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ivienchan/Library/Mobile Documents/com~apple~CloudDocs/Documents/PhD/Projects/Depression (all)/Depression Economic Model/"/>
    </mc:Choice>
  </mc:AlternateContent>
  <xr:revisionPtr revIDLastSave="0" documentId="13_ncr:1_{64473F4C-8E84-1B4B-9C3B-4E6475D96379}" xr6:coauthVersionLast="47" xr6:coauthVersionMax="47" xr10:uidLastSave="{00000000-0000-0000-0000-000000000000}"/>
  <bookViews>
    <workbookView xWindow="940" yWindow="460" windowWidth="27860" windowHeight="17540" activeTab="2" xr2:uid="{5EE32D6F-B673-124A-9F84-2F7065E91D81}"/>
  </bookViews>
  <sheets>
    <sheet name="Transition matrix - Example" sheetId="3" state="hidden" r:id="rId1"/>
    <sheet name="Model" sheetId="6" r:id="rId2"/>
    <sheet name="tpNTRD2TRD" sheetId="7" r:id="rId3"/>
    <sheet name="tpNTRD2COM" sheetId="8" r:id="rId4"/>
    <sheet name="tpNTRD2DEAD" sheetId="10" r:id="rId5"/>
    <sheet name="tpNTRD2LOW" sheetId="12" r:id="rId6"/>
    <sheet name="tpTRD2TCOM" sheetId="9" r:id="rId7"/>
    <sheet name="tpTRD2DEAD" sheetId="13" r:id="rId8"/>
    <sheet name="tpTRD2LOW" sheetId="14" r:id="rId9"/>
    <sheet name="tpCOM2TRD" sheetId="11" r:id="rId10"/>
    <sheet name="tpCOM2DEAD" sheetId="29" r:id="rId11"/>
    <sheet name="tpCOM2LOW" sheetId="16" r:id="rId12"/>
    <sheet name="tpTCOM2DEAD" sheetId="17" r:id="rId13"/>
    <sheet name="tpTCOM2LOW" sheetId="18" r:id="rId14"/>
    <sheet name="Validation" sheetId="20" r:id="rId15"/>
    <sheet name="MAPE_LIS" sheetId="35" r:id="rId16"/>
    <sheet name="MAPE_DEAD" sheetId="34" r:id="rId17"/>
    <sheet name="AIC_BIC" sheetId="30" r:id="rId18"/>
    <sheet name="TP_PSA" sheetId="36" r:id="rId19"/>
  </sheets>
  <definedNames>
    <definedName name="age_65C">#REF!</definedName>
    <definedName name="age25_40C">#REF!</definedName>
    <definedName name="age41_65C">#REF!</definedName>
    <definedName name="baseline_medicalC">#REF!</definedName>
    <definedName name="cons">#REF!</definedName>
    <definedName name="gamma">#REF!</definedName>
    <definedName name="maleC">#REF!</definedName>
    <definedName name="tpEDEAD2EDEAD">#REF!</definedName>
    <definedName name="tpINC2EDEAD">#REF!</definedName>
    <definedName name="tpINC2NDEAD">#REF!</definedName>
    <definedName name="tpINC2TRD">#REF!</definedName>
    <definedName name="tpMEN2EDEAD">#REF!</definedName>
    <definedName name="tpMEN2MEN">#REF!</definedName>
    <definedName name="tpMEN2NDEAD">#REF!</definedName>
    <definedName name="tpMEN2REC">#REF!</definedName>
    <definedName name="tpNDEAD2NDEAD">#REF!</definedName>
    <definedName name="tpNTRD2EDEAD">#REF!</definedName>
    <definedName name="tpNTRD2MEN">#REF!</definedName>
    <definedName name="tpNTRD2NDEAD">#REF!</definedName>
    <definedName name="tpNTRD2NTRD">#REF!</definedName>
    <definedName name="tpNTRD2REC">#REF!</definedName>
    <definedName name="tpNTRD2SOM">#REF!</definedName>
    <definedName name="tpNTRD2TRD">#REF!</definedName>
    <definedName name="tpREC2REC">#REF!</definedName>
    <definedName name="tpSOM2EDEAD">#REF!</definedName>
    <definedName name="tpSOM2NDEAD">#REF!</definedName>
    <definedName name="tpSOM2REC">#REF!</definedName>
    <definedName name="tpSOM2SOM">#REF!</definedName>
    <definedName name="tpTRD2EDEAD">#REF!</definedName>
    <definedName name="tpTRD2MEN">#REF!</definedName>
    <definedName name="tpTRD2NDEAD">#REF!</definedName>
    <definedName name="tpTRD2REC">#REF!</definedName>
    <definedName name="tpTRD2SOM">#REF!</definedName>
    <definedName name="tpTRD2TRD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6" i="8" l="1"/>
  <c r="C76" i="8"/>
  <c r="D76" i="8"/>
  <c r="B77" i="8"/>
  <c r="B78" i="8"/>
  <c r="B79" i="8"/>
  <c r="B80" i="8"/>
  <c r="B81" i="8"/>
  <c r="B82" i="8"/>
  <c r="C82" i="8"/>
  <c r="D82" i="8"/>
  <c r="F9" i="8"/>
  <c r="C77" i="8"/>
  <c r="D77" i="8"/>
  <c r="F10" i="8"/>
  <c r="C78" i="8"/>
  <c r="D78" i="8"/>
  <c r="F11" i="8"/>
  <c r="C79" i="8"/>
  <c r="D79" i="8"/>
  <c r="F12" i="8"/>
  <c r="C80" i="8"/>
  <c r="D80" i="8"/>
  <c r="F13" i="8"/>
  <c r="C81" i="8"/>
  <c r="D81" i="8"/>
  <c r="F14" i="8"/>
  <c r="C24" i="8"/>
  <c r="F8" i="8"/>
  <c r="C46" i="8"/>
  <c r="C10" i="36"/>
  <c r="B110" i="18"/>
  <c r="B111" i="18"/>
  <c r="B112" i="18"/>
  <c r="C112" i="18"/>
  <c r="D112" i="18"/>
  <c r="D11" i="18"/>
  <c r="C111" i="18"/>
  <c r="D111" i="18"/>
  <c r="D10" i="18"/>
  <c r="C110" i="18"/>
  <c r="D110" i="18"/>
  <c r="D9" i="18"/>
  <c r="B110" i="7"/>
  <c r="C110" i="7"/>
  <c r="D110" i="7"/>
  <c r="D9" i="7"/>
  <c r="B111" i="7"/>
  <c r="C111" i="7"/>
  <c r="D111" i="7"/>
  <c r="D10" i="7"/>
  <c r="B112" i="7"/>
  <c r="C112" i="7"/>
  <c r="D112" i="7"/>
  <c r="D11" i="7"/>
  <c r="B113" i="7"/>
  <c r="C113" i="7"/>
  <c r="D113" i="7"/>
  <c r="D12" i="7"/>
  <c r="B114" i="7"/>
  <c r="C114" i="7"/>
  <c r="D114" i="7"/>
  <c r="D13" i="7"/>
  <c r="B115" i="7"/>
  <c r="C115" i="7"/>
  <c r="D115" i="7"/>
  <c r="D14" i="7"/>
  <c r="B116" i="7"/>
  <c r="C116" i="7"/>
  <c r="D116" i="7"/>
  <c r="D15" i="7"/>
  <c r="C75" i="7"/>
  <c r="C74" i="7"/>
  <c r="C87" i="7"/>
  <c r="B17" i="36"/>
  <c r="C73" i="7"/>
  <c r="C86" i="7"/>
  <c r="B16" i="36"/>
  <c r="C72" i="7"/>
  <c r="C85" i="7"/>
  <c r="B15" i="36"/>
  <c r="C71" i="7"/>
  <c r="C84" i="7"/>
  <c r="B14" i="36"/>
  <c r="C70" i="7"/>
  <c r="C83" i="7"/>
  <c r="B13" i="36"/>
  <c r="C69" i="7"/>
  <c r="C82" i="7"/>
  <c r="B12" i="36"/>
  <c r="C68" i="7"/>
  <c r="C81" i="7"/>
  <c r="B11" i="36"/>
  <c r="C80" i="7"/>
  <c r="B10" i="36"/>
  <c r="B68" i="7"/>
  <c r="B80" i="7"/>
  <c r="B114" i="10"/>
  <c r="C114" i="10"/>
  <c r="D114" i="10"/>
  <c r="D9" i="10"/>
  <c r="B115" i="10"/>
  <c r="C115" i="10"/>
  <c r="D115" i="10"/>
  <c r="D10" i="10"/>
  <c r="B116" i="10"/>
  <c r="C116" i="10"/>
  <c r="D116" i="10"/>
  <c r="D11" i="10"/>
  <c r="B117" i="10"/>
  <c r="C117" i="10"/>
  <c r="D117" i="10"/>
  <c r="D12" i="10"/>
  <c r="B118" i="10"/>
  <c r="C118" i="10"/>
  <c r="D118" i="10"/>
  <c r="D13" i="10"/>
  <c r="B119" i="10"/>
  <c r="C119" i="10"/>
  <c r="D119" i="10"/>
  <c r="D14" i="10"/>
  <c r="B120" i="10"/>
  <c r="C120" i="10"/>
  <c r="D120" i="10"/>
  <c r="D15" i="10"/>
  <c r="C25" i="10"/>
  <c r="C43" i="10"/>
  <c r="C72" i="10"/>
  <c r="C84" i="10"/>
  <c r="B110" i="12"/>
  <c r="C110" i="12"/>
  <c r="D110" i="12"/>
  <c r="D9" i="12"/>
  <c r="B111" i="12"/>
  <c r="C111" i="12"/>
  <c r="D111" i="12"/>
  <c r="D10" i="12"/>
  <c r="B112" i="12"/>
  <c r="C112" i="12"/>
  <c r="D112" i="12"/>
  <c r="D11" i="12"/>
  <c r="B113" i="12"/>
  <c r="C113" i="12"/>
  <c r="D113" i="12"/>
  <c r="D12" i="12"/>
  <c r="B114" i="12"/>
  <c r="C114" i="12"/>
  <c r="D114" i="12"/>
  <c r="D13" i="12"/>
  <c r="B115" i="12"/>
  <c r="C115" i="12"/>
  <c r="D115" i="12"/>
  <c r="D14" i="12"/>
  <c r="B116" i="12"/>
  <c r="C116" i="12"/>
  <c r="D116" i="12"/>
  <c r="D15" i="12"/>
  <c r="C68" i="12"/>
  <c r="C80" i="12"/>
  <c r="B110" i="11"/>
  <c r="C110" i="11"/>
  <c r="D110" i="11"/>
  <c r="D9" i="11"/>
  <c r="B111" i="11"/>
  <c r="C111" i="11"/>
  <c r="D111" i="11"/>
  <c r="D10" i="11"/>
  <c r="B112" i="11"/>
  <c r="C112" i="11"/>
  <c r="D112" i="11"/>
  <c r="D11" i="11"/>
  <c r="B113" i="11"/>
  <c r="C113" i="11"/>
  <c r="D113" i="11"/>
  <c r="D12" i="11"/>
  <c r="B114" i="11"/>
  <c r="C114" i="11"/>
  <c r="D114" i="11"/>
  <c r="D13" i="11"/>
  <c r="B115" i="11"/>
  <c r="C115" i="11"/>
  <c r="D115" i="11"/>
  <c r="D14" i="11"/>
  <c r="B116" i="11"/>
  <c r="C116" i="11"/>
  <c r="D116" i="11"/>
  <c r="D15" i="11"/>
  <c r="C68" i="11"/>
  <c r="C80" i="11"/>
  <c r="B114" i="29"/>
  <c r="C114" i="29"/>
  <c r="D114" i="29"/>
  <c r="D9" i="29"/>
  <c r="B115" i="29"/>
  <c r="C115" i="29"/>
  <c r="D115" i="29"/>
  <c r="D10" i="29"/>
  <c r="B116" i="29"/>
  <c r="C116" i="29"/>
  <c r="D116" i="29"/>
  <c r="D11" i="29"/>
  <c r="B117" i="29"/>
  <c r="C117" i="29"/>
  <c r="D117" i="29"/>
  <c r="D12" i="29"/>
  <c r="B118" i="29"/>
  <c r="C118" i="29"/>
  <c r="D118" i="29"/>
  <c r="D13" i="29"/>
  <c r="B119" i="29"/>
  <c r="C119" i="29"/>
  <c r="D119" i="29"/>
  <c r="D14" i="29"/>
  <c r="B120" i="29"/>
  <c r="C120" i="29"/>
  <c r="D120" i="29"/>
  <c r="D15" i="29"/>
  <c r="C25" i="29"/>
  <c r="C43" i="29"/>
  <c r="C72" i="29"/>
  <c r="C84" i="29"/>
  <c r="B110" i="16"/>
  <c r="C110" i="16"/>
  <c r="D110" i="16"/>
  <c r="D9" i="16"/>
  <c r="B111" i="16"/>
  <c r="C111" i="16"/>
  <c r="D111" i="16"/>
  <c r="D10" i="16"/>
  <c r="B112" i="16"/>
  <c r="C112" i="16"/>
  <c r="D112" i="16"/>
  <c r="D11" i="16"/>
  <c r="B113" i="16"/>
  <c r="C113" i="16"/>
  <c r="D113" i="16"/>
  <c r="D12" i="16"/>
  <c r="B114" i="16"/>
  <c r="C114" i="16"/>
  <c r="D114" i="16"/>
  <c r="D13" i="16"/>
  <c r="B115" i="16"/>
  <c r="C115" i="16"/>
  <c r="D115" i="16"/>
  <c r="D14" i="16"/>
  <c r="B116" i="16"/>
  <c r="C116" i="16"/>
  <c r="D116" i="16"/>
  <c r="D15" i="16"/>
  <c r="C68" i="16"/>
  <c r="C80" i="16"/>
  <c r="B76" i="9"/>
  <c r="C76" i="9"/>
  <c r="D76" i="9"/>
  <c r="B77" i="9"/>
  <c r="B78" i="9"/>
  <c r="B79" i="9"/>
  <c r="B80" i="9"/>
  <c r="B81" i="9"/>
  <c r="B82" i="9"/>
  <c r="C82" i="9"/>
  <c r="D82" i="9"/>
  <c r="F9" i="9"/>
  <c r="C77" i="9"/>
  <c r="D77" i="9"/>
  <c r="F10" i="9"/>
  <c r="C78" i="9"/>
  <c r="D78" i="9"/>
  <c r="F11" i="9"/>
  <c r="C79" i="9"/>
  <c r="D79" i="9"/>
  <c r="F12" i="9"/>
  <c r="C80" i="9"/>
  <c r="D80" i="9"/>
  <c r="F13" i="9"/>
  <c r="C81" i="9"/>
  <c r="D81" i="9"/>
  <c r="F14" i="9"/>
  <c r="C24" i="9"/>
  <c r="F8" i="9"/>
  <c r="C46" i="9"/>
  <c r="B114" i="13"/>
  <c r="C114" i="13"/>
  <c r="D114" i="13"/>
  <c r="D9" i="13"/>
  <c r="B115" i="13"/>
  <c r="C115" i="13"/>
  <c r="D115" i="13"/>
  <c r="D10" i="13"/>
  <c r="B116" i="13"/>
  <c r="C116" i="13"/>
  <c r="D116" i="13"/>
  <c r="D11" i="13"/>
  <c r="B117" i="13"/>
  <c r="C117" i="13"/>
  <c r="D117" i="13"/>
  <c r="D12" i="13"/>
  <c r="B118" i="13"/>
  <c r="C118" i="13"/>
  <c r="D118" i="13"/>
  <c r="D13" i="13"/>
  <c r="B119" i="13"/>
  <c r="C119" i="13"/>
  <c r="D119" i="13"/>
  <c r="D14" i="13"/>
  <c r="B120" i="13"/>
  <c r="C120" i="13"/>
  <c r="D120" i="13"/>
  <c r="D15" i="13"/>
  <c r="C25" i="13"/>
  <c r="C43" i="13"/>
  <c r="C72" i="13"/>
  <c r="C84" i="13"/>
  <c r="B76" i="14"/>
  <c r="C76" i="14"/>
  <c r="D76" i="14"/>
  <c r="B77" i="14"/>
  <c r="B78" i="14"/>
  <c r="B79" i="14"/>
  <c r="B80" i="14"/>
  <c r="B81" i="14"/>
  <c r="B82" i="14"/>
  <c r="C82" i="14"/>
  <c r="D82" i="14"/>
  <c r="F9" i="14"/>
  <c r="C77" i="14"/>
  <c r="D77" i="14"/>
  <c r="F10" i="14"/>
  <c r="C78" i="14"/>
  <c r="D78" i="14"/>
  <c r="F11" i="14"/>
  <c r="C79" i="14"/>
  <c r="D79" i="14"/>
  <c r="F12" i="14"/>
  <c r="C80" i="14"/>
  <c r="D80" i="14"/>
  <c r="F13" i="14"/>
  <c r="C81" i="14"/>
  <c r="D81" i="14"/>
  <c r="F14" i="14"/>
  <c r="C24" i="14"/>
  <c r="F8" i="14"/>
  <c r="C46" i="14"/>
  <c r="B76" i="17"/>
  <c r="C76" i="17"/>
  <c r="D76" i="17"/>
  <c r="B77" i="17"/>
  <c r="B78" i="17"/>
  <c r="B79" i="17"/>
  <c r="B80" i="17"/>
  <c r="B81" i="17"/>
  <c r="B82" i="17"/>
  <c r="C82" i="17"/>
  <c r="D82" i="17"/>
  <c r="F9" i="17"/>
  <c r="C77" i="17"/>
  <c r="D77" i="17"/>
  <c r="F10" i="17"/>
  <c r="C78" i="17"/>
  <c r="D78" i="17"/>
  <c r="F11" i="17"/>
  <c r="C79" i="17"/>
  <c r="D79" i="17"/>
  <c r="F12" i="17"/>
  <c r="C80" i="17"/>
  <c r="D80" i="17"/>
  <c r="F13" i="17"/>
  <c r="C81" i="17"/>
  <c r="D81" i="17"/>
  <c r="F14" i="17"/>
  <c r="C24" i="17"/>
  <c r="F8" i="17"/>
  <c r="C46" i="17"/>
  <c r="B113" i="18"/>
  <c r="C113" i="18"/>
  <c r="D113" i="18"/>
  <c r="D12" i="18"/>
  <c r="B114" i="18"/>
  <c r="C114" i="18"/>
  <c r="D114" i="18"/>
  <c r="D13" i="18"/>
  <c r="B115" i="18"/>
  <c r="C115" i="18"/>
  <c r="D115" i="18"/>
  <c r="D14" i="18"/>
  <c r="B116" i="18"/>
  <c r="C116" i="18"/>
  <c r="D116" i="18"/>
  <c r="D15" i="18"/>
  <c r="C68" i="18"/>
  <c r="C80" i="18"/>
  <c r="C47" i="8"/>
  <c r="C73" i="10"/>
  <c r="C85" i="10"/>
  <c r="C69" i="12"/>
  <c r="C81" i="12"/>
  <c r="C69" i="11"/>
  <c r="C81" i="11"/>
  <c r="C73" i="29"/>
  <c r="C85" i="29"/>
  <c r="C69" i="16"/>
  <c r="C81" i="16"/>
  <c r="C47" i="9"/>
  <c r="C73" i="13"/>
  <c r="C85" i="13"/>
  <c r="C47" i="14"/>
  <c r="C47" i="17"/>
  <c r="C69" i="18"/>
  <c r="C81" i="18"/>
  <c r="C48" i="8"/>
  <c r="C74" i="10"/>
  <c r="C86" i="10"/>
  <c r="C70" i="12"/>
  <c r="C82" i="12"/>
  <c r="C70" i="11"/>
  <c r="C82" i="11"/>
  <c r="C74" i="29"/>
  <c r="C86" i="29"/>
  <c r="C70" i="16"/>
  <c r="C82" i="16"/>
  <c r="C48" i="9"/>
  <c r="C74" i="13"/>
  <c r="C86" i="13"/>
  <c r="C48" i="14"/>
  <c r="C48" i="17"/>
  <c r="C70" i="18"/>
  <c r="C82" i="18"/>
  <c r="C49" i="8"/>
  <c r="C75" i="10"/>
  <c r="C87" i="10"/>
  <c r="C71" i="12"/>
  <c r="C83" i="12"/>
  <c r="C71" i="11"/>
  <c r="C83" i="11"/>
  <c r="C75" i="29"/>
  <c r="C87" i="29"/>
  <c r="C71" i="16"/>
  <c r="C83" i="16"/>
  <c r="C49" i="9"/>
  <c r="C75" i="13"/>
  <c r="C87" i="13"/>
  <c r="C49" i="14"/>
  <c r="C49" i="17"/>
  <c r="C71" i="18"/>
  <c r="C83" i="18"/>
  <c r="C50" i="8"/>
  <c r="C76" i="10"/>
  <c r="C88" i="10"/>
  <c r="C72" i="12"/>
  <c r="C84" i="12"/>
  <c r="C72" i="11"/>
  <c r="C84" i="11"/>
  <c r="C76" i="29"/>
  <c r="C88" i="29"/>
  <c r="C72" i="16"/>
  <c r="C84" i="16"/>
  <c r="C50" i="9"/>
  <c r="C76" i="13"/>
  <c r="C88" i="13"/>
  <c r="C50" i="14"/>
  <c r="C50" i="17"/>
  <c r="C72" i="18"/>
  <c r="C84" i="18"/>
  <c r="C51" i="8"/>
  <c r="C77" i="10"/>
  <c r="C89" i="10"/>
  <c r="C73" i="12"/>
  <c r="C85" i="12"/>
  <c r="C73" i="11"/>
  <c r="C85" i="11"/>
  <c r="C77" i="29"/>
  <c r="C89" i="29"/>
  <c r="C73" i="16"/>
  <c r="C85" i="16"/>
  <c r="C51" i="9"/>
  <c r="C77" i="13"/>
  <c r="C89" i="13"/>
  <c r="C51" i="14"/>
  <c r="C51" i="17"/>
  <c r="C73" i="18"/>
  <c r="C85" i="18"/>
  <c r="C52" i="8"/>
  <c r="C78" i="10"/>
  <c r="C90" i="10"/>
  <c r="C74" i="12"/>
  <c r="C86" i="12"/>
  <c r="C74" i="11"/>
  <c r="C86" i="11"/>
  <c r="C78" i="29"/>
  <c r="C90" i="29"/>
  <c r="C74" i="16"/>
  <c r="C86" i="16"/>
  <c r="C52" i="9"/>
  <c r="C78" i="13"/>
  <c r="C90" i="13"/>
  <c r="C52" i="14"/>
  <c r="C52" i="17"/>
  <c r="C74" i="18"/>
  <c r="C86" i="18"/>
  <c r="C53" i="8"/>
  <c r="C79" i="10"/>
  <c r="C91" i="10"/>
  <c r="C75" i="12"/>
  <c r="C87" i="12"/>
  <c r="C75" i="11"/>
  <c r="C87" i="11"/>
  <c r="C79" i="29"/>
  <c r="C91" i="29"/>
  <c r="C75" i="16"/>
  <c r="C87" i="16"/>
  <c r="C53" i="9"/>
  <c r="C79" i="13"/>
  <c r="C91" i="13"/>
  <c r="C53" i="14"/>
  <c r="C53" i="17"/>
  <c r="C75" i="18"/>
  <c r="C87" i="18"/>
  <c r="C76" i="7"/>
  <c r="C88" i="7"/>
  <c r="C54" i="8"/>
  <c r="C80" i="10"/>
  <c r="C92" i="10"/>
  <c r="C76" i="12"/>
  <c r="C88" i="12"/>
  <c r="C76" i="11"/>
  <c r="C88" i="11"/>
  <c r="C80" i="29"/>
  <c r="C92" i="29"/>
  <c r="C76" i="16"/>
  <c r="C88" i="16"/>
  <c r="C54" i="9"/>
  <c r="C80" i="13"/>
  <c r="C92" i="13"/>
  <c r="C54" i="14"/>
  <c r="C54" i="17"/>
  <c r="C76" i="18"/>
  <c r="C88" i="18"/>
  <c r="C77" i="7"/>
  <c r="C89" i="7"/>
  <c r="C55" i="8"/>
  <c r="C81" i="10"/>
  <c r="C93" i="10"/>
  <c r="C77" i="12"/>
  <c r="C89" i="12"/>
  <c r="C77" i="11"/>
  <c r="C89" i="11"/>
  <c r="C81" i="29"/>
  <c r="C93" i="29"/>
  <c r="C77" i="16"/>
  <c r="C89" i="16"/>
  <c r="C55" i="9"/>
  <c r="C81" i="13"/>
  <c r="C93" i="13"/>
  <c r="C55" i="14"/>
  <c r="C55" i="17"/>
  <c r="C77" i="18"/>
  <c r="C89" i="18"/>
  <c r="O19" i="36"/>
  <c r="O18" i="36"/>
  <c r="O17" i="36"/>
  <c r="O16" i="36"/>
  <c r="O15" i="36"/>
  <c r="O14" i="36"/>
  <c r="O13" i="36"/>
  <c r="O12" i="36"/>
  <c r="O11" i="36"/>
  <c r="O10" i="36"/>
  <c r="E71" i="8"/>
  <c r="B67" i="8"/>
  <c r="B73" i="8"/>
  <c r="B68" i="8"/>
  <c r="C68" i="8"/>
  <c r="C73" i="8"/>
  <c r="B69" i="8"/>
  <c r="C69" i="8"/>
  <c r="D69" i="8"/>
  <c r="D73" i="8"/>
  <c r="B70" i="8"/>
  <c r="C70" i="8"/>
  <c r="D70" i="8"/>
  <c r="E70" i="8"/>
  <c r="E73" i="8"/>
  <c r="B71" i="8"/>
  <c r="C71" i="8"/>
  <c r="D71" i="8"/>
  <c r="F71" i="8"/>
  <c r="F73" i="8"/>
  <c r="B72" i="8"/>
  <c r="C72" i="8"/>
  <c r="D72" i="8"/>
  <c r="E72" i="8"/>
  <c r="F72" i="8"/>
  <c r="G72" i="8"/>
  <c r="G73" i="8"/>
  <c r="H73" i="8"/>
  <c r="Q24" i="8"/>
  <c r="Q55" i="8"/>
  <c r="P24" i="8"/>
  <c r="P55" i="8"/>
  <c r="O24" i="8"/>
  <c r="O55" i="8"/>
  <c r="N24" i="8"/>
  <c r="N55" i="8"/>
  <c r="M24" i="8"/>
  <c r="M55" i="8"/>
  <c r="L24" i="8"/>
  <c r="L55" i="8"/>
  <c r="K24" i="8"/>
  <c r="K55" i="8"/>
  <c r="J24" i="8"/>
  <c r="J55" i="8"/>
  <c r="I24" i="8"/>
  <c r="I55" i="8"/>
  <c r="H24" i="8"/>
  <c r="H55" i="8"/>
  <c r="G24" i="8"/>
  <c r="G55" i="8"/>
  <c r="F24" i="8"/>
  <c r="F55" i="8"/>
  <c r="E24" i="8"/>
  <c r="E55" i="8"/>
  <c r="D24" i="8"/>
  <c r="D55" i="8"/>
  <c r="B24" i="8"/>
  <c r="B55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B54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B53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B5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B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B50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B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B48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B46" i="8"/>
  <c r="C9" i="8"/>
  <c r="C10" i="8"/>
  <c r="C11" i="8"/>
  <c r="C12" i="8"/>
  <c r="C13" i="8"/>
  <c r="C14" i="8"/>
  <c r="Q23" i="8"/>
  <c r="C8" i="8"/>
  <c r="Q38" i="8"/>
  <c r="P23" i="8"/>
  <c r="P38" i="8"/>
  <c r="O23" i="8"/>
  <c r="O38" i="8"/>
  <c r="N23" i="8"/>
  <c r="N38" i="8"/>
  <c r="M23" i="8"/>
  <c r="M38" i="8"/>
  <c r="L23" i="8"/>
  <c r="L38" i="8"/>
  <c r="K23" i="8"/>
  <c r="K38" i="8"/>
  <c r="J23" i="8"/>
  <c r="J38" i="8"/>
  <c r="I23" i="8"/>
  <c r="I38" i="8"/>
  <c r="H23" i="8"/>
  <c r="H38" i="8"/>
  <c r="G23" i="8"/>
  <c r="G38" i="8"/>
  <c r="F23" i="8"/>
  <c r="F38" i="8"/>
  <c r="E23" i="8"/>
  <c r="E38" i="8"/>
  <c r="D23" i="8"/>
  <c r="D38" i="8"/>
  <c r="C23" i="8"/>
  <c r="C38" i="8"/>
  <c r="B23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D14" i="8"/>
  <c r="D13" i="8"/>
  <c r="D12" i="8"/>
  <c r="D11" i="8"/>
  <c r="D10" i="8"/>
  <c r="B8" i="8"/>
  <c r="P24" i="9"/>
  <c r="P23" i="9"/>
  <c r="P48" i="9"/>
  <c r="P47" i="9"/>
  <c r="B67" i="9"/>
  <c r="B73" i="9"/>
  <c r="B68" i="9"/>
  <c r="C68" i="9"/>
  <c r="C73" i="9"/>
  <c r="B69" i="9"/>
  <c r="C69" i="9"/>
  <c r="D69" i="9"/>
  <c r="D73" i="9"/>
  <c r="B70" i="9"/>
  <c r="C70" i="9"/>
  <c r="D70" i="9"/>
  <c r="E70" i="9"/>
  <c r="E73" i="9"/>
  <c r="B71" i="9"/>
  <c r="C71" i="9"/>
  <c r="D71" i="9"/>
  <c r="E71" i="9"/>
  <c r="F71" i="9"/>
  <c r="F73" i="9"/>
  <c r="B72" i="9"/>
  <c r="C72" i="9"/>
  <c r="D72" i="9"/>
  <c r="E72" i="9"/>
  <c r="F72" i="9"/>
  <c r="G72" i="9"/>
  <c r="G73" i="9"/>
  <c r="H73" i="9"/>
  <c r="Q24" i="9"/>
  <c r="Q55" i="9"/>
  <c r="P55" i="9"/>
  <c r="O24" i="9"/>
  <c r="O55" i="9"/>
  <c r="N24" i="9"/>
  <c r="N55" i="9"/>
  <c r="M24" i="9"/>
  <c r="M55" i="9"/>
  <c r="L24" i="9"/>
  <c r="L55" i="9"/>
  <c r="K24" i="9"/>
  <c r="K55" i="9"/>
  <c r="J24" i="9"/>
  <c r="J55" i="9"/>
  <c r="I24" i="9"/>
  <c r="I55" i="9"/>
  <c r="H24" i="9"/>
  <c r="H55" i="9"/>
  <c r="G24" i="9"/>
  <c r="G55" i="9"/>
  <c r="F24" i="9"/>
  <c r="F55" i="9"/>
  <c r="E24" i="9"/>
  <c r="E55" i="9"/>
  <c r="D24" i="9"/>
  <c r="D55" i="9"/>
  <c r="B24" i="9"/>
  <c r="B55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B54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B53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B52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B51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B50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B49" i="9"/>
  <c r="Q48" i="9"/>
  <c r="O48" i="9"/>
  <c r="N48" i="9"/>
  <c r="M48" i="9"/>
  <c r="L48" i="9"/>
  <c r="K48" i="9"/>
  <c r="J48" i="9"/>
  <c r="I48" i="9"/>
  <c r="H48" i="9"/>
  <c r="G48" i="9"/>
  <c r="F48" i="9"/>
  <c r="E48" i="9"/>
  <c r="D48" i="9"/>
  <c r="B48" i="9"/>
  <c r="Q47" i="9"/>
  <c r="O47" i="9"/>
  <c r="N47" i="9"/>
  <c r="M47" i="9"/>
  <c r="L47" i="9"/>
  <c r="K47" i="9"/>
  <c r="J47" i="9"/>
  <c r="I47" i="9"/>
  <c r="H47" i="9"/>
  <c r="G47" i="9"/>
  <c r="F47" i="9"/>
  <c r="E47" i="9"/>
  <c r="D47" i="9"/>
  <c r="B47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B46" i="9"/>
  <c r="C9" i="9"/>
  <c r="C10" i="9"/>
  <c r="C11" i="9"/>
  <c r="C12" i="9"/>
  <c r="C13" i="9"/>
  <c r="C14" i="9"/>
  <c r="Q23" i="9"/>
  <c r="C8" i="9"/>
  <c r="Q38" i="9"/>
  <c r="P38" i="9"/>
  <c r="O23" i="9"/>
  <c r="O38" i="9"/>
  <c r="N23" i="9"/>
  <c r="N38" i="9"/>
  <c r="M23" i="9"/>
  <c r="M38" i="9"/>
  <c r="L23" i="9"/>
  <c r="L38" i="9"/>
  <c r="K23" i="9"/>
  <c r="K38" i="9"/>
  <c r="J23" i="9"/>
  <c r="J38" i="9"/>
  <c r="I23" i="9"/>
  <c r="I38" i="9"/>
  <c r="H23" i="9"/>
  <c r="H38" i="9"/>
  <c r="G23" i="9"/>
  <c r="G38" i="9"/>
  <c r="F23" i="9"/>
  <c r="F38" i="9"/>
  <c r="E23" i="9"/>
  <c r="E38" i="9"/>
  <c r="D23" i="9"/>
  <c r="D38" i="9"/>
  <c r="C23" i="9"/>
  <c r="C38" i="9"/>
  <c r="B23" i="9"/>
  <c r="B38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D14" i="9"/>
  <c r="D13" i="9"/>
  <c r="D12" i="9"/>
  <c r="D11" i="9"/>
  <c r="D10" i="9"/>
  <c r="B8" i="9"/>
  <c r="E24" i="14"/>
  <c r="E51" i="14"/>
  <c r="E50" i="14"/>
  <c r="E49" i="14"/>
  <c r="E48" i="14"/>
  <c r="E47" i="14"/>
  <c r="P24" i="17"/>
  <c r="P54" i="17"/>
  <c r="P53" i="17"/>
  <c r="P52" i="17"/>
  <c r="P51" i="17"/>
  <c r="P50" i="17"/>
  <c r="P49" i="17"/>
  <c r="P48" i="17"/>
  <c r="P47" i="17"/>
  <c r="P46" i="17"/>
  <c r="B24" i="14"/>
  <c r="B46" i="14"/>
  <c r="B29" i="14"/>
  <c r="B67" i="14"/>
  <c r="B73" i="14"/>
  <c r="B68" i="14"/>
  <c r="C68" i="14"/>
  <c r="C73" i="14"/>
  <c r="B69" i="14"/>
  <c r="C69" i="14"/>
  <c r="D69" i="14"/>
  <c r="D73" i="14"/>
  <c r="B70" i="14"/>
  <c r="C70" i="14"/>
  <c r="D70" i="14"/>
  <c r="E70" i="14"/>
  <c r="E73" i="14"/>
  <c r="B71" i="14"/>
  <c r="C71" i="14"/>
  <c r="D71" i="14"/>
  <c r="E71" i="14"/>
  <c r="F71" i="14"/>
  <c r="F73" i="14"/>
  <c r="B72" i="14"/>
  <c r="C72" i="14"/>
  <c r="D72" i="14"/>
  <c r="E72" i="14"/>
  <c r="F72" i="14"/>
  <c r="G72" i="14"/>
  <c r="G73" i="14"/>
  <c r="H73" i="14"/>
  <c r="C8" i="14"/>
  <c r="Q24" i="14"/>
  <c r="Q55" i="14"/>
  <c r="P24" i="14"/>
  <c r="P55" i="14"/>
  <c r="O24" i="14"/>
  <c r="O55" i="14"/>
  <c r="N24" i="14"/>
  <c r="N55" i="14"/>
  <c r="M24" i="14"/>
  <c r="M55" i="14"/>
  <c r="L24" i="14"/>
  <c r="L55" i="14"/>
  <c r="K24" i="14"/>
  <c r="K55" i="14"/>
  <c r="J24" i="14"/>
  <c r="J55" i="14"/>
  <c r="I24" i="14"/>
  <c r="I55" i="14"/>
  <c r="H24" i="14"/>
  <c r="H55" i="14"/>
  <c r="G24" i="14"/>
  <c r="G55" i="14"/>
  <c r="F24" i="14"/>
  <c r="F55" i="14"/>
  <c r="E55" i="14"/>
  <c r="D24" i="14"/>
  <c r="D55" i="14"/>
  <c r="B55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B54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B53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B52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D51" i="14"/>
  <c r="B51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D50" i="14"/>
  <c r="B50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D49" i="14"/>
  <c r="B49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D48" i="14"/>
  <c r="B48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D47" i="14"/>
  <c r="B47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9" i="14"/>
  <c r="C10" i="14"/>
  <c r="C11" i="14"/>
  <c r="C12" i="14"/>
  <c r="C13" i="14"/>
  <c r="C14" i="14"/>
  <c r="Q23" i="14"/>
  <c r="Q38" i="14"/>
  <c r="P23" i="14"/>
  <c r="P38" i="14"/>
  <c r="O23" i="14"/>
  <c r="O38" i="14"/>
  <c r="N23" i="14"/>
  <c r="N38" i="14"/>
  <c r="M23" i="14"/>
  <c r="M38" i="14"/>
  <c r="L23" i="14"/>
  <c r="L38" i="14"/>
  <c r="K23" i="14"/>
  <c r="K38" i="14"/>
  <c r="J23" i="14"/>
  <c r="J38" i="14"/>
  <c r="I23" i="14"/>
  <c r="I38" i="14"/>
  <c r="H23" i="14"/>
  <c r="H38" i="14"/>
  <c r="G23" i="14"/>
  <c r="G38" i="14"/>
  <c r="F23" i="14"/>
  <c r="F38" i="14"/>
  <c r="E23" i="14"/>
  <c r="E38" i="14"/>
  <c r="D23" i="14"/>
  <c r="D38" i="14"/>
  <c r="C23" i="14"/>
  <c r="C38" i="14"/>
  <c r="B23" i="14"/>
  <c r="B38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D14" i="14"/>
  <c r="D13" i="14"/>
  <c r="D12" i="14"/>
  <c r="D11" i="14"/>
  <c r="D10" i="14"/>
  <c r="B8" i="14"/>
  <c r="Q24" i="17"/>
  <c r="Q55" i="17"/>
  <c r="O217" i="36"/>
  <c r="Q54" i="17"/>
  <c r="O216" i="36"/>
  <c r="Q53" i="17"/>
  <c r="O215" i="36"/>
  <c r="Q52" i="17"/>
  <c r="O214" i="36"/>
  <c r="K24" i="17"/>
  <c r="K47" i="17"/>
  <c r="O47" i="36"/>
  <c r="K46" i="17"/>
  <c r="O46" i="36"/>
  <c r="G24" i="17"/>
  <c r="G55" i="17"/>
  <c r="O37" i="36"/>
  <c r="G54" i="17"/>
  <c r="O36" i="36"/>
  <c r="G53" i="17"/>
  <c r="O35" i="36"/>
  <c r="G52" i="17"/>
  <c r="O34" i="36"/>
  <c r="G51" i="17"/>
  <c r="O33" i="36"/>
  <c r="H24" i="17"/>
  <c r="B24" i="17"/>
  <c r="O24" i="17"/>
  <c r="O55" i="17"/>
  <c r="O54" i="17"/>
  <c r="O53" i="17"/>
  <c r="O52" i="17"/>
  <c r="O51" i="17"/>
  <c r="O50" i="17"/>
  <c r="N24" i="17"/>
  <c r="N46" i="17"/>
  <c r="D24" i="17"/>
  <c r="D46" i="17"/>
  <c r="E24" i="17"/>
  <c r="E46" i="17"/>
  <c r="F24" i="17"/>
  <c r="F46" i="17"/>
  <c r="G46" i="17"/>
  <c r="H46" i="17"/>
  <c r="I24" i="17"/>
  <c r="I46" i="17"/>
  <c r="J24" i="17"/>
  <c r="J46" i="17"/>
  <c r="L24" i="17"/>
  <c r="L46" i="17"/>
  <c r="M24" i="17"/>
  <c r="M46" i="17"/>
  <c r="O46" i="17"/>
  <c r="Q46" i="17"/>
  <c r="D47" i="17"/>
  <c r="E47" i="17"/>
  <c r="F47" i="17"/>
  <c r="G47" i="17"/>
  <c r="H47" i="17"/>
  <c r="I47" i="17"/>
  <c r="J47" i="17"/>
  <c r="L47" i="17"/>
  <c r="M47" i="17"/>
  <c r="N47" i="17"/>
  <c r="O47" i="17"/>
  <c r="Q47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Q48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Q49" i="17"/>
  <c r="D50" i="17"/>
  <c r="E50" i="17"/>
  <c r="F50" i="17"/>
  <c r="G50" i="17"/>
  <c r="H50" i="17"/>
  <c r="I50" i="17"/>
  <c r="J50" i="17"/>
  <c r="K50" i="17"/>
  <c r="L50" i="17"/>
  <c r="M50" i="17"/>
  <c r="N50" i="17"/>
  <c r="Q50" i="17"/>
  <c r="D51" i="17"/>
  <c r="E51" i="17"/>
  <c r="F51" i="17"/>
  <c r="H51" i="17"/>
  <c r="I51" i="17"/>
  <c r="J51" i="17"/>
  <c r="K51" i="17"/>
  <c r="L51" i="17"/>
  <c r="M51" i="17"/>
  <c r="N51" i="17"/>
  <c r="Q51" i="17"/>
  <c r="D52" i="17"/>
  <c r="E52" i="17"/>
  <c r="F52" i="17"/>
  <c r="H52" i="17"/>
  <c r="I52" i="17"/>
  <c r="J52" i="17"/>
  <c r="K52" i="17"/>
  <c r="L52" i="17"/>
  <c r="M52" i="17"/>
  <c r="N52" i="17"/>
  <c r="D53" i="17"/>
  <c r="E53" i="17"/>
  <c r="F53" i="17"/>
  <c r="H53" i="17"/>
  <c r="I53" i="17"/>
  <c r="J53" i="17"/>
  <c r="K53" i="17"/>
  <c r="L53" i="17"/>
  <c r="M53" i="17"/>
  <c r="N53" i="17"/>
  <c r="D54" i="17"/>
  <c r="E54" i="17"/>
  <c r="F54" i="17"/>
  <c r="H54" i="17"/>
  <c r="I54" i="17"/>
  <c r="J54" i="17"/>
  <c r="K54" i="17"/>
  <c r="L54" i="17"/>
  <c r="M54" i="17"/>
  <c r="N54" i="17"/>
  <c r="D55" i="17"/>
  <c r="E55" i="17"/>
  <c r="F55" i="17"/>
  <c r="H55" i="17"/>
  <c r="I55" i="17"/>
  <c r="J55" i="17"/>
  <c r="K55" i="17"/>
  <c r="L55" i="17"/>
  <c r="M55" i="17"/>
  <c r="N55" i="17"/>
  <c r="P55" i="17"/>
  <c r="B47" i="17"/>
  <c r="B48" i="17"/>
  <c r="B49" i="17"/>
  <c r="B50" i="17"/>
  <c r="B51" i="17"/>
  <c r="B52" i="17"/>
  <c r="B53" i="17"/>
  <c r="B54" i="17"/>
  <c r="B55" i="17"/>
  <c r="B29" i="17"/>
  <c r="B46" i="17"/>
  <c r="B30" i="17"/>
  <c r="C9" i="17"/>
  <c r="B67" i="17"/>
  <c r="B69" i="17"/>
  <c r="B68" i="17"/>
  <c r="C68" i="17"/>
  <c r="C69" i="17"/>
  <c r="D69" i="17"/>
  <c r="B70" i="17"/>
  <c r="C70" i="17"/>
  <c r="D70" i="17"/>
  <c r="E70" i="17"/>
  <c r="B71" i="17"/>
  <c r="C71" i="17"/>
  <c r="D71" i="17"/>
  <c r="E71" i="17"/>
  <c r="F71" i="17"/>
  <c r="B72" i="17"/>
  <c r="C72" i="17"/>
  <c r="D72" i="17"/>
  <c r="E72" i="17"/>
  <c r="F72" i="17"/>
  <c r="G72" i="17"/>
  <c r="B73" i="17"/>
  <c r="C73" i="17"/>
  <c r="D73" i="17"/>
  <c r="E73" i="17"/>
  <c r="F73" i="17"/>
  <c r="G73" i="17"/>
  <c r="H73" i="17"/>
  <c r="B8" i="17"/>
  <c r="C8" i="17"/>
  <c r="C10" i="17"/>
  <c r="C11" i="17"/>
  <c r="C12" i="17"/>
  <c r="C13" i="17"/>
  <c r="C14" i="17"/>
  <c r="G68" i="7"/>
  <c r="G80" i="7"/>
  <c r="G25" i="10"/>
  <c r="G43" i="10"/>
  <c r="G72" i="10"/>
  <c r="G84" i="10"/>
  <c r="G68" i="12"/>
  <c r="G80" i="12"/>
  <c r="G69" i="7"/>
  <c r="G81" i="7"/>
  <c r="G73" i="10"/>
  <c r="G85" i="10"/>
  <c r="G69" i="12"/>
  <c r="G81" i="12"/>
  <c r="G70" i="7"/>
  <c r="G82" i="7"/>
  <c r="G74" i="10"/>
  <c r="G86" i="10"/>
  <c r="G70" i="12"/>
  <c r="G82" i="12"/>
  <c r="G71" i="7"/>
  <c r="G83" i="7"/>
  <c r="G75" i="10"/>
  <c r="G87" i="10"/>
  <c r="G71" i="12"/>
  <c r="G83" i="12"/>
  <c r="G72" i="7"/>
  <c r="G84" i="7"/>
  <c r="G76" i="10"/>
  <c r="G88" i="10"/>
  <c r="G72" i="12"/>
  <c r="G84" i="12"/>
  <c r="G73" i="7"/>
  <c r="G85" i="7"/>
  <c r="G77" i="10"/>
  <c r="G89" i="10"/>
  <c r="G73" i="12"/>
  <c r="G85" i="12"/>
  <c r="G74" i="7"/>
  <c r="G86" i="7"/>
  <c r="G78" i="10"/>
  <c r="G90" i="10"/>
  <c r="G74" i="12"/>
  <c r="G86" i="12"/>
  <c r="G75" i="7"/>
  <c r="G87" i="7"/>
  <c r="G79" i="10"/>
  <c r="G91" i="10"/>
  <c r="G75" i="12"/>
  <c r="G87" i="12"/>
  <c r="G76" i="7"/>
  <c r="G88" i="7"/>
  <c r="G80" i="10"/>
  <c r="G92" i="10"/>
  <c r="G76" i="12"/>
  <c r="G88" i="12"/>
  <c r="G77" i="12"/>
  <c r="G89" i="12"/>
  <c r="G68" i="11"/>
  <c r="G80" i="11"/>
  <c r="G25" i="29"/>
  <c r="G43" i="29"/>
  <c r="G72" i="29"/>
  <c r="G84" i="29"/>
  <c r="G68" i="16"/>
  <c r="G80" i="16"/>
  <c r="G69" i="11"/>
  <c r="G81" i="11"/>
  <c r="G73" i="29"/>
  <c r="G85" i="29"/>
  <c r="G69" i="16"/>
  <c r="G81" i="16"/>
  <c r="G70" i="11"/>
  <c r="G82" i="11"/>
  <c r="G74" i="29"/>
  <c r="G86" i="29"/>
  <c r="G70" i="16"/>
  <c r="G82" i="16"/>
  <c r="G71" i="11"/>
  <c r="G83" i="11"/>
  <c r="G75" i="29"/>
  <c r="G87" i="29"/>
  <c r="G71" i="16"/>
  <c r="G83" i="16"/>
  <c r="G72" i="11"/>
  <c r="G84" i="11"/>
  <c r="G76" i="29"/>
  <c r="G88" i="29"/>
  <c r="G72" i="16"/>
  <c r="G84" i="16"/>
  <c r="G73" i="11"/>
  <c r="G85" i="11"/>
  <c r="G77" i="29"/>
  <c r="G89" i="29"/>
  <c r="G73" i="16"/>
  <c r="G85" i="16"/>
  <c r="G74" i="11"/>
  <c r="G86" i="11"/>
  <c r="G78" i="29"/>
  <c r="G90" i="29"/>
  <c r="G74" i="16"/>
  <c r="G86" i="16"/>
  <c r="G75" i="11"/>
  <c r="G87" i="11"/>
  <c r="G79" i="29"/>
  <c r="G91" i="29"/>
  <c r="G75" i="16"/>
  <c r="G87" i="16"/>
  <c r="G76" i="11"/>
  <c r="G88" i="11"/>
  <c r="G80" i="29"/>
  <c r="G92" i="29"/>
  <c r="G76" i="16"/>
  <c r="G88" i="16"/>
  <c r="G77" i="16"/>
  <c r="G89" i="16"/>
  <c r="G25" i="13"/>
  <c r="G43" i="13"/>
  <c r="G72" i="13"/>
  <c r="G84" i="13"/>
  <c r="G73" i="13"/>
  <c r="G85" i="13"/>
  <c r="G74" i="13"/>
  <c r="G86" i="13"/>
  <c r="G75" i="13"/>
  <c r="G87" i="13"/>
  <c r="G76" i="13"/>
  <c r="G88" i="13"/>
  <c r="G77" i="13"/>
  <c r="G89" i="13"/>
  <c r="G78" i="13"/>
  <c r="G90" i="13"/>
  <c r="G79" i="13"/>
  <c r="G91" i="13"/>
  <c r="G80" i="13"/>
  <c r="G92" i="13"/>
  <c r="G68" i="18"/>
  <c r="G80" i="18"/>
  <c r="G69" i="18"/>
  <c r="G81" i="18"/>
  <c r="G70" i="18"/>
  <c r="G82" i="18"/>
  <c r="G71" i="18"/>
  <c r="G83" i="18"/>
  <c r="G72" i="18"/>
  <c r="G84" i="18"/>
  <c r="G73" i="18"/>
  <c r="G85" i="18"/>
  <c r="G74" i="18"/>
  <c r="G86" i="18"/>
  <c r="G75" i="18"/>
  <c r="G87" i="18"/>
  <c r="G76" i="18"/>
  <c r="G88" i="18"/>
  <c r="G77" i="18"/>
  <c r="G89" i="18"/>
  <c r="K68" i="7"/>
  <c r="K80" i="7"/>
  <c r="K25" i="10"/>
  <c r="K43" i="10"/>
  <c r="K72" i="10"/>
  <c r="K84" i="10"/>
  <c r="K68" i="12"/>
  <c r="K80" i="12"/>
  <c r="K69" i="7"/>
  <c r="K81" i="7"/>
  <c r="K73" i="10"/>
  <c r="K85" i="10"/>
  <c r="K69" i="12"/>
  <c r="K81" i="12"/>
  <c r="K70" i="7"/>
  <c r="K82" i="7"/>
  <c r="K74" i="10"/>
  <c r="K86" i="10"/>
  <c r="K70" i="12"/>
  <c r="K82" i="12"/>
  <c r="K71" i="7"/>
  <c r="K83" i="7"/>
  <c r="K75" i="10"/>
  <c r="K87" i="10"/>
  <c r="K71" i="12"/>
  <c r="K83" i="12"/>
  <c r="K72" i="7"/>
  <c r="K84" i="7"/>
  <c r="K76" i="10"/>
  <c r="K88" i="10"/>
  <c r="K72" i="12"/>
  <c r="K84" i="12"/>
  <c r="K73" i="7"/>
  <c r="K85" i="7"/>
  <c r="K77" i="10"/>
  <c r="K89" i="10"/>
  <c r="K73" i="12"/>
  <c r="K85" i="12"/>
  <c r="K74" i="7"/>
  <c r="K86" i="7"/>
  <c r="K78" i="10"/>
  <c r="K90" i="10"/>
  <c r="K74" i="12"/>
  <c r="K86" i="12"/>
  <c r="K75" i="7"/>
  <c r="K87" i="7"/>
  <c r="K79" i="10"/>
  <c r="K91" i="10"/>
  <c r="K75" i="12"/>
  <c r="K87" i="12"/>
  <c r="K76" i="7"/>
  <c r="K88" i="7"/>
  <c r="K80" i="10"/>
  <c r="K92" i="10"/>
  <c r="K76" i="12"/>
  <c r="K88" i="12"/>
  <c r="K77" i="12"/>
  <c r="K89" i="12"/>
  <c r="K68" i="11"/>
  <c r="K80" i="11"/>
  <c r="K25" i="29"/>
  <c r="K43" i="29"/>
  <c r="K72" i="29"/>
  <c r="K84" i="29"/>
  <c r="K68" i="16"/>
  <c r="K80" i="16"/>
  <c r="K69" i="11"/>
  <c r="K81" i="11"/>
  <c r="K73" i="29"/>
  <c r="K85" i="29"/>
  <c r="K69" i="16"/>
  <c r="K81" i="16"/>
  <c r="K70" i="11"/>
  <c r="K82" i="11"/>
  <c r="K74" i="29"/>
  <c r="K86" i="29"/>
  <c r="K70" i="16"/>
  <c r="K82" i="16"/>
  <c r="K71" i="11"/>
  <c r="K83" i="11"/>
  <c r="K75" i="29"/>
  <c r="K87" i="29"/>
  <c r="K71" i="16"/>
  <c r="K83" i="16"/>
  <c r="K72" i="11"/>
  <c r="K84" i="11"/>
  <c r="K76" i="29"/>
  <c r="K88" i="29"/>
  <c r="K72" i="16"/>
  <c r="K84" i="16"/>
  <c r="K73" i="11"/>
  <c r="K85" i="11"/>
  <c r="K77" i="29"/>
  <c r="K89" i="29"/>
  <c r="K73" i="16"/>
  <c r="K85" i="16"/>
  <c r="K74" i="11"/>
  <c r="K86" i="11"/>
  <c r="K78" i="29"/>
  <c r="K90" i="29"/>
  <c r="K74" i="16"/>
  <c r="K86" i="16"/>
  <c r="K75" i="11"/>
  <c r="K87" i="11"/>
  <c r="K79" i="29"/>
  <c r="K91" i="29"/>
  <c r="K75" i="16"/>
  <c r="K87" i="16"/>
  <c r="K76" i="11"/>
  <c r="K88" i="11"/>
  <c r="K80" i="29"/>
  <c r="K92" i="29"/>
  <c r="K76" i="16"/>
  <c r="K88" i="16"/>
  <c r="K77" i="16"/>
  <c r="K89" i="16"/>
  <c r="K25" i="13"/>
  <c r="K43" i="13"/>
  <c r="K72" i="13"/>
  <c r="K84" i="13"/>
  <c r="K73" i="13"/>
  <c r="K85" i="13"/>
  <c r="K74" i="13"/>
  <c r="K86" i="13"/>
  <c r="K75" i="13"/>
  <c r="K87" i="13"/>
  <c r="K76" i="13"/>
  <c r="K88" i="13"/>
  <c r="K77" i="13"/>
  <c r="K89" i="13"/>
  <c r="K78" i="13"/>
  <c r="K90" i="13"/>
  <c r="K79" i="13"/>
  <c r="K91" i="13"/>
  <c r="K80" i="13"/>
  <c r="K92" i="13"/>
  <c r="K68" i="18"/>
  <c r="K80" i="18"/>
  <c r="K69" i="18"/>
  <c r="K81" i="18"/>
  <c r="K70" i="18"/>
  <c r="K82" i="18"/>
  <c r="K71" i="18"/>
  <c r="K83" i="18"/>
  <c r="K72" i="18"/>
  <c r="K84" i="18"/>
  <c r="K73" i="18"/>
  <c r="K85" i="18"/>
  <c r="K74" i="18"/>
  <c r="K86" i="18"/>
  <c r="K75" i="18"/>
  <c r="K87" i="18"/>
  <c r="K76" i="18"/>
  <c r="K88" i="18"/>
  <c r="K77" i="18"/>
  <c r="K89" i="18"/>
  <c r="O68" i="7"/>
  <c r="O80" i="7"/>
  <c r="O25" i="10"/>
  <c r="O43" i="10"/>
  <c r="O72" i="10"/>
  <c r="O84" i="10"/>
  <c r="O68" i="12"/>
  <c r="O80" i="12"/>
  <c r="O69" i="7"/>
  <c r="O81" i="7"/>
  <c r="O73" i="10"/>
  <c r="O85" i="10"/>
  <c r="O69" i="12"/>
  <c r="O81" i="12"/>
  <c r="O70" i="7"/>
  <c r="O82" i="7"/>
  <c r="O74" i="10"/>
  <c r="O86" i="10"/>
  <c r="O70" i="12"/>
  <c r="O82" i="12"/>
  <c r="O71" i="7"/>
  <c r="O83" i="7"/>
  <c r="O75" i="10"/>
  <c r="O87" i="10"/>
  <c r="O71" i="12"/>
  <c r="O83" i="12"/>
  <c r="O72" i="7"/>
  <c r="O84" i="7"/>
  <c r="O76" i="10"/>
  <c r="O88" i="10"/>
  <c r="O72" i="12"/>
  <c r="O84" i="12"/>
  <c r="O73" i="7"/>
  <c r="O85" i="7"/>
  <c r="O77" i="10"/>
  <c r="O89" i="10"/>
  <c r="O73" i="12"/>
  <c r="O85" i="12"/>
  <c r="O74" i="7"/>
  <c r="O86" i="7"/>
  <c r="O78" i="10"/>
  <c r="O90" i="10"/>
  <c r="O74" i="12"/>
  <c r="O86" i="12"/>
  <c r="O75" i="7"/>
  <c r="O87" i="7"/>
  <c r="O79" i="10"/>
  <c r="O91" i="10"/>
  <c r="O75" i="12"/>
  <c r="O87" i="12"/>
  <c r="O76" i="7"/>
  <c r="O88" i="7"/>
  <c r="O80" i="10"/>
  <c r="O92" i="10"/>
  <c r="O76" i="12"/>
  <c r="O88" i="12"/>
  <c r="O77" i="12"/>
  <c r="O89" i="12"/>
  <c r="O68" i="11"/>
  <c r="O80" i="11"/>
  <c r="O25" i="29"/>
  <c r="O43" i="29"/>
  <c r="O72" i="29"/>
  <c r="O84" i="29"/>
  <c r="O68" i="16"/>
  <c r="O80" i="16"/>
  <c r="O69" i="11"/>
  <c r="O81" i="11"/>
  <c r="O73" i="29"/>
  <c r="O85" i="29"/>
  <c r="O69" i="16"/>
  <c r="O81" i="16"/>
  <c r="O70" i="11"/>
  <c r="O82" i="11"/>
  <c r="O74" i="29"/>
  <c r="O86" i="29"/>
  <c r="O70" i="16"/>
  <c r="O82" i="16"/>
  <c r="O71" i="11"/>
  <c r="O83" i="11"/>
  <c r="O75" i="29"/>
  <c r="O87" i="29"/>
  <c r="O71" i="16"/>
  <c r="O83" i="16"/>
  <c r="O72" i="11"/>
  <c r="O84" i="11"/>
  <c r="O76" i="29"/>
  <c r="O88" i="29"/>
  <c r="O72" i="16"/>
  <c r="O84" i="16"/>
  <c r="O73" i="11"/>
  <c r="O85" i="11"/>
  <c r="O77" i="29"/>
  <c r="O89" i="29"/>
  <c r="O73" i="16"/>
  <c r="O85" i="16"/>
  <c r="O74" i="11"/>
  <c r="O86" i="11"/>
  <c r="O78" i="29"/>
  <c r="O90" i="29"/>
  <c r="O74" i="16"/>
  <c r="O86" i="16"/>
  <c r="O75" i="11"/>
  <c r="O87" i="11"/>
  <c r="O79" i="29"/>
  <c r="O91" i="29"/>
  <c r="O75" i="16"/>
  <c r="O87" i="16"/>
  <c r="O76" i="11"/>
  <c r="O88" i="11"/>
  <c r="O80" i="29"/>
  <c r="O92" i="29"/>
  <c r="O76" i="16"/>
  <c r="O88" i="16"/>
  <c r="O77" i="16"/>
  <c r="O89" i="16"/>
  <c r="O25" i="13"/>
  <c r="O43" i="13"/>
  <c r="O72" i="13"/>
  <c r="O84" i="13"/>
  <c r="O73" i="13"/>
  <c r="O85" i="13"/>
  <c r="O74" i="13"/>
  <c r="O86" i="13"/>
  <c r="O75" i="13"/>
  <c r="O87" i="13"/>
  <c r="O76" i="13"/>
  <c r="O88" i="13"/>
  <c r="O77" i="13"/>
  <c r="O89" i="13"/>
  <c r="O78" i="13"/>
  <c r="O90" i="13"/>
  <c r="O79" i="13"/>
  <c r="O91" i="13"/>
  <c r="O80" i="13"/>
  <c r="O92" i="13"/>
  <c r="O68" i="18"/>
  <c r="O80" i="18"/>
  <c r="O69" i="18"/>
  <c r="O81" i="18"/>
  <c r="O70" i="18"/>
  <c r="O82" i="18"/>
  <c r="O71" i="18"/>
  <c r="O83" i="18"/>
  <c r="O72" i="18"/>
  <c r="O84" i="18"/>
  <c r="O73" i="18"/>
  <c r="O85" i="18"/>
  <c r="O74" i="18"/>
  <c r="O86" i="18"/>
  <c r="O75" i="18"/>
  <c r="O87" i="18"/>
  <c r="O76" i="18"/>
  <c r="O88" i="18"/>
  <c r="O77" i="18"/>
  <c r="O89" i="18"/>
  <c r="B25" i="10"/>
  <c r="B43" i="10"/>
  <c r="B72" i="10"/>
  <c r="B84" i="10"/>
  <c r="B68" i="12"/>
  <c r="B80" i="12"/>
  <c r="B69" i="7"/>
  <c r="B81" i="7"/>
  <c r="B73" i="10"/>
  <c r="B85" i="10"/>
  <c r="B69" i="12"/>
  <c r="B81" i="12"/>
  <c r="B70" i="7"/>
  <c r="B82" i="7"/>
  <c r="B74" i="10"/>
  <c r="B86" i="10"/>
  <c r="B70" i="12"/>
  <c r="B82" i="12"/>
  <c r="B71" i="7"/>
  <c r="B83" i="7"/>
  <c r="B75" i="10"/>
  <c r="B87" i="10"/>
  <c r="B71" i="12"/>
  <c r="B83" i="12"/>
  <c r="B72" i="7"/>
  <c r="B84" i="7"/>
  <c r="B76" i="10"/>
  <c r="B88" i="10"/>
  <c r="B72" i="12"/>
  <c r="B84" i="12"/>
  <c r="B73" i="7"/>
  <c r="B85" i="7"/>
  <c r="B77" i="10"/>
  <c r="B89" i="10"/>
  <c r="B73" i="12"/>
  <c r="B85" i="12"/>
  <c r="B74" i="7"/>
  <c r="B86" i="7"/>
  <c r="B78" i="10"/>
  <c r="B90" i="10"/>
  <c r="B74" i="12"/>
  <c r="B86" i="12"/>
  <c r="B75" i="7"/>
  <c r="B87" i="7"/>
  <c r="B79" i="10"/>
  <c r="B91" i="10"/>
  <c r="B75" i="12"/>
  <c r="B87" i="12"/>
  <c r="B76" i="7"/>
  <c r="B88" i="7"/>
  <c r="B80" i="10"/>
  <c r="B92" i="10"/>
  <c r="B76" i="12"/>
  <c r="B88" i="12"/>
  <c r="B77" i="12"/>
  <c r="B89" i="12"/>
  <c r="B68" i="11"/>
  <c r="B80" i="11"/>
  <c r="B25" i="29"/>
  <c r="B43" i="29"/>
  <c r="B72" i="29"/>
  <c r="B84" i="29"/>
  <c r="B68" i="16"/>
  <c r="B80" i="16"/>
  <c r="B69" i="11"/>
  <c r="B81" i="11"/>
  <c r="B73" i="29"/>
  <c r="B85" i="29"/>
  <c r="B69" i="16"/>
  <c r="B81" i="16"/>
  <c r="B70" i="11"/>
  <c r="B82" i="11"/>
  <c r="B74" i="29"/>
  <c r="B86" i="29"/>
  <c r="B70" i="16"/>
  <c r="B82" i="16"/>
  <c r="B71" i="11"/>
  <c r="B83" i="11"/>
  <c r="B75" i="29"/>
  <c r="B87" i="29"/>
  <c r="B71" i="16"/>
  <c r="B83" i="16"/>
  <c r="B72" i="11"/>
  <c r="B84" i="11"/>
  <c r="B76" i="29"/>
  <c r="B88" i="29"/>
  <c r="B72" i="16"/>
  <c r="B84" i="16"/>
  <c r="B73" i="11"/>
  <c r="B85" i="11"/>
  <c r="B77" i="29"/>
  <c r="B89" i="29"/>
  <c r="B73" i="16"/>
  <c r="B85" i="16"/>
  <c r="B74" i="11"/>
  <c r="B86" i="11"/>
  <c r="B78" i="29"/>
  <c r="B90" i="29"/>
  <c r="B74" i="16"/>
  <c r="B86" i="16"/>
  <c r="B75" i="11"/>
  <c r="B87" i="11"/>
  <c r="B79" i="29"/>
  <c r="B91" i="29"/>
  <c r="B75" i="16"/>
  <c r="B87" i="16"/>
  <c r="B76" i="11"/>
  <c r="B88" i="11"/>
  <c r="B80" i="29"/>
  <c r="B92" i="29"/>
  <c r="B76" i="16"/>
  <c r="B88" i="16"/>
  <c r="B77" i="16"/>
  <c r="B89" i="16"/>
  <c r="B25" i="13"/>
  <c r="B43" i="13"/>
  <c r="B72" i="13"/>
  <c r="B84" i="13"/>
  <c r="B73" i="13"/>
  <c r="B85" i="13"/>
  <c r="B74" i="13"/>
  <c r="B86" i="13"/>
  <c r="B75" i="13"/>
  <c r="B87" i="13"/>
  <c r="B76" i="13"/>
  <c r="B88" i="13"/>
  <c r="B77" i="13"/>
  <c r="B89" i="13"/>
  <c r="B78" i="13"/>
  <c r="B90" i="13"/>
  <c r="B79" i="13"/>
  <c r="B91" i="13"/>
  <c r="B80" i="13"/>
  <c r="B92" i="13"/>
  <c r="B68" i="18"/>
  <c r="B80" i="18"/>
  <c r="B69" i="18"/>
  <c r="B81" i="18"/>
  <c r="B70" i="18"/>
  <c r="B82" i="18"/>
  <c r="B71" i="18"/>
  <c r="B83" i="18"/>
  <c r="B72" i="18"/>
  <c r="B84" i="18"/>
  <c r="B73" i="18"/>
  <c r="B85" i="18"/>
  <c r="B74" i="18"/>
  <c r="B86" i="18"/>
  <c r="B75" i="18"/>
  <c r="B87" i="18"/>
  <c r="B76" i="18"/>
  <c r="B88" i="18"/>
  <c r="B77" i="18"/>
  <c r="B89" i="18"/>
  <c r="F68" i="7"/>
  <c r="F80" i="7"/>
  <c r="F25" i="10"/>
  <c r="F43" i="10"/>
  <c r="F72" i="10"/>
  <c r="F84" i="10"/>
  <c r="F68" i="12"/>
  <c r="F80" i="12"/>
  <c r="F69" i="7"/>
  <c r="F81" i="7"/>
  <c r="F73" i="10"/>
  <c r="F85" i="10"/>
  <c r="F69" i="12"/>
  <c r="F81" i="12"/>
  <c r="F70" i="7"/>
  <c r="F82" i="7"/>
  <c r="F74" i="10"/>
  <c r="F86" i="10"/>
  <c r="F70" i="12"/>
  <c r="F82" i="12"/>
  <c r="F71" i="7"/>
  <c r="F83" i="7"/>
  <c r="F75" i="10"/>
  <c r="F87" i="10"/>
  <c r="F71" i="12"/>
  <c r="F83" i="12"/>
  <c r="F72" i="7"/>
  <c r="F84" i="7"/>
  <c r="F76" i="10"/>
  <c r="F88" i="10"/>
  <c r="F72" i="12"/>
  <c r="F84" i="12"/>
  <c r="F73" i="7"/>
  <c r="F85" i="7"/>
  <c r="F77" i="10"/>
  <c r="F89" i="10"/>
  <c r="F73" i="12"/>
  <c r="F85" i="12"/>
  <c r="F74" i="7"/>
  <c r="F86" i="7"/>
  <c r="F78" i="10"/>
  <c r="F90" i="10"/>
  <c r="F74" i="12"/>
  <c r="F86" i="12"/>
  <c r="F75" i="7"/>
  <c r="F87" i="7"/>
  <c r="F79" i="10"/>
  <c r="F91" i="10"/>
  <c r="F75" i="12"/>
  <c r="F87" i="12"/>
  <c r="F76" i="7"/>
  <c r="F88" i="7"/>
  <c r="F80" i="10"/>
  <c r="F92" i="10"/>
  <c r="F76" i="12"/>
  <c r="F88" i="12"/>
  <c r="F77" i="12"/>
  <c r="F89" i="12"/>
  <c r="F68" i="11"/>
  <c r="F80" i="11"/>
  <c r="F25" i="29"/>
  <c r="F43" i="29"/>
  <c r="F72" i="29"/>
  <c r="F84" i="29"/>
  <c r="F68" i="16"/>
  <c r="F80" i="16"/>
  <c r="F69" i="11"/>
  <c r="F81" i="11"/>
  <c r="F73" i="29"/>
  <c r="F85" i="29"/>
  <c r="F69" i="16"/>
  <c r="F81" i="16"/>
  <c r="F70" i="11"/>
  <c r="F82" i="11"/>
  <c r="F74" i="29"/>
  <c r="F86" i="29"/>
  <c r="F70" i="16"/>
  <c r="F82" i="16"/>
  <c r="F71" i="11"/>
  <c r="F83" i="11"/>
  <c r="F75" i="29"/>
  <c r="F87" i="29"/>
  <c r="F71" i="16"/>
  <c r="F83" i="16"/>
  <c r="F72" i="11"/>
  <c r="F84" i="11"/>
  <c r="F76" i="29"/>
  <c r="F88" i="29"/>
  <c r="F72" i="16"/>
  <c r="F84" i="16"/>
  <c r="F73" i="11"/>
  <c r="F85" i="11"/>
  <c r="F77" i="29"/>
  <c r="F89" i="29"/>
  <c r="F73" i="16"/>
  <c r="F85" i="16"/>
  <c r="F74" i="11"/>
  <c r="F86" i="11"/>
  <c r="F78" i="29"/>
  <c r="F90" i="29"/>
  <c r="F74" i="16"/>
  <c r="F86" i="16"/>
  <c r="F75" i="11"/>
  <c r="F87" i="11"/>
  <c r="F79" i="29"/>
  <c r="F91" i="29"/>
  <c r="F75" i="16"/>
  <c r="F87" i="16"/>
  <c r="F76" i="11"/>
  <c r="F88" i="11"/>
  <c r="F80" i="29"/>
  <c r="F92" i="29"/>
  <c r="F76" i="16"/>
  <c r="F88" i="16"/>
  <c r="F77" i="16"/>
  <c r="F89" i="16"/>
  <c r="F25" i="13"/>
  <c r="F43" i="13"/>
  <c r="F72" i="13"/>
  <c r="F84" i="13"/>
  <c r="F73" i="13"/>
  <c r="F85" i="13"/>
  <c r="F74" i="13"/>
  <c r="F86" i="13"/>
  <c r="F75" i="13"/>
  <c r="F87" i="13"/>
  <c r="F76" i="13"/>
  <c r="F88" i="13"/>
  <c r="F77" i="13"/>
  <c r="F89" i="13"/>
  <c r="F78" i="13"/>
  <c r="F90" i="13"/>
  <c r="F79" i="13"/>
  <c r="F91" i="13"/>
  <c r="F80" i="13"/>
  <c r="F92" i="13"/>
  <c r="F68" i="18"/>
  <c r="F80" i="18"/>
  <c r="F69" i="18"/>
  <c r="F81" i="18"/>
  <c r="F70" i="18"/>
  <c r="F82" i="18"/>
  <c r="F71" i="18"/>
  <c r="F83" i="18"/>
  <c r="F72" i="18"/>
  <c r="F84" i="18"/>
  <c r="F73" i="18"/>
  <c r="F85" i="18"/>
  <c r="F74" i="18"/>
  <c r="F86" i="18"/>
  <c r="F75" i="18"/>
  <c r="F87" i="18"/>
  <c r="F76" i="18"/>
  <c r="F88" i="18"/>
  <c r="F77" i="18"/>
  <c r="F89" i="18"/>
  <c r="J68" i="7"/>
  <c r="J80" i="7"/>
  <c r="J25" i="10"/>
  <c r="J43" i="10"/>
  <c r="J72" i="10"/>
  <c r="J84" i="10"/>
  <c r="J68" i="12"/>
  <c r="J80" i="12"/>
  <c r="J69" i="7"/>
  <c r="J81" i="7"/>
  <c r="J73" i="10"/>
  <c r="J85" i="10"/>
  <c r="J69" i="12"/>
  <c r="J81" i="12"/>
  <c r="J70" i="7"/>
  <c r="J82" i="7"/>
  <c r="J74" i="10"/>
  <c r="J86" i="10"/>
  <c r="J70" i="12"/>
  <c r="J82" i="12"/>
  <c r="J71" i="7"/>
  <c r="J83" i="7"/>
  <c r="J75" i="10"/>
  <c r="J87" i="10"/>
  <c r="J71" i="12"/>
  <c r="J83" i="12"/>
  <c r="J72" i="7"/>
  <c r="J84" i="7"/>
  <c r="J76" i="10"/>
  <c r="J88" i="10"/>
  <c r="J72" i="12"/>
  <c r="J84" i="12"/>
  <c r="J73" i="7"/>
  <c r="J85" i="7"/>
  <c r="J77" i="10"/>
  <c r="J89" i="10"/>
  <c r="J73" i="12"/>
  <c r="J85" i="12"/>
  <c r="J74" i="7"/>
  <c r="J86" i="7"/>
  <c r="J78" i="10"/>
  <c r="J90" i="10"/>
  <c r="J74" i="12"/>
  <c r="J86" i="12"/>
  <c r="J75" i="7"/>
  <c r="J87" i="7"/>
  <c r="J79" i="10"/>
  <c r="J91" i="10"/>
  <c r="J75" i="12"/>
  <c r="J87" i="12"/>
  <c r="J76" i="7"/>
  <c r="J88" i="7"/>
  <c r="J80" i="10"/>
  <c r="J92" i="10"/>
  <c r="J76" i="12"/>
  <c r="J88" i="12"/>
  <c r="J77" i="12"/>
  <c r="J89" i="12"/>
  <c r="J68" i="11"/>
  <c r="J80" i="11"/>
  <c r="J25" i="29"/>
  <c r="J43" i="29"/>
  <c r="J72" i="29"/>
  <c r="J84" i="29"/>
  <c r="J68" i="16"/>
  <c r="J80" i="16"/>
  <c r="J69" i="11"/>
  <c r="J81" i="11"/>
  <c r="J73" i="29"/>
  <c r="J85" i="29"/>
  <c r="J69" i="16"/>
  <c r="J81" i="16"/>
  <c r="J70" i="11"/>
  <c r="J82" i="11"/>
  <c r="J74" i="29"/>
  <c r="J86" i="29"/>
  <c r="J70" i="16"/>
  <c r="J82" i="16"/>
  <c r="J71" i="11"/>
  <c r="J83" i="11"/>
  <c r="J75" i="29"/>
  <c r="J87" i="29"/>
  <c r="J71" i="16"/>
  <c r="J83" i="16"/>
  <c r="J72" i="11"/>
  <c r="J84" i="11"/>
  <c r="J76" i="29"/>
  <c r="J88" i="29"/>
  <c r="J72" i="16"/>
  <c r="J84" i="16"/>
  <c r="J73" i="11"/>
  <c r="J85" i="11"/>
  <c r="J77" i="29"/>
  <c r="J89" i="29"/>
  <c r="J73" i="16"/>
  <c r="J85" i="16"/>
  <c r="J74" i="11"/>
  <c r="J86" i="11"/>
  <c r="J78" i="29"/>
  <c r="J90" i="29"/>
  <c r="J74" i="16"/>
  <c r="J86" i="16"/>
  <c r="J75" i="11"/>
  <c r="J87" i="11"/>
  <c r="J79" i="29"/>
  <c r="J91" i="29"/>
  <c r="J75" i="16"/>
  <c r="J87" i="16"/>
  <c r="J76" i="11"/>
  <c r="J88" i="11"/>
  <c r="J80" i="29"/>
  <c r="J92" i="29"/>
  <c r="J76" i="16"/>
  <c r="J88" i="16"/>
  <c r="J77" i="16"/>
  <c r="J89" i="16"/>
  <c r="J25" i="13"/>
  <c r="J43" i="13"/>
  <c r="J72" i="13"/>
  <c r="J84" i="13"/>
  <c r="J73" i="13"/>
  <c r="J85" i="13"/>
  <c r="J74" i="13"/>
  <c r="J86" i="13"/>
  <c r="J75" i="13"/>
  <c r="J87" i="13"/>
  <c r="J76" i="13"/>
  <c r="J88" i="13"/>
  <c r="J77" i="13"/>
  <c r="J89" i="13"/>
  <c r="J78" i="13"/>
  <c r="J90" i="13"/>
  <c r="J79" i="13"/>
  <c r="J91" i="13"/>
  <c r="J80" i="13"/>
  <c r="J92" i="13"/>
  <c r="J68" i="18"/>
  <c r="J80" i="18"/>
  <c r="J69" i="18"/>
  <c r="J81" i="18"/>
  <c r="J70" i="18"/>
  <c r="J82" i="18"/>
  <c r="J71" i="18"/>
  <c r="J83" i="18"/>
  <c r="J72" i="18"/>
  <c r="J84" i="18"/>
  <c r="J73" i="18"/>
  <c r="J85" i="18"/>
  <c r="J74" i="18"/>
  <c r="J86" i="18"/>
  <c r="J75" i="18"/>
  <c r="J87" i="18"/>
  <c r="J76" i="18"/>
  <c r="J88" i="18"/>
  <c r="J77" i="18"/>
  <c r="J89" i="18"/>
  <c r="N68" i="7"/>
  <c r="N80" i="7"/>
  <c r="N25" i="10"/>
  <c r="N43" i="10"/>
  <c r="N72" i="10"/>
  <c r="N84" i="10"/>
  <c r="N68" i="12"/>
  <c r="N80" i="12"/>
  <c r="N69" i="7"/>
  <c r="N81" i="7"/>
  <c r="N73" i="10"/>
  <c r="N85" i="10"/>
  <c r="N69" i="12"/>
  <c r="N81" i="12"/>
  <c r="N70" i="7"/>
  <c r="N82" i="7"/>
  <c r="N74" i="10"/>
  <c r="N86" i="10"/>
  <c r="N70" i="12"/>
  <c r="N82" i="12"/>
  <c r="N71" i="7"/>
  <c r="N83" i="7"/>
  <c r="N75" i="10"/>
  <c r="N87" i="10"/>
  <c r="N71" i="12"/>
  <c r="N83" i="12"/>
  <c r="N72" i="7"/>
  <c r="N84" i="7"/>
  <c r="N76" i="10"/>
  <c r="N88" i="10"/>
  <c r="N72" i="12"/>
  <c r="N84" i="12"/>
  <c r="N73" i="7"/>
  <c r="N85" i="7"/>
  <c r="N77" i="10"/>
  <c r="N89" i="10"/>
  <c r="N73" i="12"/>
  <c r="N85" i="12"/>
  <c r="N74" i="7"/>
  <c r="N86" i="7"/>
  <c r="N78" i="10"/>
  <c r="N90" i="10"/>
  <c r="N74" i="12"/>
  <c r="N86" i="12"/>
  <c r="N75" i="7"/>
  <c r="N87" i="7"/>
  <c r="N79" i="10"/>
  <c r="N91" i="10"/>
  <c r="N75" i="12"/>
  <c r="N87" i="12"/>
  <c r="N76" i="7"/>
  <c r="N88" i="7"/>
  <c r="N80" i="10"/>
  <c r="N92" i="10"/>
  <c r="N76" i="12"/>
  <c r="N88" i="12"/>
  <c r="N77" i="12"/>
  <c r="N89" i="12"/>
  <c r="N68" i="11"/>
  <c r="N80" i="11"/>
  <c r="N25" i="29"/>
  <c r="N43" i="29"/>
  <c r="N72" i="29"/>
  <c r="N84" i="29"/>
  <c r="N68" i="16"/>
  <c r="N80" i="16"/>
  <c r="N69" i="11"/>
  <c r="N81" i="11"/>
  <c r="N73" i="29"/>
  <c r="N85" i="29"/>
  <c r="N69" i="16"/>
  <c r="N81" i="16"/>
  <c r="N70" i="11"/>
  <c r="N82" i="11"/>
  <c r="N74" i="29"/>
  <c r="N86" i="29"/>
  <c r="N70" i="16"/>
  <c r="N82" i="16"/>
  <c r="N71" i="11"/>
  <c r="N83" i="11"/>
  <c r="N75" i="29"/>
  <c r="N87" i="29"/>
  <c r="N71" i="16"/>
  <c r="N83" i="16"/>
  <c r="N72" i="11"/>
  <c r="N84" i="11"/>
  <c r="N76" i="29"/>
  <c r="N88" i="29"/>
  <c r="N72" i="16"/>
  <c r="N84" i="16"/>
  <c r="N73" i="11"/>
  <c r="N85" i="11"/>
  <c r="N77" i="29"/>
  <c r="N89" i="29"/>
  <c r="N73" i="16"/>
  <c r="N85" i="16"/>
  <c r="N74" i="11"/>
  <c r="N86" i="11"/>
  <c r="N78" i="29"/>
  <c r="N90" i="29"/>
  <c r="N74" i="16"/>
  <c r="N86" i="16"/>
  <c r="N75" i="11"/>
  <c r="N87" i="11"/>
  <c r="N79" i="29"/>
  <c r="N91" i="29"/>
  <c r="N75" i="16"/>
  <c r="N87" i="16"/>
  <c r="N76" i="11"/>
  <c r="N88" i="11"/>
  <c r="N80" i="29"/>
  <c r="N92" i="29"/>
  <c r="N76" i="16"/>
  <c r="N88" i="16"/>
  <c r="N77" i="16"/>
  <c r="N89" i="16"/>
  <c r="N25" i="13"/>
  <c r="N43" i="13"/>
  <c r="N72" i="13"/>
  <c r="N84" i="13"/>
  <c r="N73" i="13"/>
  <c r="N85" i="13"/>
  <c r="N74" i="13"/>
  <c r="N86" i="13"/>
  <c r="N75" i="13"/>
  <c r="N87" i="13"/>
  <c r="N76" i="13"/>
  <c r="N88" i="13"/>
  <c r="N77" i="13"/>
  <c r="N89" i="13"/>
  <c r="N78" i="13"/>
  <c r="N90" i="13"/>
  <c r="N79" i="13"/>
  <c r="N91" i="13"/>
  <c r="N80" i="13"/>
  <c r="N92" i="13"/>
  <c r="N68" i="18"/>
  <c r="N80" i="18"/>
  <c r="N69" i="18"/>
  <c r="N81" i="18"/>
  <c r="N70" i="18"/>
  <c r="N82" i="18"/>
  <c r="N71" i="18"/>
  <c r="N83" i="18"/>
  <c r="N72" i="18"/>
  <c r="N84" i="18"/>
  <c r="N73" i="18"/>
  <c r="N85" i="18"/>
  <c r="N74" i="18"/>
  <c r="N86" i="18"/>
  <c r="N75" i="18"/>
  <c r="N87" i="18"/>
  <c r="N76" i="18"/>
  <c r="N88" i="18"/>
  <c r="N77" i="18"/>
  <c r="N89" i="18"/>
  <c r="E68" i="7"/>
  <c r="E80" i="7"/>
  <c r="E25" i="10"/>
  <c r="E43" i="10"/>
  <c r="E72" i="10"/>
  <c r="E84" i="10"/>
  <c r="E68" i="12"/>
  <c r="E80" i="12"/>
  <c r="E69" i="7"/>
  <c r="E81" i="7"/>
  <c r="E73" i="10"/>
  <c r="E85" i="10"/>
  <c r="E69" i="12"/>
  <c r="E81" i="12"/>
  <c r="E70" i="7"/>
  <c r="E82" i="7"/>
  <c r="E74" i="10"/>
  <c r="E86" i="10"/>
  <c r="E70" i="12"/>
  <c r="E82" i="12"/>
  <c r="E71" i="7"/>
  <c r="E83" i="7"/>
  <c r="E75" i="10"/>
  <c r="E87" i="10"/>
  <c r="E71" i="12"/>
  <c r="E83" i="12"/>
  <c r="E72" i="7"/>
  <c r="E84" i="7"/>
  <c r="E76" i="10"/>
  <c r="E88" i="10"/>
  <c r="E72" i="12"/>
  <c r="E84" i="12"/>
  <c r="E73" i="7"/>
  <c r="E85" i="7"/>
  <c r="E77" i="10"/>
  <c r="E89" i="10"/>
  <c r="E73" i="12"/>
  <c r="E85" i="12"/>
  <c r="E74" i="7"/>
  <c r="E86" i="7"/>
  <c r="E78" i="10"/>
  <c r="E90" i="10"/>
  <c r="E74" i="12"/>
  <c r="E86" i="12"/>
  <c r="E75" i="7"/>
  <c r="E87" i="7"/>
  <c r="E79" i="10"/>
  <c r="E91" i="10"/>
  <c r="E75" i="12"/>
  <c r="E87" i="12"/>
  <c r="E76" i="7"/>
  <c r="E88" i="7"/>
  <c r="E80" i="10"/>
  <c r="E92" i="10"/>
  <c r="E76" i="12"/>
  <c r="E88" i="12"/>
  <c r="E77" i="12"/>
  <c r="E89" i="12"/>
  <c r="E68" i="11"/>
  <c r="E80" i="11"/>
  <c r="E25" i="29"/>
  <c r="E43" i="29"/>
  <c r="E72" i="29"/>
  <c r="E84" i="29"/>
  <c r="E68" i="16"/>
  <c r="E80" i="16"/>
  <c r="E69" i="11"/>
  <c r="E81" i="11"/>
  <c r="E73" i="29"/>
  <c r="E85" i="29"/>
  <c r="E69" i="16"/>
  <c r="E81" i="16"/>
  <c r="E70" i="11"/>
  <c r="E82" i="11"/>
  <c r="E74" i="29"/>
  <c r="E86" i="29"/>
  <c r="E70" i="16"/>
  <c r="E82" i="16"/>
  <c r="E71" i="11"/>
  <c r="E83" i="11"/>
  <c r="E75" i="29"/>
  <c r="E87" i="29"/>
  <c r="E71" i="16"/>
  <c r="E83" i="16"/>
  <c r="E72" i="11"/>
  <c r="E84" i="11"/>
  <c r="E76" i="29"/>
  <c r="E88" i="29"/>
  <c r="E72" i="16"/>
  <c r="E84" i="16"/>
  <c r="E73" i="11"/>
  <c r="E85" i="11"/>
  <c r="E77" i="29"/>
  <c r="E89" i="29"/>
  <c r="E73" i="16"/>
  <c r="E85" i="16"/>
  <c r="E74" i="11"/>
  <c r="E86" i="11"/>
  <c r="E78" i="29"/>
  <c r="E90" i="29"/>
  <c r="E74" i="16"/>
  <c r="E86" i="16"/>
  <c r="E75" i="11"/>
  <c r="E87" i="11"/>
  <c r="E79" i="29"/>
  <c r="E91" i="29"/>
  <c r="E75" i="16"/>
  <c r="E87" i="16"/>
  <c r="E76" i="11"/>
  <c r="E88" i="11"/>
  <c r="E80" i="29"/>
  <c r="E92" i="29"/>
  <c r="E76" i="16"/>
  <c r="E88" i="16"/>
  <c r="E77" i="16"/>
  <c r="E89" i="16"/>
  <c r="E25" i="13"/>
  <c r="E43" i="13"/>
  <c r="E72" i="13"/>
  <c r="E84" i="13"/>
  <c r="E73" i="13"/>
  <c r="E85" i="13"/>
  <c r="E74" i="13"/>
  <c r="E86" i="13"/>
  <c r="E75" i="13"/>
  <c r="E87" i="13"/>
  <c r="E76" i="13"/>
  <c r="E88" i="13"/>
  <c r="E77" i="13"/>
  <c r="E89" i="13"/>
  <c r="E78" i="13"/>
  <c r="E90" i="13"/>
  <c r="E79" i="13"/>
  <c r="E91" i="13"/>
  <c r="E80" i="13"/>
  <c r="E92" i="13"/>
  <c r="E68" i="18"/>
  <c r="E80" i="18"/>
  <c r="E69" i="18"/>
  <c r="E81" i="18"/>
  <c r="E70" i="18"/>
  <c r="E82" i="18"/>
  <c r="E71" i="18"/>
  <c r="E83" i="18"/>
  <c r="E72" i="18"/>
  <c r="E84" i="18"/>
  <c r="E73" i="18"/>
  <c r="E85" i="18"/>
  <c r="E74" i="18"/>
  <c r="E86" i="18"/>
  <c r="E75" i="18"/>
  <c r="E87" i="18"/>
  <c r="E76" i="18"/>
  <c r="E88" i="18"/>
  <c r="E77" i="18"/>
  <c r="E89" i="18"/>
  <c r="I68" i="7"/>
  <c r="I80" i="7"/>
  <c r="I25" i="10"/>
  <c r="I43" i="10"/>
  <c r="I72" i="10"/>
  <c r="I84" i="10"/>
  <c r="I68" i="12"/>
  <c r="I80" i="12"/>
  <c r="I69" i="7"/>
  <c r="I81" i="7"/>
  <c r="I73" i="10"/>
  <c r="I85" i="10"/>
  <c r="I69" i="12"/>
  <c r="I81" i="12"/>
  <c r="I70" i="7"/>
  <c r="I82" i="7"/>
  <c r="I74" i="10"/>
  <c r="I86" i="10"/>
  <c r="I70" i="12"/>
  <c r="I82" i="12"/>
  <c r="I71" i="7"/>
  <c r="I83" i="7"/>
  <c r="I75" i="10"/>
  <c r="I87" i="10"/>
  <c r="I71" i="12"/>
  <c r="I83" i="12"/>
  <c r="I72" i="7"/>
  <c r="I84" i="7"/>
  <c r="I76" i="10"/>
  <c r="I88" i="10"/>
  <c r="I72" i="12"/>
  <c r="I84" i="12"/>
  <c r="I73" i="7"/>
  <c r="I85" i="7"/>
  <c r="I77" i="10"/>
  <c r="I89" i="10"/>
  <c r="I73" i="12"/>
  <c r="I85" i="12"/>
  <c r="I74" i="7"/>
  <c r="I86" i="7"/>
  <c r="I78" i="10"/>
  <c r="I90" i="10"/>
  <c r="I74" i="12"/>
  <c r="I86" i="12"/>
  <c r="I75" i="7"/>
  <c r="I87" i="7"/>
  <c r="I79" i="10"/>
  <c r="I91" i="10"/>
  <c r="I75" i="12"/>
  <c r="I87" i="12"/>
  <c r="I76" i="7"/>
  <c r="I88" i="7"/>
  <c r="I80" i="10"/>
  <c r="I92" i="10"/>
  <c r="I76" i="12"/>
  <c r="I88" i="12"/>
  <c r="I77" i="12"/>
  <c r="I89" i="12"/>
  <c r="I68" i="11"/>
  <c r="I80" i="11"/>
  <c r="I25" i="29"/>
  <c r="I43" i="29"/>
  <c r="I72" i="29"/>
  <c r="I84" i="29"/>
  <c r="I68" i="16"/>
  <c r="I80" i="16"/>
  <c r="I69" i="11"/>
  <c r="I81" i="11"/>
  <c r="I73" i="29"/>
  <c r="I85" i="29"/>
  <c r="I69" i="16"/>
  <c r="I81" i="16"/>
  <c r="I70" i="11"/>
  <c r="I82" i="11"/>
  <c r="I74" i="29"/>
  <c r="I86" i="29"/>
  <c r="I70" i="16"/>
  <c r="I82" i="16"/>
  <c r="I71" i="11"/>
  <c r="I83" i="11"/>
  <c r="I75" i="29"/>
  <c r="I87" i="29"/>
  <c r="I71" i="16"/>
  <c r="I83" i="16"/>
  <c r="I72" i="11"/>
  <c r="I84" i="11"/>
  <c r="I76" i="29"/>
  <c r="I88" i="29"/>
  <c r="I72" i="16"/>
  <c r="I84" i="16"/>
  <c r="I73" i="11"/>
  <c r="I85" i="11"/>
  <c r="I77" i="29"/>
  <c r="I89" i="29"/>
  <c r="I73" i="16"/>
  <c r="I85" i="16"/>
  <c r="I74" i="11"/>
  <c r="I86" i="11"/>
  <c r="I78" i="29"/>
  <c r="I90" i="29"/>
  <c r="I74" i="16"/>
  <c r="I86" i="16"/>
  <c r="I75" i="11"/>
  <c r="I87" i="11"/>
  <c r="I79" i="29"/>
  <c r="I91" i="29"/>
  <c r="I75" i="16"/>
  <c r="I87" i="16"/>
  <c r="I76" i="11"/>
  <c r="I88" i="11"/>
  <c r="I80" i="29"/>
  <c r="I92" i="29"/>
  <c r="I76" i="16"/>
  <c r="I88" i="16"/>
  <c r="I77" i="16"/>
  <c r="I89" i="16"/>
  <c r="I25" i="13"/>
  <c r="I43" i="13"/>
  <c r="I72" i="13"/>
  <c r="I84" i="13"/>
  <c r="I73" i="13"/>
  <c r="I85" i="13"/>
  <c r="I74" i="13"/>
  <c r="I86" i="13"/>
  <c r="I75" i="13"/>
  <c r="I87" i="13"/>
  <c r="I76" i="13"/>
  <c r="I88" i="13"/>
  <c r="I77" i="13"/>
  <c r="I89" i="13"/>
  <c r="I78" i="13"/>
  <c r="I90" i="13"/>
  <c r="I79" i="13"/>
  <c r="I91" i="13"/>
  <c r="I80" i="13"/>
  <c r="I92" i="13"/>
  <c r="I68" i="18"/>
  <c r="I80" i="18"/>
  <c r="I69" i="18"/>
  <c r="I81" i="18"/>
  <c r="I70" i="18"/>
  <c r="I82" i="18"/>
  <c r="I71" i="18"/>
  <c r="I83" i="18"/>
  <c r="I72" i="18"/>
  <c r="I84" i="18"/>
  <c r="I73" i="18"/>
  <c r="I85" i="18"/>
  <c r="I74" i="18"/>
  <c r="I86" i="18"/>
  <c r="I75" i="18"/>
  <c r="I87" i="18"/>
  <c r="I76" i="18"/>
  <c r="I88" i="18"/>
  <c r="I77" i="18"/>
  <c r="I89" i="18"/>
  <c r="M68" i="7"/>
  <c r="M80" i="7"/>
  <c r="M25" i="10"/>
  <c r="M43" i="10"/>
  <c r="M72" i="10"/>
  <c r="M84" i="10"/>
  <c r="M68" i="12"/>
  <c r="M80" i="12"/>
  <c r="M69" i="7"/>
  <c r="M81" i="7"/>
  <c r="M73" i="10"/>
  <c r="M85" i="10"/>
  <c r="M69" i="12"/>
  <c r="M81" i="12"/>
  <c r="M70" i="7"/>
  <c r="M82" i="7"/>
  <c r="M74" i="10"/>
  <c r="M86" i="10"/>
  <c r="M70" i="12"/>
  <c r="M82" i="12"/>
  <c r="M71" i="7"/>
  <c r="M83" i="7"/>
  <c r="M75" i="10"/>
  <c r="M87" i="10"/>
  <c r="M71" i="12"/>
  <c r="M83" i="12"/>
  <c r="M72" i="7"/>
  <c r="M84" i="7"/>
  <c r="M76" i="10"/>
  <c r="M88" i="10"/>
  <c r="M72" i="12"/>
  <c r="M84" i="12"/>
  <c r="M73" i="7"/>
  <c r="M85" i="7"/>
  <c r="M77" i="10"/>
  <c r="M89" i="10"/>
  <c r="M73" i="12"/>
  <c r="M85" i="12"/>
  <c r="M74" i="7"/>
  <c r="M86" i="7"/>
  <c r="M78" i="10"/>
  <c r="M90" i="10"/>
  <c r="M74" i="12"/>
  <c r="M86" i="12"/>
  <c r="M75" i="7"/>
  <c r="M87" i="7"/>
  <c r="M79" i="10"/>
  <c r="M91" i="10"/>
  <c r="M75" i="12"/>
  <c r="M87" i="12"/>
  <c r="M76" i="7"/>
  <c r="M88" i="7"/>
  <c r="M80" i="10"/>
  <c r="M92" i="10"/>
  <c r="M76" i="12"/>
  <c r="M88" i="12"/>
  <c r="M77" i="12"/>
  <c r="M89" i="12"/>
  <c r="M68" i="11"/>
  <c r="M80" i="11"/>
  <c r="M25" i="29"/>
  <c r="M43" i="29"/>
  <c r="M72" i="29"/>
  <c r="M84" i="29"/>
  <c r="M68" i="16"/>
  <c r="M80" i="16"/>
  <c r="M69" i="11"/>
  <c r="M81" i="11"/>
  <c r="M73" i="29"/>
  <c r="M85" i="29"/>
  <c r="M69" i="16"/>
  <c r="M81" i="16"/>
  <c r="M70" i="11"/>
  <c r="M82" i="11"/>
  <c r="M74" i="29"/>
  <c r="M86" i="29"/>
  <c r="M70" i="16"/>
  <c r="M82" i="16"/>
  <c r="M71" i="11"/>
  <c r="M83" i="11"/>
  <c r="M75" i="29"/>
  <c r="M87" i="29"/>
  <c r="M71" i="16"/>
  <c r="M83" i="16"/>
  <c r="M72" i="11"/>
  <c r="M84" i="11"/>
  <c r="M76" i="29"/>
  <c r="M88" i="29"/>
  <c r="M72" i="16"/>
  <c r="M84" i="16"/>
  <c r="M73" i="11"/>
  <c r="M85" i="11"/>
  <c r="M77" i="29"/>
  <c r="M89" i="29"/>
  <c r="M73" i="16"/>
  <c r="M85" i="16"/>
  <c r="M74" i="11"/>
  <c r="M86" i="11"/>
  <c r="M78" i="29"/>
  <c r="M90" i="29"/>
  <c r="M74" i="16"/>
  <c r="M86" i="16"/>
  <c r="M75" i="11"/>
  <c r="M87" i="11"/>
  <c r="M79" i="29"/>
  <c r="M91" i="29"/>
  <c r="M75" i="16"/>
  <c r="M87" i="16"/>
  <c r="M76" i="11"/>
  <c r="M88" i="11"/>
  <c r="M80" i="29"/>
  <c r="M92" i="29"/>
  <c r="M76" i="16"/>
  <c r="M88" i="16"/>
  <c r="M77" i="16"/>
  <c r="M89" i="16"/>
  <c r="M25" i="13"/>
  <c r="M43" i="13"/>
  <c r="M72" i="13"/>
  <c r="M84" i="13"/>
  <c r="M73" i="13"/>
  <c r="M85" i="13"/>
  <c r="M74" i="13"/>
  <c r="M86" i="13"/>
  <c r="M75" i="13"/>
  <c r="M87" i="13"/>
  <c r="M76" i="13"/>
  <c r="M88" i="13"/>
  <c r="M77" i="13"/>
  <c r="M89" i="13"/>
  <c r="M78" i="13"/>
  <c r="M90" i="13"/>
  <c r="M79" i="13"/>
  <c r="M91" i="13"/>
  <c r="M80" i="13"/>
  <c r="M92" i="13"/>
  <c r="M68" i="18"/>
  <c r="M80" i="18"/>
  <c r="M69" i="18"/>
  <c r="M81" i="18"/>
  <c r="M70" i="18"/>
  <c r="M82" i="18"/>
  <c r="M71" i="18"/>
  <c r="M83" i="18"/>
  <c r="M72" i="18"/>
  <c r="M84" i="18"/>
  <c r="M73" i="18"/>
  <c r="M85" i="18"/>
  <c r="M74" i="18"/>
  <c r="M86" i="18"/>
  <c r="M75" i="18"/>
  <c r="M87" i="18"/>
  <c r="M76" i="18"/>
  <c r="M88" i="18"/>
  <c r="M77" i="18"/>
  <c r="M89" i="18"/>
  <c r="Q68" i="7"/>
  <c r="Q80" i="7"/>
  <c r="Q25" i="10"/>
  <c r="Q43" i="10"/>
  <c r="Q72" i="10"/>
  <c r="Q84" i="10"/>
  <c r="Q68" i="12"/>
  <c r="Q80" i="12"/>
  <c r="Q69" i="7"/>
  <c r="Q81" i="7"/>
  <c r="Q73" i="10"/>
  <c r="Q85" i="10"/>
  <c r="Q69" i="12"/>
  <c r="Q81" i="12"/>
  <c r="Q70" i="7"/>
  <c r="Q82" i="7"/>
  <c r="Q74" i="10"/>
  <c r="Q86" i="10"/>
  <c r="Q70" i="12"/>
  <c r="Q82" i="12"/>
  <c r="Q71" i="7"/>
  <c r="Q83" i="7"/>
  <c r="Q75" i="10"/>
  <c r="Q87" i="10"/>
  <c r="Q71" i="12"/>
  <c r="Q83" i="12"/>
  <c r="Q72" i="7"/>
  <c r="Q84" i="7"/>
  <c r="Q76" i="10"/>
  <c r="Q88" i="10"/>
  <c r="Q72" i="12"/>
  <c r="Q84" i="12"/>
  <c r="Q73" i="7"/>
  <c r="Q85" i="7"/>
  <c r="Q77" i="10"/>
  <c r="Q89" i="10"/>
  <c r="Q73" i="12"/>
  <c r="Q85" i="12"/>
  <c r="Q74" i="7"/>
  <c r="Q86" i="7"/>
  <c r="Q78" i="10"/>
  <c r="Q90" i="10"/>
  <c r="Q74" i="12"/>
  <c r="Q86" i="12"/>
  <c r="Q75" i="7"/>
  <c r="Q87" i="7"/>
  <c r="Q79" i="10"/>
  <c r="Q91" i="10"/>
  <c r="Q75" i="12"/>
  <c r="Q87" i="12"/>
  <c r="Q76" i="7"/>
  <c r="Q88" i="7"/>
  <c r="Q80" i="10"/>
  <c r="Q92" i="10"/>
  <c r="Q76" i="12"/>
  <c r="Q88" i="12"/>
  <c r="Q77" i="12"/>
  <c r="Q89" i="12"/>
  <c r="Q68" i="11"/>
  <c r="Q80" i="11"/>
  <c r="Q25" i="29"/>
  <c r="Q43" i="29"/>
  <c r="Q72" i="29"/>
  <c r="Q84" i="29"/>
  <c r="Q68" i="16"/>
  <c r="Q80" i="16"/>
  <c r="Q69" i="11"/>
  <c r="Q81" i="11"/>
  <c r="Q73" i="29"/>
  <c r="Q85" i="29"/>
  <c r="Q69" i="16"/>
  <c r="Q81" i="16"/>
  <c r="Q70" i="11"/>
  <c r="Q82" i="11"/>
  <c r="Q74" i="29"/>
  <c r="Q86" i="29"/>
  <c r="Q70" i="16"/>
  <c r="Q82" i="16"/>
  <c r="Q71" i="11"/>
  <c r="Q83" i="11"/>
  <c r="Q75" i="29"/>
  <c r="Q87" i="29"/>
  <c r="Q71" i="16"/>
  <c r="Q83" i="16"/>
  <c r="Q72" i="11"/>
  <c r="Q84" i="11"/>
  <c r="Q76" i="29"/>
  <c r="Q88" i="29"/>
  <c r="Q72" i="16"/>
  <c r="Q84" i="16"/>
  <c r="Q73" i="11"/>
  <c r="Q85" i="11"/>
  <c r="Q77" i="29"/>
  <c r="Q89" i="29"/>
  <c r="Q73" i="16"/>
  <c r="Q85" i="16"/>
  <c r="Q74" i="11"/>
  <c r="Q86" i="11"/>
  <c r="Q78" i="29"/>
  <c r="Q90" i="29"/>
  <c r="Q74" i="16"/>
  <c r="Q86" i="16"/>
  <c r="Q75" i="11"/>
  <c r="Q87" i="11"/>
  <c r="Q79" i="29"/>
  <c r="Q91" i="29"/>
  <c r="Q75" i="16"/>
  <c r="Q87" i="16"/>
  <c r="Q76" i="11"/>
  <c r="Q88" i="11"/>
  <c r="Q80" i="29"/>
  <c r="Q92" i="29"/>
  <c r="Q76" i="16"/>
  <c r="Q88" i="16"/>
  <c r="Q77" i="16"/>
  <c r="Q89" i="16"/>
  <c r="Q25" i="13"/>
  <c r="Q43" i="13"/>
  <c r="Q72" i="13"/>
  <c r="Q84" i="13"/>
  <c r="Q73" i="13"/>
  <c r="Q85" i="13"/>
  <c r="Q74" i="13"/>
  <c r="Q86" i="13"/>
  <c r="Q75" i="13"/>
  <c r="Q87" i="13"/>
  <c r="Q76" i="13"/>
  <c r="Q88" i="13"/>
  <c r="Q77" i="13"/>
  <c r="Q89" i="13"/>
  <c r="Q78" i="13"/>
  <c r="Q90" i="13"/>
  <c r="Q79" i="13"/>
  <c r="Q91" i="13"/>
  <c r="Q80" i="13"/>
  <c r="Q92" i="13"/>
  <c r="Q68" i="18"/>
  <c r="Q80" i="18"/>
  <c r="Q69" i="18"/>
  <c r="Q81" i="18"/>
  <c r="Q70" i="18"/>
  <c r="Q82" i="18"/>
  <c r="Q71" i="18"/>
  <c r="Q83" i="18"/>
  <c r="Q72" i="18"/>
  <c r="Q84" i="18"/>
  <c r="Q73" i="18"/>
  <c r="Q85" i="18"/>
  <c r="Q74" i="18"/>
  <c r="Q86" i="18"/>
  <c r="Q75" i="18"/>
  <c r="Q87" i="18"/>
  <c r="Q76" i="18"/>
  <c r="Q88" i="18"/>
  <c r="Q77" i="18"/>
  <c r="Q89" i="18"/>
  <c r="D68" i="7"/>
  <c r="D80" i="7"/>
  <c r="D25" i="10"/>
  <c r="D43" i="10"/>
  <c r="D72" i="10"/>
  <c r="D84" i="10"/>
  <c r="D68" i="12"/>
  <c r="D80" i="12"/>
  <c r="D69" i="7"/>
  <c r="D81" i="7"/>
  <c r="D73" i="10"/>
  <c r="D85" i="10"/>
  <c r="D69" i="12"/>
  <c r="D81" i="12"/>
  <c r="D70" i="7"/>
  <c r="D82" i="7"/>
  <c r="D74" i="10"/>
  <c r="D86" i="10"/>
  <c r="D70" i="12"/>
  <c r="D82" i="12"/>
  <c r="D71" i="7"/>
  <c r="D83" i="7"/>
  <c r="D75" i="10"/>
  <c r="D87" i="10"/>
  <c r="D71" i="12"/>
  <c r="D83" i="12"/>
  <c r="D72" i="7"/>
  <c r="D84" i="7"/>
  <c r="D76" i="10"/>
  <c r="D88" i="10"/>
  <c r="D72" i="12"/>
  <c r="D84" i="12"/>
  <c r="D73" i="7"/>
  <c r="D85" i="7"/>
  <c r="D77" i="10"/>
  <c r="D89" i="10"/>
  <c r="D73" i="12"/>
  <c r="D85" i="12"/>
  <c r="D74" i="7"/>
  <c r="D86" i="7"/>
  <c r="D78" i="10"/>
  <c r="D90" i="10"/>
  <c r="D74" i="12"/>
  <c r="D86" i="12"/>
  <c r="D75" i="7"/>
  <c r="D87" i="7"/>
  <c r="D79" i="10"/>
  <c r="D91" i="10"/>
  <c r="D75" i="12"/>
  <c r="D87" i="12"/>
  <c r="D76" i="7"/>
  <c r="D88" i="7"/>
  <c r="D80" i="10"/>
  <c r="D92" i="10"/>
  <c r="D76" i="12"/>
  <c r="D88" i="12"/>
  <c r="D77" i="12"/>
  <c r="D89" i="12"/>
  <c r="D68" i="11"/>
  <c r="D80" i="11"/>
  <c r="D25" i="29"/>
  <c r="D43" i="29"/>
  <c r="D72" i="29"/>
  <c r="D84" i="29"/>
  <c r="D68" i="16"/>
  <c r="D80" i="16"/>
  <c r="D69" i="11"/>
  <c r="D81" i="11"/>
  <c r="D73" i="29"/>
  <c r="D85" i="29"/>
  <c r="D69" i="16"/>
  <c r="D81" i="16"/>
  <c r="D70" i="11"/>
  <c r="D82" i="11"/>
  <c r="D74" i="29"/>
  <c r="D86" i="29"/>
  <c r="D70" i="16"/>
  <c r="D82" i="16"/>
  <c r="D71" i="11"/>
  <c r="D83" i="11"/>
  <c r="D75" i="29"/>
  <c r="D87" i="29"/>
  <c r="D71" i="16"/>
  <c r="D83" i="16"/>
  <c r="D72" i="11"/>
  <c r="D84" i="11"/>
  <c r="D76" i="29"/>
  <c r="D88" i="29"/>
  <c r="D72" i="16"/>
  <c r="D84" i="16"/>
  <c r="D73" i="11"/>
  <c r="D85" i="11"/>
  <c r="D77" i="29"/>
  <c r="D89" i="29"/>
  <c r="D73" i="16"/>
  <c r="D85" i="16"/>
  <c r="D74" i="11"/>
  <c r="D86" i="11"/>
  <c r="D78" i="29"/>
  <c r="D90" i="29"/>
  <c r="D74" i="16"/>
  <c r="D86" i="16"/>
  <c r="D75" i="11"/>
  <c r="D87" i="11"/>
  <c r="D79" i="29"/>
  <c r="D91" i="29"/>
  <c r="D75" i="16"/>
  <c r="D87" i="16"/>
  <c r="D76" i="11"/>
  <c r="D88" i="11"/>
  <c r="D80" i="29"/>
  <c r="D92" i="29"/>
  <c r="D76" i="16"/>
  <c r="D88" i="16"/>
  <c r="D77" i="16"/>
  <c r="D89" i="16"/>
  <c r="D25" i="13"/>
  <c r="D43" i="13"/>
  <c r="D72" i="13"/>
  <c r="D84" i="13"/>
  <c r="D73" i="13"/>
  <c r="D85" i="13"/>
  <c r="D74" i="13"/>
  <c r="D86" i="13"/>
  <c r="D75" i="13"/>
  <c r="D87" i="13"/>
  <c r="D76" i="13"/>
  <c r="D88" i="13"/>
  <c r="D77" i="13"/>
  <c r="D89" i="13"/>
  <c r="D78" i="13"/>
  <c r="D90" i="13"/>
  <c r="D79" i="13"/>
  <c r="D91" i="13"/>
  <c r="D80" i="13"/>
  <c r="D92" i="13"/>
  <c r="D68" i="18"/>
  <c r="D80" i="18"/>
  <c r="D69" i="18"/>
  <c r="D81" i="18"/>
  <c r="D70" i="18"/>
  <c r="D82" i="18"/>
  <c r="D71" i="18"/>
  <c r="D83" i="18"/>
  <c r="D72" i="18"/>
  <c r="D84" i="18"/>
  <c r="D73" i="18"/>
  <c r="D85" i="18"/>
  <c r="D74" i="18"/>
  <c r="D86" i="18"/>
  <c r="D75" i="18"/>
  <c r="D87" i="18"/>
  <c r="D76" i="18"/>
  <c r="D88" i="18"/>
  <c r="D77" i="18"/>
  <c r="D89" i="18"/>
  <c r="H68" i="7"/>
  <c r="H80" i="7"/>
  <c r="H25" i="10"/>
  <c r="H43" i="10"/>
  <c r="H72" i="10"/>
  <c r="H84" i="10"/>
  <c r="H68" i="12"/>
  <c r="H80" i="12"/>
  <c r="H69" i="7"/>
  <c r="H81" i="7"/>
  <c r="H73" i="10"/>
  <c r="H85" i="10"/>
  <c r="H69" i="12"/>
  <c r="H81" i="12"/>
  <c r="H70" i="7"/>
  <c r="H82" i="7"/>
  <c r="H74" i="10"/>
  <c r="H86" i="10"/>
  <c r="H70" i="12"/>
  <c r="H82" i="12"/>
  <c r="H71" i="7"/>
  <c r="H83" i="7"/>
  <c r="H75" i="10"/>
  <c r="H87" i="10"/>
  <c r="H71" i="12"/>
  <c r="H83" i="12"/>
  <c r="H72" i="7"/>
  <c r="H84" i="7"/>
  <c r="H76" i="10"/>
  <c r="H88" i="10"/>
  <c r="H72" i="12"/>
  <c r="H84" i="12"/>
  <c r="H73" i="7"/>
  <c r="H85" i="7"/>
  <c r="H77" i="10"/>
  <c r="H89" i="10"/>
  <c r="H73" i="12"/>
  <c r="H85" i="12"/>
  <c r="H74" i="7"/>
  <c r="H86" i="7"/>
  <c r="H78" i="10"/>
  <c r="H90" i="10"/>
  <c r="H74" i="12"/>
  <c r="H86" i="12"/>
  <c r="H75" i="7"/>
  <c r="H87" i="7"/>
  <c r="H79" i="10"/>
  <c r="H91" i="10"/>
  <c r="H75" i="12"/>
  <c r="H87" i="12"/>
  <c r="H76" i="7"/>
  <c r="H88" i="7"/>
  <c r="H80" i="10"/>
  <c r="H92" i="10"/>
  <c r="H76" i="12"/>
  <c r="H88" i="12"/>
  <c r="H77" i="12"/>
  <c r="H89" i="12"/>
  <c r="H68" i="11"/>
  <c r="H80" i="11"/>
  <c r="H25" i="29"/>
  <c r="H43" i="29"/>
  <c r="H72" i="29"/>
  <c r="H84" i="29"/>
  <c r="H68" i="16"/>
  <c r="H80" i="16"/>
  <c r="H69" i="11"/>
  <c r="H81" i="11"/>
  <c r="H73" i="29"/>
  <c r="H85" i="29"/>
  <c r="H69" i="16"/>
  <c r="H81" i="16"/>
  <c r="H70" i="11"/>
  <c r="H82" i="11"/>
  <c r="H74" i="29"/>
  <c r="H86" i="29"/>
  <c r="H70" i="16"/>
  <c r="H82" i="16"/>
  <c r="H71" i="11"/>
  <c r="H83" i="11"/>
  <c r="H75" i="29"/>
  <c r="H87" i="29"/>
  <c r="H71" i="16"/>
  <c r="H83" i="16"/>
  <c r="H72" i="11"/>
  <c r="H84" i="11"/>
  <c r="H76" i="29"/>
  <c r="H88" i="29"/>
  <c r="H72" i="16"/>
  <c r="H84" i="16"/>
  <c r="H73" i="11"/>
  <c r="H85" i="11"/>
  <c r="H77" i="29"/>
  <c r="H89" i="29"/>
  <c r="H73" i="16"/>
  <c r="H85" i="16"/>
  <c r="H74" i="11"/>
  <c r="H86" i="11"/>
  <c r="H78" i="29"/>
  <c r="H90" i="29"/>
  <c r="H74" i="16"/>
  <c r="H86" i="16"/>
  <c r="H75" i="11"/>
  <c r="H87" i="11"/>
  <c r="H79" i="29"/>
  <c r="H91" i="29"/>
  <c r="H75" i="16"/>
  <c r="H87" i="16"/>
  <c r="H76" i="11"/>
  <c r="H88" i="11"/>
  <c r="H80" i="29"/>
  <c r="H92" i="29"/>
  <c r="H76" i="16"/>
  <c r="H88" i="16"/>
  <c r="H77" i="16"/>
  <c r="H89" i="16"/>
  <c r="H25" i="13"/>
  <c r="H43" i="13"/>
  <c r="H72" i="13"/>
  <c r="H84" i="13"/>
  <c r="H73" i="13"/>
  <c r="H85" i="13"/>
  <c r="H74" i="13"/>
  <c r="H86" i="13"/>
  <c r="H75" i="13"/>
  <c r="H87" i="13"/>
  <c r="H76" i="13"/>
  <c r="H88" i="13"/>
  <c r="H77" i="13"/>
  <c r="H89" i="13"/>
  <c r="H78" i="13"/>
  <c r="H90" i="13"/>
  <c r="H79" i="13"/>
  <c r="H91" i="13"/>
  <c r="H80" i="13"/>
  <c r="H92" i="13"/>
  <c r="H68" i="18"/>
  <c r="H80" i="18"/>
  <c r="H69" i="18"/>
  <c r="H81" i="18"/>
  <c r="H70" i="18"/>
  <c r="H82" i="18"/>
  <c r="H71" i="18"/>
  <c r="H83" i="18"/>
  <c r="H72" i="18"/>
  <c r="H84" i="18"/>
  <c r="H73" i="18"/>
  <c r="H85" i="18"/>
  <c r="H74" i="18"/>
  <c r="H86" i="18"/>
  <c r="H75" i="18"/>
  <c r="H87" i="18"/>
  <c r="H76" i="18"/>
  <c r="H88" i="18"/>
  <c r="H77" i="18"/>
  <c r="H89" i="18"/>
  <c r="L68" i="7"/>
  <c r="L80" i="7"/>
  <c r="L25" i="10"/>
  <c r="L43" i="10"/>
  <c r="L72" i="10"/>
  <c r="L84" i="10"/>
  <c r="L68" i="12"/>
  <c r="L80" i="12"/>
  <c r="L69" i="7"/>
  <c r="L81" i="7"/>
  <c r="L73" i="10"/>
  <c r="L85" i="10"/>
  <c r="L69" i="12"/>
  <c r="L81" i="12"/>
  <c r="L70" i="7"/>
  <c r="L82" i="7"/>
  <c r="L74" i="10"/>
  <c r="L86" i="10"/>
  <c r="L70" i="12"/>
  <c r="L82" i="12"/>
  <c r="L71" i="7"/>
  <c r="L83" i="7"/>
  <c r="L75" i="10"/>
  <c r="L87" i="10"/>
  <c r="L71" i="12"/>
  <c r="L83" i="12"/>
  <c r="L72" i="7"/>
  <c r="L84" i="7"/>
  <c r="L76" i="10"/>
  <c r="L88" i="10"/>
  <c r="L72" i="12"/>
  <c r="L84" i="12"/>
  <c r="L73" i="7"/>
  <c r="L85" i="7"/>
  <c r="L77" i="10"/>
  <c r="L89" i="10"/>
  <c r="L73" i="12"/>
  <c r="L85" i="12"/>
  <c r="L74" i="7"/>
  <c r="L86" i="7"/>
  <c r="L78" i="10"/>
  <c r="L90" i="10"/>
  <c r="L74" i="12"/>
  <c r="L86" i="12"/>
  <c r="L75" i="7"/>
  <c r="L87" i="7"/>
  <c r="L79" i="10"/>
  <c r="L91" i="10"/>
  <c r="L75" i="12"/>
  <c r="L87" i="12"/>
  <c r="L76" i="7"/>
  <c r="L88" i="7"/>
  <c r="L80" i="10"/>
  <c r="L92" i="10"/>
  <c r="L76" i="12"/>
  <c r="L88" i="12"/>
  <c r="L77" i="12"/>
  <c r="L89" i="12"/>
  <c r="L68" i="11"/>
  <c r="L80" i="11"/>
  <c r="L25" i="29"/>
  <c r="L43" i="29"/>
  <c r="L72" i="29"/>
  <c r="L84" i="29"/>
  <c r="L68" i="16"/>
  <c r="L80" i="16"/>
  <c r="L69" i="11"/>
  <c r="L81" i="11"/>
  <c r="L73" i="29"/>
  <c r="L85" i="29"/>
  <c r="L69" i="16"/>
  <c r="L81" i="16"/>
  <c r="L70" i="11"/>
  <c r="L82" i="11"/>
  <c r="L74" i="29"/>
  <c r="L86" i="29"/>
  <c r="L70" i="16"/>
  <c r="L82" i="16"/>
  <c r="L71" i="11"/>
  <c r="L83" i="11"/>
  <c r="L75" i="29"/>
  <c r="L87" i="29"/>
  <c r="L71" i="16"/>
  <c r="L83" i="16"/>
  <c r="L72" i="11"/>
  <c r="L84" i="11"/>
  <c r="L76" i="29"/>
  <c r="L88" i="29"/>
  <c r="L72" i="16"/>
  <c r="L84" i="16"/>
  <c r="L73" i="11"/>
  <c r="L85" i="11"/>
  <c r="L77" i="29"/>
  <c r="L89" i="29"/>
  <c r="L73" i="16"/>
  <c r="L85" i="16"/>
  <c r="L74" i="11"/>
  <c r="L86" i="11"/>
  <c r="L78" i="29"/>
  <c r="L90" i="29"/>
  <c r="L74" i="16"/>
  <c r="L86" i="16"/>
  <c r="L75" i="11"/>
  <c r="L87" i="11"/>
  <c r="L79" i="29"/>
  <c r="L91" i="29"/>
  <c r="L75" i="16"/>
  <c r="L87" i="16"/>
  <c r="L76" i="11"/>
  <c r="L88" i="11"/>
  <c r="L80" i="29"/>
  <c r="L92" i="29"/>
  <c r="L76" i="16"/>
  <c r="L88" i="16"/>
  <c r="L77" i="16"/>
  <c r="L89" i="16"/>
  <c r="L25" i="13"/>
  <c r="L43" i="13"/>
  <c r="L72" i="13"/>
  <c r="L84" i="13"/>
  <c r="L73" i="13"/>
  <c r="L85" i="13"/>
  <c r="L74" i="13"/>
  <c r="L86" i="13"/>
  <c r="L75" i="13"/>
  <c r="L87" i="13"/>
  <c r="L76" i="13"/>
  <c r="L88" i="13"/>
  <c r="L77" i="13"/>
  <c r="L89" i="13"/>
  <c r="L78" i="13"/>
  <c r="L90" i="13"/>
  <c r="L79" i="13"/>
  <c r="L91" i="13"/>
  <c r="L80" i="13"/>
  <c r="L92" i="13"/>
  <c r="L68" i="18"/>
  <c r="L80" i="18"/>
  <c r="L69" i="18"/>
  <c r="L81" i="18"/>
  <c r="L70" i="18"/>
  <c r="L82" i="18"/>
  <c r="L71" i="18"/>
  <c r="L83" i="18"/>
  <c r="L72" i="18"/>
  <c r="L84" i="18"/>
  <c r="L73" i="18"/>
  <c r="L85" i="18"/>
  <c r="L74" i="18"/>
  <c r="L86" i="18"/>
  <c r="L75" i="18"/>
  <c r="L87" i="18"/>
  <c r="L76" i="18"/>
  <c r="L88" i="18"/>
  <c r="L77" i="18"/>
  <c r="L89" i="18"/>
  <c r="P68" i="7"/>
  <c r="P80" i="7"/>
  <c r="P25" i="10"/>
  <c r="P43" i="10"/>
  <c r="P72" i="10"/>
  <c r="P84" i="10"/>
  <c r="P68" i="12"/>
  <c r="P80" i="12"/>
  <c r="P69" i="7"/>
  <c r="P81" i="7"/>
  <c r="P73" i="10"/>
  <c r="P85" i="10"/>
  <c r="P69" i="12"/>
  <c r="P81" i="12"/>
  <c r="P70" i="7"/>
  <c r="P82" i="7"/>
  <c r="P74" i="10"/>
  <c r="P86" i="10"/>
  <c r="P70" i="12"/>
  <c r="P82" i="12"/>
  <c r="P71" i="7"/>
  <c r="P83" i="7"/>
  <c r="P75" i="10"/>
  <c r="P87" i="10"/>
  <c r="P71" i="12"/>
  <c r="P83" i="12"/>
  <c r="P72" i="7"/>
  <c r="P84" i="7"/>
  <c r="P76" i="10"/>
  <c r="P88" i="10"/>
  <c r="P72" i="12"/>
  <c r="P84" i="12"/>
  <c r="P73" i="7"/>
  <c r="P85" i="7"/>
  <c r="P77" i="10"/>
  <c r="P89" i="10"/>
  <c r="P73" i="12"/>
  <c r="P85" i="12"/>
  <c r="P74" i="7"/>
  <c r="P86" i="7"/>
  <c r="P78" i="10"/>
  <c r="P90" i="10"/>
  <c r="P74" i="12"/>
  <c r="P86" i="12"/>
  <c r="P75" i="7"/>
  <c r="P87" i="7"/>
  <c r="P79" i="10"/>
  <c r="P91" i="10"/>
  <c r="P75" i="12"/>
  <c r="P87" i="12"/>
  <c r="P76" i="7"/>
  <c r="P88" i="7"/>
  <c r="P80" i="10"/>
  <c r="P92" i="10"/>
  <c r="P76" i="12"/>
  <c r="P88" i="12"/>
  <c r="P77" i="12"/>
  <c r="P89" i="12"/>
  <c r="P68" i="11"/>
  <c r="P80" i="11"/>
  <c r="P25" i="29"/>
  <c r="P43" i="29"/>
  <c r="P72" i="29"/>
  <c r="P84" i="29"/>
  <c r="P68" i="16"/>
  <c r="P80" i="16"/>
  <c r="P69" i="11"/>
  <c r="P81" i="11"/>
  <c r="P73" i="29"/>
  <c r="P85" i="29"/>
  <c r="P69" i="16"/>
  <c r="P81" i="16"/>
  <c r="P70" i="11"/>
  <c r="P82" i="11"/>
  <c r="P74" i="29"/>
  <c r="P86" i="29"/>
  <c r="P70" i="16"/>
  <c r="P82" i="16"/>
  <c r="P71" i="11"/>
  <c r="P83" i="11"/>
  <c r="P75" i="29"/>
  <c r="P87" i="29"/>
  <c r="P71" i="16"/>
  <c r="P83" i="16"/>
  <c r="P72" i="11"/>
  <c r="P84" i="11"/>
  <c r="P76" i="29"/>
  <c r="P88" i="29"/>
  <c r="P72" i="16"/>
  <c r="P84" i="16"/>
  <c r="P73" i="11"/>
  <c r="P85" i="11"/>
  <c r="P77" i="29"/>
  <c r="P89" i="29"/>
  <c r="P73" i="16"/>
  <c r="P85" i="16"/>
  <c r="P74" i="11"/>
  <c r="P86" i="11"/>
  <c r="P78" i="29"/>
  <c r="P90" i="29"/>
  <c r="P74" i="16"/>
  <c r="P86" i="16"/>
  <c r="P75" i="11"/>
  <c r="P87" i="11"/>
  <c r="P79" i="29"/>
  <c r="P91" i="29"/>
  <c r="P75" i="16"/>
  <c r="P87" i="16"/>
  <c r="P76" i="11"/>
  <c r="P88" i="11"/>
  <c r="P80" i="29"/>
  <c r="P92" i="29"/>
  <c r="P76" i="16"/>
  <c r="P88" i="16"/>
  <c r="P77" i="16"/>
  <c r="P89" i="16"/>
  <c r="P25" i="13"/>
  <c r="P43" i="13"/>
  <c r="P72" i="13"/>
  <c r="P84" i="13"/>
  <c r="P73" i="13"/>
  <c r="P85" i="13"/>
  <c r="P74" i="13"/>
  <c r="P86" i="13"/>
  <c r="P75" i="13"/>
  <c r="P87" i="13"/>
  <c r="P76" i="13"/>
  <c r="P88" i="13"/>
  <c r="P77" i="13"/>
  <c r="P89" i="13"/>
  <c r="P78" i="13"/>
  <c r="P90" i="13"/>
  <c r="P79" i="13"/>
  <c r="P91" i="13"/>
  <c r="P80" i="13"/>
  <c r="P92" i="13"/>
  <c r="P68" i="18"/>
  <c r="P80" i="18"/>
  <c r="P69" i="18"/>
  <c r="P81" i="18"/>
  <c r="P70" i="18"/>
  <c r="P82" i="18"/>
  <c r="P71" i="18"/>
  <c r="P83" i="18"/>
  <c r="P72" i="18"/>
  <c r="P84" i="18"/>
  <c r="P73" i="18"/>
  <c r="P85" i="18"/>
  <c r="P74" i="18"/>
  <c r="P86" i="18"/>
  <c r="P75" i="18"/>
  <c r="P87" i="18"/>
  <c r="P76" i="18"/>
  <c r="P88" i="18"/>
  <c r="P77" i="18"/>
  <c r="P89" i="18"/>
  <c r="G81" i="10"/>
  <c r="G93" i="10"/>
  <c r="G81" i="29"/>
  <c r="G93" i="29"/>
  <c r="G81" i="13"/>
  <c r="G93" i="13"/>
  <c r="K81" i="10"/>
  <c r="K93" i="10"/>
  <c r="K81" i="29"/>
  <c r="K93" i="29"/>
  <c r="K81" i="13"/>
  <c r="K93" i="13"/>
  <c r="O81" i="10"/>
  <c r="O93" i="10"/>
  <c r="O81" i="29"/>
  <c r="O93" i="29"/>
  <c r="O81" i="13"/>
  <c r="O93" i="13"/>
  <c r="B81" i="10"/>
  <c r="B93" i="10"/>
  <c r="B81" i="29"/>
  <c r="B93" i="29"/>
  <c r="B81" i="13"/>
  <c r="B93" i="13"/>
  <c r="F81" i="10"/>
  <c r="F93" i="10"/>
  <c r="F81" i="29"/>
  <c r="F93" i="29"/>
  <c r="F81" i="13"/>
  <c r="F93" i="13"/>
  <c r="J81" i="10"/>
  <c r="J93" i="10"/>
  <c r="J81" i="29"/>
  <c r="J93" i="29"/>
  <c r="J81" i="13"/>
  <c r="J93" i="13"/>
  <c r="N81" i="10"/>
  <c r="N93" i="10"/>
  <c r="N81" i="29"/>
  <c r="N93" i="29"/>
  <c r="N81" i="13"/>
  <c r="N93" i="13"/>
  <c r="E81" i="10"/>
  <c r="E93" i="10"/>
  <c r="E81" i="29"/>
  <c r="E93" i="29"/>
  <c r="E81" i="13"/>
  <c r="E93" i="13"/>
  <c r="I81" i="10"/>
  <c r="I93" i="10"/>
  <c r="I81" i="29"/>
  <c r="I93" i="29"/>
  <c r="I81" i="13"/>
  <c r="I93" i="13"/>
  <c r="M81" i="10"/>
  <c r="M93" i="10"/>
  <c r="M81" i="29"/>
  <c r="M93" i="29"/>
  <c r="M81" i="13"/>
  <c r="M93" i="13"/>
  <c r="Q81" i="10"/>
  <c r="Q93" i="10"/>
  <c r="Q81" i="29"/>
  <c r="Q93" i="29"/>
  <c r="Q81" i="13"/>
  <c r="Q93" i="13"/>
  <c r="D81" i="10"/>
  <c r="D93" i="10"/>
  <c r="D81" i="29"/>
  <c r="D93" i="29"/>
  <c r="D81" i="13"/>
  <c r="D93" i="13"/>
  <c r="H81" i="10"/>
  <c r="H93" i="10"/>
  <c r="H81" i="29"/>
  <c r="H93" i="29"/>
  <c r="H81" i="13"/>
  <c r="H93" i="13"/>
  <c r="L81" i="10"/>
  <c r="L93" i="10"/>
  <c r="L81" i="29"/>
  <c r="L93" i="29"/>
  <c r="L81" i="13"/>
  <c r="L93" i="13"/>
  <c r="P81" i="10"/>
  <c r="P93" i="10"/>
  <c r="P81" i="29"/>
  <c r="P93" i="29"/>
  <c r="P81" i="13"/>
  <c r="P93" i="13"/>
  <c r="G77" i="7"/>
  <c r="G89" i="7"/>
  <c r="K77" i="7"/>
  <c r="K89" i="7"/>
  <c r="O77" i="7"/>
  <c r="O89" i="7"/>
  <c r="B77" i="7"/>
  <c r="B89" i="7"/>
  <c r="F77" i="7"/>
  <c r="F89" i="7"/>
  <c r="J77" i="7"/>
  <c r="J89" i="7"/>
  <c r="N77" i="7"/>
  <c r="N89" i="7"/>
  <c r="E77" i="7"/>
  <c r="E89" i="7"/>
  <c r="I77" i="7"/>
  <c r="I89" i="7"/>
  <c r="M77" i="7"/>
  <c r="M89" i="7"/>
  <c r="Q77" i="7"/>
  <c r="Q89" i="7"/>
  <c r="D77" i="7"/>
  <c r="D89" i="7"/>
  <c r="H77" i="7"/>
  <c r="H89" i="7"/>
  <c r="L77" i="7"/>
  <c r="L89" i="7"/>
  <c r="P77" i="7"/>
  <c r="P89" i="7"/>
  <c r="G77" i="11"/>
  <c r="G89" i="11"/>
  <c r="K77" i="11"/>
  <c r="K89" i="11"/>
  <c r="O77" i="11"/>
  <c r="O89" i="11"/>
  <c r="B77" i="11"/>
  <c r="B89" i="11"/>
  <c r="F77" i="11"/>
  <c r="F89" i="11"/>
  <c r="J77" i="11"/>
  <c r="J89" i="11"/>
  <c r="N77" i="11"/>
  <c r="N89" i="11"/>
  <c r="E77" i="11"/>
  <c r="E89" i="11"/>
  <c r="I77" i="11"/>
  <c r="I89" i="11"/>
  <c r="M77" i="11"/>
  <c r="M89" i="11"/>
  <c r="Q77" i="11"/>
  <c r="Q89" i="11"/>
  <c r="D77" i="11"/>
  <c r="D89" i="11"/>
  <c r="H77" i="11"/>
  <c r="H89" i="11"/>
  <c r="L77" i="11"/>
  <c r="L89" i="11"/>
  <c r="P77" i="11"/>
  <c r="P89" i="11"/>
  <c r="C23" i="17"/>
  <c r="C38" i="17"/>
  <c r="O19" i="20"/>
  <c r="C37" i="17"/>
  <c r="O18" i="20"/>
  <c r="D10" i="36"/>
  <c r="E10" i="36"/>
  <c r="F10" i="36"/>
  <c r="S10" i="36"/>
  <c r="C11" i="36"/>
  <c r="D11" i="36"/>
  <c r="E11" i="36"/>
  <c r="F11" i="36"/>
  <c r="S11" i="36"/>
  <c r="C12" i="36"/>
  <c r="D12" i="36"/>
  <c r="E12" i="36"/>
  <c r="F12" i="36"/>
  <c r="S12" i="36"/>
  <c r="C13" i="36"/>
  <c r="D13" i="36"/>
  <c r="E13" i="36"/>
  <c r="F13" i="36"/>
  <c r="S13" i="36"/>
  <c r="C14" i="36"/>
  <c r="D14" i="36"/>
  <c r="E14" i="36"/>
  <c r="F14" i="36"/>
  <c r="S14" i="36"/>
  <c r="C15" i="36"/>
  <c r="D15" i="36"/>
  <c r="E15" i="36"/>
  <c r="F15" i="36"/>
  <c r="S15" i="36"/>
  <c r="C16" i="36"/>
  <c r="D16" i="36"/>
  <c r="E16" i="36"/>
  <c r="F16" i="36"/>
  <c r="S16" i="36"/>
  <c r="C17" i="36"/>
  <c r="D17" i="36"/>
  <c r="E17" i="36"/>
  <c r="F17" i="36"/>
  <c r="S17" i="36"/>
  <c r="E18" i="36"/>
  <c r="K10" i="36"/>
  <c r="L10" i="36"/>
  <c r="M10" i="36"/>
  <c r="N10" i="36"/>
  <c r="T10" i="36"/>
  <c r="K11" i="36"/>
  <c r="L11" i="36"/>
  <c r="M11" i="36"/>
  <c r="N11" i="36"/>
  <c r="T11" i="36"/>
  <c r="K12" i="36"/>
  <c r="L12" i="36"/>
  <c r="M12" i="36"/>
  <c r="N12" i="36"/>
  <c r="T12" i="36"/>
  <c r="K13" i="36"/>
  <c r="L13" i="36"/>
  <c r="M13" i="36"/>
  <c r="N13" i="36"/>
  <c r="T13" i="36"/>
  <c r="K14" i="36"/>
  <c r="L14" i="36"/>
  <c r="M14" i="36"/>
  <c r="N14" i="36"/>
  <c r="T14" i="36"/>
  <c r="K15" i="36"/>
  <c r="L15" i="36"/>
  <c r="M15" i="36"/>
  <c r="N15" i="36"/>
  <c r="T15" i="36"/>
  <c r="K16" i="36"/>
  <c r="L16" i="36"/>
  <c r="M16" i="36"/>
  <c r="N16" i="36"/>
  <c r="T16" i="36"/>
  <c r="K17" i="36"/>
  <c r="L17" i="36"/>
  <c r="M17" i="36"/>
  <c r="N17" i="36"/>
  <c r="T17" i="36"/>
  <c r="M18" i="36"/>
  <c r="G10" i="36"/>
  <c r="H10" i="36"/>
  <c r="I10" i="36"/>
  <c r="J10" i="36"/>
  <c r="U10" i="36"/>
  <c r="G11" i="36"/>
  <c r="H11" i="36"/>
  <c r="I11" i="36"/>
  <c r="J11" i="36"/>
  <c r="U11" i="36"/>
  <c r="G12" i="36"/>
  <c r="H12" i="36"/>
  <c r="I12" i="36"/>
  <c r="J12" i="36"/>
  <c r="U12" i="36"/>
  <c r="G13" i="36"/>
  <c r="H13" i="36"/>
  <c r="I13" i="36"/>
  <c r="J13" i="36"/>
  <c r="U13" i="36"/>
  <c r="G14" i="36"/>
  <c r="H14" i="36"/>
  <c r="I14" i="36"/>
  <c r="J14" i="36"/>
  <c r="U14" i="36"/>
  <c r="G15" i="36"/>
  <c r="H15" i="36"/>
  <c r="I15" i="36"/>
  <c r="J15" i="36"/>
  <c r="U15" i="36"/>
  <c r="G16" i="36"/>
  <c r="H16" i="36"/>
  <c r="I16" i="36"/>
  <c r="J16" i="36"/>
  <c r="U16" i="36"/>
  <c r="G17" i="36"/>
  <c r="H17" i="36"/>
  <c r="I17" i="36"/>
  <c r="J17" i="36"/>
  <c r="U17" i="36"/>
  <c r="I18" i="36"/>
  <c r="P10" i="36"/>
  <c r="Q10" i="36"/>
  <c r="V10" i="36"/>
  <c r="P11" i="36"/>
  <c r="Q11" i="36"/>
  <c r="V11" i="36"/>
  <c r="P12" i="36"/>
  <c r="Q12" i="36"/>
  <c r="V12" i="36"/>
  <c r="P13" i="36"/>
  <c r="Q13" i="36"/>
  <c r="V13" i="36"/>
  <c r="P14" i="36"/>
  <c r="Q14" i="36"/>
  <c r="V14" i="36"/>
  <c r="P15" i="36"/>
  <c r="Q15" i="36"/>
  <c r="V15" i="36"/>
  <c r="P16" i="36"/>
  <c r="Q16" i="36"/>
  <c r="V16" i="36"/>
  <c r="P17" i="36"/>
  <c r="Q17" i="36"/>
  <c r="V17" i="36"/>
  <c r="P18" i="36"/>
  <c r="X10" i="36"/>
  <c r="X11" i="36"/>
  <c r="X12" i="36"/>
  <c r="X13" i="36"/>
  <c r="X14" i="36"/>
  <c r="X15" i="36"/>
  <c r="X16" i="36"/>
  <c r="X17" i="36"/>
  <c r="X18" i="36"/>
  <c r="B28" i="36"/>
  <c r="C28" i="36"/>
  <c r="D28" i="36"/>
  <c r="E28" i="36"/>
  <c r="F28" i="36"/>
  <c r="S28" i="36"/>
  <c r="B29" i="36"/>
  <c r="C29" i="36"/>
  <c r="D29" i="36"/>
  <c r="E29" i="36"/>
  <c r="F29" i="36"/>
  <c r="S29" i="36"/>
  <c r="B30" i="36"/>
  <c r="C30" i="36"/>
  <c r="D30" i="36"/>
  <c r="E30" i="36"/>
  <c r="F30" i="36"/>
  <c r="S30" i="36"/>
  <c r="B31" i="36"/>
  <c r="C31" i="36"/>
  <c r="D31" i="36"/>
  <c r="E31" i="36"/>
  <c r="F31" i="36"/>
  <c r="S31" i="36"/>
  <c r="B32" i="36"/>
  <c r="C32" i="36"/>
  <c r="D32" i="36"/>
  <c r="E32" i="36"/>
  <c r="F32" i="36"/>
  <c r="S32" i="36"/>
  <c r="B33" i="36"/>
  <c r="C33" i="36"/>
  <c r="D33" i="36"/>
  <c r="E33" i="36"/>
  <c r="F33" i="36"/>
  <c r="S33" i="36"/>
  <c r="B34" i="36"/>
  <c r="C34" i="36"/>
  <c r="D34" i="36"/>
  <c r="E34" i="36"/>
  <c r="F34" i="36"/>
  <c r="S34" i="36"/>
  <c r="B35" i="36"/>
  <c r="C35" i="36"/>
  <c r="D35" i="36"/>
  <c r="E35" i="36"/>
  <c r="F35" i="36"/>
  <c r="S35" i="36"/>
  <c r="E36" i="36"/>
  <c r="K28" i="36"/>
  <c r="L28" i="36"/>
  <c r="M28" i="36"/>
  <c r="N28" i="36"/>
  <c r="T28" i="36"/>
  <c r="K29" i="36"/>
  <c r="L29" i="36"/>
  <c r="M29" i="36"/>
  <c r="N29" i="36"/>
  <c r="T29" i="36"/>
  <c r="K30" i="36"/>
  <c r="L30" i="36"/>
  <c r="M30" i="36"/>
  <c r="N30" i="36"/>
  <c r="T30" i="36"/>
  <c r="K31" i="36"/>
  <c r="L31" i="36"/>
  <c r="M31" i="36"/>
  <c r="N31" i="36"/>
  <c r="T31" i="36"/>
  <c r="K32" i="36"/>
  <c r="L32" i="36"/>
  <c r="M32" i="36"/>
  <c r="N32" i="36"/>
  <c r="T32" i="36"/>
  <c r="K33" i="36"/>
  <c r="L33" i="36"/>
  <c r="M33" i="36"/>
  <c r="N33" i="36"/>
  <c r="T33" i="36"/>
  <c r="K34" i="36"/>
  <c r="L34" i="36"/>
  <c r="M34" i="36"/>
  <c r="N34" i="36"/>
  <c r="T34" i="36"/>
  <c r="K35" i="36"/>
  <c r="L35" i="36"/>
  <c r="M35" i="36"/>
  <c r="N35" i="36"/>
  <c r="T35" i="36"/>
  <c r="M36" i="36"/>
  <c r="G28" i="36"/>
  <c r="H28" i="36"/>
  <c r="I28" i="36"/>
  <c r="J28" i="36"/>
  <c r="U28" i="36"/>
  <c r="G29" i="36"/>
  <c r="H29" i="36"/>
  <c r="I29" i="36"/>
  <c r="J29" i="36"/>
  <c r="U29" i="36"/>
  <c r="G30" i="36"/>
  <c r="H30" i="36"/>
  <c r="I30" i="36"/>
  <c r="J30" i="36"/>
  <c r="U30" i="36"/>
  <c r="G31" i="36"/>
  <c r="H31" i="36"/>
  <c r="I31" i="36"/>
  <c r="J31" i="36"/>
  <c r="U31" i="36"/>
  <c r="G32" i="36"/>
  <c r="H32" i="36"/>
  <c r="I32" i="36"/>
  <c r="J32" i="36"/>
  <c r="U32" i="36"/>
  <c r="G33" i="36"/>
  <c r="H33" i="36"/>
  <c r="I33" i="36"/>
  <c r="J33" i="36"/>
  <c r="U33" i="36"/>
  <c r="G34" i="36"/>
  <c r="H34" i="36"/>
  <c r="I34" i="36"/>
  <c r="J34" i="36"/>
  <c r="U34" i="36"/>
  <c r="G35" i="36"/>
  <c r="H35" i="36"/>
  <c r="I35" i="36"/>
  <c r="J35" i="36"/>
  <c r="U35" i="36"/>
  <c r="I36" i="36"/>
  <c r="O28" i="36"/>
  <c r="P28" i="36"/>
  <c r="Q28" i="36"/>
  <c r="V28" i="36"/>
  <c r="O29" i="36"/>
  <c r="P29" i="36"/>
  <c r="Q29" i="36"/>
  <c r="V29" i="36"/>
  <c r="O30" i="36"/>
  <c r="P30" i="36"/>
  <c r="Q30" i="36"/>
  <c r="V30" i="36"/>
  <c r="O31" i="36"/>
  <c r="P31" i="36"/>
  <c r="Q31" i="36"/>
  <c r="V31" i="36"/>
  <c r="O32" i="36"/>
  <c r="P32" i="36"/>
  <c r="Q32" i="36"/>
  <c r="V32" i="36"/>
  <c r="P33" i="36"/>
  <c r="Q33" i="36"/>
  <c r="V33" i="36"/>
  <c r="P34" i="36"/>
  <c r="Q34" i="36"/>
  <c r="V34" i="36"/>
  <c r="P35" i="36"/>
  <c r="Q35" i="36"/>
  <c r="V35" i="36"/>
  <c r="P36" i="36"/>
  <c r="X28" i="36"/>
  <c r="X29" i="36"/>
  <c r="X30" i="36"/>
  <c r="X31" i="36"/>
  <c r="X32" i="36"/>
  <c r="X33" i="36"/>
  <c r="X34" i="36"/>
  <c r="X35" i="36"/>
  <c r="X36" i="36"/>
  <c r="B46" i="36"/>
  <c r="C46" i="36"/>
  <c r="D46" i="36"/>
  <c r="E46" i="36"/>
  <c r="F46" i="36"/>
  <c r="S46" i="36"/>
  <c r="B47" i="36"/>
  <c r="C47" i="36"/>
  <c r="D47" i="36"/>
  <c r="E47" i="36"/>
  <c r="F47" i="36"/>
  <c r="S47" i="36"/>
  <c r="B48" i="36"/>
  <c r="C48" i="36"/>
  <c r="D48" i="36"/>
  <c r="E48" i="36"/>
  <c r="F48" i="36"/>
  <c r="S48" i="36"/>
  <c r="B49" i="36"/>
  <c r="C49" i="36"/>
  <c r="D49" i="36"/>
  <c r="E49" i="36"/>
  <c r="F49" i="36"/>
  <c r="S49" i="36"/>
  <c r="B50" i="36"/>
  <c r="C50" i="36"/>
  <c r="D50" i="36"/>
  <c r="E50" i="36"/>
  <c r="F50" i="36"/>
  <c r="S50" i="36"/>
  <c r="B51" i="36"/>
  <c r="C51" i="36"/>
  <c r="D51" i="36"/>
  <c r="E51" i="36"/>
  <c r="F51" i="36"/>
  <c r="S51" i="36"/>
  <c r="B52" i="36"/>
  <c r="C52" i="36"/>
  <c r="D52" i="36"/>
  <c r="E52" i="36"/>
  <c r="F52" i="36"/>
  <c r="S52" i="36"/>
  <c r="B53" i="36"/>
  <c r="C53" i="36"/>
  <c r="D53" i="36"/>
  <c r="E53" i="36"/>
  <c r="F53" i="36"/>
  <c r="S53" i="36"/>
  <c r="E54" i="36"/>
  <c r="K46" i="36"/>
  <c r="L46" i="36"/>
  <c r="M46" i="36"/>
  <c r="N46" i="36"/>
  <c r="T46" i="36"/>
  <c r="K47" i="36"/>
  <c r="L47" i="36"/>
  <c r="M47" i="36"/>
  <c r="N47" i="36"/>
  <c r="T47" i="36"/>
  <c r="K48" i="36"/>
  <c r="L48" i="36"/>
  <c r="M48" i="36"/>
  <c r="N48" i="36"/>
  <c r="T48" i="36"/>
  <c r="K49" i="36"/>
  <c r="L49" i="36"/>
  <c r="M49" i="36"/>
  <c r="N49" i="36"/>
  <c r="T49" i="36"/>
  <c r="K50" i="36"/>
  <c r="L50" i="36"/>
  <c r="M50" i="36"/>
  <c r="N50" i="36"/>
  <c r="T50" i="36"/>
  <c r="K51" i="36"/>
  <c r="L51" i="36"/>
  <c r="M51" i="36"/>
  <c r="N51" i="36"/>
  <c r="T51" i="36"/>
  <c r="K52" i="36"/>
  <c r="L52" i="36"/>
  <c r="M52" i="36"/>
  <c r="N52" i="36"/>
  <c r="T52" i="36"/>
  <c r="K53" i="36"/>
  <c r="L53" i="36"/>
  <c r="M53" i="36"/>
  <c r="N53" i="36"/>
  <c r="T53" i="36"/>
  <c r="M54" i="36"/>
  <c r="G46" i="36"/>
  <c r="H46" i="36"/>
  <c r="I46" i="36"/>
  <c r="J46" i="36"/>
  <c r="U46" i="36"/>
  <c r="G47" i="36"/>
  <c r="H47" i="36"/>
  <c r="I47" i="36"/>
  <c r="J47" i="36"/>
  <c r="U47" i="36"/>
  <c r="G48" i="36"/>
  <c r="H48" i="36"/>
  <c r="I48" i="36"/>
  <c r="J48" i="36"/>
  <c r="U48" i="36"/>
  <c r="G49" i="36"/>
  <c r="H49" i="36"/>
  <c r="I49" i="36"/>
  <c r="J49" i="36"/>
  <c r="U49" i="36"/>
  <c r="G50" i="36"/>
  <c r="H50" i="36"/>
  <c r="I50" i="36"/>
  <c r="J50" i="36"/>
  <c r="U50" i="36"/>
  <c r="G51" i="36"/>
  <c r="H51" i="36"/>
  <c r="I51" i="36"/>
  <c r="J51" i="36"/>
  <c r="U51" i="36"/>
  <c r="G52" i="36"/>
  <c r="H52" i="36"/>
  <c r="I52" i="36"/>
  <c r="J52" i="36"/>
  <c r="U52" i="36"/>
  <c r="G53" i="36"/>
  <c r="H53" i="36"/>
  <c r="I53" i="36"/>
  <c r="J53" i="36"/>
  <c r="U53" i="36"/>
  <c r="I54" i="36"/>
  <c r="P46" i="36"/>
  <c r="Q46" i="36"/>
  <c r="V46" i="36"/>
  <c r="P47" i="36"/>
  <c r="Q47" i="36"/>
  <c r="V47" i="36"/>
  <c r="O48" i="36"/>
  <c r="P48" i="36"/>
  <c r="Q48" i="36"/>
  <c r="V48" i="36"/>
  <c r="O49" i="36"/>
  <c r="P49" i="36"/>
  <c r="Q49" i="36"/>
  <c r="V49" i="36"/>
  <c r="O50" i="36"/>
  <c r="P50" i="36"/>
  <c r="Q50" i="36"/>
  <c r="V50" i="36"/>
  <c r="O51" i="36"/>
  <c r="P51" i="36"/>
  <c r="Q51" i="36"/>
  <c r="V51" i="36"/>
  <c r="O52" i="36"/>
  <c r="P52" i="36"/>
  <c r="Q52" i="36"/>
  <c r="V52" i="36"/>
  <c r="O53" i="36"/>
  <c r="P53" i="36"/>
  <c r="Q53" i="36"/>
  <c r="V53" i="36"/>
  <c r="P54" i="36"/>
  <c r="X46" i="36"/>
  <c r="X47" i="36"/>
  <c r="X48" i="36"/>
  <c r="X49" i="36"/>
  <c r="X50" i="36"/>
  <c r="X51" i="36"/>
  <c r="X52" i="36"/>
  <c r="X53" i="36"/>
  <c r="X54" i="36"/>
  <c r="B64" i="36"/>
  <c r="C64" i="36"/>
  <c r="D64" i="36"/>
  <c r="E64" i="36"/>
  <c r="F64" i="36"/>
  <c r="S64" i="36"/>
  <c r="B65" i="36"/>
  <c r="C65" i="36"/>
  <c r="D65" i="36"/>
  <c r="E65" i="36"/>
  <c r="F65" i="36"/>
  <c r="S65" i="36"/>
  <c r="B66" i="36"/>
  <c r="C66" i="36"/>
  <c r="D66" i="36"/>
  <c r="E66" i="36"/>
  <c r="F66" i="36"/>
  <c r="S66" i="36"/>
  <c r="B67" i="36"/>
  <c r="C67" i="36"/>
  <c r="D67" i="36"/>
  <c r="E67" i="36"/>
  <c r="F67" i="36"/>
  <c r="S67" i="36"/>
  <c r="B68" i="36"/>
  <c r="C68" i="36"/>
  <c r="D68" i="36"/>
  <c r="E68" i="36"/>
  <c r="F68" i="36"/>
  <c r="S68" i="36"/>
  <c r="B69" i="36"/>
  <c r="C69" i="36"/>
  <c r="D69" i="36"/>
  <c r="E69" i="36"/>
  <c r="F69" i="36"/>
  <c r="S69" i="36"/>
  <c r="B70" i="36"/>
  <c r="C70" i="36"/>
  <c r="D70" i="36"/>
  <c r="E70" i="36"/>
  <c r="F70" i="36"/>
  <c r="S70" i="36"/>
  <c r="B71" i="36"/>
  <c r="C71" i="36"/>
  <c r="D71" i="36"/>
  <c r="E71" i="36"/>
  <c r="F71" i="36"/>
  <c r="S71" i="36"/>
  <c r="E72" i="36"/>
  <c r="K64" i="36"/>
  <c r="L64" i="36"/>
  <c r="M64" i="36"/>
  <c r="N64" i="36"/>
  <c r="T64" i="36"/>
  <c r="K65" i="36"/>
  <c r="L65" i="36"/>
  <c r="M65" i="36"/>
  <c r="N65" i="36"/>
  <c r="T65" i="36"/>
  <c r="K66" i="36"/>
  <c r="L66" i="36"/>
  <c r="M66" i="36"/>
  <c r="N66" i="36"/>
  <c r="T66" i="36"/>
  <c r="K67" i="36"/>
  <c r="L67" i="36"/>
  <c r="M67" i="36"/>
  <c r="N67" i="36"/>
  <c r="T67" i="36"/>
  <c r="K68" i="36"/>
  <c r="L68" i="36"/>
  <c r="M68" i="36"/>
  <c r="N68" i="36"/>
  <c r="T68" i="36"/>
  <c r="K69" i="36"/>
  <c r="L69" i="36"/>
  <c r="M69" i="36"/>
  <c r="N69" i="36"/>
  <c r="T69" i="36"/>
  <c r="K70" i="36"/>
  <c r="L70" i="36"/>
  <c r="M70" i="36"/>
  <c r="N70" i="36"/>
  <c r="T70" i="36"/>
  <c r="K71" i="36"/>
  <c r="L71" i="36"/>
  <c r="M71" i="36"/>
  <c r="N71" i="36"/>
  <c r="T71" i="36"/>
  <c r="M72" i="36"/>
  <c r="G64" i="36"/>
  <c r="H64" i="36"/>
  <c r="I64" i="36"/>
  <c r="J64" i="36"/>
  <c r="U64" i="36"/>
  <c r="G65" i="36"/>
  <c r="H65" i="36"/>
  <c r="I65" i="36"/>
  <c r="J65" i="36"/>
  <c r="U65" i="36"/>
  <c r="G66" i="36"/>
  <c r="H66" i="36"/>
  <c r="I66" i="36"/>
  <c r="J66" i="36"/>
  <c r="U66" i="36"/>
  <c r="G67" i="36"/>
  <c r="H67" i="36"/>
  <c r="I67" i="36"/>
  <c r="J67" i="36"/>
  <c r="U67" i="36"/>
  <c r="G68" i="36"/>
  <c r="H68" i="36"/>
  <c r="I68" i="36"/>
  <c r="J68" i="36"/>
  <c r="U68" i="36"/>
  <c r="G69" i="36"/>
  <c r="H69" i="36"/>
  <c r="I69" i="36"/>
  <c r="J69" i="36"/>
  <c r="U69" i="36"/>
  <c r="G70" i="36"/>
  <c r="H70" i="36"/>
  <c r="I70" i="36"/>
  <c r="J70" i="36"/>
  <c r="U70" i="36"/>
  <c r="G71" i="36"/>
  <c r="H71" i="36"/>
  <c r="I71" i="36"/>
  <c r="J71" i="36"/>
  <c r="U71" i="36"/>
  <c r="I72" i="36"/>
  <c r="O64" i="36"/>
  <c r="P64" i="36"/>
  <c r="Q64" i="36"/>
  <c r="V64" i="36"/>
  <c r="O65" i="36"/>
  <c r="P65" i="36"/>
  <c r="Q65" i="36"/>
  <c r="V65" i="36"/>
  <c r="O66" i="36"/>
  <c r="P66" i="36"/>
  <c r="Q66" i="36"/>
  <c r="V66" i="36"/>
  <c r="O67" i="36"/>
  <c r="P67" i="36"/>
  <c r="Q67" i="36"/>
  <c r="V67" i="36"/>
  <c r="O68" i="36"/>
  <c r="P68" i="36"/>
  <c r="Q68" i="36"/>
  <c r="V68" i="36"/>
  <c r="O69" i="36"/>
  <c r="P69" i="36"/>
  <c r="Q69" i="36"/>
  <c r="V69" i="36"/>
  <c r="O70" i="36"/>
  <c r="P70" i="36"/>
  <c r="Q70" i="36"/>
  <c r="V70" i="36"/>
  <c r="O71" i="36"/>
  <c r="P71" i="36"/>
  <c r="Q71" i="36"/>
  <c r="V71" i="36"/>
  <c r="P72" i="36"/>
  <c r="X64" i="36"/>
  <c r="X65" i="36"/>
  <c r="X66" i="36"/>
  <c r="X67" i="36"/>
  <c r="X68" i="36"/>
  <c r="X69" i="36"/>
  <c r="X70" i="36"/>
  <c r="X71" i="36"/>
  <c r="X72" i="36"/>
  <c r="B82" i="36"/>
  <c r="C82" i="36"/>
  <c r="D82" i="36"/>
  <c r="E82" i="36"/>
  <c r="F82" i="36"/>
  <c r="S82" i="36"/>
  <c r="B83" i="36"/>
  <c r="C83" i="36"/>
  <c r="D83" i="36"/>
  <c r="E83" i="36"/>
  <c r="F83" i="36"/>
  <c r="S83" i="36"/>
  <c r="B84" i="36"/>
  <c r="C84" i="36"/>
  <c r="D84" i="36"/>
  <c r="E84" i="36"/>
  <c r="F84" i="36"/>
  <c r="S84" i="36"/>
  <c r="B85" i="36"/>
  <c r="C85" i="36"/>
  <c r="D85" i="36"/>
  <c r="E85" i="36"/>
  <c r="F85" i="36"/>
  <c r="S85" i="36"/>
  <c r="B86" i="36"/>
  <c r="C86" i="36"/>
  <c r="D86" i="36"/>
  <c r="E86" i="36"/>
  <c r="F86" i="36"/>
  <c r="S86" i="36"/>
  <c r="B87" i="36"/>
  <c r="C87" i="36"/>
  <c r="D87" i="36"/>
  <c r="E87" i="36"/>
  <c r="F87" i="36"/>
  <c r="S87" i="36"/>
  <c r="B88" i="36"/>
  <c r="C88" i="36"/>
  <c r="D88" i="36"/>
  <c r="E88" i="36"/>
  <c r="F88" i="36"/>
  <c r="S88" i="36"/>
  <c r="B89" i="36"/>
  <c r="C89" i="36"/>
  <c r="D89" i="36"/>
  <c r="E89" i="36"/>
  <c r="F89" i="36"/>
  <c r="S89" i="36"/>
  <c r="E90" i="36"/>
  <c r="K82" i="36"/>
  <c r="L82" i="36"/>
  <c r="M82" i="36"/>
  <c r="N82" i="36"/>
  <c r="T82" i="36"/>
  <c r="K83" i="36"/>
  <c r="L83" i="36"/>
  <c r="M83" i="36"/>
  <c r="N83" i="36"/>
  <c r="T83" i="36"/>
  <c r="K84" i="36"/>
  <c r="L84" i="36"/>
  <c r="M84" i="36"/>
  <c r="N84" i="36"/>
  <c r="T84" i="36"/>
  <c r="K85" i="36"/>
  <c r="L85" i="36"/>
  <c r="M85" i="36"/>
  <c r="N85" i="36"/>
  <c r="T85" i="36"/>
  <c r="K86" i="36"/>
  <c r="L86" i="36"/>
  <c r="M86" i="36"/>
  <c r="N86" i="36"/>
  <c r="T86" i="36"/>
  <c r="K87" i="36"/>
  <c r="L87" i="36"/>
  <c r="M87" i="36"/>
  <c r="N87" i="36"/>
  <c r="T87" i="36"/>
  <c r="K88" i="36"/>
  <c r="L88" i="36"/>
  <c r="M88" i="36"/>
  <c r="N88" i="36"/>
  <c r="T88" i="36"/>
  <c r="K89" i="36"/>
  <c r="L89" i="36"/>
  <c r="M89" i="36"/>
  <c r="N89" i="36"/>
  <c r="T89" i="36"/>
  <c r="M90" i="36"/>
  <c r="G82" i="36"/>
  <c r="H82" i="36"/>
  <c r="I82" i="36"/>
  <c r="J82" i="36"/>
  <c r="U82" i="36"/>
  <c r="G83" i="36"/>
  <c r="H83" i="36"/>
  <c r="I83" i="36"/>
  <c r="J83" i="36"/>
  <c r="U83" i="36"/>
  <c r="G84" i="36"/>
  <c r="H84" i="36"/>
  <c r="I84" i="36"/>
  <c r="J84" i="36"/>
  <c r="U84" i="36"/>
  <c r="G85" i="36"/>
  <c r="H85" i="36"/>
  <c r="I85" i="36"/>
  <c r="J85" i="36"/>
  <c r="U85" i="36"/>
  <c r="G86" i="36"/>
  <c r="H86" i="36"/>
  <c r="I86" i="36"/>
  <c r="J86" i="36"/>
  <c r="U86" i="36"/>
  <c r="G87" i="36"/>
  <c r="H87" i="36"/>
  <c r="I87" i="36"/>
  <c r="J87" i="36"/>
  <c r="U87" i="36"/>
  <c r="G88" i="36"/>
  <c r="H88" i="36"/>
  <c r="I88" i="36"/>
  <c r="J88" i="36"/>
  <c r="U88" i="36"/>
  <c r="G89" i="36"/>
  <c r="H89" i="36"/>
  <c r="I89" i="36"/>
  <c r="J89" i="36"/>
  <c r="U89" i="36"/>
  <c r="I90" i="36"/>
  <c r="O82" i="36"/>
  <c r="P82" i="36"/>
  <c r="Q82" i="36"/>
  <c r="V82" i="36"/>
  <c r="O83" i="36"/>
  <c r="P83" i="36"/>
  <c r="Q83" i="36"/>
  <c r="V83" i="36"/>
  <c r="O84" i="36"/>
  <c r="P84" i="36"/>
  <c r="Q84" i="36"/>
  <c r="V84" i="36"/>
  <c r="O85" i="36"/>
  <c r="P85" i="36"/>
  <c r="Q85" i="36"/>
  <c r="V85" i="36"/>
  <c r="O86" i="36"/>
  <c r="P86" i="36"/>
  <c r="Q86" i="36"/>
  <c r="V86" i="36"/>
  <c r="O87" i="36"/>
  <c r="P87" i="36"/>
  <c r="Q87" i="36"/>
  <c r="V87" i="36"/>
  <c r="O88" i="36"/>
  <c r="P88" i="36"/>
  <c r="Q88" i="36"/>
  <c r="V88" i="36"/>
  <c r="O89" i="36"/>
  <c r="P89" i="36"/>
  <c r="Q89" i="36"/>
  <c r="V89" i="36"/>
  <c r="P90" i="36"/>
  <c r="X82" i="36"/>
  <c r="X83" i="36"/>
  <c r="X84" i="36"/>
  <c r="X85" i="36"/>
  <c r="X86" i="36"/>
  <c r="X87" i="36"/>
  <c r="X88" i="36"/>
  <c r="X89" i="36"/>
  <c r="X90" i="36"/>
  <c r="B100" i="36"/>
  <c r="C100" i="36"/>
  <c r="D100" i="36"/>
  <c r="E100" i="36"/>
  <c r="F100" i="36"/>
  <c r="S100" i="36"/>
  <c r="B101" i="36"/>
  <c r="C101" i="36"/>
  <c r="D101" i="36"/>
  <c r="E101" i="36"/>
  <c r="F101" i="36"/>
  <c r="S101" i="36"/>
  <c r="B102" i="36"/>
  <c r="C102" i="36"/>
  <c r="D102" i="36"/>
  <c r="E102" i="36"/>
  <c r="F102" i="36"/>
  <c r="S102" i="36"/>
  <c r="B103" i="36"/>
  <c r="C103" i="36"/>
  <c r="D103" i="36"/>
  <c r="E103" i="36"/>
  <c r="F103" i="36"/>
  <c r="S103" i="36"/>
  <c r="B104" i="36"/>
  <c r="C104" i="36"/>
  <c r="D104" i="36"/>
  <c r="E104" i="36"/>
  <c r="F104" i="36"/>
  <c r="S104" i="36"/>
  <c r="B105" i="36"/>
  <c r="C105" i="36"/>
  <c r="D105" i="36"/>
  <c r="E105" i="36"/>
  <c r="F105" i="36"/>
  <c r="S105" i="36"/>
  <c r="B106" i="36"/>
  <c r="C106" i="36"/>
  <c r="D106" i="36"/>
  <c r="E106" i="36"/>
  <c r="F106" i="36"/>
  <c r="S106" i="36"/>
  <c r="B107" i="36"/>
  <c r="C107" i="36"/>
  <c r="D107" i="36"/>
  <c r="E107" i="36"/>
  <c r="F107" i="36"/>
  <c r="S107" i="36"/>
  <c r="E108" i="36"/>
  <c r="K100" i="36"/>
  <c r="L100" i="36"/>
  <c r="M100" i="36"/>
  <c r="N100" i="36"/>
  <c r="T100" i="36"/>
  <c r="K101" i="36"/>
  <c r="L101" i="36"/>
  <c r="M101" i="36"/>
  <c r="N101" i="36"/>
  <c r="T101" i="36"/>
  <c r="K102" i="36"/>
  <c r="L102" i="36"/>
  <c r="M102" i="36"/>
  <c r="N102" i="36"/>
  <c r="T102" i="36"/>
  <c r="K103" i="36"/>
  <c r="L103" i="36"/>
  <c r="M103" i="36"/>
  <c r="N103" i="36"/>
  <c r="T103" i="36"/>
  <c r="K104" i="36"/>
  <c r="L104" i="36"/>
  <c r="M104" i="36"/>
  <c r="N104" i="36"/>
  <c r="T104" i="36"/>
  <c r="K105" i="36"/>
  <c r="L105" i="36"/>
  <c r="M105" i="36"/>
  <c r="N105" i="36"/>
  <c r="T105" i="36"/>
  <c r="K106" i="36"/>
  <c r="L106" i="36"/>
  <c r="M106" i="36"/>
  <c r="N106" i="36"/>
  <c r="T106" i="36"/>
  <c r="K107" i="36"/>
  <c r="L107" i="36"/>
  <c r="M107" i="36"/>
  <c r="N107" i="36"/>
  <c r="T107" i="36"/>
  <c r="M108" i="36"/>
  <c r="G100" i="36"/>
  <c r="H100" i="36"/>
  <c r="I100" i="36"/>
  <c r="J100" i="36"/>
  <c r="U100" i="36"/>
  <c r="G101" i="36"/>
  <c r="H101" i="36"/>
  <c r="I101" i="36"/>
  <c r="J101" i="36"/>
  <c r="U101" i="36"/>
  <c r="G102" i="36"/>
  <c r="H102" i="36"/>
  <c r="I102" i="36"/>
  <c r="J102" i="36"/>
  <c r="U102" i="36"/>
  <c r="G103" i="36"/>
  <c r="H103" i="36"/>
  <c r="I103" i="36"/>
  <c r="J103" i="36"/>
  <c r="U103" i="36"/>
  <c r="G104" i="36"/>
  <c r="H104" i="36"/>
  <c r="I104" i="36"/>
  <c r="J104" i="36"/>
  <c r="U104" i="36"/>
  <c r="G105" i="36"/>
  <c r="H105" i="36"/>
  <c r="I105" i="36"/>
  <c r="J105" i="36"/>
  <c r="U105" i="36"/>
  <c r="G106" i="36"/>
  <c r="H106" i="36"/>
  <c r="I106" i="36"/>
  <c r="J106" i="36"/>
  <c r="U106" i="36"/>
  <c r="G107" i="36"/>
  <c r="H107" i="36"/>
  <c r="I107" i="36"/>
  <c r="J107" i="36"/>
  <c r="U107" i="36"/>
  <c r="I108" i="36"/>
  <c r="O100" i="36"/>
  <c r="P100" i="36"/>
  <c r="Q100" i="36"/>
  <c r="V100" i="36"/>
  <c r="O101" i="36"/>
  <c r="P101" i="36"/>
  <c r="Q101" i="36"/>
  <c r="V101" i="36"/>
  <c r="O102" i="36"/>
  <c r="P102" i="36"/>
  <c r="Q102" i="36"/>
  <c r="V102" i="36"/>
  <c r="O103" i="36"/>
  <c r="P103" i="36"/>
  <c r="Q103" i="36"/>
  <c r="V103" i="36"/>
  <c r="O104" i="36"/>
  <c r="P104" i="36"/>
  <c r="Q104" i="36"/>
  <c r="V104" i="36"/>
  <c r="O105" i="36"/>
  <c r="P105" i="36"/>
  <c r="Q105" i="36"/>
  <c r="V105" i="36"/>
  <c r="O106" i="36"/>
  <c r="P106" i="36"/>
  <c r="Q106" i="36"/>
  <c r="V106" i="36"/>
  <c r="O107" i="36"/>
  <c r="P107" i="36"/>
  <c r="Q107" i="36"/>
  <c r="V107" i="36"/>
  <c r="P108" i="36"/>
  <c r="X100" i="36"/>
  <c r="X101" i="36"/>
  <c r="X102" i="36"/>
  <c r="X103" i="36"/>
  <c r="X104" i="36"/>
  <c r="X105" i="36"/>
  <c r="X106" i="36"/>
  <c r="X107" i="36"/>
  <c r="X108" i="36"/>
  <c r="B118" i="36"/>
  <c r="C118" i="36"/>
  <c r="D118" i="36"/>
  <c r="E118" i="36"/>
  <c r="F118" i="36"/>
  <c r="S118" i="36"/>
  <c r="B119" i="36"/>
  <c r="C119" i="36"/>
  <c r="D119" i="36"/>
  <c r="E119" i="36"/>
  <c r="F119" i="36"/>
  <c r="S119" i="36"/>
  <c r="B120" i="36"/>
  <c r="C120" i="36"/>
  <c r="D120" i="36"/>
  <c r="E120" i="36"/>
  <c r="F120" i="36"/>
  <c r="S120" i="36"/>
  <c r="B121" i="36"/>
  <c r="C121" i="36"/>
  <c r="D121" i="36"/>
  <c r="E121" i="36"/>
  <c r="F121" i="36"/>
  <c r="S121" i="36"/>
  <c r="B122" i="36"/>
  <c r="C122" i="36"/>
  <c r="D122" i="36"/>
  <c r="E122" i="36"/>
  <c r="F122" i="36"/>
  <c r="S122" i="36"/>
  <c r="B123" i="36"/>
  <c r="C123" i="36"/>
  <c r="D123" i="36"/>
  <c r="E123" i="36"/>
  <c r="F123" i="36"/>
  <c r="S123" i="36"/>
  <c r="B124" i="36"/>
  <c r="C124" i="36"/>
  <c r="D124" i="36"/>
  <c r="E124" i="36"/>
  <c r="F124" i="36"/>
  <c r="S124" i="36"/>
  <c r="B125" i="36"/>
  <c r="C125" i="36"/>
  <c r="D125" i="36"/>
  <c r="E125" i="36"/>
  <c r="F125" i="36"/>
  <c r="S125" i="36"/>
  <c r="E126" i="36"/>
  <c r="K118" i="36"/>
  <c r="L118" i="36"/>
  <c r="M118" i="36"/>
  <c r="N118" i="36"/>
  <c r="T118" i="36"/>
  <c r="K119" i="36"/>
  <c r="L119" i="36"/>
  <c r="M119" i="36"/>
  <c r="N119" i="36"/>
  <c r="T119" i="36"/>
  <c r="K120" i="36"/>
  <c r="L120" i="36"/>
  <c r="M120" i="36"/>
  <c r="N120" i="36"/>
  <c r="T120" i="36"/>
  <c r="K121" i="36"/>
  <c r="L121" i="36"/>
  <c r="M121" i="36"/>
  <c r="N121" i="36"/>
  <c r="T121" i="36"/>
  <c r="K122" i="36"/>
  <c r="L122" i="36"/>
  <c r="M122" i="36"/>
  <c r="N122" i="36"/>
  <c r="T122" i="36"/>
  <c r="K123" i="36"/>
  <c r="L123" i="36"/>
  <c r="M123" i="36"/>
  <c r="N123" i="36"/>
  <c r="T123" i="36"/>
  <c r="K124" i="36"/>
  <c r="L124" i="36"/>
  <c r="M124" i="36"/>
  <c r="N124" i="36"/>
  <c r="T124" i="36"/>
  <c r="K125" i="36"/>
  <c r="L125" i="36"/>
  <c r="M125" i="36"/>
  <c r="N125" i="36"/>
  <c r="T125" i="36"/>
  <c r="M126" i="36"/>
  <c r="G118" i="36"/>
  <c r="H118" i="36"/>
  <c r="I118" i="36"/>
  <c r="J118" i="36"/>
  <c r="U118" i="36"/>
  <c r="G119" i="36"/>
  <c r="H119" i="36"/>
  <c r="I119" i="36"/>
  <c r="J119" i="36"/>
  <c r="U119" i="36"/>
  <c r="G120" i="36"/>
  <c r="H120" i="36"/>
  <c r="I120" i="36"/>
  <c r="J120" i="36"/>
  <c r="U120" i="36"/>
  <c r="G121" i="36"/>
  <c r="H121" i="36"/>
  <c r="I121" i="36"/>
  <c r="J121" i="36"/>
  <c r="U121" i="36"/>
  <c r="G122" i="36"/>
  <c r="H122" i="36"/>
  <c r="I122" i="36"/>
  <c r="J122" i="36"/>
  <c r="U122" i="36"/>
  <c r="G123" i="36"/>
  <c r="H123" i="36"/>
  <c r="I123" i="36"/>
  <c r="J123" i="36"/>
  <c r="U123" i="36"/>
  <c r="G124" i="36"/>
  <c r="H124" i="36"/>
  <c r="I124" i="36"/>
  <c r="J124" i="36"/>
  <c r="U124" i="36"/>
  <c r="G125" i="36"/>
  <c r="H125" i="36"/>
  <c r="I125" i="36"/>
  <c r="J125" i="36"/>
  <c r="U125" i="36"/>
  <c r="I126" i="36"/>
  <c r="O118" i="36"/>
  <c r="P118" i="36"/>
  <c r="Q118" i="36"/>
  <c r="V118" i="36"/>
  <c r="O119" i="36"/>
  <c r="P119" i="36"/>
  <c r="Q119" i="36"/>
  <c r="V119" i="36"/>
  <c r="O120" i="36"/>
  <c r="P120" i="36"/>
  <c r="Q120" i="36"/>
  <c r="V120" i="36"/>
  <c r="O121" i="36"/>
  <c r="P121" i="36"/>
  <c r="Q121" i="36"/>
  <c r="V121" i="36"/>
  <c r="O122" i="36"/>
  <c r="P122" i="36"/>
  <c r="Q122" i="36"/>
  <c r="V122" i="36"/>
  <c r="O123" i="36"/>
  <c r="P123" i="36"/>
  <c r="Q123" i="36"/>
  <c r="V123" i="36"/>
  <c r="O124" i="36"/>
  <c r="P124" i="36"/>
  <c r="Q124" i="36"/>
  <c r="V124" i="36"/>
  <c r="O125" i="36"/>
  <c r="P125" i="36"/>
  <c r="Q125" i="36"/>
  <c r="V125" i="36"/>
  <c r="P126" i="36"/>
  <c r="X118" i="36"/>
  <c r="X119" i="36"/>
  <c r="X120" i="36"/>
  <c r="X121" i="36"/>
  <c r="X122" i="36"/>
  <c r="X123" i="36"/>
  <c r="X124" i="36"/>
  <c r="X125" i="36"/>
  <c r="X126" i="36"/>
  <c r="B136" i="36"/>
  <c r="C136" i="36"/>
  <c r="D136" i="36"/>
  <c r="E136" i="36"/>
  <c r="F136" i="36"/>
  <c r="S136" i="36"/>
  <c r="B137" i="36"/>
  <c r="C137" i="36"/>
  <c r="D137" i="36"/>
  <c r="E137" i="36"/>
  <c r="F137" i="36"/>
  <c r="S137" i="36"/>
  <c r="B138" i="36"/>
  <c r="C138" i="36"/>
  <c r="D138" i="36"/>
  <c r="E138" i="36"/>
  <c r="F138" i="36"/>
  <c r="S138" i="36"/>
  <c r="B139" i="36"/>
  <c r="C139" i="36"/>
  <c r="D139" i="36"/>
  <c r="E139" i="36"/>
  <c r="F139" i="36"/>
  <c r="S139" i="36"/>
  <c r="B140" i="36"/>
  <c r="C140" i="36"/>
  <c r="D140" i="36"/>
  <c r="E140" i="36"/>
  <c r="F140" i="36"/>
  <c r="S140" i="36"/>
  <c r="B141" i="36"/>
  <c r="C141" i="36"/>
  <c r="D141" i="36"/>
  <c r="E141" i="36"/>
  <c r="F141" i="36"/>
  <c r="S141" i="36"/>
  <c r="B142" i="36"/>
  <c r="C142" i="36"/>
  <c r="D142" i="36"/>
  <c r="E142" i="36"/>
  <c r="F142" i="36"/>
  <c r="S142" i="36"/>
  <c r="B143" i="36"/>
  <c r="C143" i="36"/>
  <c r="D143" i="36"/>
  <c r="E143" i="36"/>
  <c r="F143" i="36"/>
  <c r="S143" i="36"/>
  <c r="E144" i="36"/>
  <c r="K136" i="36"/>
  <c r="L136" i="36"/>
  <c r="M136" i="36"/>
  <c r="N136" i="36"/>
  <c r="T136" i="36"/>
  <c r="K137" i="36"/>
  <c r="L137" i="36"/>
  <c r="M137" i="36"/>
  <c r="N137" i="36"/>
  <c r="T137" i="36"/>
  <c r="K138" i="36"/>
  <c r="L138" i="36"/>
  <c r="M138" i="36"/>
  <c r="N138" i="36"/>
  <c r="T138" i="36"/>
  <c r="K139" i="36"/>
  <c r="L139" i="36"/>
  <c r="M139" i="36"/>
  <c r="N139" i="36"/>
  <c r="T139" i="36"/>
  <c r="K140" i="36"/>
  <c r="L140" i="36"/>
  <c r="M140" i="36"/>
  <c r="N140" i="36"/>
  <c r="T140" i="36"/>
  <c r="K141" i="36"/>
  <c r="L141" i="36"/>
  <c r="M141" i="36"/>
  <c r="N141" i="36"/>
  <c r="T141" i="36"/>
  <c r="K142" i="36"/>
  <c r="L142" i="36"/>
  <c r="M142" i="36"/>
  <c r="N142" i="36"/>
  <c r="T142" i="36"/>
  <c r="K143" i="36"/>
  <c r="L143" i="36"/>
  <c r="M143" i="36"/>
  <c r="N143" i="36"/>
  <c r="T143" i="36"/>
  <c r="M144" i="36"/>
  <c r="G136" i="36"/>
  <c r="H136" i="36"/>
  <c r="I136" i="36"/>
  <c r="J136" i="36"/>
  <c r="U136" i="36"/>
  <c r="G137" i="36"/>
  <c r="H137" i="36"/>
  <c r="I137" i="36"/>
  <c r="J137" i="36"/>
  <c r="U137" i="36"/>
  <c r="G138" i="36"/>
  <c r="H138" i="36"/>
  <c r="I138" i="36"/>
  <c r="J138" i="36"/>
  <c r="U138" i="36"/>
  <c r="G139" i="36"/>
  <c r="H139" i="36"/>
  <c r="I139" i="36"/>
  <c r="J139" i="36"/>
  <c r="U139" i="36"/>
  <c r="G140" i="36"/>
  <c r="H140" i="36"/>
  <c r="I140" i="36"/>
  <c r="J140" i="36"/>
  <c r="U140" i="36"/>
  <c r="G141" i="36"/>
  <c r="H141" i="36"/>
  <c r="I141" i="36"/>
  <c r="J141" i="36"/>
  <c r="U141" i="36"/>
  <c r="G142" i="36"/>
  <c r="H142" i="36"/>
  <c r="I142" i="36"/>
  <c r="J142" i="36"/>
  <c r="U142" i="36"/>
  <c r="G143" i="36"/>
  <c r="H143" i="36"/>
  <c r="I143" i="36"/>
  <c r="J143" i="36"/>
  <c r="U143" i="36"/>
  <c r="I144" i="36"/>
  <c r="O136" i="36"/>
  <c r="P136" i="36"/>
  <c r="Q136" i="36"/>
  <c r="V136" i="36"/>
  <c r="O137" i="36"/>
  <c r="P137" i="36"/>
  <c r="Q137" i="36"/>
  <c r="V137" i="36"/>
  <c r="O138" i="36"/>
  <c r="P138" i="36"/>
  <c r="Q138" i="36"/>
  <c r="V138" i="36"/>
  <c r="O139" i="36"/>
  <c r="P139" i="36"/>
  <c r="Q139" i="36"/>
  <c r="V139" i="36"/>
  <c r="O140" i="36"/>
  <c r="P140" i="36"/>
  <c r="Q140" i="36"/>
  <c r="V140" i="36"/>
  <c r="O141" i="36"/>
  <c r="P141" i="36"/>
  <c r="Q141" i="36"/>
  <c r="V141" i="36"/>
  <c r="O142" i="36"/>
  <c r="P142" i="36"/>
  <c r="Q142" i="36"/>
  <c r="V142" i="36"/>
  <c r="O143" i="36"/>
  <c r="P143" i="36"/>
  <c r="Q143" i="36"/>
  <c r="V143" i="36"/>
  <c r="P144" i="36"/>
  <c r="X136" i="36"/>
  <c r="X137" i="36"/>
  <c r="X138" i="36"/>
  <c r="X139" i="36"/>
  <c r="X140" i="36"/>
  <c r="X141" i="36"/>
  <c r="X142" i="36"/>
  <c r="X143" i="36"/>
  <c r="X144" i="36"/>
  <c r="B154" i="36"/>
  <c r="C154" i="36"/>
  <c r="D154" i="36"/>
  <c r="E154" i="36"/>
  <c r="F154" i="36"/>
  <c r="S154" i="36"/>
  <c r="B155" i="36"/>
  <c r="C155" i="36"/>
  <c r="D155" i="36"/>
  <c r="E155" i="36"/>
  <c r="F155" i="36"/>
  <c r="S155" i="36"/>
  <c r="B156" i="36"/>
  <c r="C156" i="36"/>
  <c r="D156" i="36"/>
  <c r="E156" i="36"/>
  <c r="F156" i="36"/>
  <c r="S156" i="36"/>
  <c r="B157" i="36"/>
  <c r="C157" i="36"/>
  <c r="D157" i="36"/>
  <c r="E157" i="36"/>
  <c r="F157" i="36"/>
  <c r="S157" i="36"/>
  <c r="B158" i="36"/>
  <c r="C158" i="36"/>
  <c r="D158" i="36"/>
  <c r="E158" i="36"/>
  <c r="F158" i="36"/>
  <c r="S158" i="36"/>
  <c r="B159" i="36"/>
  <c r="C159" i="36"/>
  <c r="D159" i="36"/>
  <c r="E159" i="36"/>
  <c r="F159" i="36"/>
  <c r="S159" i="36"/>
  <c r="B160" i="36"/>
  <c r="C160" i="36"/>
  <c r="D160" i="36"/>
  <c r="E160" i="36"/>
  <c r="F160" i="36"/>
  <c r="S160" i="36"/>
  <c r="B161" i="36"/>
  <c r="C161" i="36"/>
  <c r="D161" i="36"/>
  <c r="E161" i="36"/>
  <c r="F161" i="36"/>
  <c r="S161" i="36"/>
  <c r="E162" i="36"/>
  <c r="K154" i="36"/>
  <c r="L154" i="36"/>
  <c r="M154" i="36"/>
  <c r="N154" i="36"/>
  <c r="T154" i="36"/>
  <c r="K155" i="36"/>
  <c r="L155" i="36"/>
  <c r="M155" i="36"/>
  <c r="N155" i="36"/>
  <c r="T155" i="36"/>
  <c r="K156" i="36"/>
  <c r="L156" i="36"/>
  <c r="M156" i="36"/>
  <c r="N156" i="36"/>
  <c r="T156" i="36"/>
  <c r="K157" i="36"/>
  <c r="L157" i="36"/>
  <c r="M157" i="36"/>
  <c r="N157" i="36"/>
  <c r="T157" i="36"/>
  <c r="K158" i="36"/>
  <c r="L158" i="36"/>
  <c r="M158" i="36"/>
  <c r="N158" i="36"/>
  <c r="T158" i="36"/>
  <c r="K159" i="36"/>
  <c r="L159" i="36"/>
  <c r="M159" i="36"/>
  <c r="N159" i="36"/>
  <c r="T159" i="36"/>
  <c r="K160" i="36"/>
  <c r="L160" i="36"/>
  <c r="M160" i="36"/>
  <c r="N160" i="36"/>
  <c r="T160" i="36"/>
  <c r="K161" i="36"/>
  <c r="L161" i="36"/>
  <c r="M161" i="36"/>
  <c r="N161" i="36"/>
  <c r="T161" i="36"/>
  <c r="M162" i="36"/>
  <c r="G154" i="36"/>
  <c r="H154" i="36"/>
  <c r="I154" i="36"/>
  <c r="J154" i="36"/>
  <c r="U154" i="36"/>
  <c r="G155" i="36"/>
  <c r="H155" i="36"/>
  <c r="I155" i="36"/>
  <c r="J155" i="36"/>
  <c r="U155" i="36"/>
  <c r="G156" i="36"/>
  <c r="H156" i="36"/>
  <c r="I156" i="36"/>
  <c r="J156" i="36"/>
  <c r="U156" i="36"/>
  <c r="G157" i="36"/>
  <c r="H157" i="36"/>
  <c r="I157" i="36"/>
  <c r="J157" i="36"/>
  <c r="U157" i="36"/>
  <c r="G158" i="36"/>
  <c r="H158" i="36"/>
  <c r="I158" i="36"/>
  <c r="J158" i="36"/>
  <c r="U158" i="36"/>
  <c r="G159" i="36"/>
  <c r="H159" i="36"/>
  <c r="I159" i="36"/>
  <c r="J159" i="36"/>
  <c r="U159" i="36"/>
  <c r="G160" i="36"/>
  <c r="H160" i="36"/>
  <c r="I160" i="36"/>
  <c r="J160" i="36"/>
  <c r="U160" i="36"/>
  <c r="G161" i="36"/>
  <c r="H161" i="36"/>
  <c r="I161" i="36"/>
  <c r="J161" i="36"/>
  <c r="U161" i="36"/>
  <c r="I162" i="36"/>
  <c r="O154" i="36"/>
  <c r="P154" i="36"/>
  <c r="Q154" i="36"/>
  <c r="V154" i="36"/>
  <c r="O155" i="36"/>
  <c r="P155" i="36"/>
  <c r="Q155" i="36"/>
  <c r="V155" i="36"/>
  <c r="O156" i="36"/>
  <c r="P156" i="36"/>
  <c r="Q156" i="36"/>
  <c r="V156" i="36"/>
  <c r="O157" i="36"/>
  <c r="P157" i="36"/>
  <c r="Q157" i="36"/>
  <c r="V157" i="36"/>
  <c r="O158" i="36"/>
  <c r="P158" i="36"/>
  <c r="Q158" i="36"/>
  <c r="V158" i="36"/>
  <c r="O159" i="36"/>
  <c r="P159" i="36"/>
  <c r="Q159" i="36"/>
  <c r="V159" i="36"/>
  <c r="O160" i="36"/>
  <c r="P160" i="36"/>
  <c r="Q160" i="36"/>
  <c r="V160" i="36"/>
  <c r="O161" i="36"/>
  <c r="P161" i="36"/>
  <c r="Q161" i="36"/>
  <c r="V161" i="36"/>
  <c r="P162" i="36"/>
  <c r="X154" i="36"/>
  <c r="X155" i="36"/>
  <c r="X156" i="36"/>
  <c r="X157" i="36"/>
  <c r="X158" i="36"/>
  <c r="X159" i="36"/>
  <c r="X160" i="36"/>
  <c r="X161" i="36"/>
  <c r="X162" i="36"/>
  <c r="B172" i="36"/>
  <c r="C172" i="36"/>
  <c r="D172" i="36"/>
  <c r="E172" i="36"/>
  <c r="F172" i="36"/>
  <c r="S172" i="36"/>
  <c r="B173" i="36"/>
  <c r="C173" i="36"/>
  <c r="D173" i="36"/>
  <c r="E173" i="36"/>
  <c r="F173" i="36"/>
  <c r="S173" i="36"/>
  <c r="B174" i="36"/>
  <c r="C174" i="36"/>
  <c r="D174" i="36"/>
  <c r="E174" i="36"/>
  <c r="F174" i="36"/>
  <c r="S174" i="36"/>
  <c r="B175" i="36"/>
  <c r="C175" i="36"/>
  <c r="D175" i="36"/>
  <c r="E175" i="36"/>
  <c r="F175" i="36"/>
  <c r="S175" i="36"/>
  <c r="B176" i="36"/>
  <c r="C176" i="36"/>
  <c r="D176" i="36"/>
  <c r="E176" i="36"/>
  <c r="F176" i="36"/>
  <c r="S176" i="36"/>
  <c r="B177" i="36"/>
  <c r="C177" i="36"/>
  <c r="D177" i="36"/>
  <c r="E177" i="36"/>
  <c r="F177" i="36"/>
  <c r="S177" i="36"/>
  <c r="B178" i="36"/>
  <c r="C178" i="36"/>
  <c r="D178" i="36"/>
  <c r="E178" i="36"/>
  <c r="F178" i="36"/>
  <c r="S178" i="36"/>
  <c r="B179" i="36"/>
  <c r="C179" i="36"/>
  <c r="D179" i="36"/>
  <c r="E179" i="36"/>
  <c r="F179" i="36"/>
  <c r="S179" i="36"/>
  <c r="E180" i="36"/>
  <c r="K172" i="36"/>
  <c r="L172" i="36"/>
  <c r="M172" i="36"/>
  <c r="N172" i="36"/>
  <c r="T172" i="36"/>
  <c r="K173" i="36"/>
  <c r="L173" i="36"/>
  <c r="M173" i="36"/>
  <c r="N173" i="36"/>
  <c r="T173" i="36"/>
  <c r="K174" i="36"/>
  <c r="L174" i="36"/>
  <c r="M174" i="36"/>
  <c r="N174" i="36"/>
  <c r="T174" i="36"/>
  <c r="K175" i="36"/>
  <c r="L175" i="36"/>
  <c r="M175" i="36"/>
  <c r="N175" i="36"/>
  <c r="T175" i="36"/>
  <c r="K176" i="36"/>
  <c r="L176" i="36"/>
  <c r="M176" i="36"/>
  <c r="N176" i="36"/>
  <c r="T176" i="36"/>
  <c r="K177" i="36"/>
  <c r="L177" i="36"/>
  <c r="M177" i="36"/>
  <c r="N177" i="36"/>
  <c r="T177" i="36"/>
  <c r="K178" i="36"/>
  <c r="L178" i="36"/>
  <c r="M178" i="36"/>
  <c r="N178" i="36"/>
  <c r="T178" i="36"/>
  <c r="K179" i="36"/>
  <c r="L179" i="36"/>
  <c r="M179" i="36"/>
  <c r="N179" i="36"/>
  <c r="T179" i="36"/>
  <c r="M180" i="36"/>
  <c r="G172" i="36"/>
  <c r="H172" i="36"/>
  <c r="I172" i="36"/>
  <c r="J172" i="36"/>
  <c r="U172" i="36"/>
  <c r="G173" i="36"/>
  <c r="H173" i="36"/>
  <c r="I173" i="36"/>
  <c r="J173" i="36"/>
  <c r="U173" i="36"/>
  <c r="G174" i="36"/>
  <c r="H174" i="36"/>
  <c r="I174" i="36"/>
  <c r="J174" i="36"/>
  <c r="U174" i="36"/>
  <c r="G175" i="36"/>
  <c r="H175" i="36"/>
  <c r="I175" i="36"/>
  <c r="J175" i="36"/>
  <c r="U175" i="36"/>
  <c r="G176" i="36"/>
  <c r="H176" i="36"/>
  <c r="I176" i="36"/>
  <c r="J176" i="36"/>
  <c r="U176" i="36"/>
  <c r="G177" i="36"/>
  <c r="H177" i="36"/>
  <c r="I177" i="36"/>
  <c r="J177" i="36"/>
  <c r="U177" i="36"/>
  <c r="G178" i="36"/>
  <c r="H178" i="36"/>
  <c r="I178" i="36"/>
  <c r="J178" i="36"/>
  <c r="U178" i="36"/>
  <c r="G179" i="36"/>
  <c r="H179" i="36"/>
  <c r="I179" i="36"/>
  <c r="J179" i="36"/>
  <c r="U179" i="36"/>
  <c r="I180" i="36"/>
  <c r="O172" i="36"/>
  <c r="P172" i="36"/>
  <c r="Q172" i="36"/>
  <c r="V172" i="36"/>
  <c r="O173" i="36"/>
  <c r="P173" i="36"/>
  <c r="Q173" i="36"/>
  <c r="V173" i="36"/>
  <c r="O174" i="36"/>
  <c r="P174" i="36"/>
  <c r="Q174" i="36"/>
  <c r="V174" i="36"/>
  <c r="O175" i="36"/>
  <c r="P175" i="36"/>
  <c r="Q175" i="36"/>
  <c r="V175" i="36"/>
  <c r="O176" i="36"/>
  <c r="P176" i="36"/>
  <c r="Q176" i="36"/>
  <c r="V176" i="36"/>
  <c r="O177" i="36"/>
  <c r="P177" i="36"/>
  <c r="Q177" i="36"/>
  <c r="V177" i="36"/>
  <c r="O178" i="36"/>
  <c r="P178" i="36"/>
  <c r="Q178" i="36"/>
  <c r="V178" i="36"/>
  <c r="O179" i="36"/>
  <c r="P179" i="36"/>
  <c r="Q179" i="36"/>
  <c r="V179" i="36"/>
  <c r="P180" i="36"/>
  <c r="X172" i="36"/>
  <c r="X173" i="36"/>
  <c r="X174" i="36"/>
  <c r="X175" i="36"/>
  <c r="X176" i="36"/>
  <c r="X177" i="36"/>
  <c r="X178" i="36"/>
  <c r="X179" i="36"/>
  <c r="X180" i="36"/>
  <c r="B190" i="36"/>
  <c r="C190" i="36"/>
  <c r="D190" i="36"/>
  <c r="E190" i="36"/>
  <c r="F190" i="36"/>
  <c r="S190" i="36"/>
  <c r="B191" i="36"/>
  <c r="C191" i="36"/>
  <c r="D191" i="36"/>
  <c r="E191" i="36"/>
  <c r="F191" i="36"/>
  <c r="S191" i="36"/>
  <c r="B192" i="36"/>
  <c r="C192" i="36"/>
  <c r="D192" i="36"/>
  <c r="E192" i="36"/>
  <c r="F192" i="36"/>
  <c r="S192" i="36"/>
  <c r="B193" i="36"/>
  <c r="C193" i="36"/>
  <c r="D193" i="36"/>
  <c r="E193" i="36"/>
  <c r="F193" i="36"/>
  <c r="S193" i="36"/>
  <c r="B194" i="36"/>
  <c r="C194" i="36"/>
  <c r="D194" i="36"/>
  <c r="E194" i="36"/>
  <c r="F194" i="36"/>
  <c r="S194" i="36"/>
  <c r="B195" i="36"/>
  <c r="C195" i="36"/>
  <c r="D195" i="36"/>
  <c r="E195" i="36"/>
  <c r="F195" i="36"/>
  <c r="S195" i="36"/>
  <c r="B196" i="36"/>
  <c r="C196" i="36"/>
  <c r="D196" i="36"/>
  <c r="E196" i="36"/>
  <c r="F196" i="36"/>
  <c r="S196" i="36"/>
  <c r="B197" i="36"/>
  <c r="C197" i="36"/>
  <c r="D197" i="36"/>
  <c r="E197" i="36"/>
  <c r="F197" i="36"/>
  <c r="S197" i="36"/>
  <c r="E198" i="36"/>
  <c r="K190" i="36"/>
  <c r="L190" i="36"/>
  <c r="M190" i="36"/>
  <c r="N190" i="36"/>
  <c r="T190" i="36"/>
  <c r="K191" i="36"/>
  <c r="L191" i="36"/>
  <c r="M191" i="36"/>
  <c r="N191" i="36"/>
  <c r="T191" i="36"/>
  <c r="K192" i="36"/>
  <c r="L192" i="36"/>
  <c r="M192" i="36"/>
  <c r="N192" i="36"/>
  <c r="T192" i="36"/>
  <c r="K193" i="36"/>
  <c r="L193" i="36"/>
  <c r="M193" i="36"/>
  <c r="N193" i="36"/>
  <c r="T193" i="36"/>
  <c r="K194" i="36"/>
  <c r="L194" i="36"/>
  <c r="M194" i="36"/>
  <c r="N194" i="36"/>
  <c r="T194" i="36"/>
  <c r="K195" i="36"/>
  <c r="L195" i="36"/>
  <c r="M195" i="36"/>
  <c r="N195" i="36"/>
  <c r="T195" i="36"/>
  <c r="K196" i="36"/>
  <c r="L196" i="36"/>
  <c r="M196" i="36"/>
  <c r="N196" i="36"/>
  <c r="T196" i="36"/>
  <c r="K197" i="36"/>
  <c r="L197" i="36"/>
  <c r="M197" i="36"/>
  <c r="N197" i="36"/>
  <c r="T197" i="36"/>
  <c r="M198" i="36"/>
  <c r="G190" i="36"/>
  <c r="H190" i="36"/>
  <c r="I190" i="36"/>
  <c r="J190" i="36"/>
  <c r="U190" i="36"/>
  <c r="G191" i="36"/>
  <c r="H191" i="36"/>
  <c r="I191" i="36"/>
  <c r="J191" i="36"/>
  <c r="U191" i="36"/>
  <c r="G192" i="36"/>
  <c r="H192" i="36"/>
  <c r="I192" i="36"/>
  <c r="J192" i="36"/>
  <c r="U192" i="36"/>
  <c r="G193" i="36"/>
  <c r="H193" i="36"/>
  <c r="I193" i="36"/>
  <c r="J193" i="36"/>
  <c r="U193" i="36"/>
  <c r="G194" i="36"/>
  <c r="H194" i="36"/>
  <c r="I194" i="36"/>
  <c r="J194" i="36"/>
  <c r="U194" i="36"/>
  <c r="G195" i="36"/>
  <c r="H195" i="36"/>
  <c r="I195" i="36"/>
  <c r="J195" i="36"/>
  <c r="U195" i="36"/>
  <c r="G196" i="36"/>
  <c r="H196" i="36"/>
  <c r="I196" i="36"/>
  <c r="J196" i="36"/>
  <c r="U196" i="36"/>
  <c r="G197" i="36"/>
  <c r="H197" i="36"/>
  <c r="I197" i="36"/>
  <c r="J197" i="36"/>
  <c r="U197" i="36"/>
  <c r="I198" i="36"/>
  <c r="O190" i="36"/>
  <c r="P190" i="36"/>
  <c r="Q190" i="36"/>
  <c r="V190" i="36"/>
  <c r="O191" i="36"/>
  <c r="P191" i="36"/>
  <c r="Q191" i="36"/>
  <c r="V191" i="36"/>
  <c r="O192" i="36"/>
  <c r="P192" i="36"/>
  <c r="Q192" i="36"/>
  <c r="V192" i="36"/>
  <c r="O193" i="36"/>
  <c r="P193" i="36"/>
  <c r="Q193" i="36"/>
  <c r="V193" i="36"/>
  <c r="O194" i="36"/>
  <c r="P194" i="36"/>
  <c r="Q194" i="36"/>
  <c r="V194" i="36"/>
  <c r="O195" i="36"/>
  <c r="P195" i="36"/>
  <c r="Q195" i="36"/>
  <c r="V195" i="36"/>
  <c r="O196" i="36"/>
  <c r="P196" i="36"/>
  <c r="Q196" i="36"/>
  <c r="V196" i="36"/>
  <c r="O197" i="36"/>
  <c r="P197" i="36"/>
  <c r="Q197" i="36"/>
  <c r="V197" i="36"/>
  <c r="P198" i="36"/>
  <c r="X190" i="36"/>
  <c r="X191" i="36"/>
  <c r="X192" i="36"/>
  <c r="X193" i="36"/>
  <c r="X194" i="36"/>
  <c r="X195" i="36"/>
  <c r="X196" i="36"/>
  <c r="X197" i="36"/>
  <c r="X198" i="36"/>
  <c r="B208" i="36"/>
  <c r="C208" i="36"/>
  <c r="D208" i="36"/>
  <c r="E208" i="36"/>
  <c r="F208" i="36"/>
  <c r="S208" i="36"/>
  <c r="B209" i="36"/>
  <c r="C209" i="36"/>
  <c r="D209" i="36"/>
  <c r="E209" i="36"/>
  <c r="F209" i="36"/>
  <c r="S209" i="36"/>
  <c r="B210" i="36"/>
  <c r="C210" i="36"/>
  <c r="D210" i="36"/>
  <c r="E210" i="36"/>
  <c r="F210" i="36"/>
  <c r="S210" i="36"/>
  <c r="B211" i="36"/>
  <c r="C211" i="36"/>
  <c r="D211" i="36"/>
  <c r="E211" i="36"/>
  <c r="F211" i="36"/>
  <c r="S211" i="36"/>
  <c r="B212" i="36"/>
  <c r="C212" i="36"/>
  <c r="D212" i="36"/>
  <c r="E212" i="36"/>
  <c r="F212" i="36"/>
  <c r="S212" i="36"/>
  <c r="B213" i="36"/>
  <c r="C213" i="36"/>
  <c r="D213" i="36"/>
  <c r="E213" i="36"/>
  <c r="F213" i="36"/>
  <c r="S213" i="36"/>
  <c r="B214" i="36"/>
  <c r="C214" i="36"/>
  <c r="D214" i="36"/>
  <c r="E214" i="36"/>
  <c r="F214" i="36"/>
  <c r="S214" i="36"/>
  <c r="B215" i="36"/>
  <c r="C215" i="36"/>
  <c r="D215" i="36"/>
  <c r="E215" i="36"/>
  <c r="F215" i="36"/>
  <c r="S215" i="36"/>
  <c r="E216" i="36"/>
  <c r="K208" i="36"/>
  <c r="L208" i="36"/>
  <c r="M208" i="36"/>
  <c r="N208" i="36"/>
  <c r="T208" i="36"/>
  <c r="K209" i="36"/>
  <c r="L209" i="36"/>
  <c r="M209" i="36"/>
  <c r="N209" i="36"/>
  <c r="T209" i="36"/>
  <c r="K210" i="36"/>
  <c r="L210" i="36"/>
  <c r="M210" i="36"/>
  <c r="N210" i="36"/>
  <c r="T210" i="36"/>
  <c r="K211" i="36"/>
  <c r="L211" i="36"/>
  <c r="M211" i="36"/>
  <c r="N211" i="36"/>
  <c r="T211" i="36"/>
  <c r="K212" i="36"/>
  <c r="L212" i="36"/>
  <c r="M212" i="36"/>
  <c r="N212" i="36"/>
  <c r="T212" i="36"/>
  <c r="K213" i="36"/>
  <c r="L213" i="36"/>
  <c r="M213" i="36"/>
  <c r="N213" i="36"/>
  <c r="T213" i="36"/>
  <c r="K214" i="36"/>
  <c r="L214" i="36"/>
  <c r="M214" i="36"/>
  <c r="N214" i="36"/>
  <c r="T214" i="36"/>
  <c r="K215" i="36"/>
  <c r="L215" i="36"/>
  <c r="M215" i="36"/>
  <c r="N215" i="36"/>
  <c r="T215" i="36"/>
  <c r="M216" i="36"/>
  <c r="G208" i="36"/>
  <c r="H208" i="36"/>
  <c r="I208" i="36"/>
  <c r="J208" i="36"/>
  <c r="U208" i="36"/>
  <c r="G209" i="36"/>
  <c r="H209" i="36"/>
  <c r="I209" i="36"/>
  <c r="J209" i="36"/>
  <c r="U209" i="36"/>
  <c r="G210" i="36"/>
  <c r="H210" i="36"/>
  <c r="I210" i="36"/>
  <c r="J210" i="36"/>
  <c r="U210" i="36"/>
  <c r="G211" i="36"/>
  <c r="H211" i="36"/>
  <c r="I211" i="36"/>
  <c r="J211" i="36"/>
  <c r="U211" i="36"/>
  <c r="G212" i="36"/>
  <c r="H212" i="36"/>
  <c r="I212" i="36"/>
  <c r="J212" i="36"/>
  <c r="U212" i="36"/>
  <c r="G213" i="36"/>
  <c r="H213" i="36"/>
  <c r="I213" i="36"/>
  <c r="J213" i="36"/>
  <c r="U213" i="36"/>
  <c r="G214" i="36"/>
  <c r="H214" i="36"/>
  <c r="I214" i="36"/>
  <c r="J214" i="36"/>
  <c r="U214" i="36"/>
  <c r="G215" i="36"/>
  <c r="H215" i="36"/>
  <c r="I215" i="36"/>
  <c r="J215" i="36"/>
  <c r="U215" i="36"/>
  <c r="I216" i="36"/>
  <c r="O208" i="36"/>
  <c r="P208" i="36"/>
  <c r="Q208" i="36"/>
  <c r="V208" i="36"/>
  <c r="O209" i="36"/>
  <c r="P209" i="36"/>
  <c r="Q209" i="36"/>
  <c r="V209" i="36"/>
  <c r="O210" i="36"/>
  <c r="P210" i="36"/>
  <c r="Q210" i="36"/>
  <c r="V210" i="36"/>
  <c r="O211" i="36"/>
  <c r="P211" i="36"/>
  <c r="Q211" i="36"/>
  <c r="V211" i="36"/>
  <c r="O212" i="36"/>
  <c r="P212" i="36"/>
  <c r="Q212" i="36"/>
  <c r="V212" i="36"/>
  <c r="O213" i="36"/>
  <c r="P213" i="36"/>
  <c r="Q213" i="36"/>
  <c r="V213" i="36"/>
  <c r="P214" i="36"/>
  <c r="Q214" i="36"/>
  <c r="V214" i="36"/>
  <c r="P215" i="36"/>
  <c r="Q215" i="36"/>
  <c r="V215" i="36"/>
  <c r="P216" i="36"/>
  <c r="X208" i="36"/>
  <c r="X209" i="36"/>
  <c r="X210" i="36"/>
  <c r="X211" i="36"/>
  <c r="X212" i="36"/>
  <c r="X213" i="36"/>
  <c r="X214" i="36"/>
  <c r="X215" i="36"/>
  <c r="X216" i="36"/>
  <c r="B226" i="36"/>
  <c r="C226" i="36"/>
  <c r="D226" i="36"/>
  <c r="E226" i="36"/>
  <c r="F226" i="36"/>
  <c r="S226" i="36"/>
  <c r="B227" i="36"/>
  <c r="C227" i="36"/>
  <c r="D227" i="36"/>
  <c r="E227" i="36"/>
  <c r="F227" i="36"/>
  <c r="S227" i="36"/>
  <c r="B228" i="36"/>
  <c r="C228" i="36"/>
  <c r="D228" i="36"/>
  <c r="E228" i="36"/>
  <c r="F228" i="36"/>
  <c r="S228" i="36"/>
  <c r="B229" i="36"/>
  <c r="C229" i="36"/>
  <c r="D229" i="36"/>
  <c r="E229" i="36"/>
  <c r="F229" i="36"/>
  <c r="S229" i="36"/>
  <c r="B230" i="36"/>
  <c r="C230" i="36"/>
  <c r="D230" i="36"/>
  <c r="E230" i="36"/>
  <c r="F230" i="36"/>
  <c r="S230" i="36"/>
  <c r="B231" i="36"/>
  <c r="C231" i="36"/>
  <c r="D231" i="36"/>
  <c r="E231" i="36"/>
  <c r="F231" i="36"/>
  <c r="S231" i="36"/>
  <c r="B232" i="36"/>
  <c r="C232" i="36"/>
  <c r="D232" i="36"/>
  <c r="E232" i="36"/>
  <c r="F232" i="36"/>
  <c r="S232" i="36"/>
  <c r="B233" i="36"/>
  <c r="C233" i="36"/>
  <c r="D233" i="36"/>
  <c r="E233" i="36"/>
  <c r="F233" i="36"/>
  <c r="S233" i="36"/>
  <c r="E234" i="36"/>
  <c r="K226" i="36"/>
  <c r="L226" i="36"/>
  <c r="M226" i="36"/>
  <c r="N226" i="36"/>
  <c r="T226" i="36"/>
  <c r="K227" i="36"/>
  <c r="L227" i="36"/>
  <c r="M227" i="36"/>
  <c r="N227" i="36"/>
  <c r="T227" i="36"/>
  <c r="K228" i="36"/>
  <c r="L228" i="36"/>
  <c r="M228" i="36"/>
  <c r="N228" i="36"/>
  <c r="T228" i="36"/>
  <c r="K229" i="36"/>
  <c r="L229" i="36"/>
  <c r="M229" i="36"/>
  <c r="N229" i="36"/>
  <c r="T229" i="36"/>
  <c r="K230" i="36"/>
  <c r="L230" i="36"/>
  <c r="M230" i="36"/>
  <c r="N230" i="36"/>
  <c r="T230" i="36"/>
  <c r="K231" i="36"/>
  <c r="L231" i="36"/>
  <c r="M231" i="36"/>
  <c r="N231" i="36"/>
  <c r="T231" i="36"/>
  <c r="K232" i="36"/>
  <c r="L232" i="36"/>
  <c r="M232" i="36"/>
  <c r="N232" i="36"/>
  <c r="T232" i="36"/>
  <c r="K233" i="36"/>
  <c r="L233" i="36"/>
  <c r="M233" i="36"/>
  <c r="N233" i="36"/>
  <c r="T233" i="36"/>
  <c r="M234" i="36"/>
  <c r="G226" i="36"/>
  <c r="H226" i="36"/>
  <c r="I226" i="36"/>
  <c r="J226" i="36"/>
  <c r="U226" i="36"/>
  <c r="G227" i="36"/>
  <c r="H227" i="36"/>
  <c r="I227" i="36"/>
  <c r="J227" i="36"/>
  <c r="U227" i="36"/>
  <c r="G228" i="36"/>
  <c r="H228" i="36"/>
  <c r="I228" i="36"/>
  <c r="J228" i="36"/>
  <c r="U228" i="36"/>
  <c r="G229" i="36"/>
  <c r="H229" i="36"/>
  <c r="I229" i="36"/>
  <c r="J229" i="36"/>
  <c r="U229" i="36"/>
  <c r="G230" i="36"/>
  <c r="H230" i="36"/>
  <c r="I230" i="36"/>
  <c r="J230" i="36"/>
  <c r="U230" i="36"/>
  <c r="G231" i="36"/>
  <c r="H231" i="36"/>
  <c r="I231" i="36"/>
  <c r="J231" i="36"/>
  <c r="U231" i="36"/>
  <c r="G232" i="36"/>
  <c r="H232" i="36"/>
  <c r="I232" i="36"/>
  <c r="J232" i="36"/>
  <c r="U232" i="36"/>
  <c r="G233" i="36"/>
  <c r="H233" i="36"/>
  <c r="I233" i="36"/>
  <c r="J233" i="36"/>
  <c r="U233" i="36"/>
  <c r="I234" i="36"/>
  <c r="O226" i="36"/>
  <c r="P226" i="36"/>
  <c r="Q226" i="36"/>
  <c r="V226" i="36"/>
  <c r="O227" i="36"/>
  <c r="P227" i="36"/>
  <c r="Q227" i="36"/>
  <c r="V227" i="36"/>
  <c r="O228" i="36"/>
  <c r="P228" i="36"/>
  <c r="Q228" i="36"/>
  <c r="V228" i="36"/>
  <c r="O229" i="36"/>
  <c r="P229" i="36"/>
  <c r="Q229" i="36"/>
  <c r="V229" i="36"/>
  <c r="O230" i="36"/>
  <c r="P230" i="36"/>
  <c r="Q230" i="36"/>
  <c r="V230" i="36"/>
  <c r="O231" i="36"/>
  <c r="P231" i="36"/>
  <c r="Q231" i="36"/>
  <c r="V231" i="36"/>
  <c r="O232" i="36"/>
  <c r="P232" i="36"/>
  <c r="Q232" i="36"/>
  <c r="V232" i="36"/>
  <c r="O233" i="36"/>
  <c r="P233" i="36"/>
  <c r="Q233" i="36"/>
  <c r="V233" i="36"/>
  <c r="P234" i="36"/>
  <c r="X226" i="36"/>
  <c r="X227" i="36"/>
  <c r="X228" i="36"/>
  <c r="X229" i="36"/>
  <c r="X230" i="36"/>
  <c r="X231" i="36"/>
  <c r="X232" i="36"/>
  <c r="X233" i="36"/>
  <c r="X234" i="36"/>
  <c r="B244" i="36"/>
  <c r="C244" i="36"/>
  <c r="D244" i="36"/>
  <c r="E244" i="36"/>
  <c r="F244" i="36"/>
  <c r="S244" i="36"/>
  <c r="B245" i="36"/>
  <c r="C245" i="36"/>
  <c r="D245" i="36"/>
  <c r="E245" i="36"/>
  <c r="F245" i="36"/>
  <c r="S245" i="36"/>
  <c r="B246" i="36"/>
  <c r="C246" i="36"/>
  <c r="D246" i="36"/>
  <c r="E246" i="36"/>
  <c r="F246" i="36"/>
  <c r="S246" i="36"/>
  <c r="B247" i="36"/>
  <c r="C247" i="36"/>
  <c r="D247" i="36"/>
  <c r="E247" i="36"/>
  <c r="F247" i="36"/>
  <c r="S247" i="36"/>
  <c r="B248" i="36"/>
  <c r="C248" i="36"/>
  <c r="D248" i="36"/>
  <c r="E248" i="36"/>
  <c r="F248" i="36"/>
  <c r="S248" i="36"/>
  <c r="B249" i="36"/>
  <c r="C249" i="36"/>
  <c r="D249" i="36"/>
  <c r="E249" i="36"/>
  <c r="F249" i="36"/>
  <c r="S249" i="36"/>
  <c r="B250" i="36"/>
  <c r="C250" i="36"/>
  <c r="D250" i="36"/>
  <c r="E250" i="36"/>
  <c r="F250" i="36"/>
  <c r="S250" i="36"/>
  <c r="B251" i="36"/>
  <c r="C251" i="36"/>
  <c r="D251" i="36"/>
  <c r="E251" i="36"/>
  <c r="F251" i="36"/>
  <c r="S251" i="36"/>
  <c r="E252" i="36"/>
  <c r="K244" i="36"/>
  <c r="L244" i="36"/>
  <c r="M244" i="36"/>
  <c r="N244" i="36"/>
  <c r="T244" i="36"/>
  <c r="K245" i="36"/>
  <c r="L245" i="36"/>
  <c r="M245" i="36"/>
  <c r="N245" i="36"/>
  <c r="T245" i="36"/>
  <c r="K246" i="36"/>
  <c r="L246" i="36"/>
  <c r="M246" i="36"/>
  <c r="N246" i="36"/>
  <c r="T246" i="36"/>
  <c r="K247" i="36"/>
  <c r="L247" i="36"/>
  <c r="M247" i="36"/>
  <c r="N247" i="36"/>
  <c r="T247" i="36"/>
  <c r="K248" i="36"/>
  <c r="L248" i="36"/>
  <c r="M248" i="36"/>
  <c r="N248" i="36"/>
  <c r="T248" i="36"/>
  <c r="K249" i="36"/>
  <c r="L249" i="36"/>
  <c r="M249" i="36"/>
  <c r="N249" i="36"/>
  <c r="T249" i="36"/>
  <c r="K250" i="36"/>
  <c r="L250" i="36"/>
  <c r="M250" i="36"/>
  <c r="N250" i="36"/>
  <c r="T250" i="36"/>
  <c r="K251" i="36"/>
  <c r="L251" i="36"/>
  <c r="M251" i="36"/>
  <c r="N251" i="36"/>
  <c r="T251" i="36"/>
  <c r="M252" i="36"/>
  <c r="G244" i="36"/>
  <c r="H244" i="36"/>
  <c r="I244" i="36"/>
  <c r="J244" i="36"/>
  <c r="U244" i="36"/>
  <c r="G245" i="36"/>
  <c r="H245" i="36"/>
  <c r="I245" i="36"/>
  <c r="J245" i="36"/>
  <c r="U245" i="36"/>
  <c r="G246" i="36"/>
  <c r="H246" i="36"/>
  <c r="I246" i="36"/>
  <c r="J246" i="36"/>
  <c r="U246" i="36"/>
  <c r="G247" i="36"/>
  <c r="H247" i="36"/>
  <c r="I247" i="36"/>
  <c r="J247" i="36"/>
  <c r="U247" i="36"/>
  <c r="G248" i="36"/>
  <c r="H248" i="36"/>
  <c r="I248" i="36"/>
  <c r="J248" i="36"/>
  <c r="U248" i="36"/>
  <c r="G249" i="36"/>
  <c r="H249" i="36"/>
  <c r="I249" i="36"/>
  <c r="J249" i="36"/>
  <c r="U249" i="36"/>
  <c r="G250" i="36"/>
  <c r="H250" i="36"/>
  <c r="I250" i="36"/>
  <c r="J250" i="36"/>
  <c r="U250" i="36"/>
  <c r="G251" i="36"/>
  <c r="H251" i="36"/>
  <c r="I251" i="36"/>
  <c r="J251" i="36"/>
  <c r="U251" i="36"/>
  <c r="I252" i="36"/>
  <c r="O244" i="36"/>
  <c r="P244" i="36"/>
  <c r="Q244" i="36"/>
  <c r="V244" i="36"/>
  <c r="O245" i="36"/>
  <c r="P245" i="36"/>
  <c r="Q245" i="36"/>
  <c r="V245" i="36"/>
  <c r="O246" i="36"/>
  <c r="P246" i="36"/>
  <c r="Q246" i="36"/>
  <c r="V246" i="36"/>
  <c r="O247" i="36"/>
  <c r="P247" i="36"/>
  <c r="Q247" i="36"/>
  <c r="V247" i="36"/>
  <c r="O248" i="36"/>
  <c r="P248" i="36"/>
  <c r="Q248" i="36"/>
  <c r="V248" i="36"/>
  <c r="O249" i="36"/>
  <c r="P249" i="36"/>
  <c r="Q249" i="36"/>
  <c r="V249" i="36"/>
  <c r="O250" i="36"/>
  <c r="P250" i="36"/>
  <c r="Q250" i="36"/>
  <c r="V250" i="36"/>
  <c r="O251" i="36"/>
  <c r="P251" i="36"/>
  <c r="Q251" i="36"/>
  <c r="V251" i="36"/>
  <c r="P252" i="36"/>
  <c r="X244" i="36"/>
  <c r="X245" i="36"/>
  <c r="X246" i="36"/>
  <c r="X247" i="36"/>
  <c r="X248" i="36"/>
  <c r="X249" i="36"/>
  <c r="X250" i="36"/>
  <c r="X251" i="36"/>
  <c r="X252" i="36"/>
  <c r="B262" i="36"/>
  <c r="C262" i="36"/>
  <c r="D262" i="36"/>
  <c r="E262" i="36"/>
  <c r="F262" i="36"/>
  <c r="S262" i="36"/>
  <c r="B263" i="36"/>
  <c r="C263" i="36"/>
  <c r="D263" i="36"/>
  <c r="E263" i="36"/>
  <c r="F263" i="36"/>
  <c r="S263" i="36"/>
  <c r="B264" i="36"/>
  <c r="C264" i="36"/>
  <c r="D264" i="36"/>
  <c r="E264" i="36"/>
  <c r="F264" i="36"/>
  <c r="S264" i="36"/>
  <c r="B265" i="36"/>
  <c r="C265" i="36"/>
  <c r="D265" i="36"/>
  <c r="E265" i="36"/>
  <c r="F265" i="36"/>
  <c r="S265" i="36"/>
  <c r="B266" i="36"/>
  <c r="C266" i="36"/>
  <c r="D266" i="36"/>
  <c r="E266" i="36"/>
  <c r="F266" i="36"/>
  <c r="S266" i="36"/>
  <c r="B267" i="36"/>
  <c r="C267" i="36"/>
  <c r="D267" i="36"/>
  <c r="E267" i="36"/>
  <c r="F267" i="36"/>
  <c r="S267" i="36"/>
  <c r="B268" i="36"/>
  <c r="C268" i="36"/>
  <c r="D268" i="36"/>
  <c r="E268" i="36"/>
  <c r="F268" i="36"/>
  <c r="S268" i="36"/>
  <c r="B269" i="36"/>
  <c r="C269" i="36"/>
  <c r="D269" i="36"/>
  <c r="E269" i="36"/>
  <c r="F269" i="36"/>
  <c r="S269" i="36"/>
  <c r="E270" i="36"/>
  <c r="K262" i="36"/>
  <c r="L262" i="36"/>
  <c r="M262" i="36"/>
  <c r="N262" i="36"/>
  <c r="T262" i="36"/>
  <c r="K263" i="36"/>
  <c r="L263" i="36"/>
  <c r="M263" i="36"/>
  <c r="N263" i="36"/>
  <c r="T263" i="36"/>
  <c r="K264" i="36"/>
  <c r="L264" i="36"/>
  <c r="M264" i="36"/>
  <c r="N264" i="36"/>
  <c r="T264" i="36"/>
  <c r="K265" i="36"/>
  <c r="L265" i="36"/>
  <c r="M265" i="36"/>
  <c r="N265" i="36"/>
  <c r="T265" i="36"/>
  <c r="K266" i="36"/>
  <c r="L266" i="36"/>
  <c r="M266" i="36"/>
  <c r="N266" i="36"/>
  <c r="T266" i="36"/>
  <c r="K267" i="36"/>
  <c r="L267" i="36"/>
  <c r="M267" i="36"/>
  <c r="N267" i="36"/>
  <c r="T267" i="36"/>
  <c r="K268" i="36"/>
  <c r="L268" i="36"/>
  <c r="M268" i="36"/>
  <c r="N268" i="36"/>
  <c r="T268" i="36"/>
  <c r="K269" i="36"/>
  <c r="L269" i="36"/>
  <c r="M269" i="36"/>
  <c r="N269" i="36"/>
  <c r="T269" i="36"/>
  <c r="M270" i="36"/>
  <c r="G262" i="36"/>
  <c r="H262" i="36"/>
  <c r="I262" i="36"/>
  <c r="J262" i="36"/>
  <c r="U262" i="36"/>
  <c r="G263" i="36"/>
  <c r="H263" i="36"/>
  <c r="I263" i="36"/>
  <c r="J263" i="36"/>
  <c r="U263" i="36"/>
  <c r="G264" i="36"/>
  <c r="H264" i="36"/>
  <c r="I264" i="36"/>
  <c r="J264" i="36"/>
  <c r="U264" i="36"/>
  <c r="G265" i="36"/>
  <c r="H265" i="36"/>
  <c r="I265" i="36"/>
  <c r="J265" i="36"/>
  <c r="U265" i="36"/>
  <c r="G266" i="36"/>
  <c r="H266" i="36"/>
  <c r="I266" i="36"/>
  <c r="J266" i="36"/>
  <c r="U266" i="36"/>
  <c r="G267" i="36"/>
  <c r="H267" i="36"/>
  <c r="I267" i="36"/>
  <c r="J267" i="36"/>
  <c r="U267" i="36"/>
  <c r="G268" i="36"/>
  <c r="H268" i="36"/>
  <c r="I268" i="36"/>
  <c r="J268" i="36"/>
  <c r="U268" i="36"/>
  <c r="G269" i="36"/>
  <c r="H269" i="36"/>
  <c r="I269" i="36"/>
  <c r="J269" i="36"/>
  <c r="U269" i="36"/>
  <c r="I270" i="36"/>
  <c r="O262" i="36"/>
  <c r="P262" i="36"/>
  <c r="Q262" i="36"/>
  <c r="V262" i="36"/>
  <c r="O263" i="36"/>
  <c r="P263" i="36"/>
  <c r="Q263" i="36"/>
  <c r="V263" i="36"/>
  <c r="O264" i="36"/>
  <c r="P264" i="36"/>
  <c r="Q264" i="36"/>
  <c r="V264" i="36"/>
  <c r="O265" i="36"/>
  <c r="P265" i="36"/>
  <c r="Q265" i="36"/>
  <c r="V265" i="36"/>
  <c r="O266" i="36"/>
  <c r="P266" i="36"/>
  <c r="Q266" i="36"/>
  <c r="V266" i="36"/>
  <c r="O267" i="36"/>
  <c r="P267" i="36"/>
  <c r="Q267" i="36"/>
  <c r="V267" i="36"/>
  <c r="O268" i="36"/>
  <c r="P268" i="36"/>
  <c r="Q268" i="36"/>
  <c r="V268" i="36"/>
  <c r="O269" i="36"/>
  <c r="P269" i="36"/>
  <c r="Q269" i="36"/>
  <c r="V269" i="36"/>
  <c r="P270" i="36"/>
  <c r="X262" i="36"/>
  <c r="X263" i="36"/>
  <c r="X264" i="36"/>
  <c r="X265" i="36"/>
  <c r="X266" i="36"/>
  <c r="X267" i="36"/>
  <c r="X268" i="36"/>
  <c r="X269" i="36"/>
  <c r="X270" i="36"/>
  <c r="B280" i="36"/>
  <c r="C280" i="36"/>
  <c r="D280" i="36"/>
  <c r="E280" i="36"/>
  <c r="F280" i="36"/>
  <c r="S280" i="36"/>
  <c r="B281" i="36"/>
  <c r="C281" i="36"/>
  <c r="D281" i="36"/>
  <c r="E281" i="36"/>
  <c r="F281" i="36"/>
  <c r="S281" i="36"/>
  <c r="B282" i="36"/>
  <c r="C282" i="36"/>
  <c r="D282" i="36"/>
  <c r="E282" i="36"/>
  <c r="F282" i="36"/>
  <c r="S282" i="36"/>
  <c r="B283" i="36"/>
  <c r="C283" i="36"/>
  <c r="D283" i="36"/>
  <c r="E283" i="36"/>
  <c r="F283" i="36"/>
  <c r="S283" i="36"/>
  <c r="B284" i="36"/>
  <c r="C284" i="36"/>
  <c r="D284" i="36"/>
  <c r="E284" i="36"/>
  <c r="F284" i="36"/>
  <c r="S284" i="36"/>
  <c r="B285" i="36"/>
  <c r="C285" i="36"/>
  <c r="D285" i="36"/>
  <c r="E285" i="36"/>
  <c r="F285" i="36"/>
  <c r="S285" i="36"/>
  <c r="B286" i="36"/>
  <c r="C286" i="36"/>
  <c r="D286" i="36"/>
  <c r="E286" i="36"/>
  <c r="F286" i="36"/>
  <c r="S286" i="36"/>
  <c r="B287" i="36"/>
  <c r="C287" i="36"/>
  <c r="D287" i="36"/>
  <c r="E287" i="36"/>
  <c r="F287" i="36"/>
  <c r="S287" i="36"/>
  <c r="E288" i="36"/>
  <c r="K280" i="36"/>
  <c r="L280" i="36"/>
  <c r="M280" i="36"/>
  <c r="N280" i="36"/>
  <c r="T280" i="36"/>
  <c r="K281" i="36"/>
  <c r="L281" i="36"/>
  <c r="M281" i="36"/>
  <c r="N281" i="36"/>
  <c r="T281" i="36"/>
  <c r="K282" i="36"/>
  <c r="L282" i="36"/>
  <c r="M282" i="36"/>
  <c r="N282" i="36"/>
  <c r="T282" i="36"/>
  <c r="K283" i="36"/>
  <c r="L283" i="36"/>
  <c r="M283" i="36"/>
  <c r="N283" i="36"/>
  <c r="T283" i="36"/>
  <c r="K284" i="36"/>
  <c r="L284" i="36"/>
  <c r="M284" i="36"/>
  <c r="N284" i="36"/>
  <c r="T284" i="36"/>
  <c r="K285" i="36"/>
  <c r="L285" i="36"/>
  <c r="M285" i="36"/>
  <c r="N285" i="36"/>
  <c r="T285" i="36"/>
  <c r="K286" i="36"/>
  <c r="L286" i="36"/>
  <c r="M286" i="36"/>
  <c r="N286" i="36"/>
  <c r="T286" i="36"/>
  <c r="K287" i="36"/>
  <c r="L287" i="36"/>
  <c r="M287" i="36"/>
  <c r="N287" i="36"/>
  <c r="T287" i="36"/>
  <c r="M288" i="36"/>
  <c r="G280" i="36"/>
  <c r="H280" i="36"/>
  <c r="I280" i="36"/>
  <c r="J280" i="36"/>
  <c r="U280" i="36"/>
  <c r="G281" i="36"/>
  <c r="H281" i="36"/>
  <c r="I281" i="36"/>
  <c r="J281" i="36"/>
  <c r="U281" i="36"/>
  <c r="G282" i="36"/>
  <c r="H282" i="36"/>
  <c r="I282" i="36"/>
  <c r="J282" i="36"/>
  <c r="U282" i="36"/>
  <c r="G283" i="36"/>
  <c r="H283" i="36"/>
  <c r="I283" i="36"/>
  <c r="J283" i="36"/>
  <c r="U283" i="36"/>
  <c r="G284" i="36"/>
  <c r="H284" i="36"/>
  <c r="I284" i="36"/>
  <c r="J284" i="36"/>
  <c r="U284" i="36"/>
  <c r="G285" i="36"/>
  <c r="H285" i="36"/>
  <c r="I285" i="36"/>
  <c r="J285" i="36"/>
  <c r="U285" i="36"/>
  <c r="G286" i="36"/>
  <c r="H286" i="36"/>
  <c r="I286" i="36"/>
  <c r="J286" i="36"/>
  <c r="U286" i="36"/>
  <c r="G287" i="36"/>
  <c r="H287" i="36"/>
  <c r="I287" i="36"/>
  <c r="J287" i="36"/>
  <c r="U287" i="36"/>
  <c r="I288" i="36"/>
  <c r="O280" i="36"/>
  <c r="P280" i="36"/>
  <c r="Q280" i="36"/>
  <c r="V280" i="36"/>
  <c r="O281" i="36"/>
  <c r="P281" i="36"/>
  <c r="Q281" i="36"/>
  <c r="V281" i="36"/>
  <c r="O282" i="36"/>
  <c r="P282" i="36"/>
  <c r="Q282" i="36"/>
  <c r="V282" i="36"/>
  <c r="O283" i="36"/>
  <c r="P283" i="36"/>
  <c r="Q283" i="36"/>
  <c r="V283" i="36"/>
  <c r="O284" i="36"/>
  <c r="P284" i="36"/>
  <c r="Q284" i="36"/>
  <c r="V284" i="36"/>
  <c r="O285" i="36"/>
  <c r="P285" i="36"/>
  <c r="Q285" i="36"/>
  <c r="V285" i="36"/>
  <c r="O286" i="36"/>
  <c r="P286" i="36"/>
  <c r="Q286" i="36"/>
  <c r="V286" i="36"/>
  <c r="O287" i="36"/>
  <c r="P287" i="36"/>
  <c r="Q287" i="36"/>
  <c r="V287" i="36"/>
  <c r="P288" i="36"/>
  <c r="X280" i="36"/>
  <c r="X281" i="36"/>
  <c r="X282" i="36"/>
  <c r="X283" i="36"/>
  <c r="X284" i="36"/>
  <c r="X285" i="36"/>
  <c r="X286" i="36"/>
  <c r="X287" i="36"/>
  <c r="X288" i="36"/>
  <c r="X315" i="36"/>
  <c r="X314" i="36"/>
  <c r="X313" i="36"/>
  <c r="X312" i="36"/>
  <c r="X311" i="36"/>
  <c r="X310" i="36"/>
  <c r="B55" i="7"/>
  <c r="B54" i="7"/>
  <c r="P23" i="17"/>
  <c r="P34" i="17"/>
  <c r="P33" i="17"/>
  <c r="P32" i="17"/>
  <c r="P31" i="17"/>
  <c r="P30" i="17"/>
  <c r="P29" i="17"/>
  <c r="B109" i="36"/>
  <c r="C109" i="36"/>
  <c r="D109" i="36"/>
  <c r="E109" i="36"/>
  <c r="F109" i="36"/>
  <c r="B108" i="36"/>
  <c r="C108" i="36"/>
  <c r="D108" i="36"/>
  <c r="F108" i="36"/>
  <c r="G106" i="7"/>
  <c r="F105" i="7"/>
  <c r="E104" i="7"/>
  <c r="D103" i="7"/>
  <c r="C103" i="7"/>
  <c r="C102" i="7"/>
  <c r="B103" i="7"/>
  <c r="B102" i="7"/>
  <c r="B101" i="7"/>
  <c r="C102" i="16"/>
  <c r="C103" i="16"/>
  <c r="D103" i="16"/>
  <c r="B101" i="16"/>
  <c r="B104" i="7"/>
  <c r="C104" i="7"/>
  <c r="D104" i="7"/>
  <c r="B105" i="7"/>
  <c r="C105" i="7"/>
  <c r="D105" i="7"/>
  <c r="E105" i="7"/>
  <c r="B106" i="7"/>
  <c r="C106" i="7"/>
  <c r="D106" i="7"/>
  <c r="E106" i="7"/>
  <c r="F106" i="7"/>
  <c r="B107" i="7"/>
  <c r="C107" i="7"/>
  <c r="D107" i="7"/>
  <c r="E107" i="7"/>
  <c r="F107" i="7"/>
  <c r="G107" i="7"/>
  <c r="H107" i="7"/>
  <c r="B102" i="16"/>
  <c r="B103" i="16"/>
  <c r="B104" i="16"/>
  <c r="C104" i="16"/>
  <c r="D104" i="16"/>
  <c r="E104" i="16"/>
  <c r="B105" i="16"/>
  <c r="C105" i="16"/>
  <c r="D105" i="16"/>
  <c r="E105" i="16"/>
  <c r="F105" i="16"/>
  <c r="B106" i="16"/>
  <c r="C106" i="16"/>
  <c r="D106" i="16"/>
  <c r="E106" i="16"/>
  <c r="F106" i="16"/>
  <c r="G106" i="16"/>
  <c r="B107" i="16"/>
  <c r="C107" i="16"/>
  <c r="D107" i="16"/>
  <c r="E107" i="16"/>
  <c r="F107" i="16"/>
  <c r="G107" i="16"/>
  <c r="H107" i="16"/>
  <c r="B288" i="36"/>
  <c r="C288" i="36"/>
  <c r="D288" i="36"/>
  <c r="F288" i="36"/>
  <c r="G288" i="36"/>
  <c r="H288" i="36"/>
  <c r="J288" i="36"/>
  <c r="K288" i="36"/>
  <c r="L288" i="36"/>
  <c r="N288" i="36"/>
  <c r="O288" i="36"/>
  <c r="Q288" i="36"/>
  <c r="B289" i="36"/>
  <c r="C289" i="36"/>
  <c r="D289" i="36"/>
  <c r="E289" i="36"/>
  <c r="F289" i="36"/>
  <c r="G289" i="36"/>
  <c r="H289" i="36"/>
  <c r="I289" i="36"/>
  <c r="J289" i="36"/>
  <c r="K289" i="36"/>
  <c r="L289" i="36"/>
  <c r="M289" i="36"/>
  <c r="N289" i="36"/>
  <c r="O289" i="36"/>
  <c r="P289" i="36"/>
  <c r="Q289" i="36"/>
  <c r="B270" i="36"/>
  <c r="C270" i="36"/>
  <c r="D270" i="36"/>
  <c r="F270" i="36"/>
  <c r="G270" i="36"/>
  <c r="H270" i="36"/>
  <c r="J270" i="36"/>
  <c r="K270" i="36"/>
  <c r="L270" i="36"/>
  <c r="N270" i="36"/>
  <c r="O270" i="36"/>
  <c r="Q270" i="36"/>
  <c r="B271" i="36"/>
  <c r="C271" i="36"/>
  <c r="D271" i="36"/>
  <c r="E271" i="36"/>
  <c r="F271" i="36"/>
  <c r="G271" i="36"/>
  <c r="H271" i="36"/>
  <c r="I271" i="36"/>
  <c r="J271" i="36"/>
  <c r="K271" i="36"/>
  <c r="L271" i="36"/>
  <c r="M271" i="36"/>
  <c r="N271" i="36"/>
  <c r="O271" i="36"/>
  <c r="P271" i="36"/>
  <c r="Q271" i="36"/>
  <c r="B252" i="36"/>
  <c r="C252" i="36"/>
  <c r="D252" i="36"/>
  <c r="F252" i="36"/>
  <c r="G252" i="36"/>
  <c r="H252" i="36"/>
  <c r="J252" i="36"/>
  <c r="K252" i="36"/>
  <c r="L252" i="36"/>
  <c r="N252" i="36"/>
  <c r="O252" i="36"/>
  <c r="Q252" i="36"/>
  <c r="B253" i="36"/>
  <c r="C253" i="36"/>
  <c r="D253" i="36"/>
  <c r="E253" i="36"/>
  <c r="F253" i="36"/>
  <c r="G253" i="36"/>
  <c r="H253" i="36"/>
  <c r="I253" i="36"/>
  <c r="J253" i="36"/>
  <c r="K253" i="36"/>
  <c r="L253" i="36"/>
  <c r="M253" i="36"/>
  <c r="N253" i="36"/>
  <c r="O253" i="36"/>
  <c r="P253" i="36"/>
  <c r="Q253" i="36"/>
  <c r="B234" i="36"/>
  <c r="C234" i="36"/>
  <c r="D234" i="36"/>
  <c r="F234" i="36"/>
  <c r="G234" i="36"/>
  <c r="H234" i="36"/>
  <c r="J234" i="36"/>
  <c r="K234" i="36"/>
  <c r="L234" i="36"/>
  <c r="N234" i="36"/>
  <c r="O234" i="36"/>
  <c r="Q234" i="36"/>
  <c r="B235" i="36"/>
  <c r="C235" i="36"/>
  <c r="D235" i="36"/>
  <c r="E235" i="36"/>
  <c r="F235" i="36"/>
  <c r="G235" i="36"/>
  <c r="H235" i="36"/>
  <c r="I235" i="36"/>
  <c r="J235" i="36"/>
  <c r="K235" i="36"/>
  <c r="L235" i="36"/>
  <c r="M235" i="36"/>
  <c r="N235" i="36"/>
  <c r="O235" i="36"/>
  <c r="P235" i="36"/>
  <c r="Q235" i="36"/>
  <c r="B216" i="36"/>
  <c r="C216" i="36"/>
  <c r="D216" i="36"/>
  <c r="F216" i="36"/>
  <c r="G216" i="36"/>
  <c r="H216" i="36"/>
  <c r="J216" i="36"/>
  <c r="K216" i="36"/>
  <c r="L216" i="36"/>
  <c r="N216" i="36"/>
  <c r="Q216" i="36"/>
  <c r="B217" i="36"/>
  <c r="C217" i="36"/>
  <c r="D217" i="36"/>
  <c r="E217" i="36"/>
  <c r="F217" i="36"/>
  <c r="G217" i="36"/>
  <c r="H217" i="36"/>
  <c r="I217" i="36"/>
  <c r="J217" i="36"/>
  <c r="K217" i="36"/>
  <c r="L217" i="36"/>
  <c r="M217" i="36"/>
  <c r="N217" i="36"/>
  <c r="P217" i="36"/>
  <c r="Q217" i="36"/>
  <c r="B198" i="36"/>
  <c r="C198" i="36"/>
  <c r="D198" i="36"/>
  <c r="F198" i="36"/>
  <c r="G198" i="36"/>
  <c r="H198" i="36"/>
  <c r="J198" i="36"/>
  <c r="K198" i="36"/>
  <c r="L198" i="36"/>
  <c r="N198" i="36"/>
  <c r="O198" i="36"/>
  <c r="Q198" i="36"/>
  <c r="B199" i="36"/>
  <c r="C199" i="36"/>
  <c r="D199" i="36"/>
  <c r="E199" i="36"/>
  <c r="F199" i="36"/>
  <c r="G199" i="36"/>
  <c r="H199" i="36"/>
  <c r="I199" i="36"/>
  <c r="J199" i="36"/>
  <c r="K199" i="36"/>
  <c r="L199" i="36"/>
  <c r="M199" i="36"/>
  <c r="N199" i="36"/>
  <c r="O199" i="36"/>
  <c r="P199" i="36"/>
  <c r="Q199" i="36"/>
  <c r="B180" i="36"/>
  <c r="C180" i="36"/>
  <c r="D180" i="36"/>
  <c r="F180" i="36"/>
  <c r="G180" i="36"/>
  <c r="H180" i="36"/>
  <c r="J180" i="36"/>
  <c r="K180" i="36"/>
  <c r="L180" i="36"/>
  <c r="N180" i="36"/>
  <c r="O180" i="36"/>
  <c r="Q180" i="36"/>
  <c r="B181" i="36"/>
  <c r="C181" i="36"/>
  <c r="D181" i="36"/>
  <c r="E181" i="36"/>
  <c r="F181" i="36"/>
  <c r="G181" i="36"/>
  <c r="H181" i="36"/>
  <c r="I181" i="36"/>
  <c r="J181" i="36"/>
  <c r="K181" i="36"/>
  <c r="L181" i="36"/>
  <c r="M181" i="36"/>
  <c r="N181" i="36"/>
  <c r="O181" i="36"/>
  <c r="P181" i="36"/>
  <c r="Q181" i="36"/>
  <c r="B162" i="36"/>
  <c r="C162" i="36"/>
  <c r="D162" i="36"/>
  <c r="F162" i="36"/>
  <c r="G162" i="36"/>
  <c r="H162" i="36"/>
  <c r="J162" i="36"/>
  <c r="K162" i="36"/>
  <c r="L162" i="36"/>
  <c r="N162" i="36"/>
  <c r="O162" i="36"/>
  <c r="Q162" i="36"/>
  <c r="B163" i="36"/>
  <c r="C163" i="36"/>
  <c r="D163" i="36"/>
  <c r="E163" i="36"/>
  <c r="F163" i="36"/>
  <c r="G163" i="36"/>
  <c r="H163" i="36"/>
  <c r="I163" i="36"/>
  <c r="J163" i="36"/>
  <c r="K163" i="36"/>
  <c r="L163" i="36"/>
  <c r="M163" i="36"/>
  <c r="N163" i="36"/>
  <c r="O163" i="36"/>
  <c r="P163" i="36"/>
  <c r="Q163" i="36"/>
  <c r="B144" i="36"/>
  <c r="C144" i="36"/>
  <c r="D144" i="36"/>
  <c r="F144" i="36"/>
  <c r="G144" i="36"/>
  <c r="H144" i="36"/>
  <c r="J144" i="36"/>
  <c r="K144" i="36"/>
  <c r="L144" i="36"/>
  <c r="N144" i="36"/>
  <c r="O144" i="36"/>
  <c r="Q144" i="36"/>
  <c r="B145" i="36"/>
  <c r="C145" i="36"/>
  <c r="D145" i="36"/>
  <c r="E145" i="36"/>
  <c r="F145" i="36"/>
  <c r="G145" i="36"/>
  <c r="H145" i="36"/>
  <c r="I145" i="36"/>
  <c r="J145" i="36"/>
  <c r="K145" i="36"/>
  <c r="L145" i="36"/>
  <c r="M145" i="36"/>
  <c r="N145" i="36"/>
  <c r="O145" i="36"/>
  <c r="P145" i="36"/>
  <c r="Q145" i="36"/>
  <c r="B126" i="36"/>
  <c r="C126" i="36"/>
  <c r="D126" i="36"/>
  <c r="F126" i="36"/>
  <c r="G126" i="36"/>
  <c r="H126" i="36"/>
  <c r="J126" i="36"/>
  <c r="K126" i="36"/>
  <c r="L126" i="36"/>
  <c r="N126" i="36"/>
  <c r="O126" i="36"/>
  <c r="Q126" i="36"/>
  <c r="B127" i="36"/>
  <c r="C127" i="36"/>
  <c r="D127" i="36"/>
  <c r="E127" i="36"/>
  <c r="F127" i="36"/>
  <c r="G127" i="36"/>
  <c r="H127" i="36"/>
  <c r="I127" i="36"/>
  <c r="J127" i="36"/>
  <c r="K127" i="36"/>
  <c r="L127" i="36"/>
  <c r="M127" i="36"/>
  <c r="N127" i="36"/>
  <c r="O127" i="36"/>
  <c r="P127" i="36"/>
  <c r="Q127" i="36"/>
  <c r="G108" i="36"/>
  <c r="H108" i="36"/>
  <c r="J108" i="36"/>
  <c r="K108" i="36"/>
  <c r="L108" i="36"/>
  <c r="N108" i="36"/>
  <c r="O108" i="36"/>
  <c r="Q108" i="36"/>
  <c r="G109" i="36"/>
  <c r="H109" i="36"/>
  <c r="I109" i="36"/>
  <c r="J109" i="36"/>
  <c r="K109" i="36"/>
  <c r="L109" i="36"/>
  <c r="M109" i="36"/>
  <c r="N109" i="36"/>
  <c r="O109" i="36"/>
  <c r="P109" i="36"/>
  <c r="Q109" i="36"/>
  <c r="B90" i="36"/>
  <c r="C90" i="36"/>
  <c r="D90" i="36"/>
  <c r="F90" i="36"/>
  <c r="G90" i="36"/>
  <c r="H90" i="36"/>
  <c r="J90" i="36"/>
  <c r="K90" i="36"/>
  <c r="L90" i="36"/>
  <c r="N90" i="36"/>
  <c r="O90" i="36"/>
  <c r="Q90" i="36"/>
  <c r="B91" i="36"/>
  <c r="C91" i="36"/>
  <c r="D91" i="36"/>
  <c r="E91" i="36"/>
  <c r="F91" i="36"/>
  <c r="G91" i="36"/>
  <c r="H91" i="36"/>
  <c r="I91" i="36"/>
  <c r="J91" i="36"/>
  <c r="K91" i="36"/>
  <c r="L91" i="36"/>
  <c r="M91" i="36"/>
  <c r="N91" i="36"/>
  <c r="O91" i="36"/>
  <c r="P91" i="36"/>
  <c r="Q91" i="36"/>
  <c r="B72" i="36"/>
  <c r="C72" i="36"/>
  <c r="D72" i="36"/>
  <c r="F72" i="36"/>
  <c r="G72" i="36"/>
  <c r="H72" i="36"/>
  <c r="J72" i="36"/>
  <c r="K72" i="36"/>
  <c r="L72" i="36"/>
  <c r="N72" i="36"/>
  <c r="O72" i="36"/>
  <c r="Q72" i="36"/>
  <c r="B73" i="36"/>
  <c r="C73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B54" i="36"/>
  <c r="C54" i="36"/>
  <c r="D54" i="36"/>
  <c r="F54" i="36"/>
  <c r="G54" i="36"/>
  <c r="H54" i="36"/>
  <c r="J54" i="36"/>
  <c r="K54" i="36"/>
  <c r="L54" i="36"/>
  <c r="N54" i="36"/>
  <c r="O54" i="36"/>
  <c r="Q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B36" i="36"/>
  <c r="C36" i="36"/>
  <c r="D36" i="36"/>
  <c r="F36" i="36"/>
  <c r="G36" i="36"/>
  <c r="H36" i="36"/>
  <c r="J36" i="36"/>
  <c r="K36" i="36"/>
  <c r="L36" i="36"/>
  <c r="N36" i="36"/>
  <c r="Q36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P37" i="36"/>
  <c r="Q37" i="36"/>
  <c r="B18" i="36"/>
  <c r="C18" i="36"/>
  <c r="D18" i="36"/>
  <c r="F18" i="36"/>
  <c r="G18" i="36"/>
  <c r="H18" i="36"/>
  <c r="J18" i="36"/>
  <c r="K18" i="36"/>
  <c r="L18" i="36"/>
  <c r="N18" i="36"/>
  <c r="Q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P19" i="36"/>
  <c r="Q19" i="36"/>
  <c r="S9" i="36"/>
  <c r="S18" i="36"/>
  <c r="T18" i="36"/>
  <c r="U18" i="36"/>
  <c r="V18" i="36"/>
  <c r="X19" i="36"/>
  <c r="S27" i="36"/>
  <c r="S36" i="36"/>
  <c r="T36" i="36"/>
  <c r="U36" i="36"/>
  <c r="V36" i="36"/>
  <c r="X37" i="36"/>
  <c r="S45" i="36"/>
  <c r="S54" i="36"/>
  <c r="T54" i="36"/>
  <c r="U54" i="36"/>
  <c r="V54" i="36"/>
  <c r="X55" i="36"/>
  <c r="S63" i="36"/>
  <c r="S72" i="36"/>
  <c r="T72" i="36"/>
  <c r="U72" i="36"/>
  <c r="V72" i="36"/>
  <c r="X73" i="36"/>
  <c r="S81" i="36"/>
  <c r="S90" i="36"/>
  <c r="T90" i="36"/>
  <c r="U90" i="36"/>
  <c r="V90" i="36"/>
  <c r="X91" i="36"/>
  <c r="S99" i="36"/>
  <c r="S108" i="36"/>
  <c r="T108" i="36"/>
  <c r="U108" i="36"/>
  <c r="V108" i="36"/>
  <c r="X109" i="36"/>
  <c r="S117" i="36"/>
  <c r="S126" i="36"/>
  <c r="T126" i="36"/>
  <c r="U126" i="36"/>
  <c r="V126" i="36"/>
  <c r="X127" i="36"/>
  <c r="S135" i="36"/>
  <c r="S144" i="36"/>
  <c r="T144" i="36"/>
  <c r="U144" i="36"/>
  <c r="V144" i="36"/>
  <c r="X145" i="36"/>
  <c r="S153" i="36"/>
  <c r="S162" i="36"/>
  <c r="T162" i="36"/>
  <c r="U162" i="36"/>
  <c r="V162" i="36"/>
  <c r="X163" i="36"/>
  <c r="S171" i="36"/>
  <c r="S180" i="36"/>
  <c r="T180" i="36"/>
  <c r="U180" i="36"/>
  <c r="V180" i="36"/>
  <c r="X181" i="36"/>
  <c r="S189" i="36"/>
  <c r="S198" i="36"/>
  <c r="T198" i="36"/>
  <c r="U198" i="36"/>
  <c r="V198" i="36"/>
  <c r="X199" i="36"/>
  <c r="S207" i="36"/>
  <c r="S216" i="36"/>
  <c r="T216" i="36"/>
  <c r="U216" i="36"/>
  <c r="V216" i="36"/>
  <c r="X217" i="36"/>
  <c r="S225" i="36"/>
  <c r="S234" i="36"/>
  <c r="T234" i="36"/>
  <c r="U234" i="36"/>
  <c r="V234" i="36"/>
  <c r="X235" i="36"/>
  <c r="S243" i="36"/>
  <c r="S252" i="36"/>
  <c r="T252" i="36"/>
  <c r="U252" i="36"/>
  <c r="V252" i="36"/>
  <c r="X253" i="36"/>
  <c r="S261" i="36"/>
  <c r="S270" i="36"/>
  <c r="T270" i="36"/>
  <c r="U270" i="36"/>
  <c r="V270" i="36"/>
  <c r="X271" i="36"/>
  <c r="S279" i="36"/>
  <c r="S288" i="36"/>
  <c r="T288" i="36"/>
  <c r="U288" i="36"/>
  <c r="V288" i="36"/>
  <c r="X289" i="36"/>
  <c r="X316" i="36"/>
  <c r="W10" i="36"/>
  <c r="W11" i="36"/>
  <c r="W12" i="36"/>
  <c r="W13" i="36"/>
  <c r="W14" i="36"/>
  <c r="W15" i="36"/>
  <c r="W16" i="36"/>
  <c r="W17" i="36"/>
  <c r="W18" i="36"/>
  <c r="W19" i="36"/>
  <c r="W28" i="36"/>
  <c r="W29" i="36"/>
  <c r="W30" i="36"/>
  <c r="W31" i="36"/>
  <c r="W32" i="36"/>
  <c r="W33" i="36"/>
  <c r="W34" i="36"/>
  <c r="W35" i="36"/>
  <c r="W36" i="36"/>
  <c r="W37" i="36"/>
  <c r="W46" i="36"/>
  <c r="W47" i="36"/>
  <c r="W48" i="36"/>
  <c r="W49" i="36"/>
  <c r="W50" i="36"/>
  <c r="W51" i="36"/>
  <c r="W52" i="36"/>
  <c r="W53" i="36"/>
  <c r="W54" i="36"/>
  <c r="W55" i="36"/>
  <c r="W64" i="36"/>
  <c r="W65" i="36"/>
  <c r="W66" i="36"/>
  <c r="W67" i="36"/>
  <c r="W68" i="36"/>
  <c r="W69" i="36"/>
  <c r="W70" i="36"/>
  <c r="W71" i="36"/>
  <c r="W72" i="36"/>
  <c r="W73" i="36"/>
  <c r="W82" i="36"/>
  <c r="W83" i="36"/>
  <c r="W84" i="36"/>
  <c r="W85" i="36"/>
  <c r="W86" i="36"/>
  <c r="W87" i="36"/>
  <c r="W88" i="36"/>
  <c r="W89" i="36"/>
  <c r="W90" i="36"/>
  <c r="W91" i="36"/>
  <c r="W100" i="36"/>
  <c r="W101" i="36"/>
  <c r="W102" i="36"/>
  <c r="W103" i="36"/>
  <c r="W104" i="36"/>
  <c r="W105" i="36"/>
  <c r="W106" i="36"/>
  <c r="W107" i="36"/>
  <c r="W108" i="36"/>
  <c r="W109" i="36"/>
  <c r="W118" i="36"/>
  <c r="W119" i="36"/>
  <c r="W120" i="36"/>
  <c r="W121" i="36"/>
  <c r="W122" i="36"/>
  <c r="W123" i="36"/>
  <c r="W124" i="36"/>
  <c r="W125" i="36"/>
  <c r="W126" i="36"/>
  <c r="W127" i="36"/>
  <c r="W136" i="36"/>
  <c r="W137" i="36"/>
  <c r="W138" i="36"/>
  <c r="W139" i="36"/>
  <c r="W140" i="36"/>
  <c r="W141" i="36"/>
  <c r="W142" i="36"/>
  <c r="W143" i="36"/>
  <c r="W144" i="36"/>
  <c r="W145" i="36"/>
  <c r="W154" i="36"/>
  <c r="W155" i="36"/>
  <c r="W156" i="36"/>
  <c r="W157" i="36"/>
  <c r="W158" i="36"/>
  <c r="W159" i="36"/>
  <c r="W160" i="36"/>
  <c r="W161" i="36"/>
  <c r="W162" i="36"/>
  <c r="W163" i="36"/>
  <c r="W172" i="36"/>
  <c r="W173" i="36"/>
  <c r="W174" i="36"/>
  <c r="W175" i="36"/>
  <c r="W176" i="36"/>
  <c r="W177" i="36"/>
  <c r="W178" i="36"/>
  <c r="W179" i="36"/>
  <c r="W180" i="36"/>
  <c r="W181" i="36"/>
  <c r="W190" i="36"/>
  <c r="W191" i="36"/>
  <c r="W192" i="36"/>
  <c r="W193" i="36"/>
  <c r="W194" i="36"/>
  <c r="W195" i="36"/>
  <c r="W196" i="36"/>
  <c r="W197" i="36"/>
  <c r="W198" i="36"/>
  <c r="W199" i="36"/>
  <c r="W208" i="36"/>
  <c r="W209" i="36"/>
  <c r="W210" i="36"/>
  <c r="W211" i="36"/>
  <c r="W212" i="36"/>
  <c r="W213" i="36"/>
  <c r="W214" i="36"/>
  <c r="W215" i="36"/>
  <c r="W216" i="36"/>
  <c r="W217" i="36"/>
  <c r="W226" i="36"/>
  <c r="W227" i="36"/>
  <c r="W228" i="36"/>
  <c r="W229" i="36"/>
  <c r="W230" i="36"/>
  <c r="W231" i="36"/>
  <c r="W232" i="36"/>
  <c r="W233" i="36"/>
  <c r="W234" i="36"/>
  <c r="W235" i="36"/>
  <c r="W244" i="36"/>
  <c r="W245" i="36"/>
  <c r="W246" i="36"/>
  <c r="W247" i="36"/>
  <c r="W248" i="36"/>
  <c r="W249" i="36"/>
  <c r="W250" i="36"/>
  <c r="W251" i="36"/>
  <c r="W252" i="36"/>
  <c r="W253" i="36"/>
  <c r="W262" i="36"/>
  <c r="W263" i="36"/>
  <c r="W264" i="36"/>
  <c r="W265" i="36"/>
  <c r="W266" i="36"/>
  <c r="W267" i="36"/>
  <c r="W268" i="36"/>
  <c r="W269" i="36"/>
  <c r="W270" i="36"/>
  <c r="W271" i="36"/>
  <c r="W280" i="36"/>
  <c r="W281" i="36"/>
  <c r="W282" i="36"/>
  <c r="W283" i="36"/>
  <c r="W284" i="36"/>
  <c r="W285" i="36"/>
  <c r="W286" i="36"/>
  <c r="W287" i="36"/>
  <c r="W288" i="36"/>
  <c r="W289" i="36"/>
  <c r="U316" i="36"/>
  <c r="U315" i="36"/>
  <c r="U314" i="36"/>
  <c r="U313" i="36"/>
  <c r="U312" i="36"/>
  <c r="U311" i="36"/>
  <c r="U310" i="36"/>
  <c r="X309" i="36"/>
  <c r="U309" i="36"/>
  <c r="X308" i="36"/>
  <c r="U308" i="36"/>
  <c r="X307" i="36"/>
  <c r="U307" i="36"/>
  <c r="S19" i="36"/>
  <c r="S37" i="36"/>
  <c r="S55" i="36"/>
  <c r="S73" i="36"/>
  <c r="S91" i="36"/>
  <c r="S109" i="36"/>
  <c r="S127" i="36"/>
  <c r="S145" i="36"/>
  <c r="S163" i="36"/>
  <c r="S181" i="36"/>
  <c r="S199" i="36"/>
  <c r="S217" i="36"/>
  <c r="S235" i="36"/>
  <c r="S253" i="36"/>
  <c r="S271" i="36"/>
  <c r="S289" i="36"/>
  <c r="S303" i="36"/>
  <c r="T19" i="36"/>
  <c r="T37" i="36"/>
  <c r="T55" i="36"/>
  <c r="T73" i="36"/>
  <c r="T91" i="36"/>
  <c r="T109" i="36"/>
  <c r="T127" i="36"/>
  <c r="T145" i="36"/>
  <c r="T163" i="36"/>
  <c r="T181" i="36"/>
  <c r="T199" i="36"/>
  <c r="T217" i="36"/>
  <c r="T235" i="36"/>
  <c r="T253" i="36"/>
  <c r="T271" i="36"/>
  <c r="T289" i="36"/>
  <c r="T303" i="36"/>
  <c r="U19" i="36"/>
  <c r="U37" i="36"/>
  <c r="U55" i="36"/>
  <c r="U73" i="36"/>
  <c r="U91" i="36"/>
  <c r="U109" i="36"/>
  <c r="U127" i="36"/>
  <c r="U145" i="36"/>
  <c r="U163" i="36"/>
  <c r="U181" i="36"/>
  <c r="U199" i="36"/>
  <c r="U217" i="36"/>
  <c r="U235" i="36"/>
  <c r="U253" i="36"/>
  <c r="U271" i="36"/>
  <c r="U289" i="36"/>
  <c r="U303" i="36"/>
  <c r="V19" i="36"/>
  <c r="V37" i="36"/>
  <c r="V55" i="36"/>
  <c r="V73" i="36"/>
  <c r="V91" i="36"/>
  <c r="V109" i="36"/>
  <c r="V127" i="36"/>
  <c r="V145" i="36"/>
  <c r="V163" i="36"/>
  <c r="V181" i="36"/>
  <c r="V199" i="36"/>
  <c r="V217" i="36"/>
  <c r="V235" i="36"/>
  <c r="V253" i="36"/>
  <c r="V271" i="36"/>
  <c r="V289" i="36"/>
  <c r="V303" i="36"/>
  <c r="W303" i="36"/>
  <c r="X303" i="36"/>
  <c r="Y303" i="36"/>
  <c r="S302" i="36"/>
  <c r="T302" i="36"/>
  <c r="U302" i="36"/>
  <c r="V302" i="36"/>
  <c r="W302" i="36"/>
  <c r="X302" i="36"/>
  <c r="Y302" i="36"/>
  <c r="S301" i="36"/>
  <c r="T301" i="36"/>
  <c r="U301" i="36"/>
  <c r="V301" i="36"/>
  <c r="W301" i="36"/>
  <c r="X301" i="36"/>
  <c r="Y301" i="36"/>
  <c r="S300" i="36"/>
  <c r="T300" i="36"/>
  <c r="U300" i="36"/>
  <c r="V300" i="36"/>
  <c r="W300" i="36"/>
  <c r="X300" i="36"/>
  <c r="Y300" i="36"/>
  <c r="S299" i="36"/>
  <c r="T299" i="36"/>
  <c r="U299" i="36"/>
  <c r="V299" i="36"/>
  <c r="W299" i="36"/>
  <c r="X299" i="36"/>
  <c r="Y299" i="36"/>
  <c r="S298" i="36"/>
  <c r="T298" i="36"/>
  <c r="U298" i="36"/>
  <c r="V298" i="36"/>
  <c r="W298" i="36"/>
  <c r="X298" i="36"/>
  <c r="Y298" i="36"/>
  <c r="S297" i="36"/>
  <c r="T297" i="36"/>
  <c r="U297" i="36"/>
  <c r="V297" i="36"/>
  <c r="W297" i="36"/>
  <c r="X297" i="36"/>
  <c r="Y297" i="36"/>
  <c r="S296" i="36"/>
  <c r="T296" i="36"/>
  <c r="U296" i="36"/>
  <c r="V296" i="36"/>
  <c r="W296" i="36"/>
  <c r="X296" i="36"/>
  <c r="Y296" i="36"/>
  <c r="S295" i="36"/>
  <c r="T295" i="36"/>
  <c r="U295" i="36"/>
  <c r="V295" i="36"/>
  <c r="W295" i="36"/>
  <c r="X295" i="36"/>
  <c r="Y295" i="36"/>
  <c r="S294" i="36"/>
  <c r="T294" i="36"/>
  <c r="U294" i="36"/>
  <c r="V294" i="36"/>
  <c r="W294" i="36"/>
  <c r="X294" i="36"/>
  <c r="Y294" i="36"/>
  <c r="X293" i="36"/>
  <c r="W293" i="36"/>
  <c r="V293" i="36"/>
  <c r="U293" i="36"/>
  <c r="T293" i="36"/>
  <c r="S293" i="36"/>
  <c r="Y289" i="36"/>
  <c r="Y288" i="36"/>
  <c r="Y287" i="36"/>
  <c r="Y286" i="36"/>
  <c r="Y285" i="36"/>
  <c r="Y284" i="36"/>
  <c r="Y283" i="36"/>
  <c r="Y282" i="36"/>
  <c r="Y281" i="36"/>
  <c r="Y280" i="36"/>
  <c r="Y279" i="36"/>
  <c r="Y271" i="36"/>
  <c r="Y270" i="36"/>
  <c r="Y269" i="36"/>
  <c r="Y268" i="36"/>
  <c r="Y267" i="36"/>
  <c r="Y266" i="36"/>
  <c r="Y265" i="36"/>
  <c r="Y264" i="36"/>
  <c r="Y263" i="36"/>
  <c r="Y262" i="36"/>
  <c r="Y261" i="36"/>
  <c r="Y253" i="36"/>
  <c r="Y252" i="36"/>
  <c r="Y251" i="36"/>
  <c r="Y250" i="36"/>
  <c r="Y249" i="36"/>
  <c r="Y248" i="36"/>
  <c r="Y247" i="36"/>
  <c r="Y246" i="36"/>
  <c r="Y245" i="36"/>
  <c r="Y244" i="36"/>
  <c r="Y243" i="36"/>
  <c r="Y235" i="36"/>
  <c r="Y234" i="36"/>
  <c r="Y233" i="36"/>
  <c r="Y232" i="36"/>
  <c r="Y231" i="36"/>
  <c r="Y230" i="36"/>
  <c r="Y229" i="36"/>
  <c r="Y228" i="36"/>
  <c r="Y227" i="36"/>
  <c r="Y226" i="36"/>
  <c r="Y225" i="36"/>
  <c r="Y217" i="36"/>
  <c r="Y216" i="36"/>
  <c r="Y215" i="36"/>
  <c r="Y214" i="36"/>
  <c r="Y213" i="36"/>
  <c r="Y212" i="36"/>
  <c r="Y211" i="36"/>
  <c r="Y210" i="36"/>
  <c r="Y209" i="36"/>
  <c r="Y208" i="36"/>
  <c r="Y207" i="36"/>
  <c r="Y199" i="36"/>
  <c r="Y198" i="36"/>
  <c r="Y197" i="36"/>
  <c r="Y196" i="36"/>
  <c r="Y195" i="36"/>
  <c r="Y194" i="36"/>
  <c r="Y193" i="36"/>
  <c r="Y192" i="36"/>
  <c r="Y191" i="36"/>
  <c r="Y190" i="36"/>
  <c r="Y189" i="36"/>
  <c r="Y181" i="36"/>
  <c r="Y180" i="36"/>
  <c r="Y179" i="36"/>
  <c r="Y178" i="36"/>
  <c r="Y177" i="36"/>
  <c r="Y176" i="36"/>
  <c r="Y175" i="36"/>
  <c r="Y174" i="36"/>
  <c r="Y173" i="36"/>
  <c r="Y172" i="36"/>
  <c r="Y171" i="36"/>
  <c r="Y163" i="36"/>
  <c r="Y162" i="36"/>
  <c r="Y161" i="36"/>
  <c r="Y160" i="36"/>
  <c r="Y159" i="36"/>
  <c r="Y158" i="36"/>
  <c r="Y157" i="36"/>
  <c r="Y156" i="36"/>
  <c r="Y155" i="36"/>
  <c r="Y154" i="36"/>
  <c r="Y153" i="36"/>
  <c r="Y145" i="36"/>
  <c r="Y144" i="36"/>
  <c r="Y143" i="36"/>
  <c r="Y142" i="36"/>
  <c r="Y141" i="36"/>
  <c r="Y140" i="36"/>
  <c r="Y139" i="36"/>
  <c r="Y138" i="36"/>
  <c r="Y137" i="36"/>
  <c r="Y136" i="36"/>
  <c r="Y135" i="36"/>
  <c r="Y127" i="36"/>
  <c r="Y126" i="36"/>
  <c r="Y125" i="36"/>
  <c r="Y124" i="36"/>
  <c r="Y123" i="36"/>
  <c r="Y122" i="36"/>
  <c r="Y121" i="36"/>
  <c r="Y120" i="36"/>
  <c r="Y119" i="36"/>
  <c r="Y118" i="36"/>
  <c r="Y117" i="36"/>
  <c r="Y109" i="36"/>
  <c r="Y108" i="36"/>
  <c r="Y107" i="36"/>
  <c r="Y106" i="36"/>
  <c r="Y105" i="36"/>
  <c r="Y104" i="36"/>
  <c r="Y103" i="36"/>
  <c r="Y102" i="36"/>
  <c r="Y101" i="36"/>
  <c r="Y100" i="36"/>
  <c r="Y99" i="36"/>
  <c r="Y91" i="36"/>
  <c r="Y90" i="36"/>
  <c r="Y89" i="36"/>
  <c r="Y88" i="36"/>
  <c r="Y87" i="36"/>
  <c r="Y86" i="36"/>
  <c r="Y85" i="36"/>
  <c r="Y84" i="36"/>
  <c r="Y83" i="36"/>
  <c r="Y82" i="36"/>
  <c r="Y81" i="36"/>
  <c r="Y73" i="36"/>
  <c r="Y72" i="36"/>
  <c r="Y71" i="36"/>
  <c r="Y70" i="36"/>
  <c r="Y69" i="36"/>
  <c r="Y68" i="36"/>
  <c r="Y67" i="36"/>
  <c r="Y66" i="36"/>
  <c r="Y65" i="36"/>
  <c r="Y64" i="36"/>
  <c r="Y63" i="36"/>
  <c r="Y55" i="36"/>
  <c r="Y54" i="36"/>
  <c r="Y53" i="36"/>
  <c r="Y52" i="36"/>
  <c r="Y51" i="36"/>
  <c r="Y50" i="36"/>
  <c r="Y49" i="36"/>
  <c r="Y48" i="36"/>
  <c r="Y47" i="36"/>
  <c r="Y46" i="36"/>
  <c r="Y45" i="36"/>
  <c r="Y37" i="36"/>
  <c r="Y36" i="36"/>
  <c r="Y35" i="36"/>
  <c r="Y34" i="36"/>
  <c r="Y33" i="36"/>
  <c r="Y32" i="36"/>
  <c r="Y31" i="36"/>
  <c r="Y30" i="36"/>
  <c r="Y29" i="36"/>
  <c r="Y28" i="36"/>
  <c r="Y27" i="36"/>
  <c r="Y19" i="36"/>
  <c r="Y18" i="36"/>
  <c r="Y17" i="36"/>
  <c r="Y16" i="36"/>
  <c r="Y15" i="36"/>
  <c r="Y14" i="36"/>
  <c r="Y13" i="36"/>
  <c r="Y12" i="36"/>
  <c r="Y11" i="36"/>
  <c r="Y10" i="36"/>
  <c r="Y9" i="36"/>
  <c r="B105" i="29"/>
  <c r="B106" i="29"/>
  <c r="C106" i="29"/>
  <c r="B107" i="29"/>
  <c r="C107" i="29"/>
  <c r="D107" i="29"/>
  <c r="B108" i="29"/>
  <c r="C108" i="29"/>
  <c r="D108" i="29"/>
  <c r="E108" i="29"/>
  <c r="B109" i="29"/>
  <c r="C109" i="29"/>
  <c r="D109" i="29"/>
  <c r="E109" i="29"/>
  <c r="F109" i="29"/>
  <c r="B110" i="29"/>
  <c r="C110" i="29"/>
  <c r="D110" i="29"/>
  <c r="E110" i="29"/>
  <c r="F110" i="29"/>
  <c r="G110" i="29"/>
  <c r="B111" i="29"/>
  <c r="C111" i="29"/>
  <c r="D111" i="29"/>
  <c r="E111" i="29"/>
  <c r="F111" i="29"/>
  <c r="G111" i="29"/>
  <c r="H111" i="29"/>
  <c r="B42" i="13"/>
  <c r="B24" i="13"/>
  <c r="B105" i="13"/>
  <c r="B111" i="13"/>
  <c r="B106" i="13"/>
  <c r="C106" i="13"/>
  <c r="C111" i="13"/>
  <c r="B107" i="13"/>
  <c r="C107" i="13"/>
  <c r="D107" i="13"/>
  <c r="D111" i="13"/>
  <c r="B108" i="13"/>
  <c r="C108" i="13"/>
  <c r="D108" i="13"/>
  <c r="E108" i="13"/>
  <c r="E111" i="13"/>
  <c r="B109" i="13"/>
  <c r="C109" i="13"/>
  <c r="D109" i="13"/>
  <c r="E109" i="13"/>
  <c r="F109" i="13"/>
  <c r="F111" i="13"/>
  <c r="B110" i="13"/>
  <c r="C110" i="13"/>
  <c r="D110" i="13"/>
  <c r="E110" i="13"/>
  <c r="F110" i="13"/>
  <c r="G110" i="13"/>
  <c r="G111" i="13"/>
  <c r="H111" i="13"/>
  <c r="B105" i="10"/>
  <c r="B106" i="10"/>
  <c r="C106" i="10"/>
  <c r="B107" i="10"/>
  <c r="C107" i="10"/>
  <c r="D107" i="10"/>
  <c r="B108" i="10"/>
  <c r="C108" i="10"/>
  <c r="D108" i="10"/>
  <c r="E108" i="10"/>
  <c r="B109" i="10"/>
  <c r="C109" i="10"/>
  <c r="D109" i="10"/>
  <c r="E109" i="10"/>
  <c r="F109" i="10"/>
  <c r="B110" i="10"/>
  <c r="C110" i="10"/>
  <c r="D110" i="10"/>
  <c r="E110" i="10"/>
  <c r="F110" i="10"/>
  <c r="G110" i="10"/>
  <c r="B111" i="10"/>
  <c r="C111" i="10"/>
  <c r="D111" i="10"/>
  <c r="E111" i="10"/>
  <c r="F111" i="10"/>
  <c r="G111" i="10"/>
  <c r="H111" i="10"/>
  <c r="B47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B42" i="10"/>
  <c r="B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101" i="18"/>
  <c r="B107" i="18"/>
  <c r="B102" i="18"/>
  <c r="C102" i="18"/>
  <c r="C107" i="18"/>
  <c r="B103" i="18"/>
  <c r="C103" i="18"/>
  <c r="D103" i="18"/>
  <c r="D107" i="18"/>
  <c r="B104" i="18"/>
  <c r="C104" i="18"/>
  <c r="D104" i="18"/>
  <c r="E104" i="18"/>
  <c r="E107" i="18"/>
  <c r="B105" i="18"/>
  <c r="C105" i="18"/>
  <c r="D105" i="18"/>
  <c r="E105" i="18"/>
  <c r="F105" i="18"/>
  <c r="F107" i="18"/>
  <c r="B106" i="18"/>
  <c r="C106" i="18"/>
  <c r="D106" i="18"/>
  <c r="E106" i="18"/>
  <c r="F106" i="18"/>
  <c r="G106" i="18"/>
  <c r="G107" i="18"/>
  <c r="H107" i="18"/>
  <c r="B53" i="10"/>
  <c r="C47" i="10"/>
  <c r="D47" i="10"/>
  <c r="E47" i="10"/>
  <c r="F47" i="10"/>
  <c r="G47" i="10"/>
  <c r="H47" i="10"/>
  <c r="B48" i="10"/>
  <c r="C48" i="10"/>
  <c r="D48" i="10"/>
  <c r="E48" i="10"/>
  <c r="F48" i="10"/>
  <c r="G48" i="10"/>
  <c r="H48" i="10"/>
  <c r="B49" i="10"/>
  <c r="C49" i="10"/>
  <c r="D49" i="10"/>
  <c r="E49" i="10"/>
  <c r="F49" i="10"/>
  <c r="G49" i="10"/>
  <c r="H49" i="10"/>
  <c r="B54" i="16"/>
  <c r="B101" i="11"/>
  <c r="B102" i="11"/>
  <c r="C102" i="11"/>
  <c r="B103" i="11"/>
  <c r="C103" i="11"/>
  <c r="D103" i="11"/>
  <c r="B104" i="11"/>
  <c r="C104" i="11"/>
  <c r="D104" i="11"/>
  <c r="E104" i="11"/>
  <c r="B105" i="11"/>
  <c r="C105" i="11"/>
  <c r="D105" i="11"/>
  <c r="E105" i="11"/>
  <c r="F105" i="11"/>
  <c r="B106" i="11"/>
  <c r="C106" i="11"/>
  <c r="D106" i="11"/>
  <c r="E106" i="11"/>
  <c r="F106" i="11"/>
  <c r="G106" i="11"/>
  <c r="B107" i="11"/>
  <c r="C107" i="11"/>
  <c r="D107" i="11"/>
  <c r="E107" i="11"/>
  <c r="F107" i="11"/>
  <c r="G107" i="11"/>
  <c r="H107" i="11"/>
  <c r="B101" i="12"/>
  <c r="B103" i="12"/>
  <c r="B102" i="12"/>
  <c r="C102" i="12"/>
  <c r="C103" i="12"/>
  <c r="D103" i="12"/>
  <c r="B104" i="12"/>
  <c r="C104" i="12"/>
  <c r="D104" i="12"/>
  <c r="E104" i="12"/>
  <c r="B105" i="12"/>
  <c r="C105" i="12"/>
  <c r="D105" i="12"/>
  <c r="E105" i="12"/>
  <c r="F105" i="12"/>
  <c r="B106" i="12"/>
  <c r="C106" i="12"/>
  <c r="D106" i="12"/>
  <c r="E106" i="12"/>
  <c r="F106" i="12"/>
  <c r="G106" i="12"/>
  <c r="B107" i="12"/>
  <c r="C107" i="12"/>
  <c r="D107" i="12"/>
  <c r="E107" i="12"/>
  <c r="F107" i="12"/>
  <c r="G107" i="12"/>
  <c r="H107" i="12"/>
  <c r="B52" i="10"/>
  <c r="C54" i="7"/>
  <c r="S279" i="20"/>
  <c r="B280" i="20"/>
  <c r="C280" i="20"/>
  <c r="D280" i="20"/>
  <c r="E280" i="20"/>
  <c r="F280" i="20"/>
  <c r="S280" i="20"/>
  <c r="B281" i="20"/>
  <c r="C281" i="20"/>
  <c r="D281" i="20"/>
  <c r="E281" i="20"/>
  <c r="F281" i="20"/>
  <c r="S281" i="20"/>
  <c r="D282" i="20"/>
  <c r="K280" i="20"/>
  <c r="L280" i="20"/>
  <c r="M280" i="20"/>
  <c r="N280" i="20"/>
  <c r="T280" i="20"/>
  <c r="K281" i="20"/>
  <c r="L281" i="20"/>
  <c r="M281" i="20"/>
  <c r="N281" i="20"/>
  <c r="T281" i="20"/>
  <c r="L282" i="20"/>
  <c r="G280" i="20"/>
  <c r="H280" i="20"/>
  <c r="I280" i="20"/>
  <c r="J280" i="20"/>
  <c r="U280" i="20"/>
  <c r="G281" i="20"/>
  <c r="H281" i="20"/>
  <c r="I281" i="20"/>
  <c r="J281" i="20"/>
  <c r="U281" i="20"/>
  <c r="H282" i="20"/>
  <c r="O280" i="20"/>
  <c r="P280" i="20"/>
  <c r="Q280" i="20"/>
  <c r="V280" i="20"/>
  <c r="O281" i="20"/>
  <c r="P281" i="20"/>
  <c r="Q281" i="20"/>
  <c r="V281" i="20"/>
  <c r="O282" i="20"/>
  <c r="W280" i="20"/>
  <c r="W281" i="20"/>
  <c r="W282" i="20"/>
  <c r="B282" i="20"/>
  <c r="K282" i="20"/>
  <c r="G282" i="20"/>
  <c r="I282" i="20"/>
  <c r="J282" i="20"/>
  <c r="U282" i="20"/>
  <c r="B23" i="17"/>
  <c r="G208" i="20"/>
  <c r="H208" i="20"/>
  <c r="I208" i="20"/>
  <c r="J208" i="20"/>
  <c r="H10" i="20"/>
  <c r="G10" i="20"/>
  <c r="I10" i="20"/>
  <c r="J10" i="20"/>
  <c r="S9" i="20"/>
  <c r="B10" i="20"/>
  <c r="K10" i="20"/>
  <c r="U10" i="20"/>
  <c r="H11" i="20"/>
  <c r="G11" i="20"/>
  <c r="I11" i="20"/>
  <c r="J11" i="20"/>
  <c r="C10" i="20"/>
  <c r="D10" i="20"/>
  <c r="E10" i="20"/>
  <c r="F10" i="20"/>
  <c r="S10" i="20"/>
  <c r="B11" i="20"/>
  <c r="L10" i="20"/>
  <c r="M10" i="20"/>
  <c r="N10" i="20"/>
  <c r="T10" i="20"/>
  <c r="K11" i="20"/>
  <c r="U11" i="20"/>
  <c r="H28" i="20"/>
  <c r="G28" i="20"/>
  <c r="I28" i="20"/>
  <c r="J28" i="20"/>
  <c r="S27" i="20"/>
  <c r="B28" i="20"/>
  <c r="K28" i="20"/>
  <c r="U28" i="20"/>
  <c r="H29" i="20"/>
  <c r="G29" i="20"/>
  <c r="I29" i="20"/>
  <c r="J29" i="20"/>
  <c r="C28" i="20"/>
  <c r="D28" i="20"/>
  <c r="E28" i="20"/>
  <c r="F28" i="20"/>
  <c r="S28" i="20"/>
  <c r="B29" i="20"/>
  <c r="L28" i="20"/>
  <c r="M28" i="20"/>
  <c r="N28" i="20"/>
  <c r="T28" i="20"/>
  <c r="K29" i="20"/>
  <c r="U29" i="20"/>
  <c r="H46" i="20"/>
  <c r="G46" i="20"/>
  <c r="I46" i="20"/>
  <c r="J46" i="20"/>
  <c r="S45" i="20"/>
  <c r="B46" i="20"/>
  <c r="K46" i="20"/>
  <c r="U46" i="20"/>
  <c r="H47" i="20"/>
  <c r="G47" i="20"/>
  <c r="I47" i="20"/>
  <c r="J47" i="20"/>
  <c r="C46" i="20"/>
  <c r="D46" i="20"/>
  <c r="E46" i="20"/>
  <c r="F46" i="20"/>
  <c r="S46" i="20"/>
  <c r="B47" i="20"/>
  <c r="L46" i="20"/>
  <c r="M46" i="20"/>
  <c r="N46" i="20"/>
  <c r="T46" i="20"/>
  <c r="K47" i="20"/>
  <c r="U47" i="20"/>
  <c r="H64" i="20"/>
  <c r="G64" i="20"/>
  <c r="I64" i="20"/>
  <c r="J64" i="20"/>
  <c r="S63" i="20"/>
  <c r="B64" i="20"/>
  <c r="K64" i="20"/>
  <c r="U64" i="20"/>
  <c r="H65" i="20"/>
  <c r="G65" i="20"/>
  <c r="I65" i="20"/>
  <c r="J65" i="20"/>
  <c r="C64" i="20"/>
  <c r="D64" i="20"/>
  <c r="E64" i="20"/>
  <c r="F64" i="20"/>
  <c r="S64" i="20"/>
  <c r="B65" i="20"/>
  <c r="L64" i="20"/>
  <c r="M64" i="20"/>
  <c r="N64" i="20"/>
  <c r="T64" i="20"/>
  <c r="K65" i="20"/>
  <c r="U65" i="20"/>
  <c r="H82" i="20"/>
  <c r="G82" i="20"/>
  <c r="I82" i="20"/>
  <c r="J82" i="20"/>
  <c r="S81" i="20"/>
  <c r="B82" i="20"/>
  <c r="K82" i="20"/>
  <c r="U82" i="20"/>
  <c r="H83" i="20"/>
  <c r="G83" i="20"/>
  <c r="I83" i="20"/>
  <c r="J83" i="20"/>
  <c r="C82" i="20"/>
  <c r="D82" i="20"/>
  <c r="E82" i="20"/>
  <c r="F82" i="20"/>
  <c r="S82" i="20"/>
  <c r="B83" i="20"/>
  <c r="L82" i="20"/>
  <c r="M82" i="20"/>
  <c r="N82" i="20"/>
  <c r="T82" i="20"/>
  <c r="K83" i="20"/>
  <c r="U83" i="20"/>
  <c r="H100" i="20"/>
  <c r="G100" i="20"/>
  <c r="I100" i="20"/>
  <c r="J100" i="20"/>
  <c r="S99" i="20"/>
  <c r="B100" i="20"/>
  <c r="K100" i="20"/>
  <c r="U100" i="20"/>
  <c r="H101" i="20"/>
  <c r="G101" i="20"/>
  <c r="I101" i="20"/>
  <c r="J101" i="20"/>
  <c r="C100" i="20"/>
  <c r="D100" i="20"/>
  <c r="E100" i="20"/>
  <c r="F100" i="20"/>
  <c r="S100" i="20"/>
  <c r="B101" i="20"/>
  <c r="L100" i="20"/>
  <c r="M100" i="20"/>
  <c r="N100" i="20"/>
  <c r="T100" i="20"/>
  <c r="K101" i="20"/>
  <c r="U101" i="20"/>
  <c r="H118" i="20"/>
  <c r="G118" i="20"/>
  <c r="I118" i="20"/>
  <c r="J118" i="20"/>
  <c r="S117" i="20"/>
  <c r="B118" i="20"/>
  <c r="K118" i="20"/>
  <c r="U118" i="20"/>
  <c r="H119" i="20"/>
  <c r="G119" i="20"/>
  <c r="I119" i="20"/>
  <c r="J119" i="20"/>
  <c r="C118" i="20"/>
  <c r="D118" i="20"/>
  <c r="E118" i="20"/>
  <c r="F118" i="20"/>
  <c r="S118" i="20"/>
  <c r="B119" i="20"/>
  <c r="L118" i="20"/>
  <c r="M118" i="20"/>
  <c r="N118" i="20"/>
  <c r="T118" i="20"/>
  <c r="K119" i="20"/>
  <c r="U119" i="20"/>
  <c r="H136" i="20"/>
  <c r="G136" i="20"/>
  <c r="I136" i="20"/>
  <c r="J136" i="20"/>
  <c r="S135" i="20"/>
  <c r="B136" i="20"/>
  <c r="K136" i="20"/>
  <c r="U136" i="20"/>
  <c r="H137" i="20"/>
  <c r="G137" i="20"/>
  <c r="I137" i="20"/>
  <c r="J137" i="20"/>
  <c r="C136" i="20"/>
  <c r="D136" i="20"/>
  <c r="E136" i="20"/>
  <c r="F136" i="20"/>
  <c r="S136" i="20"/>
  <c r="B137" i="20"/>
  <c r="L136" i="20"/>
  <c r="M136" i="20"/>
  <c r="N136" i="20"/>
  <c r="T136" i="20"/>
  <c r="K137" i="20"/>
  <c r="U137" i="20"/>
  <c r="H154" i="20"/>
  <c r="G154" i="20"/>
  <c r="I154" i="20"/>
  <c r="J154" i="20"/>
  <c r="S153" i="20"/>
  <c r="B154" i="20"/>
  <c r="K154" i="20"/>
  <c r="U154" i="20"/>
  <c r="H155" i="20"/>
  <c r="G155" i="20"/>
  <c r="I155" i="20"/>
  <c r="J155" i="20"/>
  <c r="C154" i="20"/>
  <c r="D154" i="20"/>
  <c r="E154" i="20"/>
  <c r="F154" i="20"/>
  <c r="S154" i="20"/>
  <c r="B155" i="20"/>
  <c r="L154" i="20"/>
  <c r="M154" i="20"/>
  <c r="N154" i="20"/>
  <c r="T154" i="20"/>
  <c r="K155" i="20"/>
  <c r="U155" i="20"/>
  <c r="H172" i="20"/>
  <c r="G172" i="20"/>
  <c r="I172" i="20"/>
  <c r="J172" i="20"/>
  <c r="S171" i="20"/>
  <c r="B172" i="20"/>
  <c r="K172" i="20"/>
  <c r="U172" i="20"/>
  <c r="H173" i="20"/>
  <c r="G173" i="20"/>
  <c r="I173" i="20"/>
  <c r="J173" i="20"/>
  <c r="C172" i="20"/>
  <c r="D172" i="20"/>
  <c r="E172" i="20"/>
  <c r="F172" i="20"/>
  <c r="S172" i="20"/>
  <c r="B173" i="20"/>
  <c r="L172" i="20"/>
  <c r="M172" i="20"/>
  <c r="N172" i="20"/>
  <c r="T172" i="20"/>
  <c r="K173" i="20"/>
  <c r="U173" i="20"/>
  <c r="H190" i="20"/>
  <c r="G190" i="20"/>
  <c r="I190" i="20"/>
  <c r="J190" i="20"/>
  <c r="S189" i="20"/>
  <c r="B190" i="20"/>
  <c r="K190" i="20"/>
  <c r="U190" i="20"/>
  <c r="H191" i="20"/>
  <c r="G191" i="20"/>
  <c r="I191" i="20"/>
  <c r="J191" i="20"/>
  <c r="C190" i="20"/>
  <c r="D190" i="20"/>
  <c r="E190" i="20"/>
  <c r="F190" i="20"/>
  <c r="S190" i="20"/>
  <c r="B191" i="20"/>
  <c r="L190" i="20"/>
  <c r="M190" i="20"/>
  <c r="N190" i="20"/>
  <c r="T190" i="20"/>
  <c r="K191" i="20"/>
  <c r="U191" i="20"/>
  <c r="S207" i="20"/>
  <c r="B208" i="20"/>
  <c r="K208" i="20"/>
  <c r="U208" i="20"/>
  <c r="H209" i="20"/>
  <c r="G209" i="20"/>
  <c r="I209" i="20"/>
  <c r="J209" i="20"/>
  <c r="C208" i="20"/>
  <c r="D208" i="20"/>
  <c r="E208" i="20"/>
  <c r="F208" i="20"/>
  <c r="S208" i="20"/>
  <c r="B209" i="20"/>
  <c r="L208" i="20"/>
  <c r="M208" i="20"/>
  <c r="N208" i="20"/>
  <c r="T208" i="20"/>
  <c r="K209" i="20"/>
  <c r="U209" i="20"/>
  <c r="H226" i="20"/>
  <c r="G226" i="20"/>
  <c r="I226" i="20"/>
  <c r="J226" i="20"/>
  <c r="S225" i="20"/>
  <c r="B226" i="20"/>
  <c r="K226" i="20"/>
  <c r="U226" i="20"/>
  <c r="H227" i="20"/>
  <c r="G227" i="20"/>
  <c r="I227" i="20"/>
  <c r="J227" i="20"/>
  <c r="C226" i="20"/>
  <c r="D226" i="20"/>
  <c r="E226" i="20"/>
  <c r="F226" i="20"/>
  <c r="S226" i="20"/>
  <c r="B227" i="20"/>
  <c r="L226" i="20"/>
  <c r="M226" i="20"/>
  <c r="N226" i="20"/>
  <c r="T226" i="20"/>
  <c r="K227" i="20"/>
  <c r="U227" i="20"/>
  <c r="H244" i="20"/>
  <c r="G244" i="20"/>
  <c r="I244" i="20"/>
  <c r="J244" i="20"/>
  <c r="S243" i="20"/>
  <c r="B244" i="20"/>
  <c r="K244" i="20"/>
  <c r="U244" i="20"/>
  <c r="H245" i="20"/>
  <c r="G245" i="20"/>
  <c r="I245" i="20"/>
  <c r="J245" i="20"/>
  <c r="C244" i="20"/>
  <c r="D244" i="20"/>
  <c r="E244" i="20"/>
  <c r="F244" i="20"/>
  <c r="S244" i="20"/>
  <c r="B245" i="20"/>
  <c r="L244" i="20"/>
  <c r="M244" i="20"/>
  <c r="N244" i="20"/>
  <c r="T244" i="20"/>
  <c r="K245" i="20"/>
  <c r="U245" i="20"/>
  <c r="H262" i="20"/>
  <c r="G262" i="20"/>
  <c r="I262" i="20"/>
  <c r="J262" i="20"/>
  <c r="S261" i="20"/>
  <c r="B262" i="20"/>
  <c r="K262" i="20"/>
  <c r="U262" i="20"/>
  <c r="H263" i="20"/>
  <c r="G263" i="20"/>
  <c r="I263" i="20"/>
  <c r="J263" i="20"/>
  <c r="C262" i="20"/>
  <c r="D262" i="20"/>
  <c r="E262" i="20"/>
  <c r="F262" i="20"/>
  <c r="S262" i="20"/>
  <c r="B263" i="20"/>
  <c r="L262" i="20"/>
  <c r="M262" i="20"/>
  <c r="N262" i="20"/>
  <c r="T262" i="20"/>
  <c r="K263" i="20"/>
  <c r="U263" i="20"/>
  <c r="U295" i="20"/>
  <c r="C29" i="17"/>
  <c r="O10" i="20"/>
  <c r="P10" i="20"/>
  <c r="Q10" i="20"/>
  <c r="V10" i="20"/>
  <c r="C30" i="17"/>
  <c r="O11" i="20"/>
  <c r="P11" i="20"/>
  <c r="Q11" i="20"/>
  <c r="V11" i="20"/>
  <c r="G23" i="17"/>
  <c r="G29" i="17"/>
  <c r="O28" i="20"/>
  <c r="P28" i="20"/>
  <c r="Q28" i="20"/>
  <c r="V28" i="20"/>
  <c r="G30" i="17"/>
  <c r="O29" i="20"/>
  <c r="P29" i="20"/>
  <c r="Q29" i="20"/>
  <c r="V29" i="20"/>
  <c r="K23" i="17"/>
  <c r="K29" i="17"/>
  <c r="O46" i="20"/>
  <c r="P46" i="20"/>
  <c r="Q46" i="20"/>
  <c r="V46" i="20"/>
  <c r="K30" i="17"/>
  <c r="O47" i="20"/>
  <c r="P47" i="20"/>
  <c r="Q47" i="20"/>
  <c r="V47" i="20"/>
  <c r="O23" i="17"/>
  <c r="O29" i="17"/>
  <c r="O64" i="20"/>
  <c r="P64" i="20"/>
  <c r="Q64" i="20"/>
  <c r="V64" i="20"/>
  <c r="O30" i="17"/>
  <c r="O65" i="20"/>
  <c r="P65" i="20"/>
  <c r="Q65" i="20"/>
  <c r="V65" i="20"/>
  <c r="O82" i="20"/>
  <c r="P82" i="20"/>
  <c r="Q82" i="20"/>
  <c r="V82" i="20"/>
  <c r="O83" i="20"/>
  <c r="P83" i="20"/>
  <c r="Q83" i="20"/>
  <c r="V83" i="20"/>
  <c r="F23" i="17"/>
  <c r="F29" i="17"/>
  <c r="O100" i="20"/>
  <c r="P100" i="20"/>
  <c r="Q100" i="20"/>
  <c r="V100" i="20"/>
  <c r="F30" i="17"/>
  <c r="O101" i="20"/>
  <c r="P101" i="20"/>
  <c r="Q101" i="20"/>
  <c r="V101" i="20"/>
  <c r="J23" i="17"/>
  <c r="J29" i="17"/>
  <c r="O118" i="20"/>
  <c r="P118" i="20"/>
  <c r="Q118" i="20"/>
  <c r="V118" i="20"/>
  <c r="J30" i="17"/>
  <c r="O119" i="20"/>
  <c r="P119" i="20"/>
  <c r="Q119" i="20"/>
  <c r="V119" i="20"/>
  <c r="N23" i="17"/>
  <c r="N29" i="17"/>
  <c r="O136" i="20"/>
  <c r="P136" i="20"/>
  <c r="Q136" i="20"/>
  <c r="V136" i="20"/>
  <c r="N30" i="17"/>
  <c r="O137" i="20"/>
  <c r="P137" i="20"/>
  <c r="Q137" i="20"/>
  <c r="V137" i="20"/>
  <c r="E23" i="17"/>
  <c r="E29" i="17"/>
  <c r="O154" i="20"/>
  <c r="P154" i="20"/>
  <c r="Q154" i="20"/>
  <c r="V154" i="20"/>
  <c r="E30" i="17"/>
  <c r="O155" i="20"/>
  <c r="P155" i="20"/>
  <c r="Q155" i="20"/>
  <c r="V155" i="20"/>
  <c r="I23" i="17"/>
  <c r="I29" i="17"/>
  <c r="O172" i="20"/>
  <c r="P172" i="20"/>
  <c r="Q172" i="20"/>
  <c r="V172" i="20"/>
  <c r="I30" i="17"/>
  <c r="O173" i="20"/>
  <c r="P173" i="20"/>
  <c r="Q173" i="20"/>
  <c r="V173" i="20"/>
  <c r="M23" i="17"/>
  <c r="M29" i="17"/>
  <c r="O190" i="20"/>
  <c r="P190" i="20"/>
  <c r="Q190" i="20"/>
  <c r="V190" i="20"/>
  <c r="M30" i="17"/>
  <c r="O191" i="20"/>
  <c r="P191" i="20"/>
  <c r="Q191" i="20"/>
  <c r="V191" i="20"/>
  <c r="Q23" i="17"/>
  <c r="Q29" i="17"/>
  <c r="O208" i="20"/>
  <c r="P208" i="20"/>
  <c r="Q208" i="20"/>
  <c r="V208" i="20"/>
  <c r="Q30" i="17"/>
  <c r="O209" i="20"/>
  <c r="P209" i="20"/>
  <c r="Q209" i="20"/>
  <c r="V209" i="20"/>
  <c r="D23" i="17"/>
  <c r="D29" i="17"/>
  <c r="O226" i="20"/>
  <c r="P226" i="20"/>
  <c r="Q226" i="20"/>
  <c r="V226" i="20"/>
  <c r="D30" i="17"/>
  <c r="O227" i="20"/>
  <c r="P227" i="20"/>
  <c r="Q227" i="20"/>
  <c r="V227" i="20"/>
  <c r="H23" i="17"/>
  <c r="H29" i="17"/>
  <c r="O244" i="20"/>
  <c r="P244" i="20"/>
  <c r="Q244" i="20"/>
  <c r="V244" i="20"/>
  <c r="H30" i="17"/>
  <c r="O245" i="20"/>
  <c r="P245" i="20"/>
  <c r="Q245" i="20"/>
  <c r="V245" i="20"/>
  <c r="L23" i="17"/>
  <c r="L29" i="17"/>
  <c r="O262" i="20"/>
  <c r="P262" i="20"/>
  <c r="Q262" i="20"/>
  <c r="V262" i="20"/>
  <c r="L30" i="17"/>
  <c r="O263" i="20"/>
  <c r="P263" i="20"/>
  <c r="Q263" i="20"/>
  <c r="V263" i="20"/>
  <c r="V295" i="20"/>
  <c r="U294" i="20"/>
  <c r="V294" i="20"/>
  <c r="H12" i="20"/>
  <c r="G12" i="20"/>
  <c r="I12" i="20"/>
  <c r="J12" i="20"/>
  <c r="C11" i="20"/>
  <c r="D11" i="20"/>
  <c r="E11" i="20"/>
  <c r="F11" i="20"/>
  <c r="S11" i="20"/>
  <c r="B12" i="20"/>
  <c r="L11" i="20"/>
  <c r="M11" i="20"/>
  <c r="N11" i="20"/>
  <c r="T11" i="20"/>
  <c r="K12" i="20"/>
  <c r="U12" i="20"/>
  <c r="H30" i="20"/>
  <c r="G30" i="20"/>
  <c r="I30" i="20"/>
  <c r="J30" i="20"/>
  <c r="C29" i="20"/>
  <c r="D29" i="20"/>
  <c r="E29" i="20"/>
  <c r="F29" i="20"/>
  <c r="S29" i="20"/>
  <c r="B30" i="20"/>
  <c r="L29" i="20"/>
  <c r="M29" i="20"/>
  <c r="N29" i="20"/>
  <c r="T29" i="20"/>
  <c r="K30" i="20"/>
  <c r="U30" i="20"/>
  <c r="H48" i="20"/>
  <c r="G48" i="20"/>
  <c r="I48" i="20"/>
  <c r="J48" i="20"/>
  <c r="C47" i="20"/>
  <c r="D47" i="20"/>
  <c r="E47" i="20"/>
  <c r="F47" i="20"/>
  <c r="S47" i="20"/>
  <c r="B48" i="20"/>
  <c r="L47" i="20"/>
  <c r="M47" i="20"/>
  <c r="N47" i="20"/>
  <c r="T47" i="20"/>
  <c r="K48" i="20"/>
  <c r="U48" i="20"/>
  <c r="H66" i="20"/>
  <c r="G66" i="20"/>
  <c r="I66" i="20"/>
  <c r="J66" i="20"/>
  <c r="C65" i="20"/>
  <c r="D65" i="20"/>
  <c r="E65" i="20"/>
  <c r="F65" i="20"/>
  <c r="S65" i="20"/>
  <c r="B66" i="20"/>
  <c r="L65" i="20"/>
  <c r="M65" i="20"/>
  <c r="N65" i="20"/>
  <c r="T65" i="20"/>
  <c r="K66" i="20"/>
  <c r="U66" i="20"/>
  <c r="H84" i="20"/>
  <c r="G84" i="20"/>
  <c r="I84" i="20"/>
  <c r="J84" i="20"/>
  <c r="C83" i="20"/>
  <c r="D83" i="20"/>
  <c r="E83" i="20"/>
  <c r="F83" i="20"/>
  <c r="S83" i="20"/>
  <c r="B84" i="20"/>
  <c r="L83" i="20"/>
  <c r="M83" i="20"/>
  <c r="N83" i="20"/>
  <c r="T83" i="20"/>
  <c r="K84" i="20"/>
  <c r="U84" i="20"/>
  <c r="H102" i="20"/>
  <c r="G102" i="20"/>
  <c r="I102" i="20"/>
  <c r="J102" i="20"/>
  <c r="C101" i="20"/>
  <c r="D101" i="20"/>
  <c r="E101" i="20"/>
  <c r="F101" i="20"/>
  <c r="S101" i="20"/>
  <c r="B102" i="20"/>
  <c r="L101" i="20"/>
  <c r="M101" i="20"/>
  <c r="N101" i="20"/>
  <c r="T101" i="20"/>
  <c r="K102" i="20"/>
  <c r="U102" i="20"/>
  <c r="H120" i="20"/>
  <c r="G120" i="20"/>
  <c r="I120" i="20"/>
  <c r="J120" i="20"/>
  <c r="C119" i="20"/>
  <c r="D119" i="20"/>
  <c r="E119" i="20"/>
  <c r="F119" i="20"/>
  <c r="S119" i="20"/>
  <c r="B120" i="20"/>
  <c r="L119" i="20"/>
  <c r="M119" i="20"/>
  <c r="N119" i="20"/>
  <c r="T119" i="20"/>
  <c r="K120" i="20"/>
  <c r="U120" i="20"/>
  <c r="H138" i="20"/>
  <c r="G138" i="20"/>
  <c r="I138" i="20"/>
  <c r="J138" i="20"/>
  <c r="C137" i="20"/>
  <c r="D137" i="20"/>
  <c r="E137" i="20"/>
  <c r="F137" i="20"/>
  <c r="S137" i="20"/>
  <c r="B138" i="20"/>
  <c r="L137" i="20"/>
  <c r="M137" i="20"/>
  <c r="N137" i="20"/>
  <c r="T137" i="20"/>
  <c r="K138" i="20"/>
  <c r="U138" i="20"/>
  <c r="H156" i="20"/>
  <c r="G156" i="20"/>
  <c r="I156" i="20"/>
  <c r="J156" i="20"/>
  <c r="C155" i="20"/>
  <c r="D155" i="20"/>
  <c r="E155" i="20"/>
  <c r="F155" i="20"/>
  <c r="S155" i="20"/>
  <c r="B156" i="20"/>
  <c r="L155" i="20"/>
  <c r="M155" i="20"/>
  <c r="N155" i="20"/>
  <c r="T155" i="20"/>
  <c r="K156" i="20"/>
  <c r="U156" i="20"/>
  <c r="H174" i="20"/>
  <c r="G174" i="20"/>
  <c r="I174" i="20"/>
  <c r="J174" i="20"/>
  <c r="C173" i="20"/>
  <c r="D173" i="20"/>
  <c r="E173" i="20"/>
  <c r="F173" i="20"/>
  <c r="S173" i="20"/>
  <c r="B174" i="20"/>
  <c r="L173" i="20"/>
  <c r="M173" i="20"/>
  <c r="N173" i="20"/>
  <c r="T173" i="20"/>
  <c r="K174" i="20"/>
  <c r="U174" i="20"/>
  <c r="H192" i="20"/>
  <c r="G192" i="20"/>
  <c r="I192" i="20"/>
  <c r="J192" i="20"/>
  <c r="C191" i="20"/>
  <c r="D191" i="20"/>
  <c r="E191" i="20"/>
  <c r="F191" i="20"/>
  <c r="S191" i="20"/>
  <c r="B192" i="20"/>
  <c r="L191" i="20"/>
  <c r="M191" i="20"/>
  <c r="N191" i="20"/>
  <c r="T191" i="20"/>
  <c r="K192" i="20"/>
  <c r="U192" i="20"/>
  <c r="H210" i="20"/>
  <c r="G210" i="20"/>
  <c r="I210" i="20"/>
  <c r="J210" i="20"/>
  <c r="C209" i="20"/>
  <c r="D209" i="20"/>
  <c r="E209" i="20"/>
  <c r="F209" i="20"/>
  <c r="S209" i="20"/>
  <c r="B210" i="20"/>
  <c r="L209" i="20"/>
  <c r="M209" i="20"/>
  <c r="N209" i="20"/>
  <c r="T209" i="20"/>
  <c r="K210" i="20"/>
  <c r="U210" i="20"/>
  <c r="H228" i="20"/>
  <c r="G228" i="20"/>
  <c r="I228" i="20"/>
  <c r="J228" i="20"/>
  <c r="C227" i="20"/>
  <c r="D227" i="20"/>
  <c r="E227" i="20"/>
  <c r="F227" i="20"/>
  <c r="S227" i="20"/>
  <c r="B228" i="20"/>
  <c r="L227" i="20"/>
  <c r="M227" i="20"/>
  <c r="N227" i="20"/>
  <c r="T227" i="20"/>
  <c r="K228" i="20"/>
  <c r="U228" i="20"/>
  <c r="H246" i="20"/>
  <c r="G246" i="20"/>
  <c r="I246" i="20"/>
  <c r="J246" i="20"/>
  <c r="C245" i="20"/>
  <c r="D245" i="20"/>
  <c r="E245" i="20"/>
  <c r="F245" i="20"/>
  <c r="S245" i="20"/>
  <c r="B246" i="20"/>
  <c r="L245" i="20"/>
  <c r="M245" i="20"/>
  <c r="N245" i="20"/>
  <c r="T245" i="20"/>
  <c r="K246" i="20"/>
  <c r="U246" i="20"/>
  <c r="H264" i="20"/>
  <c r="G264" i="20"/>
  <c r="I264" i="20"/>
  <c r="J264" i="20"/>
  <c r="C263" i="20"/>
  <c r="D263" i="20"/>
  <c r="E263" i="20"/>
  <c r="F263" i="20"/>
  <c r="S263" i="20"/>
  <c r="B264" i="20"/>
  <c r="L263" i="20"/>
  <c r="M263" i="20"/>
  <c r="N263" i="20"/>
  <c r="T263" i="20"/>
  <c r="K264" i="20"/>
  <c r="U264" i="20"/>
  <c r="U296" i="20"/>
  <c r="C31" i="17"/>
  <c r="O12" i="20"/>
  <c r="P12" i="20"/>
  <c r="Q12" i="20"/>
  <c r="V12" i="20"/>
  <c r="G31" i="17"/>
  <c r="O30" i="20"/>
  <c r="P30" i="20"/>
  <c r="Q30" i="20"/>
  <c r="V30" i="20"/>
  <c r="K31" i="17"/>
  <c r="O48" i="20"/>
  <c r="P48" i="20"/>
  <c r="Q48" i="20"/>
  <c r="V48" i="20"/>
  <c r="O31" i="17"/>
  <c r="O66" i="20"/>
  <c r="P66" i="20"/>
  <c r="Q66" i="20"/>
  <c r="V66" i="20"/>
  <c r="B31" i="17"/>
  <c r="O84" i="20"/>
  <c r="P84" i="20"/>
  <c r="Q84" i="20"/>
  <c r="V84" i="20"/>
  <c r="F31" i="17"/>
  <c r="O102" i="20"/>
  <c r="P102" i="20"/>
  <c r="Q102" i="20"/>
  <c r="V102" i="20"/>
  <c r="J31" i="17"/>
  <c r="O120" i="20"/>
  <c r="P120" i="20"/>
  <c r="Q120" i="20"/>
  <c r="V120" i="20"/>
  <c r="N31" i="17"/>
  <c r="O138" i="20"/>
  <c r="P138" i="20"/>
  <c r="Q138" i="20"/>
  <c r="V138" i="20"/>
  <c r="E31" i="17"/>
  <c r="O156" i="20"/>
  <c r="P156" i="20"/>
  <c r="Q156" i="20"/>
  <c r="V156" i="20"/>
  <c r="I31" i="17"/>
  <c r="O174" i="20"/>
  <c r="P174" i="20"/>
  <c r="Q174" i="20"/>
  <c r="V174" i="20"/>
  <c r="M31" i="17"/>
  <c r="O192" i="20"/>
  <c r="P192" i="20"/>
  <c r="Q192" i="20"/>
  <c r="V192" i="20"/>
  <c r="Q31" i="17"/>
  <c r="O210" i="20"/>
  <c r="P210" i="20"/>
  <c r="Q210" i="20"/>
  <c r="V210" i="20"/>
  <c r="D31" i="17"/>
  <c r="O228" i="20"/>
  <c r="P228" i="20"/>
  <c r="Q228" i="20"/>
  <c r="V228" i="20"/>
  <c r="H31" i="17"/>
  <c r="O246" i="20"/>
  <c r="P246" i="20"/>
  <c r="Q246" i="20"/>
  <c r="V246" i="20"/>
  <c r="L31" i="17"/>
  <c r="O264" i="20"/>
  <c r="P264" i="20"/>
  <c r="Q264" i="20"/>
  <c r="V264" i="20"/>
  <c r="P282" i="20"/>
  <c r="Q282" i="20"/>
  <c r="V282" i="20"/>
  <c r="V296" i="20"/>
  <c r="H13" i="20"/>
  <c r="G13" i="20"/>
  <c r="I13" i="20"/>
  <c r="J13" i="20"/>
  <c r="C12" i="20"/>
  <c r="D12" i="20"/>
  <c r="E12" i="20"/>
  <c r="F12" i="20"/>
  <c r="S12" i="20"/>
  <c r="B13" i="20"/>
  <c r="L12" i="20"/>
  <c r="M12" i="20"/>
  <c r="N12" i="20"/>
  <c r="T12" i="20"/>
  <c r="K13" i="20"/>
  <c r="U13" i="20"/>
  <c r="H31" i="20"/>
  <c r="G31" i="20"/>
  <c r="I31" i="20"/>
  <c r="J31" i="20"/>
  <c r="C30" i="20"/>
  <c r="D30" i="20"/>
  <c r="E30" i="20"/>
  <c r="F30" i="20"/>
  <c r="S30" i="20"/>
  <c r="B31" i="20"/>
  <c r="L30" i="20"/>
  <c r="M30" i="20"/>
  <c r="N30" i="20"/>
  <c r="T30" i="20"/>
  <c r="K31" i="20"/>
  <c r="U31" i="20"/>
  <c r="H49" i="20"/>
  <c r="G49" i="20"/>
  <c r="I49" i="20"/>
  <c r="J49" i="20"/>
  <c r="C48" i="20"/>
  <c r="D48" i="20"/>
  <c r="E48" i="20"/>
  <c r="F48" i="20"/>
  <c r="S48" i="20"/>
  <c r="B49" i="20"/>
  <c r="L48" i="20"/>
  <c r="M48" i="20"/>
  <c r="N48" i="20"/>
  <c r="T48" i="20"/>
  <c r="K49" i="20"/>
  <c r="U49" i="20"/>
  <c r="H67" i="20"/>
  <c r="G67" i="20"/>
  <c r="I67" i="20"/>
  <c r="J67" i="20"/>
  <c r="C66" i="20"/>
  <c r="D66" i="20"/>
  <c r="E66" i="20"/>
  <c r="F66" i="20"/>
  <c r="S66" i="20"/>
  <c r="B67" i="20"/>
  <c r="L66" i="20"/>
  <c r="M66" i="20"/>
  <c r="N66" i="20"/>
  <c r="T66" i="20"/>
  <c r="K67" i="20"/>
  <c r="U67" i="20"/>
  <c r="H85" i="20"/>
  <c r="I85" i="20"/>
  <c r="G85" i="20"/>
  <c r="J85" i="20"/>
  <c r="C84" i="20"/>
  <c r="D84" i="20"/>
  <c r="E84" i="20"/>
  <c r="F84" i="20"/>
  <c r="S84" i="20"/>
  <c r="B85" i="20"/>
  <c r="L84" i="20"/>
  <c r="M84" i="20"/>
  <c r="N84" i="20"/>
  <c r="T84" i="20"/>
  <c r="K85" i="20"/>
  <c r="U85" i="20"/>
  <c r="H103" i="20"/>
  <c r="G103" i="20"/>
  <c r="I103" i="20"/>
  <c r="J103" i="20"/>
  <c r="C102" i="20"/>
  <c r="D102" i="20"/>
  <c r="E102" i="20"/>
  <c r="F102" i="20"/>
  <c r="S102" i="20"/>
  <c r="B103" i="20"/>
  <c r="L102" i="20"/>
  <c r="M102" i="20"/>
  <c r="N102" i="20"/>
  <c r="T102" i="20"/>
  <c r="K103" i="20"/>
  <c r="U103" i="20"/>
  <c r="H121" i="20"/>
  <c r="G121" i="20"/>
  <c r="I121" i="20"/>
  <c r="J121" i="20"/>
  <c r="C120" i="20"/>
  <c r="D120" i="20"/>
  <c r="E120" i="20"/>
  <c r="F120" i="20"/>
  <c r="S120" i="20"/>
  <c r="B121" i="20"/>
  <c r="L120" i="20"/>
  <c r="M120" i="20"/>
  <c r="N120" i="20"/>
  <c r="T120" i="20"/>
  <c r="K121" i="20"/>
  <c r="U121" i="20"/>
  <c r="H139" i="20"/>
  <c r="G139" i="20"/>
  <c r="I139" i="20"/>
  <c r="J139" i="20"/>
  <c r="C138" i="20"/>
  <c r="D138" i="20"/>
  <c r="E138" i="20"/>
  <c r="F138" i="20"/>
  <c r="S138" i="20"/>
  <c r="B139" i="20"/>
  <c r="L138" i="20"/>
  <c r="M138" i="20"/>
  <c r="N138" i="20"/>
  <c r="T138" i="20"/>
  <c r="K139" i="20"/>
  <c r="U139" i="20"/>
  <c r="H157" i="20"/>
  <c r="G157" i="20"/>
  <c r="I157" i="20"/>
  <c r="J157" i="20"/>
  <c r="C156" i="20"/>
  <c r="D156" i="20"/>
  <c r="E156" i="20"/>
  <c r="F156" i="20"/>
  <c r="S156" i="20"/>
  <c r="B157" i="20"/>
  <c r="L156" i="20"/>
  <c r="M156" i="20"/>
  <c r="N156" i="20"/>
  <c r="T156" i="20"/>
  <c r="K157" i="20"/>
  <c r="U157" i="20"/>
  <c r="H175" i="20"/>
  <c r="G175" i="20"/>
  <c r="I175" i="20"/>
  <c r="J175" i="20"/>
  <c r="C174" i="20"/>
  <c r="D174" i="20"/>
  <c r="E174" i="20"/>
  <c r="F174" i="20"/>
  <c r="S174" i="20"/>
  <c r="B175" i="20"/>
  <c r="L174" i="20"/>
  <c r="M174" i="20"/>
  <c r="N174" i="20"/>
  <c r="T174" i="20"/>
  <c r="K175" i="20"/>
  <c r="U175" i="20"/>
  <c r="H193" i="20"/>
  <c r="G193" i="20"/>
  <c r="I193" i="20"/>
  <c r="J193" i="20"/>
  <c r="C192" i="20"/>
  <c r="D192" i="20"/>
  <c r="E192" i="20"/>
  <c r="F192" i="20"/>
  <c r="S192" i="20"/>
  <c r="B193" i="20"/>
  <c r="L192" i="20"/>
  <c r="M192" i="20"/>
  <c r="N192" i="20"/>
  <c r="T192" i="20"/>
  <c r="K193" i="20"/>
  <c r="U193" i="20"/>
  <c r="H211" i="20"/>
  <c r="G211" i="20"/>
  <c r="I211" i="20"/>
  <c r="J211" i="20"/>
  <c r="C210" i="20"/>
  <c r="D210" i="20"/>
  <c r="E210" i="20"/>
  <c r="F210" i="20"/>
  <c r="S210" i="20"/>
  <c r="B211" i="20"/>
  <c r="L210" i="20"/>
  <c r="M210" i="20"/>
  <c r="N210" i="20"/>
  <c r="T210" i="20"/>
  <c r="K211" i="20"/>
  <c r="U211" i="20"/>
  <c r="H229" i="20"/>
  <c r="G229" i="20"/>
  <c r="I229" i="20"/>
  <c r="J229" i="20"/>
  <c r="C228" i="20"/>
  <c r="D228" i="20"/>
  <c r="E228" i="20"/>
  <c r="F228" i="20"/>
  <c r="S228" i="20"/>
  <c r="B229" i="20"/>
  <c r="L228" i="20"/>
  <c r="M228" i="20"/>
  <c r="N228" i="20"/>
  <c r="T228" i="20"/>
  <c r="K229" i="20"/>
  <c r="U229" i="20"/>
  <c r="H247" i="20"/>
  <c r="G247" i="20"/>
  <c r="I247" i="20"/>
  <c r="J247" i="20"/>
  <c r="C246" i="20"/>
  <c r="D246" i="20"/>
  <c r="E246" i="20"/>
  <c r="F246" i="20"/>
  <c r="S246" i="20"/>
  <c r="B247" i="20"/>
  <c r="L246" i="20"/>
  <c r="M246" i="20"/>
  <c r="N246" i="20"/>
  <c r="T246" i="20"/>
  <c r="K247" i="20"/>
  <c r="U247" i="20"/>
  <c r="H265" i="20"/>
  <c r="G265" i="20"/>
  <c r="I265" i="20"/>
  <c r="J265" i="20"/>
  <c r="C264" i="20"/>
  <c r="D264" i="20"/>
  <c r="E264" i="20"/>
  <c r="F264" i="20"/>
  <c r="S264" i="20"/>
  <c r="B265" i="20"/>
  <c r="L264" i="20"/>
  <c r="M264" i="20"/>
  <c r="N264" i="20"/>
  <c r="T264" i="20"/>
  <c r="K265" i="20"/>
  <c r="U265" i="20"/>
  <c r="H283" i="20"/>
  <c r="G283" i="20"/>
  <c r="I283" i="20"/>
  <c r="J283" i="20"/>
  <c r="C282" i="20"/>
  <c r="E282" i="20"/>
  <c r="F282" i="20"/>
  <c r="S282" i="20"/>
  <c r="B283" i="20"/>
  <c r="M282" i="20"/>
  <c r="N282" i="20"/>
  <c r="T282" i="20"/>
  <c r="K283" i="20"/>
  <c r="U283" i="20"/>
  <c r="U297" i="20"/>
  <c r="C32" i="17"/>
  <c r="O13" i="20"/>
  <c r="P13" i="20"/>
  <c r="Q13" i="20"/>
  <c r="V13" i="20"/>
  <c r="G32" i="17"/>
  <c r="O31" i="20"/>
  <c r="P31" i="20"/>
  <c r="Q31" i="20"/>
  <c r="V31" i="20"/>
  <c r="K32" i="17"/>
  <c r="O49" i="20"/>
  <c r="P49" i="20"/>
  <c r="Q49" i="20"/>
  <c r="V49" i="20"/>
  <c r="O32" i="17"/>
  <c r="O67" i="20"/>
  <c r="P67" i="20"/>
  <c r="Q67" i="20"/>
  <c r="V67" i="20"/>
  <c r="B32" i="17"/>
  <c r="O85" i="20"/>
  <c r="P85" i="20"/>
  <c r="Q85" i="20"/>
  <c r="V85" i="20"/>
  <c r="F32" i="17"/>
  <c r="O103" i="20"/>
  <c r="P103" i="20"/>
  <c r="Q103" i="20"/>
  <c r="V103" i="20"/>
  <c r="J32" i="17"/>
  <c r="O121" i="20"/>
  <c r="P121" i="20"/>
  <c r="Q121" i="20"/>
  <c r="V121" i="20"/>
  <c r="N32" i="17"/>
  <c r="O139" i="20"/>
  <c r="P139" i="20"/>
  <c r="Q139" i="20"/>
  <c r="V139" i="20"/>
  <c r="E32" i="17"/>
  <c r="O157" i="20"/>
  <c r="P157" i="20"/>
  <c r="Q157" i="20"/>
  <c r="V157" i="20"/>
  <c r="I32" i="17"/>
  <c r="O175" i="20"/>
  <c r="P175" i="20"/>
  <c r="Q175" i="20"/>
  <c r="V175" i="20"/>
  <c r="M32" i="17"/>
  <c r="O193" i="20"/>
  <c r="P193" i="20"/>
  <c r="Q193" i="20"/>
  <c r="V193" i="20"/>
  <c r="Q32" i="17"/>
  <c r="O211" i="20"/>
  <c r="P211" i="20"/>
  <c r="Q211" i="20"/>
  <c r="V211" i="20"/>
  <c r="D32" i="17"/>
  <c r="O229" i="20"/>
  <c r="P229" i="20"/>
  <c r="Q229" i="20"/>
  <c r="V229" i="20"/>
  <c r="H32" i="17"/>
  <c r="O247" i="20"/>
  <c r="P247" i="20"/>
  <c r="Q247" i="20"/>
  <c r="V247" i="20"/>
  <c r="L32" i="17"/>
  <c r="O265" i="20"/>
  <c r="P265" i="20"/>
  <c r="Q265" i="20"/>
  <c r="V265" i="20"/>
  <c r="O283" i="20"/>
  <c r="P283" i="20"/>
  <c r="Q283" i="20"/>
  <c r="V283" i="20"/>
  <c r="V297" i="20"/>
  <c r="H14" i="20"/>
  <c r="G14" i="20"/>
  <c r="I14" i="20"/>
  <c r="J14" i="20"/>
  <c r="C13" i="20"/>
  <c r="D13" i="20"/>
  <c r="E13" i="20"/>
  <c r="F13" i="20"/>
  <c r="S13" i="20"/>
  <c r="B14" i="20"/>
  <c r="L13" i="20"/>
  <c r="M13" i="20"/>
  <c r="N13" i="20"/>
  <c r="T13" i="20"/>
  <c r="K14" i="20"/>
  <c r="U14" i="20"/>
  <c r="H32" i="20"/>
  <c r="G32" i="20"/>
  <c r="I32" i="20"/>
  <c r="J32" i="20"/>
  <c r="C31" i="20"/>
  <c r="D31" i="20"/>
  <c r="E31" i="20"/>
  <c r="F31" i="20"/>
  <c r="S31" i="20"/>
  <c r="B32" i="20"/>
  <c r="L31" i="20"/>
  <c r="M31" i="20"/>
  <c r="N31" i="20"/>
  <c r="T31" i="20"/>
  <c r="K32" i="20"/>
  <c r="U32" i="20"/>
  <c r="H50" i="20"/>
  <c r="G50" i="20"/>
  <c r="I50" i="20"/>
  <c r="J50" i="20"/>
  <c r="C49" i="20"/>
  <c r="D49" i="20"/>
  <c r="E49" i="20"/>
  <c r="F49" i="20"/>
  <c r="S49" i="20"/>
  <c r="B50" i="20"/>
  <c r="L49" i="20"/>
  <c r="M49" i="20"/>
  <c r="N49" i="20"/>
  <c r="T49" i="20"/>
  <c r="K50" i="20"/>
  <c r="U50" i="20"/>
  <c r="H68" i="20"/>
  <c r="G68" i="20"/>
  <c r="I68" i="20"/>
  <c r="J68" i="20"/>
  <c r="C67" i="20"/>
  <c r="D67" i="20"/>
  <c r="E67" i="20"/>
  <c r="F67" i="20"/>
  <c r="S67" i="20"/>
  <c r="B68" i="20"/>
  <c r="L67" i="20"/>
  <c r="M67" i="20"/>
  <c r="N67" i="20"/>
  <c r="T67" i="20"/>
  <c r="K68" i="20"/>
  <c r="U68" i="20"/>
  <c r="H86" i="20"/>
  <c r="G86" i="20"/>
  <c r="I86" i="20"/>
  <c r="J86" i="20"/>
  <c r="C85" i="20"/>
  <c r="D85" i="20"/>
  <c r="E85" i="20"/>
  <c r="F85" i="20"/>
  <c r="S85" i="20"/>
  <c r="B86" i="20"/>
  <c r="L85" i="20"/>
  <c r="M85" i="20"/>
  <c r="N85" i="20"/>
  <c r="T85" i="20"/>
  <c r="K86" i="20"/>
  <c r="U86" i="20"/>
  <c r="H104" i="20"/>
  <c r="G104" i="20"/>
  <c r="I104" i="20"/>
  <c r="J104" i="20"/>
  <c r="C103" i="20"/>
  <c r="D103" i="20"/>
  <c r="E103" i="20"/>
  <c r="F103" i="20"/>
  <c r="S103" i="20"/>
  <c r="B104" i="20"/>
  <c r="L103" i="20"/>
  <c r="M103" i="20"/>
  <c r="N103" i="20"/>
  <c r="T103" i="20"/>
  <c r="K104" i="20"/>
  <c r="U104" i="20"/>
  <c r="H122" i="20"/>
  <c r="G122" i="20"/>
  <c r="I122" i="20"/>
  <c r="J122" i="20"/>
  <c r="C121" i="20"/>
  <c r="D121" i="20"/>
  <c r="E121" i="20"/>
  <c r="F121" i="20"/>
  <c r="S121" i="20"/>
  <c r="B122" i="20"/>
  <c r="L121" i="20"/>
  <c r="M121" i="20"/>
  <c r="N121" i="20"/>
  <c r="T121" i="20"/>
  <c r="K122" i="20"/>
  <c r="U122" i="20"/>
  <c r="H140" i="20"/>
  <c r="G140" i="20"/>
  <c r="I140" i="20"/>
  <c r="J140" i="20"/>
  <c r="C139" i="20"/>
  <c r="D139" i="20"/>
  <c r="E139" i="20"/>
  <c r="F139" i="20"/>
  <c r="S139" i="20"/>
  <c r="B140" i="20"/>
  <c r="L139" i="20"/>
  <c r="M139" i="20"/>
  <c r="N139" i="20"/>
  <c r="T139" i="20"/>
  <c r="K140" i="20"/>
  <c r="U140" i="20"/>
  <c r="H158" i="20"/>
  <c r="G158" i="20"/>
  <c r="I158" i="20"/>
  <c r="J158" i="20"/>
  <c r="C157" i="20"/>
  <c r="D157" i="20"/>
  <c r="E157" i="20"/>
  <c r="F157" i="20"/>
  <c r="S157" i="20"/>
  <c r="B158" i="20"/>
  <c r="L157" i="20"/>
  <c r="M157" i="20"/>
  <c r="N157" i="20"/>
  <c r="T157" i="20"/>
  <c r="K158" i="20"/>
  <c r="U158" i="20"/>
  <c r="H176" i="20"/>
  <c r="G176" i="20"/>
  <c r="I176" i="20"/>
  <c r="J176" i="20"/>
  <c r="C175" i="20"/>
  <c r="D175" i="20"/>
  <c r="E175" i="20"/>
  <c r="F175" i="20"/>
  <c r="S175" i="20"/>
  <c r="B176" i="20"/>
  <c r="L175" i="20"/>
  <c r="M175" i="20"/>
  <c r="N175" i="20"/>
  <c r="T175" i="20"/>
  <c r="K176" i="20"/>
  <c r="U176" i="20"/>
  <c r="H194" i="20"/>
  <c r="G194" i="20"/>
  <c r="I194" i="20"/>
  <c r="J194" i="20"/>
  <c r="C193" i="20"/>
  <c r="D193" i="20"/>
  <c r="E193" i="20"/>
  <c r="F193" i="20"/>
  <c r="S193" i="20"/>
  <c r="B194" i="20"/>
  <c r="L193" i="20"/>
  <c r="M193" i="20"/>
  <c r="N193" i="20"/>
  <c r="T193" i="20"/>
  <c r="K194" i="20"/>
  <c r="U194" i="20"/>
  <c r="H212" i="20"/>
  <c r="G212" i="20"/>
  <c r="I212" i="20"/>
  <c r="J212" i="20"/>
  <c r="C211" i="20"/>
  <c r="D211" i="20"/>
  <c r="E211" i="20"/>
  <c r="F211" i="20"/>
  <c r="S211" i="20"/>
  <c r="B212" i="20"/>
  <c r="L211" i="20"/>
  <c r="M211" i="20"/>
  <c r="N211" i="20"/>
  <c r="T211" i="20"/>
  <c r="K212" i="20"/>
  <c r="U212" i="20"/>
  <c r="H230" i="20"/>
  <c r="G230" i="20"/>
  <c r="I230" i="20"/>
  <c r="J230" i="20"/>
  <c r="C229" i="20"/>
  <c r="D229" i="20"/>
  <c r="E229" i="20"/>
  <c r="F229" i="20"/>
  <c r="S229" i="20"/>
  <c r="B230" i="20"/>
  <c r="L229" i="20"/>
  <c r="M229" i="20"/>
  <c r="N229" i="20"/>
  <c r="T229" i="20"/>
  <c r="K230" i="20"/>
  <c r="U230" i="20"/>
  <c r="H248" i="20"/>
  <c r="G248" i="20"/>
  <c r="I248" i="20"/>
  <c r="J248" i="20"/>
  <c r="C247" i="20"/>
  <c r="D247" i="20"/>
  <c r="E247" i="20"/>
  <c r="F247" i="20"/>
  <c r="S247" i="20"/>
  <c r="B248" i="20"/>
  <c r="L247" i="20"/>
  <c r="M247" i="20"/>
  <c r="N247" i="20"/>
  <c r="T247" i="20"/>
  <c r="K248" i="20"/>
  <c r="U248" i="20"/>
  <c r="H266" i="20"/>
  <c r="G266" i="20"/>
  <c r="I266" i="20"/>
  <c r="J266" i="20"/>
  <c r="C265" i="20"/>
  <c r="D265" i="20"/>
  <c r="E265" i="20"/>
  <c r="F265" i="20"/>
  <c r="S265" i="20"/>
  <c r="B266" i="20"/>
  <c r="L265" i="20"/>
  <c r="M265" i="20"/>
  <c r="N265" i="20"/>
  <c r="T265" i="20"/>
  <c r="K266" i="20"/>
  <c r="U266" i="20"/>
  <c r="H284" i="20"/>
  <c r="G284" i="20"/>
  <c r="I284" i="20"/>
  <c r="J284" i="20"/>
  <c r="C283" i="20"/>
  <c r="D283" i="20"/>
  <c r="E283" i="20"/>
  <c r="F283" i="20"/>
  <c r="S283" i="20"/>
  <c r="B284" i="20"/>
  <c r="L283" i="20"/>
  <c r="M283" i="20"/>
  <c r="N283" i="20"/>
  <c r="T283" i="20"/>
  <c r="K284" i="20"/>
  <c r="U284" i="20"/>
  <c r="U298" i="20"/>
  <c r="C33" i="17"/>
  <c r="O14" i="20"/>
  <c r="P14" i="20"/>
  <c r="Q14" i="20"/>
  <c r="V14" i="20"/>
  <c r="G33" i="17"/>
  <c r="O32" i="20"/>
  <c r="P32" i="20"/>
  <c r="Q32" i="20"/>
  <c r="V32" i="20"/>
  <c r="K33" i="17"/>
  <c r="O50" i="20"/>
  <c r="P50" i="20"/>
  <c r="Q50" i="20"/>
  <c r="V50" i="20"/>
  <c r="O33" i="17"/>
  <c r="O68" i="20"/>
  <c r="P68" i="20"/>
  <c r="Q68" i="20"/>
  <c r="V68" i="20"/>
  <c r="B33" i="17"/>
  <c r="O86" i="20"/>
  <c r="P86" i="20"/>
  <c r="Q86" i="20"/>
  <c r="V86" i="20"/>
  <c r="F33" i="17"/>
  <c r="O104" i="20"/>
  <c r="P104" i="20"/>
  <c r="Q104" i="20"/>
  <c r="V104" i="20"/>
  <c r="J33" i="17"/>
  <c r="O122" i="20"/>
  <c r="P122" i="20"/>
  <c r="Q122" i="20"/>
  <c r="V122" i="20"/>
  <c r="N33" i="17"/>
  <c r="O140" i="20"/>
  <c r="P140" i="20"/>
  <c r="Q140" i="20"/>
  <c r="V140" i="20"/>
  <c r="E33" i="17"/>
  <c r="O158" i="20"/>
  <c r="P158" i="20"/>
  <c r="Q158" i="20"/>
  <c r="V158" i="20"/>
  <c r="I33" i="17"/>
  <c r="O176" i="20"/>
  <c r="P176" i="20"/>
  <c r="Q176" i="20"/>
  <c r="V176" i="20"/>
  <c r="M33" i="17"/>
  <c r="O194" i="20"/>
  <c r="P194" i="20"/>
  <c r="Q194" i="20"/>
  <c r="V194" i="20"/>
  <c r="Q33" i="17"/>
  <c r="O212" i="20"/>
  <c r="P212" i="20"/>
  <c r="Q212" i="20"/>
  <c r="V212" i="20"/>
  <c r="D33" i="17"/>
  <c r="O230" i="20"/>
  <c r="P230" i="20"/>
  <c r="Q230" i="20"/>
  <c r="V230" i="20"/>
  <c r="H33" i="17"/>
  <c r="O248" i="20"/>
  <c r="P248" i="20"/>
  <c r="Q248" i="20"/>
  <c r="V248" i="20"/>
  <c r="L33" i="17"/>
  <c r="O266" i="20"/>
  <c r="P266" i="20"/>
  <c r="Q266" i="20"/>
  <c r="V266" i="20"/>
  <c r="O284" i="20"/>
  <c r="P284" i="20"/>
  <c r="Q284" i="20"/>
  <c r="V284" i="20"/>
  <c r="V298" i="20"/>
  <c r="H15" i="20"/>
  <c r="G15" i="20"/>
  <c r="I15" i="20"/>
  <c r="J15" i="20"/>
  <c r="C14" i="20"/>
  <c r="D14" i="20"/>
  <c r="E14" i="20"/>
  <c r="F14" i="20"/>
  <c r="S14" i="20"/>
  <c r="B15" i="20"/>
  <c r="L14" i="20"/>
  <c r="M14" i="20"/>
  <c r="N14" i="20"/>
  <c r="T14" i="20"/>
  <c r="K15" i="20"/>
  <c r="U15" i="20"/>
  <c r="H33" i="20"/>
  <c r="G33" i="20"/>
  <c r="I33" i="20"/>
  <c r="J33" i="20"/>
  <c r="C32" i="20"/>
  <c r="D32" i="20"/>
  <c r="E32" i="20"/>
  <c r="F32" i="20"/>
  <c r="S32" i="20"/>
  <c r="B33" i="20"/>
  <c r="L32" i="20"/>
  <c r="M32" i="20"/>
  <c r="N32" i="20"/>
  <c r="T32" i="20"/>
  <c r="K33" i="20"/>
  <c r="U33" i="20"/>
  <c r="H51" i="20"/>
  <c r="G51" i="20"/>
  <c r="I51" i="20"/>
  <c r="J51" i="20"/>
  <c r="C50" i="20"/>
  <c r="D50" i="20"/>
  <c r="E50" i="20"/>
  <c r="F50" i="20"/>
  <c r="S50" i="20"/>
  <c r="B51" i="20"/>
  <c r="L50" i="20"/>
  <c r="M50" i="20"/>
  <c r="N50" i="20"/>
  <c r="T50" i="20"/>
  <c r="K51" i="20"/>
  <c r="U51" i="20"/>
  <c r="H69" i="20"/>
  <c r="G69" i="20"/>
  <c r="I69" i="20"/>
  <c r="J69" i="20"/>
  <c r="C68" i="20"/>
  <c r="D68" i="20"/>
  <c r="E68" i="20"/>
  <c r="F68" i="20"/>
  <c r="S68" i="20"/>
  <c r="B69" i="20"/>
  <c r="L68" i="20"/>
  <c r="M68" i="20"/>
  <c r="N68" i="20"/>
  <c r="T68" i="20"/>
  <c r="K69" i="20"/>
  <c r="U69" i="20"/>
  <c r="H87" i="20"/>
  <c r="G87" i="20"/>
  <c r="I87" i="20"/>
  <c r="J87" i="20"/>
  <c r="C86" i="20"/>
  <c r="D86" i="20"/>
  <c r="E86" i="20"/>
  <c r="F86" i="20"/>
  <c r="S86" i="20"/>
  <c r="B87" i="20"/>
  <c r="L86" i="20"/>
  <c r="M86" i="20"/>
  <c r="N86" i="20"/>
  <c r="T86" i="20"/>
  <c r="K87" i="20"/>
  <c r="U87" i="20"/>
  <c r="H105" i="20"/>
  <c r="G105" i="20"/>
  <c r="I105" i="20"/>
  <c r="J105" i="20"/>
  <c r="C104" i="20"/>
  <c r="D104" i="20"/>
  <c r="E104" i="20"/>
  <c r="F104" i="20"/>
  <c r="S104" i="20"/>
  <c r="B105" i="20"/>
  <c r="L104" i="20"/>
  <c r="M104" i="20"/>
  <c r="N104" i="20"/>
  <c r="T104" i="20"/>
  <c r="K105" i="20"/>
  <c r="U105" i="20"/>
  <c r="H123" i="20"/>
  <c r="G123" i="20"/>
  <c r="I123" i="20"/>
  <c r="J123" i="20"/>
  <c r="C122" i="20"/>
  <c r="D122" i="20"/>
  <c r="E122" i="20"/>
  <c r="F122" i="20"/>
  <c r="S122" i="20"/>
  <c r="B123" i="20"/>
  <c r="L122" i="20"/>
  <c r="M122" i="20"/>
  <c r="N122" i="20"/>
  <c r="T122" i="20"/>
  <c r="K123" i="20"/>
  <c r="U123" i="20"/>
  <c r="H141" i="20"/>
  <c r="G141" i="20"/>
  <c r="I141" i="20"/>
  <c r="J141" i="20"/>
  <c r="C140" i="20"/>
  <c r="D140" i="20"/>
  <c r="E140" i="20"/>
  <c r="F140" i="20"/>
  <c r="S140" i="20"/>
  <c r="B141" i="20"/>
  <c r="L140" i="20"/>
  <c r="M140" i="20"/>
  <c r="N140" i="20"/>
  <c r="T140" i="20"/>
  <c r="K141" i="20"/>
  <c r="U141" i="20"/>
  <c r="H159" i="20"/>
  <c r="G159" i="20"/>
  <c r="I159" i="20"/>
  <c r="J159" i="20"/>
  <c r="C158" i="20"/>
  <c r="D158" i="20"/>
  <c r="E158" i="20"/>
  <c r="F158" i="20"/>
  <c r="S158" i="20"/>
  <c r="B159" i="20"/>
  <c r="L158" i="20"/>
  <c r="M158" i="20"/>
  <c r="N158" i="20"/>
  <c r="T158" i="20"/>
  <c r="K159" i="20"/>
  <c r="U159" i="20"/>
  <c r="H177" i="20"/>
  <c r="G177" i="20"/>
  <c r="I177" i="20"/>
  <c r="J177" i="20"/>
  <c r="C176" i="20"/>
  <c r="D176" i="20"/>
  <c r="E176" i="20"/>
  <c r="F176" i="20"/>
  <c r="S176" i="20"/>
  <c r="B177" i="20"/>
  <c r="L176" i="20"/>
  <c r="M176" i="20"/>
  <c r="N176" i="20"/>
  <c r="T176" i="20"/>
  <c r="K177" i="20"/>
  <c r="U177" i="20"/>
  <c r="H195" i="20"/>
  <c r="G195" i="20"/>
  <c r="I195" i="20"/>
  <c r="J195" i="20"/>
  <c r="C194" i="20"/>
  <c r="D194" i="20"/>
  <c r="E194" i="20"/>
  <c r="F194" i="20"/>
  <c r="S194" i="20"/>
  <c r="B195" i="20"/>
  <c r="L194" i="20"/>
  <c r="M194" i="20"/>
  <c r="N194" i="20"/>
  <c r="T194" i="20"/>
  <c r="K195" i="20"/>
  <c r="U195" i="20"/>
  <c r="H213" i="20"/>
  <c r="G213" i="20"/>
  <c r="I213" i="20"/>
  <c r="J213" i="20"/>
  <c r="C212" i="20"/>
  <c r="D212" i="20"/>
  <c r="E212" i="20"/>
  <c r="F212" i="20"/>
  <c r="S212" i="20"/>
  <c r="B213" i="20"/>
  <c r="L212" i="20"/>
  <c r="M212" i="20"/>
  <c r="N212" i="20"/>
  <c r="T212" i="20"/>
  <c r="K213" i="20"/>
  <c r="U213" i="20"/>
  <c r="H231" i="20"/>
  <c r="G231" i="20"/>
  <c r="I231" i="20"/>
  <c r="J231" i="20"/>
  <c r="C230" i="20"/>
  <c r="D230" i="20"/>
  <c r="E230" i="20"/>
  <c r="F230" i="20"/>
  <c r="S230" i="20"/>
  <c r="B231" i="20"/>
  <c r="L230" i="20"/>
  <c r="M230" i="20"/>
  <c r="N230" i="20"/>
  <c r="T230" i="20"/>
  <c r="K231" i="20"/>
  <c r="U231" i="20"/>
  <c r="H249" i="20"/>
  <c r="G249" i="20"/>
  <c r="I249" i="20"/>
  <c r="J249" i="20"/>
  <c r="C248" i="20"/>
  <c r="D248" i="20"/>
  <c r="E248" i="20"/>
  <c r="F248" i="20"/>
  <c r="S248" i="20"/>
  <c r="B249" i="20"/>
  <c r="L248" i="20"/>
  <c r="M248" i="20"/>
  <c r="N248" i="20"/>
  <c r="T248" i="20"/>
  <c r="K249" i="20"/>
  <c r="U249" i="20"/>
  <c r="H267" i="20"/>
  <c r="G267" i="20"/>
  <c r="I267" i="20"/>
  <c r="J267" i="20"/>
  <c r="C266" i="20"/>
  <c r="D266" i="20"/>
  <c r="E266" i="20"/>
  <c r="F266" i="20"/>
  <c r="S266" i="20"/>
  <c r="B267" i="20"/>
  <c r="L266" i="20"/>
  <c r="M266" i="20"/>
  <c r="N266" i="20"/>
  <c r="T266" i="20"/>
  <c r="K267" i="20"/>
  <c r="U267" i="20"/>
  <c r="H285" i="20"/>
  <c r="G285" i="20"/>
  <c r="I285" i="20"/>
  <c r="J285" i="20"/>
  <c r="C284" i="20"/>
  <c r="D284" i="20"/>
  <c r="E284" i="20"/>
  <c r="F284" i="20"/>
  <c r="S284" i="20"/>
  <c r="B285" i="20"/>
  <c r="L284" i="20"/>
  <c r="M284" i="20"/>
  <c r="N284" i="20"/>
  <c r="T284" i="20"/>
  <c r="K285" i="20"/>
  <c r="U285" i="20"/>
  <c r="U299" i="20"/>
  <c r="C34" i="17"/>
  <c r="O15" i="20"/>
  <c r="P15" i="20"/>
  <c r="Q15" i="20"/>
  <c r="V15" i="20"/>
  <c r="G34" i="17"/>
  <c r="O33" i="20"/>
  <c r="P33" i="20"/>
  <c r="Q33" i="20"/>
  <c r="V33" i="20"/>
  <c r="K34" i="17"/>
  <c r="O51" i="20"/>
  <c r="P51" i="20"/>
  <c r="Q51" i="20"/>
  <c r="V51" i="20"/>
  <c r="O34" i="17"/>
  <c r="O69" i="20"/>
  <c r="P69" i="20"/>
  <c r="Q69" i="20"/>
  <c r="V69" i="20"/>
  <c r="B34" i="17"/>
  <c r="O87" i="20"/>
  <c r="P87" i="20"/>
  <c r="Q87" i="20"/>
  <c r="V87" i="20"/>
  <c r="F34" i="17"/>
  <c r="O105" i="20"/>
  <c r="P105" i="20"/>
  <c r="Q105" i="20"/>
  <c r="V105" i="20"/>
  <c r="J34" i="17"/>
  <c r="O123" i="20"/>
  <c r="P123" i="20"/>
  <c r="Q123" i="20"/>
  <c r="V123" i="20"/>
  <c r="N34" i="17"/>
  <c r="O141" i="20"/>
  <c r="P141" i="20"/>
  <c r="Q141" i="20"/>
  <c r="V141" i="20"/>
  <c r="E34" i="17"/>
  <c r="O159" i="20"/>
  <c r="P159" i="20"/>
  <c r="Q159" i="20"/>
  <c r="V159" i="20"/>
  <c r="I34" i="17"/>
  <c r="O177" i="20"/>
  <c r="P177" i="20"/>
  <c r="Q177" i="20"/>
  <c r="V177" i="20"/>
  <c r="M34" i="17"/>
  <c r="O195" i="20"/>
  <c r="P195" i="20"/>
  <c r="Q195" i="20"/>
  <c r="V195" i="20"/>
  <c r="Q34" i="17"/>
  <c r="O213" i="20"/>
  <c r="P213" i="20"/>
  <c r="Q213" i="20"/>
  <c r="V213" i="20"/>
  <c r="D34" i="17"/>
  <c r="O231" i="20"/>
  <c r="P231" i="20"/>
  <c r="Q231" i="20"/>
  <c r="V231" i="20"/>
  <c r="H34" i="17"/>
  <c r="O249" i="20"/>
  <c r="P249" i="20"/>
  <c r="Q249" i="20"/>
  <c r="V249" i="20"/>
  <c r="L34" i="17"/>
  <c r="O267" i="20"/>
  <c r="P267" i="20"/>
  <c r="Q267" i="20"/>
  <c r="V267" i="20"/>
  <c r="O285" i="20"/>
  <c r="P285" i="20"/>
  <c r="Q285" i="20"/>
  <c r="V285" i="20"/>
  <c r="V299" i="20"/>
  <c r="H16" i="20"/>
  <c r="G16" i="20"/>
  <c r="I16" i="20"/>
  <c r="J16" i="20"/>
  <c r="C15" i="20"/>
  <c r="D15" i="20"/>
  <c r="E15" i="20"/>
  <c r="F15" i="20"/>
  <c r="S15" i="20"/>
  <c r="B16" i="20"/>
  <c r="L15" i="20"/>
  <c r="M15" i="20"/>
  <c r="N15" i="20"/>
  <c r="T15" i="20"/>
  <c r="K16" i="20"/>
  <c r="U16" i="20"/>
  <c r="H34" i="20"/>
  <c r="G34" i="20"/>
  <c r="I34" i="20"/>
  <c r="J34" i="20"/>
  <c r="C33" i="20"/>
  <c r="D33" i="20"/>
  <c r="E33" i="20"/>
  <c r="F33" i="20"/>
  <c r="S33" i="20"/>
  <c r="B34" i="20"/>
  <c r="L33" i="20"/>
  <c r="M33" i="20"/>
  <c r="N33" i="20"/>
  <c r="T33" i="20"/>
  <c r="K34" i="20"/>
  <c r="U34" i="20"/>
  <c r="H52" i="20"/>
  <c r="G52" i="20"/>
  <c r="I52" i="20"/>
  <c r="J52" i="20"/>
  <c r="C51" i="20"/>
  <c r="D51" i="20"/>
  <c r="E51" i="20"/>
  <c r="F51" i="20"/>
  <c r="S51" i="20"/>
  <c r="B52" i="20"/>
  <c r="L51" i="20"/>
  <c r="M51" i="20"/>
  <c r="N51" i="20"/>
  <c r="T51" i="20"/>
  <c r="K52" i="20"/>
  <c r="U52" i="20"/>
  <c r="H70" i="20"/>
  <c r="G70" i="20"/>
  <c r="I70" i="20"/>
  <c r="J70" i="20"/>
  <c r="C69" i="20"/>
  <c r="D69" i="20"/>
  <c r="E69" i="20"/>
  <c r="F69" i="20"/>
  <c r="S69" i="20"/>
  <c r="B70" i="20"/>
  <c r="L69" i="20"/>
  <c r="M69" i="20"/>
  <c r="N69" i="20"/>
  <c r="T69" i="20"/>
  <c r="K70" i="20"/>
  <c r="U70" i="20"/>
  <c r="H88" i="20"/>
  <c r="G88" i="20"/>
  <c r="I88" i="20"/>
  <c r="J88" i="20"/>
  <c r="C87" i="20"/>
  <c r="D87" i="20"/>
  <c r="E87" i="20"/>
  <c r="F87" i="20"/>
  <c r="S87" i="20"/>
  <c r="B88" i="20"/>
  <c r="L87" i="20"/>
  <c r="M87" i="20"/>
  <c r="N87" i="20"/>
  <c r="T87" i="20"/>
  <c r="K88" i="20"/>
  <c r="U88" i="20"/>
  <c r="H106" i="20"/>
  <c r="G106" i="20"/>
  <c r="I106" i="20"/>
  <c r="J106" i="20"/>
  <c r="C105" i="20"/>
  <c r="D105" i="20"/>
  <c r="E105" i="20"/>
  <c r="F105" i="20"/>
  <c r="S105" i="20"/>
  <c r="B106" i="20"/>
  <c r="L105" i="20"/>
  <c r="M105" i="20"/>
  <c r="N105" i="20"/>
  <c r="T105" i="20"/>
  <c r="K106" i="20"/>
  <c r="U106" i="20"/>
  <c r="H124" i="20"/>
  <c r="G124" i="20"/>
  <c r="I124" i="20"/>
  <c r="J124" i="20"/>
  <c r="C123" i="20"/>
  <c r="D123" i="20"/>
  <c r="E123" i="20"/>
  <c r="F123" i="20"/>
  <c r="S123" i="20"/>
  <c r="B124" i="20"/>
  <c r="L123" i="20"/>
  <c r="M123" i="20"/>
  <c r="N123" i="20"/>
  <c r="T123" i="20"/>
  <c r="K124" i="20"/>
  <c r="U124" i="20"/>
  <c r="H142" i="20"/>
  <c r="G142" i="20"/>
  <c r="I142" i="20"/>
  <c r="J142" i="20"/>
  <c r="C141" i="20"/>
  <c r="D141" i="20"/>
  <c r="E141" i="20"/>
  <c r="F141" i="20"/>
  <c r="S141" i="20"/>
  <c r="B142" i="20"/>
  <c r="L141" i="20"/>
  <c r="M141" i="20"/>
  <c r="N141" i="20"/>
  <c r="T141" i="20"/>
  <c r="K142" i="20"/>
  <c r="U142" i="20"/>
  <c r="H160" i="20"/>
  <c r="G160" i="20"/>
  <c r="I160" i="20"/>
  <c r="J160" i="20"/>
  <c r="C159" i="20"/>
  <c r="D159" i="20"/>
  <c r="E159" i="20"/>
  <c r="F159" i="20"/>
  <c r="S159" i="20"/>
  <c r="B160" i="20"/>
  <c r="L159" i="20"/>
  <c r="M159" i="20"/>
  <c r="N159" i="20"/>
  <c r="T159" i="20"/>
  <c r="K160" i="20"/>
  <c r="U160" i="20"/>
  <c r="H178" i="20"/>
  <c r="G178" i="20"/>
  <c r="I178" i="20"/>
  <c r="J178" i="20"/>
  <c r="C177" i="20"/>
  <c r="D177" i="20"/>
  <c r="E177" i="20"/>
  <c r="F177" i="20"/>
  <c r="S177" i="20"/>
  <c r="B178" i="20"/>
  <c r="L177" i="20"/>
  <c r="M177" i="20"/>
  <c r="N177" i="20"/>
  <c r="T177" i="20"/>
  <c r="K178" i="20"/>
  <c r="U178" i="20"/>
  <c r="H196" i="20"/>
  <c r="G196" i="20"/>
  <c r="I196" i="20"/>
  <c r="J196" i="20"/>
  <c r="C195" i="20"/>
  <c r="D195" i="20"/>
  <c r="E195" i="20"/>
  <c r="F195" i="20"/>
  <c r="S195" i="20"/>
  <c r="B196" i="20"/>
  <c r="L195" i="20"/>
  <c r="M195" i="20"/>
  <c r="N195" i="20"/>
  <c r="T195" i="20"/>
  <c r="K196" i="20"/>
  <c r="U196" i="20"/>
  <c r="H214" i="20"/>
  <c r="G214" i="20"/>
  <c r="I214" i="20"/>
  <c r="J214" i="20"/>
  <c r="C213" i="20"/>
  <c r="D213" i="20"/>
  <c r="E213" i="20"/>
  <c r="F213" i="20"/>
  <c r="S213" i="20"/>
  <c r="B214" i="20"/>
  <c r="L213" i="20"/>
  <c r="M213" i="20"/>
  <c r="N213" i="20"/>
  <c r="T213" i="20"/>
  <c r="K214" i="20"/>
  <c r="U214" i="20"/>
  <c r="H232" i="20"/>
  <c r="G232" i="20"/>
  <c r="I232" i="20"/>
  <c r="J232" i="20"/>
  <c r="C231" i="20"/>
  <c r="D231" i="20"/>
  <c r="E231" i="20"/>
  <c r="F231" i="20"/>
  <c r="S231" i="20"/>
  <c r="B232" i="20"/>
  <c r="L231" i="20"/>
  <c r="M231" i="20"/>
  <c r="N231" i="20"/>
  <c r="T231" i="20"/>
  <c r="K232" i="20"/>
  <c r="U232" i="20"/>
  <c r="H250" i="20"/>
  <c r="G250" i="20"/>
  <c r="I250" i="20"/>
  <c r="J250" i="20"/>
  <c r="C249" i="20"/>
  <c r="D249" i="20"/>
  <c r="E249" i="20"/>
  <c r="F249" i="20"/>
  <c r="S249" i="20"/>
  <c r="B250" i="20"/>
  <c r="L249" i="20"/>
  <c r="M249" i="20"/>
  <c r="N249" i="20"/>
  <c r="T249" i="20"/>
  <c r="K250" i="20"/>
  <c r="U250" i="20"/>
  <c r="H268" i="20"/>
  <c r="G268" i="20"/>
  <c r="I268" i="20"/>
  <c r="J268" i="20"/>
  <c r="C267" i="20"/>
  <c r="D267" i="20"/>
  <c r="E267" i="20"/>
  <c r="F267" i="20"/>
  <c r="S267" i="20"/>
  <c r="B268" i="20"/>
  <c r="L267" i="20"/>
  <c r="M267" i="20"/>
  <c r="N267" i="20"/>
  <c r="T267" i="20"/>
  <c r="K268" i="20"/>
  <c r="U268" i="20"/>
  <c r="H286" i="20"/>
  <c r="G286" i="20"/>
  <c r="I286" i="20"/>
  <c r="J286" i="20"/>
  <c r="C285" i="20"/>
  <c r="D285" i="20"/>
  <c r="E285" i="20"/>
  <c r="F285" i="20"/>
  <c r="S285" i="20"/>
  <c r="B286" i="20"/>
  <c r="L285" i="20"/>
  <c r="M285" i="20"/>
  <c r="N285" i="20"/>
  <c r="T285" i="20"/>
  <c r="K286" i="20"/>
  <c r="U286" i="20"/>
  <c r="U300" i="20"/>
  <c r="C35" i="17"/>
  <c r="O16" i="20"/>
  <c r="P16" i="20"/>
  <c r="Q16" i="20"/>
  <c r="V16" i="20"/>
  <c r="G35" i="17"/>
  <c r="O34" i="20"/>
  <c r="P34" i="20"/>
  <c r="Q34" i="20"/>
  <c r="V34" i="20"/>
  <c r="K35" i="17"/>
  <c r="O52" i="20"/>
  <c r="P52" i="20"/>
  <c r="Q52" i="20"/>
  <c r="V52" i="20"/>
  <c r="O35" i="17"/>
  <c r="O70" i="20"/>
  <c r="P70" i="20"/>
  <c r="Q70" i="20"/>
  <c r="V70" i="20"/>
  <c r="B35" i="17"/>
  <c r="O88" i="20"/>
  <c r="P88" i="20"/>
  <c r="Q88" i="20"/>
  <c r="V88" i="20"/>
  <c r="F35" i="17"/>
  <c r="O106" i="20"/>
  <c r="P106" i="20"/>
  <c r="Q106" i="20"/>
  <c r="V106" i="20"/>
  <c r="J35" i="17"/>
  <c r="O124" i="20"/>
  <c r="P124" i="20"/>
  <c r="Q124" i="20"/>
  <c r="V124" i="20"/>
  <c r="N35" i="17"/>
  <c r="O142" i="20"/>
  <c r="P142" i="20"/>
  <c r="Q142" i="20"/>
  <c r="V142" i="20"/>
  <c r="E35" i="17"/>
  <c r="O160" i="20"/>
  <c r="P160" i="20"/>
  <c r="Q160" i="20"/>
  <c r="V160" i="20"/>
  <c r="I35" i="17"/>
  <c r="O178" i="20"/>
  <c r="P178" i="20"/>
  <c r="Q178" i="20"/>
  <c r="V178" i="20"/>
  <c r="M35" i="17"/>
  <c r="O196" i="20"/>
  <c r="P196" i="20"/>
  <c r="Q196" i="20"/>
  <c r="V196" i="20"/>
  <c r="Q35" i="17"/>
  <c r="O214" i="20"/>
  <c r="P214" i="20"/>
  <c r="Q214" i="20"/>
  <c r="V214" i="20"/>
  <c r="D35" i="17"/>
  <c r="O232" i="20"/>
  <c r="P232" i="20"/>
  <c r="Q232" i="20"/>
  <c r="V232" i="20"/>
  <c r="H35" i="17"/>
  <c r="O250" i="20"/>
  <c r="P250" i="20"/>
  <c r="Q250" i="20"/>
  <c r="V250" i="20"/>
  <c r="L35" i="17"/>
  <c r="O268" i="20"/>
  <c r="P268" i="20"/>
  <c r="Q268" i="20"/>
  <c r="V268" i="20"/>
  <c r="P35" i="17"/>
  <c r="O286" i="20"/>
  <c r="P286" i="20"/>
  <c r="Q286" i="20"/>
  <c r="V286" i="20"/>
  <c r="V300" i="20"/>
  <c r="H17" i="20"/>
  <c r="G17" i="20"/>
  <c r="I17" i="20"/>
  <c r="J17" i="20"/>
  <c r="C16" i="20"/>
  <c r="D16" i="20"/>
  <c r="E16" i="20"/>
  <c r="F16" i="20"/>
  <c r="S16" i="20"/>
  <c r="B17" i="20"/>
  <c r="L16" i="20"/>
  <c r="M16" i="20"/>
  <c r="N16" i="20"/>
  <c r="T16" i="20"/>
  <c r="K17" i="20"/>
  <c r="U17" i="20"/>
  <c r="H35" i="20"/>
  <c r="G35" i="20"/>
  <c r="I35" i="20"/>
  <c r="J35" i="20"/>
  <c r="C34" i="20"/>
  <c r="D34" i="20"/>
  <c r="E34" i="20"/>
  <c r="F34" i="20"/>
  <c r="S34" i="20"/>
  <c r="B35" i="20"/>
  <c r="L34" i="20"/>
  <c r="M34" i="20"/>
  <c r="N34" i="20"/>
  <c r="T34" i="20"/>
  <c r="K35" i="20"/>
  <c r="U35" i="20"/>
  <c r="H53" i="20"/>
  <c r="G53" i="20"/>
  <c r="I53" i="20"/>
  <c r="J53" i="20"/>
  <c r="C52" i="20"/>
  <c r="D52" i="20"/>
  <c r="E52" i="20"/>
  <c r="F52" i="20"/>
  <c r="S52" i="20"/>
  <c r="B53" i="20"/>
  <c r="L52" i="20"/>
  <c r="M52" i="20"/>
  <c r="N52" i="20"/>
  <c r="T52" i="20"/>
  <c r="K53" i="20"/>
  <c r="U53" i="20"/>
  <c r="H71" i="20"/>
  <c r="G71" i="20"/>
  <c r="I71" i="20"/>
  <c r="J71" i="20"/>
  <c r="C70" i="20"/>
  <c r="D70" i="20"/>
  <c r="E70" i="20"/>
  <c r="F70" i="20"/>
  <c r="S70" i="20"/>
  <c r="B71" i="20"/>
  <c r="L70" i="20"/>
  <c r="M70" i="20"/>
  <c r="N70" i="20"/>
  <c r="T70" i="20"/>
  <c r="K71" i="20"/>
  <c r="U71" i="20"/>
  <c r="H89" i="20"/>
  <c r="G89" i="20"/>
  <c r="I89" i="20"/>
  <c r="J89" i="20"/>
  <c r="C88" i="20"/>
  <c r="D88" i="20"/>
  <c r="E88" i="20"/>
  <c r="F88" i="20"/>
  <c r="S88" i="20"/>
  <c r="B89" i="20"/>
  <c r="L88" i="20"/>
  <c r="M88" i="20"/>
  <c r="N88" i="20"/>
  <c r="T88" i="20"/>
  <c r="K89" i="20"/>
  <c r="U89" i="20"/>
  <c r="H107" i="20"/>
  <c r="G107" i="20"/>
  <c r="I107" i="20"/>
  <c r="J107" i="20"/>
  <c r="C106" i="20"/>
  <c r="D106" i="20"/>
  <c r="E106" i="20"/>
  <c r="F106" i="20"/>
  <c r="S106" i="20"/>
  <c r="B107" i="20"/>
  <c r="L106" i="20"/>
  <c r="M106" i="20"/>
  <c r="N106" i="20"/>
  <c r="T106" i="20"/>
  <c r="K107" i="20"/>
  <c r="U107" i="20"/>
  <c r="H125" i="20"/>
  <c r="G125" i="20"/>
  <c r="I125" i="20"/>
  <c r="J125" i="20"/>
  <c r="C124" i="20"/>
  <c r="D124" i="20"/>
  <c r="E124" i="20"/>
  <c r="F124" i="20"/>
  <c r="S124" i="20"/>
  <c r="B125" i="20"/>
  <c r="L124" i="20"/>
  <c r="M124" i="20"/>
  <c r="N124" i="20"/>
  <c r="T124" i="20"/>
  <c r="K125" i="20"/>
  <c r="U125" i="20"/>
  <c r="H143" i="20"/>
  <c r="G143" i="20"/>
  <c r="I143" i="20"/>
  <c r="J143" i="20"/>
  <c r="C142" i="20"/>
  <c r="D142" i="20"/>
  <c r="E142" i="20"/>
  <c r="F142" i="20"/>
  <c r="S142" i="20"/>
  <c r="B143" i="20"/>
  <c r="L142" i="20"/>
  <c r="M142" i="20"/>
  <c r="N142" i="20"/>
  <c r="T142" i="20"/>
  <c r="K143" i="20"/>
  <c r="U143" i="20"/>
  <c r="H161" i="20"/>
  <c r="G161" i="20"/>
  <c r="I161" i="20"/>
  <c r="J161" i="20"/>
  <c r="C160" i="20"/>
  <c r="D160" i="20"/>
  <c r="E160" i="20"/>
  <c r="F160" i="20"/>
  <c r="S160" i="20"/>
  <c r="B161" i="20"/>
  <c r="L160" i="20"/>
  <c r="M160" i="20"/>
  <c r="N160" i="20"/>
  <c r="T160" i="20"/>
  <c r="K161" i="20"/>
  <c r="U161" i="20"/>
  <c r="H179" i="20"/>
  <c r="G179" i="20"/>
  <c r="I179" i="20"/>
  <c r="J179" i="20"/>
  <c r="C178" i="20"/>
  <c r="D178" i="20"/>
  <c r="E178" i="20"/>
  <c r="F178" i="20"/>
  <c r="S178" i="20"/>
  <c r="B179" i="20"/>
  <c r="L178" i="20"/>
  <c r="M178" i="20"/>
  <c r="N178" i="20"/>
  <c r="T178" i="20"/>
  <c r="K179" i="20"/>
  <c r="U179" i="20"/>
  <c r="H197" i="20"/>
  <c r="G197" i="20"/>
  <c r="I197" i="20"/>
  <c r="J197" i="20"/>
  <c r="C196" i="20"/>
  <c r="D196" i="20"/>
  <c r="E196" i="20"/>
  <c r="F196" i="20"/>
  <c r="S196" i="20"/>
  <c r="B197" i="20"/>
  <c r="L196" i="20"/>
  <c r="M196" i="20"/>
  <c r="N196" i="20"/>
  <c r="T196" i="20"/>
  <c r="K197" i="20"/>
  <c r="U197" i="20"/>
  <c r="H215" i="20"/>
  <c r="G215" i="20"/>
  <c r="I215" i="20"/>
  <c r="J215" i="20"/>
  <c r="C214" i="20"/>
  <c r="D214" i="20"/>
  <c r="E214" i="20"/>
  <c r="F214" i="20"/>
  <c r="S214" i="20"/>
  <c r="B215" i="20"/>
  <c r="L214" i="20"/>
  <c r="M214" i="20"/>
  <c r="N214" i="20"/>
  <c r="T214" i="20"/>
  <c r="K215" i="20"/>
  <c r="U215" i="20"/>
  <c r="H233" i="20"/>
  <c r="G233" i="20"/>
  <c r="I233" i="20"/>
  <c r="J233" i="20"/>
  <c r="C232" i="20"/>
  <c r="D232" i="20"/>
  <c r="E232" i="20"/>
  <c r="F232" i="20"/>
  <c r="S232" i="20"/>
  <c r="B233" i="20"/>
  <c r="L232" i="20"/>
  <c r="M232" i="20"/>
  <c r="N232" i="20"/>
  <c r="T232" i="20"/>
  <c r="K233" i="20"/>
  <c r="U233" i="20"/>
  <c r="H251" i="20"/>
  <c r="G251" i="20"/>
  <c r="I251" i="20"/>
  <c r="J251" i="20"/>
  <c r="C250" i="20"/>
  <c r="D250" i="20"/>
  <c r="E250" i="20"/>
  <c r="F250" i="20"/>
  <c r="S250" i="20"/>
  <c r="B251" i="20"/>
  <c r="L250" i="20"/>
  <c r="M250" i="20"/>
  <c r="N250" i="20"/>
  <c r="T250" i="20"/>
  <c r="K251" i="20"/>
  <c r="U251" i="20"/>
  <c r="H269" i="20"/>
  <c r="G269" i="20"/>
  <c r="I269" i="20"/>
  <c r="J269" i="20"/>
  <c r="C268" i="20"/>
  <c r="D268" i="20"/>
  <c r="E268" i="20"/>
  <c r="F268" i="20"/>
  <c r="S268" i="20"/>
  <c r="B269" i="20"/>
  <c r="L268" i="20"/>
  <c r="M268" i="20"/>
  <c r="N268" i="20"/>
  <c r="T268" i="20"/>
  <c r="K269" i="20"/>
  <c r="U269" i="20"/>
  <c r="H287" i="20"/>
  <c r="G287" i="20"/>
  <c r="I287" i="20"/>
  <c r="J287" i="20"/>
  <c r="C286" i="20"/>
  <c r="D286" i="20"/>
  <c r="E286" i="20"/>
  <c r="F286" i="20"/>
  <c r="S286" i="20"/>
  <c r="B287" i="20"/>
  <c r="L286" i="20"/>
  <c r="M286" i="20"/>
  <c r="N286" i="20"/>
  <c r="T286" i="20"/>
  <c r="K287" i="20"/>
  <c r="U287" i="20"/>
  <c r="U301" i="20"/>
  <c r="C36" i="17"/>
  <c r="O17" i="20"/>
  <c r="P17" i="20"/>
  <c r="Q17" i="20"/>
  <c r="V17" i="20"/>
  <c r="G36" i="17"/>
  <c r="O35" i="20"/>
  <c r="P35" i="20"/>
  <c r="Q35" i="20"/>
  <c r="V35" i="20"/>
  <c r="K36" i="17"/>
  <c r="O53" i="20"/>
  <c r="P53" i="20"/>
  <c r="Q53" i="20"/>
  <c r="V53" i="20"/>
  <c r="O36" i="17"/>
  <c r="O71" i="20"/>
  <c r="P71" i="20"/>
  <c r="Q71" i="20"/>
  <c r="V71" i="20"/>
  <c r="B36" i="17"/>
  <c r="O89" i="20"/>
  <c r="P89" i="20"/>
  <c r="Q89" i="20"/>
  <c r="V89" i="20"/>
  <c r="F36" i="17"/>
  <c r="O107" i="20"/>
  <c r="P107" i="20"/>
  <c r="Q107" i="20"/>
  <c r="V107" i="20"/>
  <c r="J36" i="17"/>
  <c r="O125" i="20"/>
  <c r="P125" i="20"/>
  <c r="Q125" i="20"/>
  <c r="V125" i="20"/>
  <c r="N36" i="17"/>
  <c r="O143" i="20"/>
  <c r="P143" i="20"/>
  <c r="Q143" i="20"/>
  <c r="V143" i="20"/>
  <c r="E36" i="17"/>
  <c r="O161" i="20"/>
  <c r="P161" i="20"/>
  <c r="Q161" i="20"/>
  <c r="V161" i="20"/>
  <c r="I36" i="17"/>
  <c r="O179" i="20"/>
  <c r="P179" i="20"/>
  <c r="Q179" i="20"/>
  <c r="V179" i="20"/>
  <c r="M36" i="17"/>
  <c r="O197" i="20"/>
  <c r="P197" i="20"/>
  <c r="Q197" i="20"/>
  <c r="V197" i="20"/>
  <c r="Q36" i="17"/>
  <c r="O215" i="20"/>
  <c r="P215" i="20"/>
  <c r="Q215" i="20"/>
  <c r="V215" i="20"/>
  <c r="D36" i="17"/>
  <c r="O233" i="20"/>
  <c r="P233" i="20"/>
  <c r="Q233" i="20"/>
  <c r="V233" i="20"/>
  <c r="H36" i="17"/>
  <c r="O251" i="20"/>
  <c r="P251" i="20"/>
  <c r="Q251" i="20"/>
  <c r="V251" i="20"/>
  <c r="L36" i="17"/>
  <c r="O269" i="20"/>
  <c r="P269" i="20"/>
  <c r="Q269" i="20"/>
  <c r="V269" i="20"/>
  <c r="P36" i="17"/>
  <c r="O287" i="20"/>
  <c r="P287" i="20"/>
  <c r="Q287" i="20"/>
  <c r="V287" i="20"/>
  <c r="V301" i="20"/>
  <c r="H18" i="20"/>
  <c r="G18" i="20"/>
  <c r="I18" i="20"/>
  <c r="J18" i="20"/>
  <c r="C17" i="20"/>
  <c r="D17" i="20"/>
  <c r="E17" i="20"/>
  <c r="F17" i="20"/>
  <c r="S17" i="20"/>
  <c r="B18" i="20"/>
  <c r="L17" i="20"/>
  <c r="M17" i="20"/>
  <c r="N17" i="20"/>
  <c r="T17" i="20"/>
  <c r="K18" i="20"/>
  <c r="U18" i="20"/>
  <c r="H36" i="20"/>
  <c r="G36" i="20"/>
  <c r="I36" i="20"/>
  <c r="J36" i="20"/>
  <c r="C35" i="20"/>
  <c r="D35" i="20"/>
  <c r="E35" i="20"/>
  <c r="F35" i="20"/>
  <c r="S35" i="20"/>
  <c r="B36" i="20"/>
  <c r="L35" i="20"/>
  <c r="M35" i="20"/>
  <c r="N35" i="20"/>
  <c r="T35" i="20"/>
  <c r="K36" i="20"/>
  <c r="U36" i="20"/>
  <c r="H54" i="20"/>
  <c r="G54" i="20"/>
  <c r="I54" i="20"/>
  <c r="J54" i="20"/>
  <c r="C53" i="20"/>
  <c r="D53" i="20"/>
  <c r="E53" i="20"/>
  <c r="F53" i="20"/>
  <c r="S53" i="20"/>
  <c r="B54" i="20"/>
  <c r="L53" i="20"/>
  <c r="M53" i="20"/>
  <c r="N53" i="20"/>
  <c r="T53" i="20"/>
  <c r="K54" i="20"/>
  <c r="U54" i="20"/>
  <c r="H72" i="20"/>
  <c r="G72" i="20"/>
  <c r="I72" i="20"/>
  <c r="J72" i="20"/>
  <c r="C71" i="20"/>
  <c r="D71" i="20"/>
  <c r="E71" i="20"/>
  <c r="F71" i="20"/>
  <c r="S71" i="20"/>
  <c r="B72" i="20"/>
  <c r="L71" i="20"/>
  <c r="M71" i="20"/>
  <c r="N71" i="20"/>
  <c r="T71" i="20"/>
  <c r="K72" i="20"/>
  <c r="U72" i="20"/>
  <c r="H90" i="20"/>
  <c r="G90" i="20"/>
  <c r="I90" i="20"/>
  <c r="J90" i="20"/>
  <c r="C89" i="20"/>
  <c r="D89" i="20"/>
  <c r="E89" i="20"/>
  <c r="F89" i="20"/>
  <c r="S89" i="20"/>
  <c r="B90" i="20"/>
  <c r="L89" i="20"/>
  <c r="M89" i="20"/>
  <c r="N89" i="20"/>
  <c r="T89" i="20"/>
  <c r="K90" i="20"/>
  <c r="U90" i="20"/>
  <c r="H108" i="20"/>
  <c r="G108" i="20"/>
  <c r="I108" i="20"/>
  <c r="J108" i="20"/>
  <c r="C107" i="20"/>
  <c r="D107" i="20"/>
  <c r="E107" i="20"/>
  <c r="F107" i="20"/>
  <c r="S107" i="20"/>
  <c r="B108" i="20"/>
  <c r="L107" i="20"/>
  <c r="M107" i="20"/>
  <c r="N107" i="20"/>
  <c r="T107" i="20"/>
  <c r="K108" i="20"/>
  <c r="U108" i="20"/>
  <c r="H126" i="20"/>
  <c r="G126" i="20"/>
  <c r="I126" i="20"/>
  <c r="J126" i="20"/>
  <c r="C125" i="20"/>
  <c r="D125" i="20"/>
  <c r="E125" i="20"/>
  <c r="F125" i="20"/>
  <c r="S125" i="20"/>
  <c r="B126" i="20"/>
  <c r="L125" i="20"/>
  <c r="M125" i="20"/>
  <c r="N125" i="20"/>
  <c r="T125" i="20"/>
  <c r="K126" i="20"/>
  <c r="U126" i="20"/>
  <c r="H144" i="20"/>
  <c r="G144" i="20"/>
  <c r="I144" i="20"/>
  <c r="J144" i="20"/>
  <c r="C143" i="20"/>
  <c r="D143" i="20"/>
  <c r="E143" i="20"/>
  <c r="F143" i="20"/>
  <c r="S143" i="20"/>
  <c r="B144" i="20"/>
  <c r="L143" i="20"/>
  <c r="M143" i="20"/>
  <c r="N143" i="20"/>
  <c r="T143" i="20"/>
  <c r="K144" i="20"/>
  <c r="U144" i="20"/>
  <c r="H162" i="20"/>
  <c r="G162" i="20"/>
  <c r="I162" i="20"/>
  <c r="J162" i="20"/>
  <c r="C161" i="20"/>
  <c r="D161" i="20"/>
  <c r="E161" i="20"/>
  <c r="F161" i="20"/>
  <c r="S161" i="20"/>
  <c r="B162" i="20"/>
  <c r="L161" i="20"/>
  <c r="M161" i="20"/>
  <c r="N161" i="20"/>
  <c r="T161" i="20"/>
  <c r="K162" i="20"/>
  <c r="U162" i="20"/>
  <c r="H180" i="20"/>
  <c r="G180" i="20"/>
  <c r="I180" i="20"/>
  <c r="J180" i="20"/>
  <c r="C179" i="20"/>
  <c r="D179" i="20"/>
  <c r="E179" i="20"/>
  <c r="F179" i="20"/>
  <c r="S179" i="20"/>
  <c r="B180" i="20"/>
  <c r="L179" i="20"/>
  <c r="M179" i="20"/>
  <c r="N179" i="20"/>
  <c r="T179" i="20"/>
  <c r="K180" i="20"/>
  <c r="U180" i="20"/>
  <c r="H198" i="20"/>
  <c r="G198" i="20"/>
  <c r="I198" i="20"/>
  <c r="J198" i="20"/>
  <c r="C197" i="20"/>
  <c r="D197" i="20"/>
  <c r="E197" i="20"/>
  <c r="F197" i="20"/>
  <c r="S197" i="20"/>
  <c r="B198" i="20"/>
  <c r="L197" i="20"/>
  <c r="M197" i="20"/>
  <c r="N197" i="20"/>
  <c r="T197" i="20"/>
  <c r="K198" i="20"/>
  <c r="U198" i="20"/>
  <c r="H216" i="20"/>
  <c r="G216" i="20"/>
  <c r="I216" i="20"/>
  <c r="J216" i="20"/>
  <c r="C215" i="20"/>
  <c r="D215" i="20"/>
  <c r="E215" i="20"/>
  <c r="F215" i="20"/>
  <c r="S215" i="20"/>
  <c r="B216" i="20"/>
  <c r="L215" i="20"/>
  <c r="M215" i="20"/>
  <c r="N215" i="20"/>
  <c r="T215" i="20"/>
  <c r="K216" i="20"/>
  <c r="U216" i="20"/>
  <c r="H234" i="20"/>
  <c r="G234" i="20"/>
  <c r="I234" i="20"/>
  <c r="J234" i="20"/>
  <c r="C233" i="20"/>
  <c r="D233" i="20"/>
  <c r="E233" i="20"/>
  <c r="F233" i="20"/>
  <c r="S233" i="20"/>
  <c r="B234" i="20"/>
  <c r="L233" i="20"/>
  <c r="M233" i="20"/>
  <c r="N233" i="20"/>
  <c r="T233" i="20"/>
  <c r="K234" i="20"/>
  <c r="U234" i="20"/>
  <c r="H252" i="20"/>
  <c r="G252" i="20"/>
  <c r="I252" i="20"/>
  <c r="J252" i="20"/>
  <c r="C251" i="20"/>
  <c r="D251" i="20"/>
  <c r="E251" i="20"/>
  <c r="F251" i="20"/>
  <c r="S251" i="20"/>
  <c r="B252" i="20"/>
  <c r="L251" i="20"/>
  <c r="M251" i="20"/>
  <c r="N251" i="20"/>
  <c r="T251" i="20"/>
  <c r="K252" i="20"/>
  <c r="U252" i="20"/>
  <c r="H270" i="20"/>
  <c r="G270" i="20"/>
  <c r="I270" i="20"/>
  <c r="J270" i="20"/>
  <c r="C269" i="20"/>
  <c r="D269" i="20"/>
  <c r="E269" i="20"/>
  <c r="F269" i="20"/>
  <c r="S269" i="20"/>
  <c r="B270" i="20"/>
  <c r="L269" i="20"/>
  <c r="M269" i="20"/>
  <c r="N269" i="20"/>
  <c r="T269" i="20"/>
  <c r="K270" i="20"/>
  <c r="U270" i="20"/>
  <c r="H288" i="20"/>
  <c r="G288" i="20"/>
  <c r="I288" i="20"/>
  <c r="J288" i="20"/>
  <c r="C287" i="20"/>
  <c r="D287" i="20"/>
  <c r="E287" i="20"/>
  <c r="F287" i="20"/>
  <c r="S287" i="20"/>
  <c r="B288" i="20"/>
  <c r="L287" i="20"/>
  <c r="M287" i="20"/>
  <c r="N287" i="20"/>
  <c r="T287" i="20"/>
  <c r="K288" i="20"/>
  <c r="U288" i="20"/>
  <c r="U302" i="20"/>
  <c r="P18" i="20"/>
  <c r="Q18" i="20"/>
  <c r="V18" i="20"/>
  <c r="G37" i="17"/>
  <c r="O36" i="20"/>
  <c r="P36" i="20"/>
  <c r="Q36" i="20"/>
  <c r="V36" i="20"/>
  <c r="K37" i="17"/>
  <c r="O54" i="20"/>
  <c r="P54" i="20"/>
  <c r="Q54" i="20"/>
  <c r="V54" i="20"/>
  <c r="O37" i="17"/>
  <c r="O72" i="20"/>
  <c r="P72" i="20"/>
  <c r="Q72" i="20"/>
  <c r="V72" i="20"/>
  <c r="B37" i="17"/>
  <c r="O90" i="20"/>
  <c r="P90" i="20"/>
  <c r="Q90" i="20"/>
  <c r="V90" i="20"/>
  <c r="F37" i="17"/>
  <c r="O108" i="20"/>
  <c r="P108" i="20"/>
  <c r="Q108" i="20"/>
  <c r="V108" i="20"/>
  <c r="J37" i="17"/>
  <c r="O126" i="20"/>
  <c r="P126" i="20"/>
  <c r="Q126" i="20"/>
  <c r="V126" i="20"/>
  <c r="N37" i="17"/>
  <c r="O144" i="20"/>
  <c r="P144" i="20"/>
  <c r="Q144" i="20"/>
  <c r="V144" i="20"/>
  <c r="E37" i="17"/>
  <c r="O162" i="20"/>
  <c r="P162" i="20"/>
  <c r="Q162" i="20"/>
  <c r="V162" i="20"/>
  <c r="I37" i="17"/>
  <c r="O180" i="20"/>
  <c r="P180" i="20"/>
  <c r="Q180" i="20"/>
  <c r="V180" i="20"/>
  <c r="M37" i="17"/>
  <c r="O198" i="20"/>
  <c r="P198" i="20"/>
  <c r="Q198" i="20"/>
  <c r="V198" i="20"/>
  <c r="Q37" i="17"/>
  <c r="O216" i="20"/>
  <c r="P216" i="20"/>
  <c r="Q216" i="20"/>
  <c r="V216" i="20"/>
  <c r="D37" i="17"/>
  <c r="O234" i="20"/>
  <c r="P234" i="20"/>
  <c r="Q234" i="20"/>
  <c r="V234" i="20"/>
  <c r="H37" i="17"/>
  <c r="O252" i="20"/>
  <c r="P252" i="20"/>
  <c r="Q252" i="20"/>
  <c r="V252" i="20"/>
  <c r="L37" i="17"/>
  <c r="O270" i="20"/>
  <c r="P270" i="20"/>
  <c r="Q270" i="20"/>
  <c r="V270" i="20"/>
  <c r="P37" i="17"/>
  <c r="O288" i="20"/>
  <c r="P288" i="20"/>
  <c r="Q288" i="20"/>
  <c r="V288" i="20"/>
  <c r="V302" i="20"/>
  <c r="H19" i="20"/>
  <c r="G19" i="20"/>
  <c r="I19" i="20"/>
  <c r="J19" i="20"/>
  <c r="C18" i="20"/>
  <c r="D18" i="20"/>
  <c r="E18" i="20"/>
  <c r="F18" i="20"/>
  <c r="S18" i="20"/>
  <c r="B19" i="20"/>
  <c r="L18" i="20"/>
  <c r="M18" i="20"/>
  <c r="N18" i="20"/>
  <c r="T18" i="20"/>
  <c r="K19" i="20"/>
  <c r="U19" i="20"/>
  <c r="H37" i="20"/>
  <c r="G37" i="20"/>
  <c r="I37" i="20"/>
  <c r="J37" i="20"/>
  <c r="C36" i="20"/>
  <c r="D36" i="20"/>
  <c r="E36" i="20"/>
  <c r="F36" i="20"/>
  <c r="S36" i="20"/>
  <c r="B37" i="20"/>
  <c r="L36" i="20"/>
  <c r="M36" i="20"/>
  <c r="N36" i="20"/>
  <c r="T36" i="20"/>
  <c r="K37" i="20"/>
  <c r="U37" i="20"/>
  <c r="H55" i="20"/>
  <c r="G55" i="20"/>
  <c r="I55" i="20"/>
  <c r="J55" i="20"/>
  <c r="C54" i="20"/>
  <c r="D54" i="20"/>
  <c r="E54" i="20"/>
  <c r="F54" i="20"/>
  <c r="S54" i="20"/>
  <c r="B55" i="20"/>
  <c r="L54" i="20"/>
  <c r="M54" i="20"/>
  <c r="N54" i="20"/>
  <c r="T54" i="20"/>
  <c r="K55" i="20"/>
  <c r="U55" i="20"/>
  <c r="H73" i="20"/>
  <c r="G73" i="20"/>
  <c r="I73" i="20"/>
  <c r="J73" i="20"/>
  <c r="C72" i="20"/>
  <c r="D72" i="20"/>
  <c r="E72" i="20"/>
  <c r="F72" i="20"/>
  <c r="S72" i="20"/>
  <c r="B73" i="20"/>
  <c r="L72" i="20"/>
  <c r="M72" i="20"/>
  <c r="N72" i="20"/>
  <c r="T72" i="20"/>
  <c r="K73" i="20"/>
  <c r="U73" i="20"/>
  <c r="H91" i="20"/>
  <c r="G91" i="20"/>
  <c r="I91" i="20"/>
  <c r="J91" i="20"/>
  <c r="C90" i="20"/>
  <c r="D90" i="20"/>
  <c r="E90" i="20"/>
  <c r="F90" i="20"/>
  <c r="S90" i="20"/>
  <c r="B91" i="20"/>
  <c r="L90" i="20"/>
  <c r="M90" i="20"/>
  <c r="N90" i="20"/>
  <c r="T90" i="20"/>
  <c r="K91" i="20"/>
  <c r="U91" i="20"/>
  <c r="H109" i="20"/>
  <c r="G109" i="20"/>
  <c r="I109" i="20"/>
  <c r="J109" i="20"/>
  <c r="C108" i="20"/>
  <c r="D108" i="20"/>
  <c r="E108" i="20"/>
  <c r="F108" i="20"/>
  <c r="S108" i="20"/>
  <c r="B109" i="20"/>
  <c r="L108" i="20"/>
  <c r="M108" i="20"/>
  <c r="N108" i="20"/>
  <c r="T108" i="20"/>
  <c r="K109" i="20"/>
  <c r="U109" i="20"/>
  <c r="H127" i="20"/>
  <c r="G127" i="20"/>
  <c r="I127" i="20"/>
  <c r="J127" i="20"/>
  <c r="C126" i="20"/>
  <c r="D126" i="20"/>
  <c r="E126" i="20"/>
  <c r="F126" i="20"/>
  <c r="S126" i="20"/>
  <c r="B127" i="20"/>
  <c r="L126" i="20"/>
  <c r="M126" i="20"/>
  <c r="N126" i="20"/>
  <c r="T126" i="20"/>
  <c r="K127" i="20"/>
  <c r="U127" i="20"/>
  <c r="H145" i="20"/>
  <c r="G145" i="20"/>
  <c r="I145" i="20"/>
  <c r="J145" i="20"/>
  <c r="C144" i="20"/>
  <c r="D144" i="20"/>
  <c r="E144" i="20"/>
  <c r="F144" i="20"/>
  <c r="S144" i="20"/>
  <c r="B145" i="20"/>
  <c r="L144" i="20"/>
  <c r="M144" i="20"/>
  <c r="N144" i="20"/>
  <c r="T144" i="20"/>
  <c r="K145" i="20"/>
  <c r="U145" i="20"/>
  <c r="H163" i="20"/>
  <c r="G163" i="20"/>
  <c r="I163" i="20"/>
  <c r="J163" i="20"/>
  <c r="C162" i="20"/>
  <c r="D162" i="20"/>
  <c r="E162" i="20"/>
  <c r="F162" i="20"/>
  <c r="S162" i="20"/>
  <c r="B163" i="20"/>
  <c r="L162" i="20"/>
  <c r="M162" i="20"/>
  <c r="N162" i="20"/>
  <c r="T162" i="20"/>
  <c r="K163" i="20"/>
  <c r="U163" i="20"/>
  <c r="H181" i="20"/>
  <c r="G181" i="20"/>
  <c r="I181" i="20"/>
  <c r="J181" i="20"/>
  <c r="C180" i="20"/>
  <c r="D180" i="20"/>
  <c r="E180" i="20"/>
  <c r="F180" i="20"/>
  <c r="S180" i="20"/>
  <c r="B181" i="20"/>
  <c r="L180" i="20"/>
  <c r="M180" i="20"/>
  <c r="N180" i="20"/>
  <c r="T180" i="20"/>
  <c r="K181" i="20"/>
  <c r="U181" i="20"/>
  <c r="H199" i="20"/>
  <c r="G199" i="20"/>
  <c r="I199" i="20"/>
  <c r="J199" i="20"/>
  <c r="C198" i="20"/>
  <c r="D198" i="20"/>
  <c r="E198" i="20"/>
  <c r="F198" i="20"/>
  <c r="S198" i="20"/>
  <c r="B199" i="20"/>
  <c r="L198" i="20"/>
  <c r="M198" i="20"/>
  <c r="N198" i="20"/>
  <c r="T198" i="20"/>
  <c r="K199" i="20"/>
  <c r="U199" i="20"/>
  <c r="H217" i="20"/>
  <c r="G217" i="20"/>
  <c r="I217" i="20"/>
  <c r="J217" i="20"/>
  <c r="C216" i="20"/>
  <c r="D216" i="20"/>
  <c r="E216" i="20"/>
  <c r="F216" i="20"/>
  <c r="S216" i="20"/>
  <c r="B217" i="20"/>
  <c r="L216" i="20"/>
  <c r="M216" i="20"/>
  <c r="N216" i="20"/>
  <c r="T216" i="20"/>
  <c r="K217" i="20"/>
  <c r="U217" i="20"/>
  <c r="H235" i="20"/>
  <c r="G235" i="20"/>
  <c r="I235" i="20"/>
  <c r="J235" i="20"/>
  <c r="C234" i="20"/>
  <c r="D234" i="20"/>
  <c r="E234" i="20"/>
  <c r="F234" i="20"/>
  <c r="S234" i="20"/>
  <c r="B235" i="20"/>
  <c r="L234" i="20"/>
  <c r="M234" i="20"/>
  <c r="N234" i="20"/>
  <c r="T234" i="20"/>
  <c r="K235" i="20"/>
  <c r="U235" i="20"/>
  <c r="H253" i="20"/>
  <c r="G253" i="20"/>
  <c r="I253" i="20"/>
  <c r="J253" i="20"/>
  <c r="C252" i="20"/>
  <c r="D252" i="20"/>
  <c r="E252" i="20"/>
  <c r="F252" i="20"/>
  <c r="S252" i="20"/>
  <c r="B253" i="20"/>
  <c r="L252" i="20"/>
  <c r="M252" i="20"/>
  <c r="N252" i="20"/>
  <c r="T252" i="20"/>
  <c r="K253" i="20"/>
  <c r="U253" i="20"/>
  <c r="H271" i="20"/>
  <c r="G271" i="20"/>
  <c r="I271" i="20"/>
  <c r="J271" i="20"/>
  <c r="C270" i="20"/>
  <c r="D270" i="20"/>
  <c r="E270" i="20"/>
  <c r="F270" i="20"/>
  <c r="S270" i="20"/>
  <c r="B271" i="20"/>
  <c r="L270" i="20"/>
  <c r="M270" i="20"/>
  <c r="N270" i="20"/>
  <c r="T270" i="20"/>
  <c r="K271" i="20"/>
  <c r="U271" i="20"/>
  <c r="H289" i="20"/>
  <c r="G289" i="20"/>
  <c r="I289" i="20"/>
  <c r="J289" i="20"/>
  <c r="C288" i="20"/>
  <c r="D288" i="20"/>
  <c r="E288" i="20"/>
  <c r="F288" i="20"/>
  <c r="S288" i="20"/>
  <c r="B289" i="20"/>
  <c r="L288" i="20"/>
  <c r="M288" i="20"/>
  <c r="N288" i="20"/>
  <c r="T288" i="20"/>
  <c r="K289" i="20"/>
  <c r="U289" i="20"/>
  <c r="U303" i="20"/>
  <c r="P19" i="20"/>
  <c r="Q19" i="20"/>
  <c r="V19" i="20"/>
  <c r="G38" i="17"/>
  <c r="O37" i="20"/>
  <c r="P37" i="20"/>
  <c r="Q37" i="20"/>
  <c r="V37" i="20"/>
  <c r="K38" i="17"/>
  <c r="O55" i="20"/>
  <c r="P55" i="20"/>
  <c r="Q55" i="20"/>
  <c r="V55" i="20"/>
  <c r="O38" i="17"/>
  <c r="O73" i="20"/>
  <c r="P73" i="20"/>
  <c r="Q73" i="20"/>
  <c r="V73" i="20"/>
  <c r="B38" i="17"/>
  <c r="O91" i="20"/>
  <c r="P91" i="20"/>
  <c r="Q91" i="20"/>
  <c r="V91" i="20"/>
  <c r="F38" i="17"/>
  <c r="O109" i="20"/>
  <c r="P109" i="20"/>
  <c r="Q109" i="20"/>
  <c r="V109" i="20"/>
  <c r="J38" i="17"/>
  <c r="O127" i="20"/>
  <c r="P127" i="20"/>
  <c r="Q127" i="20"/>
  <c r="V127" i="20"/>
  <c r="N38" i="17"/>
  <c r="O145" i="20"/>
  <c r="P145" i="20"/>
  <c r="Q145" i="20"/>
  <c r="V145" i="20"/>
  <c r="E38" i="17"/>
  <c r="O163" i="20"/>
  <c r="P163" i="20"/>
  <c r="Q163" i="20"/>
  <c r="V163" i="20"/>
  <c r="I38" i="17"/>
  <c r="O181" i="20"/>
  <c r="P181" i="20"/>
  <c r="Q181" i="20"/>
  <c r="V181" i="20"/>
  <c r="M38" i="17"/>
  <c r="O199" i="20"/>
  <c r="P199" i="20"/>
  <c r="Q199" i="20"/>
  <c r="V199" i="20"/>
  <c r="Q38" i="17"/>
  <c r="O217" i="20"/>
  <c r="P217" i="20"/>
  <c r="Q217" i="20"/>
  <c r="V217" i="20"/>
  <c r="D38" i="17"/>
  <c r="O235" i="20"/>
  <c r="P235" i="20"/>
  <c r="Q235" i="20"/>
  <c r="V235" i="20"/>
  <c r="H38" i="17"/>
  <c r="O253" i="20"/>
  <c r="P253" i="20"/>
  <c r="Q253" i="20"/>
  <c r="V253" i="20"/>
  <c r="L38" i="17"/>
  <c r="O271" i="20"/>
  <c r="P271" i="20"/>
  <c r="Q271" i="20"/>
  <c r="V271" i="20"/>
  <c r="P38" i="17"/>
  <c r="O289" i="20"/>
  <c r="P289" i="20"/>
  <c r="Q289" i="20"/>
  <c r="V289" i="20"/>
  <c r="V303" i="20"/>
  <c r="X10" i="20"/>
  <c r="X11" i="20"/>
  <c r="X28" i="20"/>
  <c r="X29" i="20"/>
  <c r="X46" i="20"/>
  <c r="X47" i="20"/>
  <c r="X64" i="20"/>
  <c r="X65" i="20"/>
  <c r="X82" i="20"/>
  <c r="X83" i="20"/>
  <c r="X100" i="20"/>
  <c r="X101" i="20"/>
  <c r="X118" i="20"/>
  <c r="X119" i="20"/>
  <c r="X136" i="20"/>
  <c r="X137" i="20"/>
  <c r="X154" i="20"/>
  <c r="X155" i="20"/>
  <c r="X172" i="20"/>
  <c r="X173" i="20"/>
  <c r="X190" i="20"/>
  <c r="X191" i="20"/>
  <c r="X208" i="20"/>
  <c r="X209" i="20"/>
  <c r="X226" i="20"/>
  <c r="X227" i="20"/>
  <c r="X244" i="20"/>
  <c r="X245" i="20"/>
  <c r="X262" i="20"/>
  <c r="X263" i="20"/>
  <c r="X280" i="20"/>
  <c r="X281" i="20"/>
  <c r="X295" i="20"/>
  <c r="X12" i="20"/>
  <c r="X30" i="20"/>
  <c r="X48" i="20"/>
  <c r="X66" i="20"/>
  <c r="X84" i="20"/>
  <c r="X102" i="20"/>
  <c r="X120" i="20"/>
  <c r="X138" i="20"/>
  <c r="X156" i="20"/>
  <c r="X174" i="20"/>
  <c r="X192" i="20"/>
  <c r="X210" i="20"/>
  <c r="X228" i="20"/>
  <c r="X246" i="20"/>
  <c r="X264" i="20"/>
  <c r="X282" i="20"/>
  <c r="X296" i="20"/>
  <c r="X13" i="20"/>
  <c r="X31" i="20"/>
  <c r="X49" i="20"/>
  <c r="X67" i="20"/>
  <c r="X85" i="20"/>
  <c r="X103" i="20"/>
  <c r="X121" i="20"/>
  <c r="X139" i="20"/>
  <c r="X157" i="20"/>
  <c r="X175" i="20"/>
  <c r="X193" i="20"/>
  <c r="X211" i="20"/>
  <c r="X229" i="20"/>
  <c r="X247" i="20"/>
  <c r="X265" i="20"/>
  <c r="X283" i="20"/>
  <c r="X297" i="20"/>
  <c r="X14" i="20"/>
  <c r="X32" i="20"/>
  <c r="X50" i="20"/>
  <c r="X68" i="20"/>
  <c r="X86" i="20"/>
  <c r="X104" i="20"/>
  <c r="X122" i="20"/>
  <c r="X140" i="20"/>
  <c r="X158" i="20"/>
  <c r="X176" i="20"/>
  <c r="X194" i="20"/>
  <c r="X212" i="20"/>
  <c r="X230" i="20"/>
  <c r="X248" i="20"/>
  <c r="X266" i="20"/>
  <c r="X284" i="20"/>
  <c r="X298" i="20"/>
  <c r="X15" i="20"/>
  <c r="X33" i="20"/>
  <c r="X51" i="20"/>
  <c r="X69" i="20"/>
  <c r="X87" i="20"/>
  <c r="X105" i="20"/>
  <c r="X123" i="20"/>
  <c r="X141" i="20"/>
  <c r="X159" i="20"/>
  <c r="X177" i="20"/>
  <c r="X195" i="20"/>
  <c r="X213" i="20"/>
  <c r="X231" i="20"/>
  <c r="X249" i="20"/>
  <c r="X267" i="20"/>
  <c r="X285" i="20"/>
  <c r="X299" i="20"/>
  <c r="X16" i="20"/>
  <c r="X34" i="20"/>
  <c r="X52" i="20"/>
  <c r="X70" i="20"/>
  <c r="X88" i="20"/>
  <c r="X106" i="20"/>
  <c r="X124" i="20"/>
  <c r="X142" i="20"/>
  <c r="X160" i="20"/>
  <c r="X178" i="20"/>
  <c r="X196" i="20"/>
  <c r="X214" i="20"/>
  <c r="X232" i="20"/>
  <c r="X250" i="20"/>
  <c r="X268" i="20"/>
  <c r="X286" i="20"/>
  <c r="X300" i="20"/>
  <c r="X17" i="20"/>
  <c r="X35" i="20"/>
  <c r="X53" i="20"/>
  <c r="X71" i="20"/>
  <c r="X89" i="20"/>
  <c r="X107" i="20"/>
  <c r="X125" i="20"/>
  <c r="X143" i="20"/>
  <c r="X161" i="20"/>
  <c r="X179" i="20"/>
  <c r="X197" i="20"/>
  <c r="X215" i="20"/>
  <c r="X233" i="20"/>
  <c r="X251" i="20"/>
  <c r="X269" i="20"/>
  <c r="X287" i="20"/>
  <c r="X301" i="20"/>
  <c r="X18" i="20"/>
  <c r="X36" i="20"/>
  <c r="X54" i="20"/>
  <c r="X72" i="20"/>
  <c r="X90" i="20"/>
  <c r="X108" i="20"/>
  <c r="X126" i="20"/>
  <c r="X144" i="20"/>
  <c r="X162" i="20"/>
  <c r="X180" i="20"/>
  <c r="X198" i="20"/>
  <c r="X216" i="20"/>
  <c r="X234" i="20"/>
  <c r="X252" i="20"/>
  <c r="X270" i="20"/>
  <c r="X288" i="20"/>
  <c r="X302" i="20"/>
  <c r="E19" i="20"/>
  <c r="M19" i="20"/>
  <c r="X19" i="20"/>
  <c r="E37" i="20"/>
  <c r="M37" i="20"/>
  <c r="X37" i="20"/>
  <c r="E55" i="20"/>
  <c r="M55" i="20"/>
  <c r="X55" i="20"/>
  <c r="E73" i="20"/>
  <c r="M73" i="20"/>
  <c r="X73" i="20"/>
  <c r="E91" i="20"/>
  <c r="M91" i="20"/>
  <c r="X91" i="20"/>
  <c r="E109" i="20"/>
  <c r="M109" i="20"/>
  <c r="X109" i="20"/>
  <c r="E127" i="20"/>
  <c r="M127" i="20"/>
  <c r="X127" i="20"/>
  <c r="E145" i="20"/>
  <c r="M145" i="20"/>
  <c r="X145" i="20"/>
  <c r="E163" i="20"/>
  <c r="M163" i="20"/>
  <c r="X163" i="20"/>
  <c r="E181" i="20"/>
  <c r="M181" i="20"/>
  <c r="X181" i="20"/>
  <c r="E199" i="20"/>
  <c r="M199" i="20"/>
  <c r="X199" i="20"/>
  <c r="E217" i="20"/>
  <c r="M217" i="20"/>
  <c r="X217" i="20"/>
  <c r="E235" i="20"/>
  <c r="M235" i="20"/>
  <c r="X235" i="20"/>
  <c r="E253" i="20"/>
  <c r="M253" i="20"/>
  <c r="X253" i="20"/>
  <c r="E271" i="20"/>
  <c r="M271" i="20"/>
  <c r="X271" i="20"/>
  <c r="E289" i="20"/>
  <c r="M289" i="20"/>
  <c r="X289" i="20"/>
  <c r="X303" i="20"/>
  <c r="B24" i="29"/>
  <c r="B42" i="29"/>
  <c r="B47" i="29"/>
  <c r="B59" i="29"/>
  <c r="Q42" i="29"/>
  <c r="P42" i="29"/>
  <c r="O42" i="29"/>
  <c r="N42" i="29"/>
  <c r="M42" i="29"/>
  <c r="L42" i="29"/>
  <c r="K42" i="29"/>
  <c r="J42" i="29"/>
  <c r="J24" i="29"/>
  <c r="J56" i="29"/>
  <c r="I42" i="29"/>
  <c r="H42" i="29"/>
  <c r="G42" i="29"/>
  <c r="F42" i="29"/>
  <c r="E42" i="29"/>
  <c r="D42" i="29"/>
  <c r="C42" i="29"/>
  <c r="B48" i="29"/>
  <c r="B60" i="29"/>
  <c r="Q24" i="29"/>
  <c r="Q56" i="29"/>
  <c r="P24" i="29"/>
  <c r="P56" i="29"/>
  <c r="O24" i="29"/>
  <c r="O56" i="29"/>
  <c r="N24" i="29"/>
  <c r="N56" i="29"/>
  <c r="M24" i="29"/>
  <c r="M56" i="29"/>
  <c r="L24" i="29"/>
  <c r="L56" i="29"/>
  <c r="K24" i="29"/>
  <c r="K56" i="29"/>
  <c r="I24" i="29"/>
  <c r="I56" i="29"/>
  <c r="H24" i="29"/>
  <c r="H56" i="29"/>
  <c r="G24" i="29"/>
  <c r="G56" i="29"/>
  <c r="F24" i="29"/>
  <c r="F56" i="29"/>
  <c r="E24" i="29"/>
  <c r="E56" i="29"/>
  <c r="D24" i="29"/>
  <c r="D56" i="29"/>
  <c r="C24" i="29"/>
  <c r="C56" i="29"/>
  <c r="J4" i="34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Q42" i="13"/>
  <c r="P42" i="13"/>
  <c r="O42" i="13"/>
  <c r="N42" i="13"/>
  <c r="M42" i="13"/>
  <c r="L42" i="13"/>
  <c r="K42" i="13"/>
  <c r="K24" i="13"/>
  <c r="K47" i="13"/>
  <c r="K59" i="13"/>
  <c r="J42" i="13"/>
  <c r="I42" i="13"/>
  <c r="H42" i="13"/>
  <c r="G42" i="13"/>
  <c r="F42" i="13"/>
  <c r="E42" i="13"/>
  <c r="D42" i="13"/>
  <c r="C42" i="13"/>
  <c r="Q24" i="13"/>
  <c r="Q56" i="13"/>
  <c r="P24" i="13"/>
  <c r="P56" i="13"/>
  <c r="O24" i="13"/>
  <c r="O56" i="13"/>
  <c r="N24" i="13"/>
  <c r="N56" i="13"/>
  <c r="M24" i="13"/>
  <c r="M56" i="13"/>
  <c r="L24" i="13"/>
  <c r="L56" i="13"/>
  <c r="K56" i="13"/>
  <c r="J24" i="13"/>
  <c r="J56" i="13"/>
  <c r="I24" i="13"/>
  <c r="I56" i="13"/>
  <c r="H24" i="13"/>
  <c r="H56" i="13"/>
  <c r="G24" i="13"/>
  <c r="G56" i="13"/>
  <c r="F24" i="13"/>
  <c r="F56" i="13"/>
  <c r="E24" i="13"/>
  <c r="E56" i="13"/>
  <c r="D24" i="13"/>
  <c r="D56" i="13"/>
  <c r="C24" i="13"/>
  <c r="C56" i="13"/>
  <c r="B56" i="13"/>
  <c r="H55" i="29"/>
  <c r="H68" i="29"/>
  <c r="P55" i="29"/>
  <c r="P68" i="29"/>
  <c r="E55" i="29"/>
  <c r="E68" i="29"/>
  <c r="I55" i="29"/>
  <c r="I68" i="29"/>
  <c r="J47" i="29"/>
  <c r="J59" i="29"/>
  <c r="B50" i="29"/>
  <c r="B52" i="29"/>
  <c r="B54" i="29"/>
  <c r="B56" i="29"/>
  <c r="B55" i="29"/>
  <c r="B68" i="29"/>
  <c r="C47" i="29"/>
  <c r="C59" i="29"/>
  <c r="K47" i="29"/>
  <c r="K59" i="29"/>
  <c r="C48" i="29"/>
  <c r="C60" i="29"/>
  <c r="K48" i="29"/>
  <c r="K60" i="29"/>
  <c r="C49" i="29"/>
  <c r="K49" i="29"/>
  <c r="C50" i="29"/>
  <c r="C62" i="29"/>
  <c r="K50" i="29"/>
  <c r="K62" i="29"/>
  <c r="C51" i="29"/>
  <c r="C63" i="29"/>
  <c r="K51" i="29"/>
  <c r="K63" i="29"/>
  <c r="C52" i="29"/>
  <c r="C64" i="29"/>
  <c r="K52" i="29"/>
  <c r="K64" i="29"/>
  <c r="C53" i="29"/>
  <c r="K53" i="29"/>
  <c r="C54" i="29"/>
  <c r="C66" i="29"/>
  <c r="K54" i="29"/>
  <c r="K66" i="29"/>
  <c r="C55" i="29"/>
  <c r="C67" i="29"/>
  <c r="K55" i="29"/>
  <c r="K67" i="29"/>
  <c r="D47" i="29"/>
  <c r="D59" i="29"/>
  <c r="L47" i="29"/>
  <c r="L59" i="29"/>
  <c r="D48" i="29"/>
  <c r="L48" i="29"/>
  <c r="D49" i="29"/>
  <c r="D61" i="29"/>
  <c r="L49" i="29"/>
  <c r="L61" i="29"/>
  <c r="D50" i="29"/>
  <c r="D62" i="29"/>
  <c r="L50" i="29"/>
  <c r="L62" i="29"/>
  <c r="D51" i="29"/>
  <c r="D63" i="29"/>
  <c r="L51" i="29"/>
  <c r="L63" i="29"/>
  <c r="D52" i="29"/>
  <c r="L52" i="29"/>
  <c r="D53" i="29"/>
  <c r="D65" i="29"/>
  <c r="L53" i="29"/>
  <c r="L65" i="29"/>
  <c r="D54" i="29"/>
  <c r="D66" i="29"/>
  <c r="L54" i="29"/>
  <c r="L66" i="29"/>
  <c r="D55" i="29"/>
  <c r="D67" i="29"/>
  <c r="L55" i="29"/>
  <c r="L67" i="29"/>
  <c r="J49" i="29"/>
  <c r="J51" i="29"/>
  <c r="J54" i="29"/>
  <c r="E47" i="29"/>
  <c r="E59" i="29"/>
  <c r="M47" i="29"/>
  <c r="M59" i="29"/>
  <c r="E48" i="29"/>
  <c r="E60" i="29"/>
  <c r="M48" i="29"/>
  <c r="M60" i="29"/>
  <c r="E49" i="29"/>
  <c r="E61" i="29"/>
  <c r="M49" i="29"/>
  <c r="E50" i="29"/>
  <c r="M50" i="29"/>
  <c r="M62" i="29"/>
  <c r="E51" i="29"/>
  <c r="E63" i="29"/>
  <c r="M51" i="29"/>
  <c r="M63" i="29"/>
  <c r="E52" i="29"/>
  <c r="E64" i="29"/>
  <c r="M52" i="29"/>
  <c r="M64" i="29"/>
  <c r="E53" i="29"/>
  <c r="E65" i="29"/>
  <c r="M53" i="29"/>
  <c r="E54" i="29"/>
  <c r="M54" i="29"/>
  <c r="M66" i="29"/>
  <c r="E67" i="29"/>
  <c r="M55" i="29"/>
  <c r="M67" i="29"/>
  <c r="B49" i="29"/>
  <c r="B61" i="29"/>
  <c r="B51" i="29"/>
  <c r="B63" i="29"/>
  <c r="J53" i="29"/>
  <c r="J52" i="29"/>
  <c r="J65" i="29"/>
  <c r="B67" i="29"/>
  <c r="F47" i="29"/>
  <c r="F59" i="29"/>
  <c r="N47" i="29"/>
  <c r="N59" i="29"/>
  <c r="F48" i="29"/>
  <c r="F60" i="29"/>
  <c r="N48" i="29"/>
  <c r="N60" i="29"/>
  <c r="F49" i="29"/>
  <c r="F61" i="29"/>
  <c r="N49" i="29"/>
  <c r="N61" i="29"/>
  <c r="F50" i="29"/>
  <c r="F62" i="29"/>
  <c r="N50" i="29"/>
  <c r="F51" i="29"/>
  <c r="N51" i="29"/>
  <c r="N63" i="29"/>
  <c r="F52" i="29"/>
  <c r="F64" i="29"/>
  <c r="N52" i="29"/>
  <c r="N64" i="29"/>
  <c r="F53" i="29"/>
  <c r="F65" i="29"/>
  <c r="N53" i="29"/>
  <c r="N65" i="29"/>
  <c r="F54" i="29"/>
  <c r="F66" i="29"/>
  <c r="N54" i="29"/>
  <c r="F55" i="29"/>
  <c r="F68" i="29"/>
  <c r="N55" i="29"/>
  <c r="N67" i="29"/>
  <c r="J48" i="29"/>
  <c r="J50" i="29"/>
  <c r="J62" i="29"/>
  <c r="B53" i="29"/>
  <c r="B65" i="29"/>
  <c r="J55" i="29"/>
  <c r="J67" i="29"/>
  <c r="G47" i="29"/>
  <c r="G59" i="29"/>
  <c r="O47" i="29"/>
  <c r="O59" i="29"/>
  <c r="G48" i="29"/>
  <c r="O48" i="29"/>
  <c r="O60" i="29"/>
  <c r="G49" i="29"/>
  <c r="G61" i="29"/>
  <c r="O49" i="29"/>
  <c r="O61" i="29"/>
  <c r="G50" i="29"/>
  <c r="G62" i="29"/>
  <c r="O50" i="29"/>
  <c r="O62" i="29"/>
  <c r="G51" i="29"/>
  <c r="G63" i="29"/>
  <c r="O51" i="29"/>
  <c r="G52" i="29"/>
  <c r="O52" i="29"/>
  <c r="O64" i="29"/>
  <c r="G53" i="29"/>
  <c r="G65" i="29"/>
  <c r="O53" i="29"/>
  <c r="O65" i="29"/>
  <c r="G54" i="29"/>
  <c r="G66" i="29"/>
  <c r="O54" i="29"/>
  <c r="O66" i="29"/>
  <c r="G55" i="29"/>
  <c r="G67" i="29"/>
  <c r="O55" i="29"/>
  <c r="O68" i="29"/>
  <c r="J64" i="29"/>
  <c r="H47" i="29"/>
  <c r="H59" i="29"/>
  <c r="P47" i="29"/>
  <c r="P59" i="29"/>
  <c r="H48" i="29"/>
  <c r="H60" i="29"/>
  <c r="P48" i="29"/>
  <c r="P60" i="29"/>
  <c r="H49" i="29"/>
  <c r="H61" i="29"/>
  <c r="P49" i="29"/>
  <c r="P61" i="29"/>
  <c r="H50" i="29"/>
  <c r="P50" i="29"/>
  <c r="H51" i="29"/>
  <c r="H63" i="29"/>
  <c r="P51" i="29"/>
  <c r="P63" i="29"/>
  <c r="H52" i="29"/>
  <c r="H64" i="29"/>
  <c r="P52" i="29"/>
  <c r="P64" i="29"/>
  <c r="H53" i="29"/>
  <c r="H65" i="29"/>
  <c r="P53" i="29"/>
  <c r="P65" i="29"/>
  <c r="H54" i="29"/>
  <c r="P54" i="29"/>
  <c r="H67" i="29"/>
  <c r="P67" i="29"/>
  <c r="I47" i="29"/>
  <c r="I59" i="29"/>
  <c r="Q47" i="29"/>
  <c r="Q59" i="29"/>
  <c r="I48" i="29"/>
  <c r="I60" i="29"/>
  <c r="Q48" i="29"/>
  <c r="Q60" i="29"/>
  <c r="I49" i="29"/>
  <c r="Q49" i="29"/>
  <c r="I50" i="29"/>
  <c r="I62" i="29"/>
  <c r="Q50" i="29"/>
  <c r="Q62" i="29"/>
  <c r="I51" i="29"/>
  <c r="I63" i="29"/>
  <c r="Q51" i="29"/>
  <c r="Q63" i="29"/>
  <c r="I52" i="29"/>
  <c r="I64" i="29"/>
  <c r="Q52" i="29"/>
  <c r="Q64" i="29"/>
  <c r="I53" i="29"/>
  <c r="Q53" i="29"/>
  <c r="I54" i="29"/>
  <c r="I66" i="29"/>
  <c r="Q54" i="29"/>
  <c r="Q66" i="29"/>
  <c r="I67" i="29"/>
  <c r="Q55" i="29"/>
  <c r="Q67" i="29"/>
  <c r="G55" i="13"/>
  <c r="G68" i="13"/>
  <c r="C55" i="13"/>
  <c r="C68" i="13"/>
  <c r="N55" i="13"/>
  <c r="N68" i="13"/>
  <c r="O55" i="13"/>
  <c r="O68" i="13"/>
  <c r="H55" i="13"/>
  <c r="H68" i="13"/>
  <c r="B55" i="13"/>
  <c r="B68" i="13"/>
  <c r="J55" i="13"/>
  <c r="J68" i="13"/>
  <c r="B47" i="13"/>
  <c r="B59" i="13"/>
  <c r="J47" i="13"/>
  <c r="J59" i="13"/>
  <c r="B48" i="13"/>
  <c r="B60" i="13"/>
  <c r="J48" i="13"/>
  <c r="J60" i="13"/>
  <c r="B49" i="13"/>
  <c r="B61" i="13"/>
  <c r="J49" i="13"/>
  <c r="J61" i="13"/>
  <c r="B50" i="13"/>
  <c r="B62" i="13"/>
  <c r="J50" i="13"/>
  <c r="B51" i="13"/>
  <c r="J51" i="13"/>
  <c r="B52" i="13"/>
  <c r="B64" i="13"/>
  <c r="J52" i="13"/>
  <c r="J64" i="13"/>
  <c r="B53" i="13"/>
  <c r="B65" i="13"/>
  <c r="J53" i="13"/>
  <c r="J65" i="13"/>
  <c r="B54" i="13"/>
  <c r="B66" i="13"/>
  <c r="J54" i="13"/>
  <c r="C47" i="13"/>
  <c r="C59" i="13"/>
  <c r="C48" i="13"/>
  <c r="C60" i="13"/>
  <c r="K48" i="13"/>
  <c r="K60" i="13"/>
  <c r="C49" i="13"/>
  <c r="C61" i="13"/>
  <c r="K49" i="13"/>
  <c r="K61" i="13"/>
  <c r="C50" i="13"/>
  <c r="K50" i="13"/>
  <c r="C51" i="13"/>
  <c r="K51" i="13"/>
  <c r="K63" i="13"/>
  <c r="C52" i="13"/>
  <c r="C64" i="13"/>
  <c r="K52" i="13"/>
  <c r="K64" i="13"/>
  <c r="C53" i="13"/>
  <c r="C65" i="13"/>
  <c r="K53" i="13"/>
  <c r="K65" i="13"/>
  <c r="C54" i="13"/>
  <c r="K54" i="13"/>
  <c r="K55" i="13"/>
  <c r="K67" i="13"/>
  <c r="D47" i="13"/>
  <c r="D59" i="13"/>
  <c r="L47" i="13"/>
  <c r="L59" i="13"/>
  <c r="D48" i="13"/>
  <c r="D60" i="13"/>
  <c r="L48" i="13"/>
  <c r="L60" i="13"/>
  <c r="D49" i="13"/>
  <c r="D61" i="13"/>
  <c r="L49" i="13"/>
  <c r="D50" i="13"/>
  <c r="L50" i="13"/>
  <c r="L62" i="13"/>
  <c r="D51" i="13"/>
  <c r="D63" i="13"/>
  <c r="L51" i="13"/>
  <c r="L63" i="13"/>
  <c r="D52" i="13"/>
  <c r="D64" i="13"/>
  <c r="L52" i="13"/>
  <c r="L64" i="13"/>
  <c r="D53" i="13"/>
  <c r="D65" i="13"/>
  <c r="L53" i="13"/>
  <c r="D54" i="13"/>
  <c r="L54" i="13"/>
  <c r="L66" i="13"/>
  <c r="D55" i="13"/>
  <c r="D67" i="13"/>
  <c r="L55" i="13"/>
  <c r="L67" i="13"/>
  <c r="E47" i="13"/>
  <c r="E59" i="13"/>
  <c r="M47" i="13"/>
  <c r="M59" i="13"/>
  <c r="E48" i="13"/>
  <c r="E60" i="13"/>
  <c r="M48" i="13"/>
  <c r="E49" i="13"/>
  <c r="M49" i="13"/>
  <c r="M61" i="13"/>
  <c r="E50" i="13"/>
  <c r="E62" i="13"/>
  <c r="M50" i="13"/>
  <c r="M62" i="13"/>
  <c r="E51" i="13"/>
  <c r="E63" i="13"/>
  <c r="M51" i="13"/>
  <c r="M63" i="13"/>
  <c r="E52" i="13"/>
  <c r="E64" i="13"/>
  <c r="M52" i="13"/>
  <c r="E53" i="13"/>
  <c r="M53" i="13"/>
  <c r="M65" i="13"/>
  <c r="E54" i="13"/>
  <c r="E66" i="13"/>
  <c r="M54" i="13"/>
  <c r="M66" i="13"/>
  <c r="E55" i="13"/>
  <c r="E67" i="13"/>
  <c r="M55" i="13"/>
  <c r="M67" i="13"/>
  <c r="F47" i="13"/>
  <c r="F59" i="13"/>
  <c r="N47" i="13"/>
  <c r="N59" i="13"/>
  <c r="F48" i="13"/>
  <c r="N48" i="13"/>
  <c r="N60" i="13"/>
  <c r="F49" i="13"/>
  <c r="F61" i="13"/>
  <c r="N49" i="13"/>
  <c r="N61" i="13"/>
  <c r="F50" i="13"/>
  <c r="F62" i="13"/>
  <c r="N50" i="13"/>
  <c r="N62" i="13"/>
  <c r="F51" i="13"/>
  <c r="F63" i="13"/>
  <c r="N51" i="13"/>
  <c r="F52" i="13"/>
  <c r="N52" i="13"/>
  <c r="N64" i="13"/>
  <c r="F53" i="13"/>
  <c r="F65" i="13"/>
  <c r="N53" i="13"/>
  <c r="N65" i="13"/>
  <c r="F54" i="13"/>
  <c r="F66" i="13"/>
  <c r="N54" i="13"/>
  <c r="N66" i="13"/>
  <c r="F55" i="13"/>
  <c r="F67" i="13"/>
  <c r="G47" i="13"/>
  <c r="G59" i="13"/>
  <c r="O47" i="13"/>
  <c r="O59" i="13"/>
  <c r="G48" i="13"/>
  <c r="G60" i="13"/>
  <c r="O48" i="13"/>
  <c r="O60" i="13"/>
  <c r="G49" i="13"/>
  <c r="G61" i="13"/>
  <c r="O49" i="13"/>
  <c r="O61" i="13"/>
  <c r="G50" i="13"/>
  <c r="G62" i="13"/>
  <c r="O50" i="13"/>
  <c r="G51" i="13"/>
  <c r="O51" i="13"/>
  <c r="O63" i="13"/>
  <c r="G52" i="13"/>
  <c r="G64" i="13"/>
  <c r="O52" i="13"/>
  <c r="O64" i="13"/>
  <c r="G53" i="13"/>
  <c r="G65" i="13"/>
  <c r="O53" i="13"/>
  <c r="O65" i="13"/>
  <c r="G54" i="13"/>
  <c r="G66" i="13"/>
  <c r="O54" i="13"/>
  <c r="O67" i="13"/>
  <c r="H47" i="13"/>
  <c r="H59" i="13"/>
  <c r="P47" i="13"/>
  <c r="P59" i="13"/>
  <c r="H48" i="13"/>
  <c r="H60" i="13"/>
  <c r="P48" i="13"/>
  <c r="P60" i="13"/>
  <c r="H49" i="13"/>
  <c r="H61" i="13"/>
  <c r="P49" i="13"/>
  <c r="H50" i="13"/>
  <c r="P50" i="13"/>
  <c r="P62" i="13"/>
  <c r="H51" i="13"/>
  <c r="H63" i="13"/>
  <c r="P51" i="13"/>
  <c r="P63" i="13"/>
  <c r="H52" i="13"/>
  <c r="H64" i="13"/>
  <c r="P52" i="13"/>
  <c r="P64" i="13"/>
  <c r="H53" i="13"/>
  <c r="H65" i="13"/>
  <c r="P53" i="13"/>
  <c r="H54" i="13"/>
  <c r="P54" i="13"/>
  <c r="P66" i="13"/>
  <c r="H67" i="13"/>
  <c r="P55" i="13"/>
  <c r="P67" i="13"/>
  <c r="I47" i="13"/>
  <c r="I59" i="13"/>
  <c r="Q47" i="13"/>
  <c r="Q59" i="13"/>
  <c r="I48" i="13"/>
  <c r="I60" i="13"/>
  <c r="Q48" i="13"/>
  <c r="I49" i="13"/>
  <c r="Q49" i="13"/>
  <c r="Q61" i="13"/>
  <c r="I50" i="13"/>
  <c r="I62" i="13"/>
  <c r="Q50" i="13"/>
  <c r="Q62" i="13"/>
  <c r="I51" i="13"/>
  <c r="I63" i="13"/>
  <c r="Q51" i="13"/>
  <c r="Q63" i="13"/>
  <c r="I52" i="13"/>
  <c r="I64" i="13"/>
  <c r="Q52" i="13"/>
  <c r="I53" i="13"/>
  <c r="Q53" i="13"/>
  <c r="Q65" i="13"/>
  <c r="I54" i="13"/>
  <c r="I66" i="13"/>
  <c r="Q54" i="13"/>
  <c r="Q66" i="13"/>
  <c r="I55" i="13"/>
  <c r="I67" i="13"/>
  <c r="Q55" i="13"/>
  <c r="Q67" i="13"/>
  <c r="L68" i="29"/>
  <c r="M68" i="29"/>
  <c r="J66" i="29"/>
  <c r="B66" i="29"/>
  <c r="K68" i="29"/>
  <c r="J68" i="29"/>
  <c r="D68" i="29"/>
  <c r="Q65" i="29"/>
  <c r="Q61" i="29"/>
  <c r="P66" i="29"/>
  <c r="P62" i="29"/>
  <c r="G64" i="29"/>
  <c r="G60" i="29"/>
  <c r="F67" i="29"/>
  <c r="F63" i="29"/>
  <c r="E66" i="29"/>
  <c r="E62" i="29"/>
  <c r="J63" i="29"/>
  <c r="L64" i="29"/>
  <c r="L60" i="29"/>
  <c r="K65" i="29"/>
  <c r="K61" i="29"/>
  <c r="B64" i="29"/>
  <c r="C68" i="29"/>
  <c r="J60" i="29"/>
  <c r="G68" i="29"/>
  <c r="I65" i="29"/>
  <c r="I61" i="29"/>
  <c r="H66" i="29"/>
  <c r="H62" i="29"/>
  <c r="O67" i="29"/>
  <c r="O63" i="29"/>
  <c r="N66" i="29"/>
  <c r="N62" i="29"/>
  <c r="M65" i="29"/>
  <c r="M61" i="29"/>
  <c r="J61" i="29"/>
  <c r="D64" i="29"/>
  <c r="D60" i="29"/>
  <c r="C65" i="29"/>
  <c r="C61" i="29"/>
  <c r="B62" i="29"/>
  <c r="Q68" i="29"/>
  <c r="N68" i="29"/>
  <c r="C66" i="13"/>
  <c r="C62" i="13"/>
  <c r="J66" i="13"/>
  <c r="J62" i="13"/>
  <c r="Q68" i="13"/>
  <c r="I68" i="13"/>
  <c r="M68" i="13"/>
  <c r="F68" i="13"/>
  <c r="I65" i="13"/>
  <c r="I61" i="13"/>
  <c r="H66" i="13"/>
  <c r="H62" i="13"/>
  <c r="G67" i="13"/>
  <c r="G63" i="13"/>
  <c r="F64" i="13"/>
  <c r="F60" i="13"/>
  <c r="E65" i="13"/>
  <c r="E61" i="13"/>
  <c r="D66" i="13"/>
  <c r="D62" i="13"/>
  <c r="C67" i="13"/>
  <c r="C63" i="13"/>
  <c r="J67" i="13"/>
  <c r="J63" i="13"/>
  <c r="E68" i="13"/>
  <c r="L68" i="13"/>
  <c r="P68" i="13"/>
  <c r="Q64" i="13"/>
  <c r="Q60" i="13"/>
  <c r="P65" i="13"/>
  <c r="P61" i="13"/>
  <c r="O66" i="13"/>
  <c r="O62" i="13"/>
  <c r="N67" i="13"/>
  <c r="N63" i="13"/>
  <c r="M64" i="13"/>
  <c r="M60" i="13"/>
  <c r="L65" i="13"/>
  <c r="L61" i="13"/>
  <c r="K66" i="13"/>
  <c r="K62" i="13"/>
  <c r="B67" i="13"/>
  <c r="B63" i="13"/>
  <c r="D68" i="13"/>
  <c r="K68" i="13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T293" i="20"/>
  <c r="U293" i="20"/>
  <c r="V293" i="20"/>
  <c r="W293" i="20"/>
  <c r="X293" i="20"/>
  <c r="C53" i="10"/>
  <c r="K56" i="10"/>
  <c r="C50" i="10"/>
  <c r="M47" i="10"/>
  <c r="N48" i="10"/>
  <c r="O48" i="10"/>
  <c r="C51" i="10"/>
  <c r="Q50" i="10"/>
  <c r="I49" i="10"/>
  <c r="C55" i="10"/>
  <c r="L47" i="10"/>
  <c r="K50" i="10"/>
  <c r="C56" i="10"/>
  <c r="P49" i="10"/>
  <c r="E56" i="10"/>
  <c r="K55" i="10"/>
  <c r="K51" i="10"/>
  <c r="N53" i="10"/>
  <c r="D56" i="10"/>
  <c r="N51" i="10"/>
  <c r="F51" i="10"/>
  <c r="G53" i="10"/>
  <c r="L48" i="10"/>
  <c r="L52" i="10"/>
  <c r="K47" i="10"/>
  <c r="F53" i="10"/>
  <c r="K48" i="10"/>
  <c r="K52" i="10"/>
  <c r="L56" i="10"/>
  <c r="M52" i="10"/>
  <c r="J50" i="10"/>
  <c r="B51" i="10"/>
  <c r="N55" i="10"/>
  <c r="N49" i="10"/>
  <c r="N47" i="10"/>
  <c r="M49" i="10"/>
  <c r="E53" i="10"/>
  <c r="J55" i="10"/>
  <c r="O49" i="10"/>
  <c r="F55" i="10"/>
  <c r="E52" i="10"/>
  <c r="F59" i="10"/>
  <c r="M56" i="10"/>
  <c r="O53" i="10"/>
  <c r="D52" i="10"/>
  <c r="M48" i="10"/>
  <c r="Q54" i="10"/>
  <c r="J51" i="10"/>
  <c r="I54" i="10"/>
  <c r="I50" i="10"/>
  <c r="H54" i="10"/>
  <c r="H50" i="10"/>
  <c r="J47" i="10"/>
  <c r="J59" i="10"/>
  <c r="I55" i="10"/>
  <c r="G54" i="10"/>
  <c r="Q51" i="10"/>
  <c r="O50" i="10"/>
  <c r="G50" i="10"/>
  <c r="I47" i="10"/>
  <c r="I59" i="10"/>
  <c r="C59" i="10"/>
  <c r="J56" i="10"/>
  <c r="P55" i="10"/>
  <c r="H55" i="10"/>
  <c r="N54" i="10"/>
  <c r="F54" i="10"/>
  <c r="L53" i="10"/>
  <c r="D53" i="10"/>
  <c r="J52" i="10"/>
  <c r="P51" i="10"/>
  <c r="H51" i="10"/>
  <c r="N50" i="10"/>
  <c r="F50" i="10"/>
  <c r="L49" i="10"/>
  <c r="J48" i="10"/>
  <c r="P47" i="10"/>
  <c r="P59" i="10"/>
  <c r="H59" i="10"/>
  <c r="P54" i="10"/>
  <c r="Q55" i="10"/>
  <c r="O54" i="10"/>
  <c r="M53" i="10"/>
  <c r="I51" i="10"/>
  <c r="Q47" i="10"/>
  <c r="Q59" i="10"/>
  <c r="C54" i="10"/>
  <c r="C67" i="10"/>
  <c r="Q56" i="10"/>
  <c r="I56" i="10"/>
  <c r="O55" i="10"/>
  <c r="G55" i="10"/>
  <c r="M54" i="10"/>
  <c r="E54" i="10"/>
  <c r="K53" i="10"/>
  <c r="Q52" i="10"/>
  <c r="I52" i="10"/>
  <c r="O51" i="10"/>
  <c r="G51" i="10"/>
  <c r="M50" i="10"/>
  <c r="E50" i="10"/>
  <c r="K49" i="10"/>
  <c r="K61" i="10"/>
  <c r="Q48" i="10"/>
  <c r="I48" i="10"/>
  <c r="O47" i="10"/>
  <c r="O59" i="10"/>
  <c r="P50" i="10"/>
  <c r="H56" i="10"/>
  <c r="L54" i="10"/>
  <c r="J49" i="10"/>
  <c r="P48" i="10"/>
  <c r="P56" i="10"/>
  <c r="J53" i="10"/>
  <c r="D50" i="10"/>
  <c r="C52" i="10"/>
  <c r="C65" i="10"/>
  <c r="O56" i="10"/>
  <c r="G56" i="10"/>
  <c r="M55" i="10"/>
  <c r="E55" i="10"/>
  <c r="K54" i="10"/>
  <c r="Q53" i="10"/>
  <c r="I53" i="10"/>
  <c r="O52" i="10"/>
  <c r="G52" i="10"/>
  <c r="M51" i="10"/>
  <c r="E51" i="10"/>
  <c r="Q49" i="10"/>
  <c r="D54" i="10"/>
  <c r="P52" i="10"/>
  <c r="P64" i="10"/>
  <c r="H52" i="10"/>
  <c r="L50" i="10"/>
  <c r="N56" i="10"/>
  <c r="F56" i="10"/>
  <c r="L55" i="10"/>
  <c r="D55" i="10"/>
  <c r="J54" i="10"/>
  <c r="P53" i="10"/>
  <c r="H53" i="10"/>
  <c r="N52" i="10"/>
  <c r="F52" i="10"/>
  <c r="L51" i="10"/>
  <c r="D51" i="10"/>
  <c r="B56" i="10"/>
  <c r="L59" i="10"/>
  <c r="B55" i="10"/>
  <c r="B50" i="10"/>
  <c r="B54" i="10"/>
  <c r="G59" i="10"/>
  <c r="M59" i="10"/>
  <c r="D59" i="10"/>
  <c r="E59" i="10"/>
  <c r="K59" i="10"/>
  <c r="O68" i="10"/>
  <c r="N64" i="10"/>
  <c r="J60" i="10"/>
  <c r="M61" i="10"/>
  <c r="Q68" i="10"/>
  <c r="P63" i="10"/>
  <c r="O66" i="10"/>
  <c r="B60" i="10"/>
  <c r="O67" i="10"/>
  <c r="P66" i="10"/>
  <c r="I60" i="10"/>
  <c r="G60" i="10"/>
  <c r="C64" i="10"/>
  <c r="Q67" i="10"/>
  <c r="N63" i="10"/>
  <c r="Q66" i="10"/>
  <c r="M64" i="10"/>
  <c r="L64" i="10"/>
  <c r="L68" i="10"/>
  <c r="D64" i="10"/>
  <c r="P67" i="10"/>
  <c r="N67" i="10"/>
  <c r="Q60" i="10"/>
  <c r="D60" i="10"/>
  <c r="M66" i="10"/>
  <c r="L60" i="10"/>
  <c r="M60" i="10"/>
  <c r="E65" i="10"/>
  <c r="Q63" i="10"/>
  <c r="M68" i="10"/>
  <c r="L63" i="10"/>
  <c r="I66" i="10"/>
  <c r="C63" i="10"/>
  <c r="H60" i="10"/>
  <c r="E60" i="10"/>
  <c r="M63" i="10"/>
  <c r="H65" i="10"/>
  <c r="M65" i="10"/>
  <c r="N66" i="10"/>
  <c r="H63" i="10"/>
  <c r="F67" i="10"/>
  <c r="O64" i="10"/>
  <c r="I67" i="10"/>
  <c r="E61" i="10"/>
  <c r="N65" i="10"/>
  <c r="D66" i="10"/>
  <c r="P65" i="10"/>
  <c r="J64" i="10"/>
  <c r="H67" i="10"/>
  <c r="G63" i="10"/>
  <c r="M62" i="10"/>
  <c r="G66" i="10"/>
  <c r="E62" i="10"/>
  <c r="N62" i="10"/>
  <c r="K67" i="10"/>
  <c r="K60" i="10"/>
  <c r="L65" i="10"/>
  <c r="C61" i="10"/>
  <c r="C62" i="10"/>
  <c r="E66" i="10"/>
  <c r="K62" i="10"/>
  <c r="N61" i="10"/>
  <c r="M67" i="10"/>
  <c r="P60" i="10"/>
  <c r="H61" i="10"/>
  <c r="Q61" i="10"/>
  <c r="K64" i="10"/>
  <c r="O62" i="10"/>
  <c r="Q64" i="10"/>
  <c r="F68" i="10"/>
  <c r="J67" i="10"/>
  <c r="D62" i="10"/>
  <c r="I62" i="10"/>
  <c r="J68" i="10"/>
  <c r="K66" i="10"/>
  <c r="F63" i="10"/>
  <c r="Q65" i="10"/>
  <c r="D61" i="10"/>
  <c r="F64" i="10"/>
  <c r="L66" i="10"/>
  <c r="G67" i="10"/>
  <c r="J61" i="10"/>
  <c r="F60" i="10"/>
  <c r="D63" i="10"/>
  <c r="E67" i="10"/>
  <c r="G68" i="10"/>
  <c r="P61" i="10"/>
  <c r="H68" i="10"/>
  <c r="I65" i="10"/>
  <c r="J62" i="10"/>
  <c r="F61" i="10"/>
  <c r="E68" i="10"/>
  <c r="G61" i="10"/>
  <c r="K68" i="10"/>
  <c r="J63" i="10"/>
  <c r="F62" i="10"/>
  <c r="D65" i="10"/>
  <c r="C60" i="10"/>
  <c r="G62" i="10"/>
  <c r="O65" i="10"/>
  <c r="C68" i="10"/>
  <c r="H62" i="10"/>
  <c r="I63" i="10"/>
  <c r="I64" i="10"/>
  <c r="O63" i="10"/>
  <c r="I68" i="10"/>
  <c r="J65" i="10"/>
  <c r="K63" i="10"/>
  <c r="F65" i="10"/>
  <c r="L67" i="10"/>
  <c r="D67" i="10"/>
  <c r="E63" i="10"/>
  <c r="L61" i="10"/>
  <c r="G64" i="10"/>
  <c r="H64" i="10"/>
  <c r="L62" i="10"/>
  <c r="I61" i="10"/>
  <c r="J66" i="10"/>
  <c r="K65" i="10"/>
  <c r="F66" i="10"/>
  <c r="D68" i="10"/>
  <c r="E64" i="10"/>
  <c r="G65" i="10"/>
  <c r="H66" i="10"/>
  <c r="C66" i="10"/>
  <c r="P62" i="10"/>
  <c r="N68" i="10"/>
  <c r="P68" i="10"/>
  <c r="O60" i="10"/>
  <c r="O61" i="10"/>
  <c r="Q62" i="10"/>
  <c r="N59" i="10"/>
  <c r="N60" i="10"/>
  <c r="D14" i="17"/>
  <c r="D13" i="17"/>
  <c r="D12" i="17"/>
  <c r="D11" i="17"/>
  <c r="D10" i="17"/>
  <c r="Q54" i="16"/>
  <c r="Q55" i="16"/>
  <c r="Q56" i="16"/>
  <c r="Q57" i="16"/>
  <c r="Q58" i="16"/>
  <c r="Q59" i="16"/>
  <c r="Q60" i="16"/>
  <c r="Q61" i="16"/>
  <c r="Q62" i="16"/>
  <c r="Q63" i="16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61" i="10"/>
  <c r="B67" i="10"/>
  <c r="B59" i="10"/>
  <c r="B68" i="10"/>
  <c r="B63" i="10"/>
  <c r="B65" i="10"/>
  <c r="B62" i="10"/>
  <c r="B64" i="10"/>
  <c r="B66" i="10"/>
  <c r="J4" i="35"/>
  <c r="I4" i="34"/>
  <c r="K4" i="34"/>
  <c r="D25" i="35"/>
  <c r="D15" i="35"/>
  <c r="I4" i="35"/>
  <c r="K4" i="35"/>
  <c r="F4" i="35"/>
  <c r="F4" i="34"/>
  <c r="D25" i="34"/>
  <c r="D15" i="34"/>
  <c r="Y243" i="20"/>
  <c r="Y207" i="20"/>
  <c r="Y189" i="20"/>
  <c r="Y171" i="20"/>
  <c r="Y279" i="20"/>
  <c r="Y153" i="20"/>
  <c r="Y261" i="20"/>
  <c r="Y225" i="20"/>
  <c r="S293" i="20"/>
  <c r="Y135" i="20"/>
  <c r="Y117" i="20"/>
  <c r="Y99" i="20"/>
  <c r="Y81" i="20"/>
  <c r="Y27" i="20"/>
  <c r="Y9" i="20"/>
  <c r="Y63" i="20"/>
  <c r="Y45" i="20"/>
  <c r="L199" i="20"/>
  <c r="R35" i="10"/>
  <c r="R39" i="10"/>
  <c r="R38" i="10"/>
  <c r="R37" i="10"/>
  <c r="R36" i="10"/>
  <c r="D19" i="20"/>
  <c r="D91" i="20"/>
  <c r="R31" i="16"/>
  <c r="R29" i="16"/>
  <c r="R30" i="16"/>
  <c r="R28" i="16"/>
  <c r="R32" i="16"/>
  <c r="L55" i="20"/>
  <c r="L109" i="20"/>
  <c r="L271" i="20"/>
  <c r="L217" i="20"/>
  <c r="L235" i="20"/>
  <c r="L289" i="20"/>
  <c r="L163" i="20"/>
  <c r="L91" i="20"/>
  <c r="L253" i="20"/>
  <c r="L19" i="20"/>
  <c r="L145" i="20"/>
  <c r="L37" i="20"/>
  <c r="L127" i="20"/>
  <c r="L73" i="20"/>
  <c r="L181" i="20"/>
  <c r="N271" i="20"/>
  <c r="D145" i="20"/>
  <c r="D109" i="20"/>
  <c r="D73" i="20"/>
  <c r="D127" i="20"/>
  <c r="D37" i="20"/>
  <c r="D217" i="20"/>
  <c r="D253" i="20"/>
  <c r="D235" i="20"/>
  <c r="D289" i="20"/>
  <c r="D181" i="20"/>
  <c r="D199" i="20"/>
  <c r="D163" i="20"/>
  <c r="D271" i="20"/>
  <c r="R31" i="10"/>
  <c r="R30" i="10"/>
  <c r="R33" i="10"/>
  <c r="R32" i="10"/>
  <c r="R34" i="10"/>
  <c r="G27" i="3"/>
  <c r="F27" i="3"/>
  <c r="E27" i="3"/>
  <c r="D27" i="3"/>
  <c r="C27" i="3"/>
  <c r="C12" i="3"/>
  <c r="D12" i="3"/>
  <c r="E12" i="3"/>
  <c r="F12" i="3"/>
  <c r="G12" i="3"/>
  <c r="B12" i="3"/>
  <c r="D25" i="3"/>
  <c r="C25" i="3"/>
  <c r="F24" i="3"/>
  <c r="D24" i="3"/>
  <c r="E24" i="3"/>
  <c r="G17" i="3"/>
  <c r="G25" i="3"/>
  <c r="E17" i="3"/>
  <c r="F25" i="3"/>
  <c r="N163" i="20"/>
  <c r="N289" i="20"/>
  <c r="N235" i="20"/>
  <c r="N199" i="20"/>
  <c r="N109" i="20"/>
  <c r="N253" i="20"/>
  <c r="N217" i="20"/>
  <c r="N127" i="20"/>
  <c r="N19" i="20"/>
  <c r="N91" i="20"/>
  <c r="N145" i="20"/>
  <c r="N37" i="20"/>
  <c r="N73" i="20"/>
  <c r="N181" i="20"/>
  <c r="C19" i="20"/>
  <c r="F19" i="20"/>
  <c r="C235" i="20"/>
  <c r="F235" i="20"/>
  <c r="D55" i="20"/>
  <c r="C24" i="3"/>
  <c r="G24" i="3"/>
  <c r="E25" i="3"/>
  <c r="W226" i="20"/>
  <c r="W262" i="20"/>
  <c r="W136" i="20"/>
  <c r="C289" i="20"/>
  <c r="F289" i="20"/>
  <c r="C109" i="20"/>
  <c r="F109" i="20"/>
  <c r="C271" i="20"/>
  <c r="F271" i="20"/>
  <c r="C127" i="20"/>
  <c r="F127" i="20"/>
  <c r="C181" i="20"/>
  <c r="F181" i="20"/>
  <c r="C199" i="20"/>
  <c r="F199" i="20"/>
  <c r="C145" i="20"/>
  <c r="F145" i="20"/>
  <c r="C163" i="20"/>
  <c r="F163" i="20"/>
  <c r="C37" i="20"/>
  <c r="F37" i="20"/>
  <c r="C217" i="20"/>
  <c r="F217" i="20"/>
  <c r="C91" i="20"/>
  <c r="F91" i="20"/>
  <c r="C253" i="20"/>
  <c r="F253" i="20"/>
  <c r="C73" i="20"/>
  <c r="F73" i="20"/>
  <c r="X294" i="20"/>
  <c r="C55" i="20"/>
  <c r="X307" i="20"/>
  <c r="T30" i="16"/>
  <c r="T31" i="16"/>
  <c r="T29" i="16"/>
  <c r="T32" i="16"/>
  <c r="T28" i="16"/>
  <c r="W244" i="20"/>
  <c r="W10" i="20"/>
  <c r="W154" i="20"/>
  <c r="W100" i="20"/>
  <c r="W208" i="20"/>
  <c r="W82" i="20"/>
  <c r="W28" i="20"/>
  <c r="W118" i="20"/>
  <c r="W172" i="20"/>
  <c r="W64" i="20"/>
  <c r="W190" i="20"/>
  <c r="W46" i="20"/>
  <c r="N55" i="20"/>
  <c r="F55" i="20"/>
  <c r="S294" i="20"/>
  <c r="U307" i="20"/>
  <c r="W294" i="20"/>
  <c r="T294" i="20"/>
  <c r="Y118" i="20"/>
  <c r="W245" i="20"/>
  <c r="Y280" i="20"/>
  <c r="W227" i="20"/>
  <c r="Y226" i="20"/>
  <c r="W119" i="20"/>
  <c r="Y172" i="20"/>
  <c r="Y154" i="20"/>
  <c r="W155" i="20"/>
  <c r="Y244" i="20"/>
  <c r="W173" i="20"/>
  <c r="Y28" i="20"/>
  <c r="W29" i="20"/>
  <c r="Y10" i="20"/>
  <c r="W11" i="20"/>
  <c r="W101" i="20"/>
  <c r="Y100" i="20"/>
  <c r="Y136" i="20"/>
  <c r="W137" i="20"/>
  <c r="Y64" i="20"/>
  <c r="W65" i="20"/>
  <c r="W191" i="20"/>
  <c r="Y190" i="20"/>
  <c r="Y82" i="20"/>
  <c r="W83" i="20"/>
  <c r="W263" i="20"/>
  <c r="Y262" i="20"/>
  <c r="Y208" i="20"/>
  <c r="W209" i="20"/>
  <c r="W47" i="20"/>
  <c r="Y46" i="20"/>
  <c r="X308" i="20"/>
  <c r="Y294" i="20"/>
  <c r="S295" i="20"/>
  <c r="T295" i="20"/>
  <c r="W295" i="20"/>
  <c r="W283" i="20"/>
  <c r="Y281" i="20"/>
  <c r="Y119" i="20"/>
  <c r="W120" i="20"/>
  <c r="W228" i="20"/>
  <c r="Y155" i="20"/>
  <c r="Y227" i="20"/>
  <c r="W156" i="20"/>
  <c r="Y173" i="20"/>
  <c r="W246" i="20"/>
  <c r="Y245" i="20"/>
  <c r="W174" i="20"/>
  <c r="U308" i="20"/>
  <c r="Y83" i="20"/>
  <c r="W84" i="20"/>
  <c r="W138" i="20"/>
  <c r="Y263" i="20"/>
  <c r="W264" i="20"/>
  <c r="W66" i="20"/>
  <c r="Y65" i="20"/>
  <c r="W12" i="20"/>
  <c r="Y11" i="20"/>
  <c r="W30" i="20"/>
  <c r="Y29" i="20"/>
  <c r="Y137" i="20"/>
  <c r="Y101" i="20"/>
  <c r="W102" i="20"/>
  <c r="W210" i="20"/>
  <c r="Y209" i="20"/>
  <c r="W192" i="20"/>
  <c r="Y191" i="20"/>
  <c r="Y47" i="20"/>
  <c r="W48" i="20"/>
  <c r="X309" i="20"/>
  <c r="Y295" i="20"/>
  <c r="S296" i="20"/>
  <c r="W296" i="20"/>
  <c r="T296" i="20"/>
  <c r="Y282" i="20"/>
  <c r="W175" i="20"/>
  <c r="W229" i="20"/>
  <c r="Y228" i="20"/>
  <c r="Y120" i="20"/>
  <c r="Y156" i="20"/>
  <c r="Y246" i="20"/>
  <c r="W121" i="20"/>
  <c r="W157" i="20"/>
  <c r="Y174" i="20"/>
  <c r="W247" i="20"/>
  <c r="U309" i="20"/>
  <c r="W13" i="20"/>
  <c r="W85" i="20"/>
  <c r="B3" i="34"/>
  <c r="Y12" i="20"/>
  <c r="Y264" i="20"/>
  <c r="W265" i="20"/>
  <c r="Y66" i="20"/>
  <c r="W67" i="20"/>
  <c r="W139" i="20"/>
  <c r="Y138" i="20"/>
  <c r="Y84" i="20"/>
  <c r="W193" i="20"/>
  <c r="Y192" i="20"/>
  <c r="Y30" i="20"/>
  <c r="W31" i="20"/>
  <c r="Y210" i="20"/>
  <c r="W211" i="20"/>
  <c r="Y102" i="20"/>
  <c r="W103" i="20"/>
  <c r="W284" i="20"/>
  <c r="Y283" i="20"/>
  <c r="Y48" i="20"/>
  <c r="W49" i="20"/>
  <c r="X310" i="20"/>
  <c r="Y296" i="20"/>
  <c r="W297" i="20"/>
  <c r="S297" i="20"/>
  <c r="T297" i="20"/>
  <c r="E3" i="35"/>
  <c r="D3" i="35"/>
  <c r="D5" i="35"/>
  <c r="D6" i="35"/>
  <c r="D7" i="35"/>
  <c r="D3" i="34"/>
  <c r="D5" i="34"/>
  <c r="D6" i="34"/>
  <c r="D7" i="34"/>
  <c r="C24" i="34"/>
  <c r="C26" i="34"/>
  <c r="C27" i="34"/>
  <c r="C28" i="34"/>
  <c r="B14" i="34"/>
  <c r="C14" i="34"/>
  <c r="C16" i="34"/>
  <c r="C17" i="34"/>
  <c r="C18" i="34"/>
  <c r="C3" i="34"/>
  <c r="C5" i="34"/>
  <c r="C6" i="34"/>
  <c r="C7" i="34"/>
  <c r="E3" i="34"/>
  <c r="C3" i="35"/>
  <c r="C5" i="35"/>
  <c r="C6" i="35"/>
  <c r="C7" i="35"/>
  <c r="B24" i="35"/>
  <c r="B24" i="34"/>
  <c r="B3" i="35"/>
  <c r="C24" i="35"/>
  <c r="C26" i="35"/>
  <c r="C27" i="35"/>
  <c r="C28" i="35"/>
  <c r="B14" i="35"/>
  <c r="C14" i="35"/>
  <c r="C16" i="35"/>
  <c r="C17" i="35"/>
  <c r="C18" i="35"/>
  <c r="W158" i="20"/>
  <c r="W159" i="20"/>
  <c r="W230" i="20"/>
  <c r="Y229" i="20"/>
  <c r="W122" i="20"/>
  <c r="Y247" i="20"/>
  <c r="W176" i="20"/>
  <c r="Y121" i="20"/>
  <c r="Y157" i="20"/>
  <c r="Y175" i="20"/>
  <c r="W248" i="20"/>
  <c r="W249" i="20"/>
  <c r="U310" i="20"/>
  <c r="W212" i="20"/>
  <c r="Y211" i="20"/>
  <c r="Y139" i="20"/>
  <c r="W140" i="20"/>
  <c r="W285" i="20"/>
  <c r="Y284" i="20"/>
  <c r="W104" i="20"/>
  <c r="Y103" i="20"/>
  <c r="W86" i="20"/>
  <c r="Y85" i="20"/>
  <c r="W14" i="20"/>
  <c r="Y13" i="20"/>
  <c r="W32" i="20"/>
  <c r="Y31" i="20"/>
  <c r="Y193" i="20"/>
  <c r="W194" i="20"/>
  <c r="Y67" i="20"/>
  <c r="W68" i="20"/>
  <c r="W266" i="20"/>
  <c r="Y265" i="20"/>
  <c r="W50" i="20"/>
  <c r="Y49" i="20"/>
  <c r="Y297" i="20"/>
  <c r="W298" i="20"/>
  <c r="T298" i="20"/>
  <c r="S298" i="20"/>
  <c r="J3" i="34"/>
  <c r="J5" i="34"/>
  <c r="J6" i="34"/>
  <c r="J7" i="34"/>
  <c r="E5" i="34"/>
  <c r="E6" i="34"/>
  <c r="E7" i="34"/>
  <c r="B16" i="35"/>
  <c r="B17" i="35"/>
  <c r="B18" i="35"/>
  <c r="D14" i="35"/>
  <c r="D16" i="35"/>
  <c r="D17" i="35"/>
  <c r="D18" i="35"/>
  <c r="B16" i="34"/>
  <c r="B17" i="34"/>
  <c r="B18" i="34"/>
  <c r="D14" i="34"/>
  <c r="D16" i="34"/>
  <c r="D17" i="34"/>
  <c r="D18" i="34"/>
  <c r="F3" i="35"/>
  <c r="F5" i="35"/>
  <c r="F6" i="35"/>
  <c r="F7" i="35"/>
  <c r="B5" i="35"/>
  <c r="B6" i="35"/>
  <c r="B7" i="35"/>
  <c r="I3" i="35"/>
  <c r="B5" i="34"/>
  <c r="I3" i="34"/>
  <c r="F3" i="34"/>
  <c r="F5" i="34"/>
  <c r="F6" i="34"/>
  <c r="F7" i="34"/>
  <c r="B26" i="34"/>
  <c r="B27" i="34"/>
  <c r="B28" i="34"/>
  <c r="D24" i="34"/>
  <c r="D26" i="34"/>
  <c r="D27" i="34"/>
  <c r="D28" i="34"/>
  <c r="B26" i="35"/>
  <c r="B27" i="35"/>
  <c r="D24" i="35"/>
  <c r="D26" i="35"/>
  <c r="D27" i="35"/>
  <c r="D28" i="35"/>
  <c r="J3" i="35"/>
  <c r="E5" i="35"/>
  <c r="E6" i="35"/>
  <c r="E7" i="35"/>
  <c r="Y158" i="20"/>
  <c r="Y159" i="20"/>
  <c r="Y230" i="20"/>
  <c r="W231" i="20"/>
  <c r="W232" i="20"/>
  <c r="Y122" i="20"/>
  <c r="Y176" i="20"/>
  <c r="W123" i="20"/>
  <c r="W177" i="20"/>
  <c r="Y248" i="20"/>
  <c r="X311" i="20"/>
  <c r="U311" i="20"/>
  <c r="W286" i="20"/>
  <c r="T235" i="20"/>
  <c r="S235" i="20"/>
  <c r="Y140" i="20"/>
  <c r="W141" i="20"/>
  <c r="Y68" i="20"/>
  <c r="W69" i="20"/>
  <c r="W33" i="20"/>
  <c r="Y32" i="20"/>
  <c r="Y104" i="20"/>
  <c r="W105" i="20"/>
  <c r="Y14" i="20"/>
  <c r="W15" i="20"/>
  <c r="Y285" i="20"/>
  <c r="W160" i="20"/>
  <c r="W87" i="20"/>
  <c r="Y86" i="20"/>
  <c r="Y212" i="20"/>
  <c r="W213" i="20"/>
  <c r="Y266" i="20"/>
  <c r="W267" i="20"/>
  <c r="Y194" i="20"/>
  <c r="W195" i="20"/>
  <c r="W250" i="20"/>
  <c r="Y249" i="20"/>
  <c r="W51" i="20"/>
  <c r="Y50" i="20"/>
  <c r="Y298" i="20"/>
  <c r="T299" i="20"/>
  <c r="W299" i="20"/>
  <c r="S299" i="20"/>
  <c r="F8" i="35"/>
  <c r="B28" i="35"/>
  <c r="D29" i="35"/>
  <c r="D30" i="34"/>
  <c r="D29" i="34"/>
  <c r="D19" i="34"/>
  <c r="D20" i="34"/>
  <c r="I5" i="34"/>
  <c r="I6" i="34"/>
  <c r="I7" i="34"/>
  <c r="K3" i="34"/>
  <c r="K5" i="34"/>
  <c r="K6" i="34"/>
  <c r="K7" i="34"/>
  <c r="B6" i="34"/>
  <c r="B7" i="34"/>
  <c r="F8" i="34"/>
  <c r="D19" i="35"/>
  <c r="D20" i="35"/>
  <c r="J5" i="35"/>
  <c r="J6" i="35"/>
  <c r="J7" i="35"/>
  <c r="I5" i="35"/>
  <c r="I6" i="35"/>
  <c r="I7" i="35"/>
  <c r="K3" i="35"/>
  <c r="K5" i="35"/>
  <c r="K6" i="35"/>
  <c r="K7" i="35"/>
  <c r="F9" i="35"/>
  <c r="Y160" i="20"/>
  <c r="W178" i="20"/>
  <c r="Y231" i="20"/>
  <c r="Y177" i="20"/>
  <c r="Y123" i="20"/>
  <c r="W124" i="20"/>
  <c r="U312" i="20"/>
  <c r="X312" i="20"/>
  <c r="W161" i="20"/>
  <c r="Y69" i="20"/>
  <c r="W70" i="20"/>
  <c r="Y195" i="20"/>
  <c r="W196" i="20"/>
  <c r="W214" i="20"/>
  <c r="Y213" i="20"/>
  <c r="Y286" i="20"/>
  <c r="W142" i="20"/>
  <c r="Y141" i="20"/>
  <c r="Y250" i="20"/>
  <c r="W251" i="20"/>
  <c r="W233" i="20"/>
  <c r="Y232" i="20"/>
  <c r="W34" i="20"/>
  <c r="Y33" i="20"/>
  <c r="T181" i="20"/>
  <c r="S181" i="20"/>
  <c r="W106" i="20"/>
  <c r="Y267" i="20"/>
  <c r="W268" i="20"/>
  <c r="Y105" i="20"/>
  <c r="W287" i="20"/>
  <c r="Y87" i="20"/>
  <c r="W88" i="20"/>
  <c r="W16" i="20"/>
  <c r="Y15" i="20"/>
  <c r="W52" i="20"/>
  <c r="Y51" i="20"/>
  <c r="Y299" i="20"/>
  <c r="T300" i="20"/>
  <c r="W300" i="20"/>
  <c r="S300" i="20"/>
  <c r="Y161" i="20"/>
  <c r="D30" i="35"/>
  <c r="F9" i="34"/>
  <c r="K8" i="35"/>
  <c r="K9" i="35"/>
  <c r="K8" i="34"/>
  <c r="K9" i="34"/>
  <c r="W179" i="20"/>
  <c r="W180" i="20"/>
  <c r="W181" i="20"/>
  <c r="Y178" i="20"/>
  <c r="W125" i="20"/>
  <c r="Y124" i="20"/>
  <c r="X313" i="20"/>
  <c r="Y287" i="20"/>
  <c r="W288" i="20"/>
  <c r="W107" i="20"/>
  <c r="W269" i="20"/>
  <c r="Y268" i="20"/>
  <c r="W17" i="20"/>
  <c r="Y16" i="20"/>
  <c r="W252" i="20"/>
  <c r="Y251" i="20"/>
  <c r="Y196" i="20"/>
  <c r="W197" i="20"/>
  <c r="Y34" i="20"/>
  <c r="W35" i="20"/>
  <c r="U313" i="20"/>
  <c r="Y88" i="20"/>
  <c r="W89" i="20"/>
  <c r="W143" i="20"/>
  <c r="Y142" i="20"/>
  <c r="W162" i="20"/>
  <c r="W234" i="20"/>
  <c r="Y233" i="20"/>
  <c r="Y214" i="20"/>
  <c r="W215" i="20"/>
  <c r="Y106" i="20"/>
  <c r="Y70" i="20"/>
  <c r="W71" i="20"/>
  <c r="W53" i="20"/>
  <c r="Y52" i="20"/>
  <c r="Y300" i="20"/>
  <c r="S301" i="20"/>
  <c r="T301" i="20"/>
  <c r="W301" i="20"/>
  <c r="Y181" i="20"/>
  <c r="Y179" i="20"/>
  <c r="Y180" i="20"/>
  <c r="W126" i="20"/>
  <c r="W127" i="20"/>
  <c r="Y125" i="20"/>
  <c r="U314" i="20"/>
  <c r="X314" i="20"/>
  <c r="Y234" i="20"/>
  <c r="W235" i="20"/>
  <c r="W108" i="20"/>
  <c r="W72" i="20"/>
  <c r="Y71" i="20"/>
  <c r="Y35" i="20"/>
  <c r="W144" i="20"/>
  <c r="Y143" i="20"/>
  <c r="Y107" i="20"/>
  <c r="S289" i="20"/>
  <c r="W289" i="20"/>
  <c r="Y288" i="20"/>
  <c r="T289" i="20"/>
  <c r="T127" i="20"/>
  <c r="S127" i="20"/>
  <c r="Y269" i="20"/>
  <c r="W270" i="20"/>
  <c r="Y215" i="20"/>
  <c r="W216" i="20"/>
  <c r="W90" i="20"/>
  <c r="Y89" i="20"/>
  <c r="W36" i="20"/>
  <c r="W198" i="20"/>
  <c r="Y197" i="20"/>
  <c r="T163" i="20"/>
  <c r="S163" i="20"/>
  <c r="Y162" i="20"/>
  <c r="W163" i="20"/>
  <c r="T253" i="20"/>
  <c r="W253" i="20"/>
  <c r="S253" i="20"/>
  <c r="Y252" i="20"/>
  <c r="Y17" i="20"/>
  <c r="W18" i="20"/>
  <c r="Y53" i="20"/>
  <c r="W54" i="20"/>
  <c r="Y301" i="20"/>
  <c r="W302" i="20"/>
  <c r="S302" i="20"/>
  <c r="T302" i="20"/>
  <c r="Y126" i="20"/>
  <c r="Y108" i="20"/>
  <c r="Y127" i="20"/>
  <c r="S271" i="20"/>
  <c r="T271" i="20"/>
  <c r="Y270" i="20"/>
  <c r="W271" i="20"/>
  <c r="Y289" i="20"/>
  <c r="Y253" i="20"/>
  <c r="T217" i="20"/>
  <c r="S217" i="20"/>
  <c r="W217" i="20"/>
  <c r="Y216" i="20"/>
  <c r="T73" i="20"/>
  <c r="S73" i="20"/>
  <c r="W73" i="20"/>
  <c r="Y72" i="20"/>
  <c r="T91" i="20"/>
  <c r="S91" i="20"/>
  <c r="Y90" i="20"/>
  <c r="W91" i="20"/>
  <c r="T145" i="20"/>
  <c r="S145" i="20"/>
  <c r="W145" i="20"/>
  <c r="Y144" i="20"/>
  <c r="T19" i="20"/>
  <c r="S19" i="20"/>
  <c r="W19" i="20"/>
  <c r="Y18" i="20"/>
  <c r="X315" i="20"/>
  <c r="Y163" i="20"/>
  <c r="T199" i="20"/>
  <c r="S199" i="20"/>
  <c r="Y198" i="20"/>
  <c r="W199" i="20"/>
  <c r="S109" i="20"/>
  <c r="W109" i="20"/>
  <c r="T109" i="20"/>
  <c r="U315" i="20"/>
  <c r="T37" i="20"/>
  <c r="S37" i="20"/>
  <c r="W37" i="20"/>
  <c r="Y36" i="20"/>
  <c r="Y235" i="20"/>
  <c r="S55" i="20"/>
  <c r="T55" i="20"/>
  <c r="Y54" i="20"/>
  <c r="W55" i="20"/>
  <c r="Y302" i="20"/>
  <c r="W303" i="20"/>
  <c r="S303" i="20"/>
  <c r="T303" i="20"/>
  <c r="Y91" i="20"/>
  <c r="X316" i="20"/>
  <c r="Y199" i="20"/>
  <c r="U316" i="20"/>
  <c r="Y109" i="20"/>
  <c r="Y73" i="20"/>
  <c r="Y37" i="20"/>
  <c r="Y145" i="20"/>
  <c r="Y19" i="20"/>
  <c r="Y217" i="20"/>
  <c r="Y271" i="20"/>
  <c r="Y55" i="20"/>
  <c r="Y303" i="20"/>
</calcChain>
</file>

<file path=xl/sharedStrings.xml><?xml version="1.0" encoding="utf-8"?>
<sst xmlns="http://schemas.openxmlformats.org/spreadsheetml/2006/main" count="2949" uniqueCount="236">
  <si>
    <t>tpNTRD2TRD</t>
  </si>
  <si>
    <t>tpTRD2REC</t>
  </si>
  <si>
    <t>tpTRD2TRD</t>
  </si>
  <si>
    <t>tpNTRD2REC</t>
  </si>
  <si>
    <t>tpNTRD2NTRD</t>
  </si>
  <si>
    <t>Incident</t>
  </si>
  <si>
    <t>TRD</t>
  </si>
  <si>
    <t>Non-TRD</t>
  </si>
  <si>
    <t>Comorbities</t>
  </si>
  <si>
    <t>Recovery</t>
  </si>
  <si>
    <t>Death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</si>
  <si>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</si>
  <si>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</si>
  <si>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</si>
  <si>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</si>
  <si>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</si>
  <si>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</si>
  <si>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</si>
  <si>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</si>
  <si>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</si>
  <si>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</si>
  <si>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Final state</t>
  </si>
  <si>
    <t>Comorbidities</t>
  </si>
  <si>
    <t>Final count</t>
  </si>
  <si>
    <t>Calculation1</t>
  </si>
  <si>
    <t>Calculation2</t>
  </si>
  <si>
    <t>Calculation 3</t>
  </si>
  <si>
    <t>Initial count</t>
  </si>
  <si>
    <t>Patient number remaining after a cycle</t>
  </si>
  <si>
    <t>Cycle</t>
  </si>
  <si>
    <t>Age group 10-24</t>
  </si>
  <si>
    <t>Age group 25-40</t>
  </si>
  <si>
    <t>Age group 41-65</t>
  </si>
  <si>
    <t>Age group 65+</t>
  </si>
  <si>
    <t>F / Medical history +</t>
  </si>
  <si>
    <t>F / Medical history -</t>
  </si>
  <si>
    <t>M / Medical history +</t>
  </si>
  <si>
    <t>M / Medical history -</t>
  </si>
  <si>
    <t>cons</t>
  </si>
  <si>
    <t>lambda</t>
  </si>
  <si>
    <t>gamma</t>
  </si>
  <si>
    <t>explanatory variables</t>
  </si>
  <si>
    <t>hazard ratio</t>
  </si>
  <si>
    <t>male</t>
  </si>
  <si>
    <t>baseline_medical</t>
  </si>
  <si>
    <t>age25_40</t>
  </si>
  <si>
    <t>age41_65</t>
  </si>
  <si>
    <t>age_65</t>
  </si>
  <si>
    <t>temp_value1</t>
  </si>
  <si>
    <t>temp_value2</t>
  </si>
  <si>
    <t>temp_value3</t>
  </si>
  <si>
    <t>temp_value4</t>
  </si>
  <si>
    <t>temp_value5</t>
  </si>
  <si>
    <t>temp_value6</t>
  </si>
  <si>
    <t>temp_value7</t>
  </si>
  <si>
    <t>temp_value8</t>
  </si>
  <si>
    <t>temp_value9</t>
  </si>
  <si>
    <t>temp_value10</t>
  </si>
  <si>
    <t>temp_value11</t>
  </si>
  <si>
    <t>temp_value12</t>
  </si>
  <si>
    <t>temp_value13</t>
  </si>
  <si>
    <t>temp_value14</t>
  </si>
  <si>
    <t>temp_value15</t>
  </si>
  <si>
    <t>temp_value16</t>
  </si>
  <si>
    <t>Model structure</t>
  </si>
  <si>
    <t>weibull&lt;-WeibullReg(Surv(time, event) ~ factor(age.group) + factor(sex.) + factor(baseline.medical), data = temp)</t>
  </si>
  <si>
    <t>p</t>
  </si>
  <si>
    <t>tpNTRD2COM</t>
  </si>
  <si>
    <t>tpTRD2TCOM</t>
  </si>
  <si>
    <t>NTRD</t>
  </si>
  <si>
    <t>Formula</t>
  </si>
  <si>
    <t>Population: All incident patients</t>
  </si>
  <si>
    <t>Index date: First diagnosis date of depression</t>
  </si>
  <si>
    <t>formula</t>
  </si>
  <si>
    <t>Population: All TRD patients</t>
  </si>
  <si>
    <t>Index date: Date of receiving 3rd regimen (TRD date)</t>
  </si>
  <si>
    <t>tpNTRD2DEAD</t>
  </si>
  <si>
    <t>tpTRD2DEAD</t>
  </si>
  <si>
    <t>tpCOM2TRD</t>
  </si>
  <si>
    <t>Index date: First diagnosis date of post-depression but pre-TRD comorbidity</t>
  </si>
  <si>
    <t>tpCOM2DEAD</t>
  </si>
  <si>
    <t>tpTCOM2DEAD</t>
  </si>
  <si>
    <t>Population: All patients developed pre-TRD comorbidity</t>
  </si>
  <si>
    <t>Population: All TRD patients developed post-TRD comorbidities</t>
  </si>
  <si>
    <t>Index date: First diagnosis date of post-TRD comorbidity</t>
  </si>
  <si>
    <t>tpTCOM2REC</t>
  </si>
  <si>
    <t>Cohort Markov model simulation</t>
  </si>
  <si>
    <t>Age</t>
  </si>
  <si>
    <t>Sex</t>
  </si>
  <si>
    <t>Female</t>
  </si>
  <si>
    <t>Medical history</t>
  </si>
  <si>
    <t>Negative</t>
  </si>
  <si>
    <t>tpCOM2COM</t>
  </si>
  <si>
    <t>tpTCOM2TCOM</t>
  </si>
  <si>
    <t>Check</t>
  </si>
  <si>
    <t>tpCOM2EDEAD</t>
  </si>
  <si>
    <t>Weibull</t>
  </si>
  <si>
    <t>Exponential</t>
  </si>
  <si>
    <t>Log-logistic</t>
  </si>
  <si>
    <t>Lognormal</t>
  </si>
  <si>
    <t>Gompertz</t>
  </si>
  <si>
    <t>-</t>
  </si>
  <si>
    <t>AIC</t>
  </si>
  <si>
    <t>BIC</t>
  </si>
  <si>
    <t>40-65</t>
  </si>
  <si>
    <t>65+</t>
  </si>
  <si>
    <t>10-24</t>
  </si>
  <si>
    <t>25-40</t>
  </si>
  <si>
    <t>Positive</t>
  </si>
  <si>
    <t>n</t>
  </si>
  <si>
    <t>Male</t>
  </si>
  <si>
    <t>Postive</t>
  </si>
  <si>
    <t>Cycle 5</t>
  </si>
  <si>
    <t>gamma (shape)</t>
  </si>
  <si>
    <t>&lt;0.001*</t>
  </si>
  <si>
    <t>Cycle 1</t>
  </si>
  <si>
    <t>Cycle 2</t>
  </si>
  <si>
    <t>Cycle 3</t>
  </si>
  <si>
    <t>Cycle 4</t>
  </si>
  <si>
    <t>Cycle 6</t>
  </si>
  <si>
    <t>Cycle 7</t>
  </si>
  <si>
    <t>Cycle 8</t>
  </si>
  <si>
    <t>Cycle 9</t>
  </si>
  <si>
    <t>Cycle 10</t>
  </si>
  <si>
    <t>Observed_death</t>
  </si>
  <si>
    <t>Predicted_death</t>
  </si>
  <si>
    <t>Age group</t>
  </si>
  <si>
    <t>41-65</t>
  </si>
  <si>
    <t>Predicted deaths at Cycle 4</t>
  </si>
  <si>
    <t>Observed deaths at Cycle 4</t>
  </si>
  <si>
    <t>Baseline medical</t>
  </si>
  <si>
    <t>Yes</t>
  </si>
  <si>
    <t>No</t>
  </si>
  <si>
    <t>Numerical error</t>
  </si>
  <si>
    <t>Relative error</t>
  </si>
  <si>
    <t>Absolute relative error</t>
  </si>
  <si>
    <t>MAPE</t>
  </si>
  <si>
    <t>Weighted MAPE</t>
  </si>
  <si>
    <t>Total</t>
  </si>
  <si>
    <t>Below 65</t>
  </si>
  <si>
    <t>Above 65</t>
  </si>
  <si>
    <t>│(Ei/ CENi)│*100</t>
  </si>
  <si>
    <t>Absolute percentage error (APE) =</t>
  </si>
  <si>
    <t>Mean absolute percentage error (MAPE) =</t>
  </si>
  <si>
    <t>∑iAPEi/ n</t>
  </si>
  <si>
    <t>where n is the number of groups</t>
  </si>
  <si>
    <t>Lewis, C.D. (1982). Industrial and business forecasting methods. London:
Butterworths.</t>
  </si>
  <si>
    <t>https://www.researchgate.net/publication/257812432_Using_the_R-MAPE_index_as_a_resistant_measure_of_forecast_accuracy/references</t>
  </si>
  <si>
    <t>P(t) = 1 - S(t)/S(t-u) where u is the cycle length</t>
  </si>
  <si>
    <t>S(t) survival function differs between distributions</t>
  </si>
  <si>
    <t>S(t) = exp(-H(t))</t>
  </si>
  <si>
    <t>Cycle 0</t>
  </si>
  <si>
    <t>fit&lt;-survreg(Surv(time, event) ~ factor(age.group) + factor(sex.) + factor(baseline.medical), data = temp, dist = 'lognormal')</t>
  </si>
  <si>
    <t>summary(fit)</t>
  </si>
  <si>
    <t>intercept (meanlog)</t>
  </si>
  <si>
    <t>log(scale)</t>
  </si>
  <si>
    <t>Survival function: S(t) = 1 - Φ((lnt−μ)/σ)</t>
  </si>
  <si>
    <t>Transition probability in any given cycle: P(t) = 1 - S(t)/S(t-u) where u is the cycle length</t>
  </si>
  <si>
    <t>S(t) in R for the 1st subgroup is given by: 1-plnorm(t, meanlog = fit$coefficients[1]+fit$coefficients[6], sdlog = fit$scale)</t>
  </si>
  <si>
    <t>Cumulative hazard function of weibull survival model is given by H(t) = lambda*t^gamma</t>
  </si>
  <si>
    <t>Transition probability in any given cycle: P(t) = 1 - exp(H(t-u) - H(t)) where u is the cycle length.</t>
  </si>
  <si>
    <t>Then, P(t) = 1-exp(lambda*((t-u)^gamma-t^gamma))</t>
  </si>
  <si>
    <t>alpha</t>
  </si>
  <si>
    <t>fit&lt;-survreg(Surv(time, event) ~ factor(age.group) + factor(sex.) + factor(baseline.medical), data = temp, dist = 'loglogistic')</t>
  </si>
  <si>
    <t>The scale parameter of loglogistic survival function is given by alpha = exp(-(XiBi + B0)/scale), where scale is given by survreg() output</t>
  </si>
  <si>
    <t>The shape parameter of loglogistic survival function is given by gamma = 1/scale, where scale is given by survreg() output</t>
  </si>
  <si>
    <t>cons = log(lambda)</t>
  </si>
  <si>
    <t>The scale of weibull survival model is given by lambda = exp(XiBi + B0)</t>
  </si>
  <si>
    <t>Predicted number of patients in each state</t>
  </si>
  <si>
    <t>https://www.researchgate.net/publication/304783252_On_the_Relationship_among_Values_of_the_Same_Summary_Measure_of_Error_when_it_is_used_across_Multiple_Characteristics_at_the_Same_Point_in_Time_An_Examination_of_MALPE_and_MAPE_1</t>
  </si>
  <si>
    <t>0.01255*</t>
  </si>
  <si>
    <t>0.00467*</t>
  </si>
  <si>
    <t>0.0032*</t>
  </si>
  <si>
    <t>0.0129*</t>
  </si>
  <si>
    <t>0.0067*</t>
  </si>
  <si>
    <t>0.027*</t>
  </si>
  <si>
    <t>Predicted number of patients in each state for the 2014-2016 incident cohort</t>
  </si>
  <si>
    <t>tpNTRD2LOW</t>
  </si>
  <si>
    <t>tpTRD2LOW</t>
  </si>
  <si>
    <t>tpCOM2LOW</t>
  </si>
  <si>
    <t>tpTCOM2LOW</t>
  </si>
  <si>
    <t>Censoring:  Death (outcome), study end, low-intensity service user, NTRD-comorbid, TRD</t>
  </si>
  <si>
    <t>Censoring:  NTRD-comorbid (outcome), study end, death, low-intensity service user, TRD</t>
  </si>
  <si>
    <t>Censoring: TRD (outcome), study end, death, low-intensity service user, NTRD-comorbid</t>
  </si>
  <si>
    <t>Censoring:  Low-intensity service user (outcome), study end, death, NTRD-comorbid, TRD</t>
  </si>
  <si>
    <t>Censoring:  TRD-comorbid (outcome), study end, death, low-intensity service user</t>
  </si>
  <si>
    <t>Censoring:  Death (outcome), study end, low-intensity service user, TRD-comorbid</t>
  </si>
  <si>
    <t>Censoring:  Low-intensity service user (outcome), study end, death, TRD-comorbid</t>
  </si>
  <si>
    <t>Censoring: TRD (outcome), study end, death, low-intensity service user</t>
  </si>
  <si>
    <t>Censoring: Death (outcome), study end, low-intensity service user, TRD</t>
  </si>
  <si>
    <t>Censoring: Low-intensity service user (outcome), study end, death, TRD</t>
  </si>
  <si>
    <t>Censoring: Death (outcome), study end, low-intensity service user</t>
  </si>
  <si>
    <t>Censoring: Low-intensity service user (outcome), study end, death</t>
  </si>
  <si>
    <t>NTRD-comorbid</t>
  </si>
  <si>
    <t>TRD-comorbid</t>
  </si>
  <si>
    <t>Dead</t>
  </si>
  <si>
    <t>Low-intensity service user</t>
  </si>
  <si>
    <t>Validation by comparing the actually observed distribution of the 2014-2016 incident cohort</t>
  </si>
  <si>
    <t>Observed_LIS</t>
  </si>
  <si>
    <t>Predicted_LIS</t>
  </si>
  <si>
    <t>Predicted LIS at Cycle 4</t>
  </si>
  <si>
    <t>Observed LIS at Cycle 4</t>
  </si>
  <si>
    <t>(Intercept)</t>
  </si>
  <si>
    <t>factor(age.group)25-40</t>
  </si>
  <si>
    <t>factor(age.group)41-65</t>
  </si>
  <si>
    <t>factor(age.group)65+</t>
  </si>
  <si>
    <t>factor(sex.)M</t>
  </si>
  <si>
    <t>factor(baseline.medical)1</t>
  </si>
  <si>
    <t>Log(scale)</t>
  </si>
  <si>
    <t>Cholesky decomposition</t>
  </si>
  <si>
    <t>Random variables</t>
  </si>
  <si>
    <t>z</t>
  </si>
  <si>
    <t>Tz</t>
  </si>
  <si>
    <t>Mu+Tz</t>
  </si>
  <si>
    <t>Variance-covariance matrix</t>
  </si>
  <si>
    <t>Explanatory variables</t>
  </si>
  <si>
    <t>Coef (probabilistic)</t>
  </si>
  <si>
    <t>Coef (base case)</t>
  </si>
  <si>
    <t>P.S., S(t) in R for the 1st subgroup is given by: 1-plnorm(t, meanlog = fit$coefficients[1]+fit$coefficients[6], sdlog = fit$scale)</t>
  </si>
  <si>
    <r>
      <t xml:space="preserve">Survival function: S(t) = 1 - Φ((lnt−μ)/σ), given the </t>
    </r>
    <r>
      <rPr>
        <b/>
        <sz val="12"/>
        <color theme="1"/>
        <rFont val="Calibri"/>
        <family val="2"/>
        <scheme val="minor"/>
      </rPr>
      <t>base case</t>
    </r>
    <r>
      <rPr>
        <sz val="12"/>
        <color theme="1"/>
        <rFont val="Calibri"/>
        <family val="2"/>
        <scheme val="minor"/>
      </rPr>
      <t xml:space="preserve"> values</t>
    </r>
  </si>
  <si>
    <r>
      <t xml:space="preserve">Transition probability in any given cycle: P(t) = 1 - S(t)/S(t-u) where u is the cycle length in </t>
    </r>
    <r>
      <rPr>
        <b/>
        <sz val="12"/>
        <color theme="1"/>
        <rFont val="Calibri"/>
        <family val="2"/>
        <scheme val="minor"/>
      </rPr>
      <t>base case</t>
    </r>
  </si>
  <si>
    <r>
      <t xml:space="preserve">Survival function: S(t) = 1 - Φ((lnt−μ)/σ) given the </t>
    </r>
    <r>
      <rPr>
        <b/>
        <sz val="12"/>
        <color theme="1"/>
        <rFont val="Calibri"/>
        <family val="2"/>
        <scheme val="minor"/>
      </rPr>
      <t>probabilistic values</t>
    </r>
  </si>
  <si>
    <r>
      <t xml:space="preserve">Transition probability in any given cycle: P(t) = 1 - S(t)/S(t-u) where u is the cycle length in </t>
    </r>
    <r>
      <rPr>
        <b/>
        <sz val="12"/>
        <color theme="1"/>
        <rFont val="Calibri"/>
        <family val="2"/>
        <scheme val="minor"/>
      </rPr>
      <t>PSA</t>
    </r>
  </si>
  <si>
    <r>
      <t xml:space="preserve">Survival function: S(t) = 1 / (1+ (alpha*t)^gamma) </t>
    </r>
    <r>
      <rPr>
        <b/>
        <sz val="12"/>
        <color theme="1"/>
        <rFont val="Calibri"/>
        <family val="2"/>
        <scheme val="minor"/>
      </rPr>
      <t>in PSA</t>
    </r>
  </si>
  <si>
    <r>
      <t xml:space="preserve">Survival function: S(t) = 1 / (1+ (alpha*t)^gamma) </t>
    </r>
    <r>
      <rPr>
        <b/>
        <sz val="12"/>
        <color theme="1"/>
        <rFont val="Calibri"/>
        <family val="2"/>
        <scheme val="minor"/>
      </rPr>
      <t>in base case</t>
    </r>
  </si>
  <si>
    <t>alpha_PSA</t>
  </si>
  <si>
    <t>gamma_PSA</t>
  </si>
  <si>
    <t>coef (base case)</t>
  </si>
  <si>
    <r>
      <t xml:space="preserve">Survival function: S(t) = 1 / (1+ (alpha*t)^gamma) in </t>
    </r>
    <r>
      <rPr>
        <b/>
        <sz val="12"/>
        <color theme="1"/>
        <rFont val="Calibri"/>
        <family val="2"/>
        <scheme val="minor"/>
      </rPr>
      <t>base case</t>
    </r>
  </si>
  <si>
    <t>coef (probabilistic)</t>
  </si>
  <si>
    <t>Probabilities in PSA</t>
  </si>
  <si>
    <t>lambda_PSA</t>
  </si>
  <si>
    <t>TP in PSA</t>
  </si>
  <si>
    <t>shape = 1/scale</t>
  </si>
  <si>
    <t>original coefficients = R survreg out of coefficients / scale</t>
  </si>
  <si>
    <t>coef (survreg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</si>
</sst>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"/>
    <numFmt numFmtId="166" formatCode="0.00000000"/>
    <numFmt numFmtId="167" formatCode="0.000%"/>
    <numFmt numFmtId="168" formatCode="0.00000"/>
    <numFmt numFmtId="169" formatCode="0.0000000"/>
    <numFmt numFmtId="170" formatCode="0.0000000000"/>
    <numFmt numFmtId="171" formatCode="0.000000"/>
    <numFmt numFmtId="172" formatCode="0.0000%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u/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1" fillId="0" borderId="0" xfId="0" applyFont="1"/>
    <xf numFmtId="0" fontId="0" fillId="3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7" xfId="0" applyFill="1" applyBorder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 applyAlignment="1">
      <alignment horizontal="left"/>
    </xf>
    <xf numFmtId="165" fontId="9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1" fillId="6" borderId="0" xfId="0" applyNumberFormat="1" applyFont="1" applyFill="1" applyAlignment="1">
      <alignment horizontal="right"/>
    </xf>
    <xf numFmtId="167" fontId="0" fillId="0" borderId="8" xfId="1" applyNumberFormat="1" applyFont="1" applyBorder="1"/>
    <xf numFmtId="167" fontId="0" fillId="0" borderId="9" xfId="1" applyNumberFormat="1" applyFont="1" applyBorder="1"/>
    <xf numFmtId="1" fontId="0" fillId="0" borderId="0" xfId="0" applyNumberFormat="1"/>
    <xf numFmtId="1" fontId="8" fillId="0" borderId="0" xfId="0" applyNumberFormat="1" applyFont="1"/>
    <xf numFmtId="167" fontId="0" fillId="0" borderId="0" xfId="1" applyNumberFormat="1" applyFont="1" applyBorder="1"/>
    <xf numFmtId="0" fontId="1" fillId="0" borderId="0" xfId="0" applyFont="1" applyAlignment="1">
      <alignment horizontal="center"/>
    </xf>
    <xf numFmtId="2" fontId="0" fillId="0" borderId="0" xfId="1" applyNumberFormat="1" applyFont="1" applyFill="1" applyBorder="1"/>
    <xf numFmtId="167" fontId="0" fillId="0" borderId="0" xfId="0" applyNumberFormat="1"/>
    <xf numFmtId="168" fontId="8" fillId="0" borderId="0" xfId="0" applyNumberFormat="1" applyFont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167" fontId="0" fillId="0" borderId="0" xfId="1" applyNumberFormat="1" applyFont="1"/>
    <xf numFmtId="167" fontId="1" fillId="8" borderId="0" xfId="1" applyNumberFormat="1" applyFont="1" applyFill="1"/>
    <xf numFmtId="167" fontId="1" fillId="0" borderId="0" xfId="1" applyNumberFormat="1" applyFont="1"/>
    <xf numFmtId="0" fontId="0" fillId="0" borderId="0" xfId="1" applyNumberFormat="1" applyFont="1"/>
    <xf numFmtId="169" fontId="8" fillId="0" borderId="0" xfId="0" applyNumberFormat="1" applyFont="1" applyAlignment="1">
      <alignment horizontal="right"/>
    </xf>
    <xf numFmtId="168" fontId="8" fillId="0" borderId="0" xfId="0" applyNumberFormat="1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right"/>
    </xf>
    <xf numFmtId="2" fontId="0" fillId="0" borderId="0" xfId="1" applyNumberFormat="1" applyFont="1"/>
    <xf numFmtId="10" fontId="0" fillId="0" borderId="0" xfId="1" applyNumberFormat="1" applyFont="1"/>
    <xf numFmtId="1" fontId="0" fillId="0" borderId="0" xfId="1" applyNumberFormat="1" applyFont="1" applyFill="1" applyBorder="1"/>
    <xf numFmtId="170" fontId="9" fillId="0" borderId="0" xfId="0" applyNumberFormat="1" applyFont="1"/>
    <xf numFmtId="166" fontId="0" fillId="0" borderId="0" xfId="0" applyNumberFormat="1" applyAlignment="1">
      <alignment horizontal="right"/>
    </xf>
    <xf numFmtId="167" fontId="0" fillId="0" borderId="11" xfId="1" applyNumberFormat="1" applyFont="1" applyBorder="1"/>
    <xf numFmtId="167" fontId="0" fillId="0" borderId="12" xfId="1" applyNumberFormat="1" applyFont="1" applyBorder="1"/>
    <xf numFmtId="167" fontId="0" fillId="0" borderId="13" xfId="1" applyNumberFormat="1" applyFont="1" applyBorder="1"/>
    <xf numFmtId="168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7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10" fontId="0" fillId="13" borderId="1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8" fontId="0" fillId="0" borderId="0" xfId="1" applyNumberFormat="1" applyFont="1" applyFill="1" applyBorder="1"/>
    <xf numFmtId="171" fontId="0" fillId="0" borderId="0" xfId="1" applyNumberFormat="1" applyFont="1" applyFill="1" applyBorder="1"/>
    <xf numFmtId="165" fontId="0" fillId="0" borderId="0" xfId="0" applyNumberFormat="1"/>
    <xf numFmtId="164" fontId="1" fillId="0" borderId="0" xfId="0" applyNumberFormat="1" applyFont="1" applyAlignment="1">
      <alignment horizontal="right"/>
    </xf>
    <xf numFmtId="167" fontId="0" fillId="0" borderId="0" xfId="1" applyNumberFormat="1" applyFont="1" applyFill="1" applyBorder="1"/>
    <xf numFmtId="0" fontId="0" fillId="0" borderId="0" xfId="1" applyNumberFormat="1" applyFont="1" applyFill="1" applyBorder="1"/>
    <xf numFmtId="172" fontId="0" fillId="0" borderId="0" xfId="1" applyNumberFormat="1" applyFont="1"/>
    <xf numFmtId="9" fontId="0" fillId="0" borderId="0" xfId="1" applyFont="1"/>
    <xf numFmtId="0" fontId="0" fillId="0" borderId="1" xfId="0" quotePrefix="1" applyBorder="1" applyAlignment="1">
      <alignment horizontal="right"/>
    </xf>
    <xf numFmtId="3" fontId="0" fillId="0" borderId="0" xfId="0" applyNumberFormat="1"/>
    <xf numFmtId="0" fontId="1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2" fillId="0" borderId="20" xfId="0" applyFont="1" applyBorder="1" applyAlignment="1">
      <alignment horizontal="right"/>
    </xf>
    <xf numFmtId="1" fontId="0" fillId="0" borderId="20" xfId="0" applyNumberFormat="1" applyBorder="1"/>
    <xf numFmtId="0" fontId="5" fillId="0" borderId="19" xfId="0" applyFont="1" applyBorder="1"/>
    <xf numFmtId="0" fontId="0" fillId="0" borderId="21" xfId="0" applyBorder="1"/>
    <xf numFmtId="0" fontId="0" fillId="0" borderId="22" xfId="0" applyBorder="1"/>
    <xf numFmtId="1" fontId="0" fillId="0" borderId="22" xfId="0" applyNumberFormat="1" applyBorder="1"/>
    <xf numFmtId="1" fontId="0" fillId="0" borderId="23" xfId="0" applyNumberFormat="1" applyBorder="1"/>
    <xf numFmtId="1" fontId="0" fillId="0" borderId="17" xfId="0" applyNumberFormat="1" applyBorder="1"/>
    <xf numFmtId="0" fontId="1" fillId="0" borderId="17" xfId="0" applyFont="1" applyBorder="1"/>
    <xf numFmtId="1" fontId="1" fillId="0" borderId="17" xfId="0" applyNumberFormat="1" applyFont="1" applyBorder="1"/>
    <xf numFmtId="1" fontId="1" fillId="0" borderId="18" xfId="0" applyNumberFormat="1" applyFont="1" applyBorder="1"/>
    <xf numFmtId="1" fontId="5" fillId="0" borderId="0" xfId="0" applyNumberFormat="1" applyFont="1"/>
    <xf numFmtId="1" fontId="5" fillId="0" borderId="20" xfId="0" applyNumberFormat="1" applyFont="1" applyBorder="1"/>
    <xf numFmtId="0" fontId="12" fillId="0" borderId="19" xfId="0" applyFont="1" applyBorder="1"/>
    <xf numFmtId="0" fontId="12" fillId="0" borderId="0" xfId="0" applyFont="1"/>
    <xf numFmtId="1" fontId="12" fillId="0" borderId="0" xfId="0" applyNumberFormat="1" applyFont="1"/>
    <xf numFmtId="1" fontId="12" fillId="0" borderId="20" xfId="0" applyNumberFormat="1" applyFont="1" applyBorder="1"/>
    <xf numFmtId="0" fontId="14" fillId="0" borderId="19" xfId="0" applyFont="1" applyBorder="1"/>
    <xf numFmtId="0" fontId="14" fillId="0" borderId="0" xfId="0" applyFont="1"/>
    <xf numFmtId="1" fontId="14" fillId="0" borderId="0" xfId="0" applyNumberFormat="1" applyFont="1"/>
    <xf numFmtId="1" fontId="14" fillId="0" borderId="20" xfId="0" applyNumberFormat="1" applyFont="1" applyBorder="1"/>
    <xf numFmtId="0" fontId="14" fillId="0" borderId="21" xfId="0" applyFont="1" applyBorder="1"/>
    <xf numFmtId="0" fontId="14" fillId="0" borderId="22" xfId="0" applyFont="1" applyBorder="1"/>
    <xf numFmtId="1" fontId="14" fillId="0" borderId="22" xfId="0" applyNumberFormat="1" applyFont="1" applyBorder="1"/>
    <xf numFmtId="1" fontId="14" fillId="0" borderId="23" xfId="0" applyNumberFormat="1" applyFont="1" applyBorder="1"/>
    <xf numFmtId="0" fontId="0" fillId="0" borderId="0" xfId="0" applyAlignment="1">
      <alignment wrapText="1"/>
    </xf>
    <xf numFmtId="11" fontId="0" fillId="0" borderId="0" xfId="0" applyNumberFormat="1"/>
    <xf numFmtId="0" fontId="15" fillId="0" borderId="0" xfId="0" applyFont="1" applyAlignment="1">
      <alignment horizontal="center"/>
    </xf>
    <xf numFmtId="0" fontId="0" fillId="14" borderId="0" xfId="0" applyFill="1"/>
    <xf numFmtId="0" fontId="0" fillId="15" borderId="0" xfId="0" applyFill="1"/>
    <xf numFmtId="1" fontId="0" fillId="15" borderId="0" xfId="1" applyNumberFormat="1" applyFont="1" applyFill="1" applyBorder="1"/>
    <xf numFmtId="2" fontId="0" fillId="15" borderId="0" xfId="1" applyNumberFormat="1" applyFont="1" applyFill="1" applyBorder="1"/>
    <xf numFmtId="0" fontId="0" fillId="15" borderId="0" xfId="1" applyNumberFormat="1" applyFont="1" applyFill="1" applyBorder="1"/>
    <xf numFmtId="171" fontId="0" fillId="15" borderId="0" xfId="1" applyNumberFormat="1" applyFont="1" applyFill="1" applyBorder="1"/>
    <xf numFmtId="0" fontId="0" fillId="14" borderId="0" xfId="1" applyNumberFormat="1" applyFont="1" applyFill="1" applyBorder="1"/>
    <xf numFmtId="171" fontId="0" fillId="14" borderId="0" xfId="1" applyNumberFormat="1" applyFont="1" applyFill="1" applyBorder="1"/>
    <xf numFmtId="2" fontId="0" fillId="14" borderId="0" xfId="1" applyNumberFormat="1" applyFont="1" applyFill="1" applyBorder="1"/>
    <xf numFmtId="0" fontId="0" fillId="12" borderId="0" xfId="0" applyFill="1"/>
    <xf numFmtId="0" fontId="0" fillId="12" borderId="0" xfId="1" applyNumberFormat="1" applyFont="1" applyFill="1" applyBorder="1"/>
    <xf numFmtId="171" fontId="0" fillId="12" borderId="0" xfId="1" applyNumberFormat="1" applyFont="1" applyFill="1" applyBorder="1"/>
    <xf numFmtId="2" fontId="0" fillId="12" borderId="0" xfId="1" applyNumberFormat="1" applyFont="1" applyFill="1" applyBorder="1"/>
    <xf numFmtId="0" fontId="10" fillId="0" borderId="0" xfId="0" applyFont="1"/>
    <xf numFmtId="0" fontId="1" fillId="14" borderId="0" xfId="0" applyFont="1" applyFill="1"/>
    <xf numFmtId="165" fontId="8" fillId="0" borderId="0" xfId="0" applyNumberFormat="1" applyFont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63500</xdr:rowOff>
    </xdr:from>
    <xdr:to>
      <xdr:col>11</xdr:col>
      <xdr:colOff>41492</xdr:colOff>
      <xdr:row>26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66B41E-5DF1-B1BC-09EA-00A84D2C9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9900"/>
          <a:ext cx="8893392" cy="499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15</xdr:row>
      <xdr:rowOff>152400</xdr:rowOff>
    </xdr:from>
    <xdr:to>
      <xdr:col>10</xdr:col>
      <xdr:colOff>416185</xdr:colOff>
      <xdr:row>28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B027B6-F96B-AB4E-9340-065AC901A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997200"/>
          <a:ext cx="4784985" cy="238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17</xdr:row>
      <xdr:rowOff>63500</xdr:rowOff>
    </xdr:from>
    <xdr:to>
      <xdr:col>10</xdr:col>
      <xdr:colOff>454285</xdr:colOff>
      <xdr:row>31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177E83-A26A-F907-0A49-29C63484C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517900"/>
          <a:ext cx="4784985" cy="238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3A22-915D-0D4D-B684-F55CACB22717}">
  <sheetPr codeName="Sheet1"/>
  <dimension ref="A1:I27"/>
  <sheetViews>
    <sheetView workbookViewId="0">
      <selection activeCell="F34" sqref="F34"/>
    </sheetView>
  </sheetViews>
  <sheetFormatPr baseColWidth="10" defaultRowHeight="16" x14ac:dyDescent="0.2"/>
  <cols>
    <col min="1" max="1" width="13.33203125" customWidth="1"/>
    <col min="9" max="9" width="21.5" customWidth="1"/>
  </cols>
  <sheetData>
    <row r="1" spans="1:9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21</v>
      </c>
    </row>
    <row r="2" spans="1:9" x14ac:dyDescent="0.2">
      <c r="A2" t="s">
        <v>11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I2" t="s">
        <v>22</v>
      </c>
    </row>
    <row r="3" spans="1:9" x14ac:dyDescent="0.2">
      <c r="A3" t="s">
        <v>12</v>
      </c>
      <c r="B3">
        <v>1</v>
      </c>
      <c r="C3">
        <v>1</v>
      </c>
      <c r="D3">
        <v>0</v>
      </c>
      <c r="E3">
        <v>1</v>
      </c>
      <c r="F3">
        <v>0</v>
      </c>
      <c r="G3">
        <v>1</v>
      </c>
      <c r="I3" t="s">
        <v>10</v>
      </c>
    </row>
    <row r="4" spans="1:9" x14ac:dyDescent="0.2">
      <c r="A4" t="s">
        <v>13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I4" t="s">
        <v>10</v>
      </c>
    </row>
    <row r="5" spans="1:9" x14ac:dyDescent="0.2">
      <c r="A5" t="s">
        <v>14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I5" t="s">
        <v>7</v>
      </c>
    </row>
    <row r="6" spans="1:9" x14ac:dyDescent="0.2">
      <c r="A6" t="s">
        <v>15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I6" t="s">
        <v>9</v>
      </c>
    </row>
    <row r="7" spans="1:9" x14ac:dyDescent="0.2">
      <c r="A7" t="s">
        <v>16</v>
      </c>
      <c r="B7">
        <v>1</v>
      </c>
      <c r="C7">
        <v>0</v>
      </c>
      <c r="D7">
        <v>1</v>
      </c>
      <c r="E7">
        <v>0</v>
      </c>
      <c r="F7">
        <v>0</v>
      </c>
      <c r="G7">
        <v>1</v>
      </c>
      <c r="I7" t="s">
        <v>10</v>
      </c>
    </row>
    <row r="8" spans="1:9" x14ac:dyDescent="0.2">
      <c r="A8" t="s">
        <v>17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I8" t="s">
        <v>9</v>
      </c>
    </row>
    <row r="9" spans="1:9" x14ac:dyDescent="0.2">
      <c r="A9" t="s">
        <v>18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I9" t="s">
        <v>10</v>
      </c>
    </row>
    <row r="10" spans="1:9" x14ac:dyDescent="0.2">
      <c r="A10" t="s">
        <v>19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I10" t="s">
        <v>9</v>
      </c>
    </row>
    <row r="11" spans="1:9" x14ac:dyDescent="0.2">
      <c r="A11" t="s">
        <v>20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I11" t="s">
        <v>10</v>
      </c>
    </row>
    <row r="12" spans="1:9" x14ac:dyDescent="0.2">
      <c r="A12" s="5" t="s">
        <v>27</v>
      </c>
      <c r="B12" s="2">
        <f>SUM(B2:B11)</f>
        <v>10</v>
      </c>
      <c r="C12" s="2">
        <f t="shared" ref="C12:G12" si="0">SUM(C2:C11)</f>
        <v>3</v>
      </c>
      <c r="D12" s="2">
        <f t="shared" si="0"/>
        <v>5</v>
      </c>
      <c r="E12" s="2">
        <f t="shared" si="0"/>
        <v>4</v>
      </c>
      <c r="F12" s="2">
        <f t="shared" si="0"/>
        <v>3</v>
      </c>
      <c r="G12" s="2">
        <f t="shared" si="0"/>
        <v>5</v>
      </c>
    </row>
    <row r="13" spans="1:9" x14ac:dyDescent="0.2">
      <c r="A13" s="5" t="s">
        <v>23</v>
      </c>
      <c r="B13" s="2"/>
      <c r="C13" s="2"/>
      <c r="D13" s="2">
        <v>1</v>
      </c>
      <c r="E13" s="2">
        <v>1</v>
      </c>
      <c r="F13" s="2">
        <v>3</v>
      </c>
      <c r="G13" s="2">
        <v>5</v>
      </c>
    </row>
    <row r="15" spans="1:9" x14ac:dyDescent="0.2"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</row>
    <row r="16" spans="1:9" x14ac:dyDescent="0.2">
      <c r="A16" t="s">
        <v>5</v>
      </c>
      <c r="B16" s="3">
        <v>0</v>
      </c>
      <c r="C16">
        <v>0.3</v>
      </c>
      <c r="D16">
        <v>0.5</v>
      </c>
      <c r="E16" s="3">
        <v>0</v>
      </c>
      <c r="F16">
        <v>0.1</v>
      </c>
      <c r="G16">
        <v>0.1</v>
      </c>
    </row>
    <row r="17" spans="1:7" x14ac:dyDescent="0.2">
      <c r="A17" t="s">
        <v>6</v>
      </c>
      <c r="B17" s="3">
        <v>0</v>
      </c>
      <c r="C17">
        <v>0</v>
      </c>
      <c r="D17" s="3">
        <v>0</v>
      </c>
      <c r="E17">
        <f>2/3</f>
        <v>0.66666666666666663</v>
      </c>
      <c r="F17">
        <v>0</v>
      </c>
      <c r="G17">
        <f>1/3</f>
        <v>0.33333333333333331</v>
      </c>
    </row>
    <row r="18" spans="1:7" x14ac:dyDescent="0.2">
      <c r="A18" t="s">
        <v>7</v>
      </c>
      <c r="B18" s="3">
        <v>0</v>
      </c>
      <c r="C18">
        <v>0</v>
      </c>
      <c r="D18">
        <v>0.2</v>
      </c>
      <c r="E18">
        <v>0.4</v>
      </c>
      <c r="F18">
        <v>0.2</v>
      </c>
      <c r="G18">
        <v>0.2</v>
      </c>
    </row>
    <row r="19" spans="1:7" x14ac:dyDescent="0.2">
      <c r="A19" t="s">
        <v>8</v>
      </c>
      <c r="B19" s="3">
        <v>0</v>
      </c>
      <c r="C19" s="3">
        <v>0</v>
      </c>
      <c r="D19" s="3">
        <v>0</v>
      </c>
      <c r="E19">
        <v>0.25</v>
      </c>
      <c r="F19" s="4">
        <v>0.25</v>
      </c>
      <c r="G19">
        <v>0.5</v>
      </c>
    </row>
    <row r="20" spans="1:7" x14ac:dyDescent="0.2">
      <c r="A20" t="s">
        <v>9</v>
      </c>
      <c r="B20" s="3">
        <v>0</v>
      </c>
      <c r="C20" s="3">
        <v>0</v>
      </c>
      <c r="D20" s="3">
        <v>0</v>
      </c>
      <c r="E20" s="3">
        <v>0</v>
      </c>
      <c r="F20">
        <v>1</v>
      </c>
      <c r="G20" s="3">
        <v>0</v>
      </c>
    </row>
    <row r="21" spans="1:7" x14ac:dyDescent="0.2">
      <c r="A21" t="s">
        <v>10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>
        <v>1</v>
      </c>
    </row>
    <row r="23" spans="1:7" x14ac:dyDescent="0.2">
      <c r="A23" s="5" t="s">
        <v>28</v>
      </c>
    </row>
    <row r="24" spans="1:7" x14ac:dyDescent="0.2">
      <c r="A24" t="s">
        <v>24</v>
      </c>
      <c r="C24">
        <f>10*C16-10*C16*E17-10*C16*F17-10*C16*G17</f>
        <v>0</v>
      </c>
      <c r="D24">
        <f>10*D16-10*D16*E18-10*D16*F18-10*D16*G18</f>
        <v>1</v>
      </c>
      <c r="E24">
        <f>(10*E16+10*C16*E17+10*D16*E18)*(1-F19-G19)</f>
        <v>1</v>
      </c>
      <c r="F24">
        <f>10*F16+10*C16*F17+10*D16*F18+(10*C16*E17+10*D16*E18)*F19</f>
        <v>3</v>
      </c>
      <c r="G24">
        <f>10*G16+10*C16*G17+10*D16*G18+(10*C16*E17+10*D16*E18)*G19</f>
        <v>5</v>
      </c>
    </row>
    <row r="25" spans="1:7" x14ac:dyDescent="0.2">
      <c r="A25" t="s">
        <v>25</v>
      </c>
      <c r="C25">
        <f>10*C16*C17</f>
        <v>0</v>
      </c>
      <c r="D25">
        <f>10*D16*D18</f>
        <v>1</v>
      </c>
      <c r="E25">
        <f>(10*C16*E17+10*D16*E18)*E19</f>
        <v>1</v>
      </c>
      <c r="F25">
        <f>10*F16+10*C16*F17+10*C16*E17*F19+10*D16*F18+10*D16*E18*F19</f>
        <v>3</v>
      </c>
      <c r="G25">
        <f>10*G16+10*C16*G17+10*C16*E17*G19+10*D16*G18+10*D16*E18*G19</f>
        <v>5</v>
      </c>
    </row>
    <row r="27" spans="1:7" x14ac:dyDescent="0.2">
      <c r="A27" t="s">
        <v>26</v>
      </c>
      <c r="C27">
        <f>C12*C17</f>
        <v>0</v>
      </c>
      <c r="D27">
        <f>D12*D18</f>
        <v>1</v>
      </c>
      <c r="E27">
        <f>E12*E19</f>
        <v>1</v>
      </c>
      <c r="F27">
        <f>F25*F20</f>
        <v>3</v>
      </c>
      <c r="G27">
        <f>G12*G21</f>
        <v>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EC16-2C2F-904C-9820-A267A8D5650F}">
  <sheetPr codeName="Sheet10">
    <tabColor theme="9"/>
  </sheetPr>
  <dimension ref="A1:AG116"/>
  <sheetViews>
    <sheetView workbookViewId="0">
      <selection activeCell="A91" sqref="A91"/>
    </sheetView>
  </sheetViews>
  <sheetFormatPr baseColWidth="10" defaultRowHeight="16" x14ac:dyDescent="0.2"/>
  <cols>
    <col min="1" max="1" width="19.83203125" customWidth="1"/>
    <col min="2" max="17" width="18.5" customWidth="1"/>
  </cols>
  <sheetData>
    <row r="1" spans="1:8" x14ac:dyDescent="0.2">
      <c r="A1" s="5" t="s">
        <v>78</v>
      </c>
    </row>
    <row r="2" spans="1:8" x14ac:dyDescent="0.2">
      <c r="A2" t="s">
        <v>82</v>
      </c>
    </row>
    <row r="3" spans="1:8" x14ac:dyDescent="0.2">
      <c r="A3" t="s">
        <v>79</v>
      </c>
    </row>
    <row r="4" spans="1:8" x14ac:dyDescent="0.2">
      <c r="A4" t="s">
        <v>188</v>
      </c>
    </row>
    <row r="5" spans="1:8" x14ac:dyDescent="0.2">
      <c r="A5" s="5" t="s">
        <v>70</v>
      </c>
    </row>
    <row r="6" spans="1:8" s="13" customFormat="1" x14ac:dyDescent="0.2">
      <c r="A6" s="13" t="s">
        <v>152</v>
      </c>
    </row>
    <row r="7" spans="1:8" s="13" customFormat="1" x14ac:dyDescent="0.2">
      <c r="A7" s="13" t="s">
        <v>153</v>
      </c>
    </row>
    <row r="8" spans="1:8" s="13" customFormat="1" x14ac:dyDescent="0.2">
      <c r="A8" s="21" t="s">
        <v>41</v>
      </c>
      <c r="B8" s="22" t="s">
        <v>217</v>
      </c>
      <c r="C8" s="23" t="s">
        <v>66</v>
      </c>
      <c r="D8" s="114" t="s">
        <v>216</v>
      </c>
      <c r="E8" s="20"/>
      <c r="F8" s="23"/>
      <c r="G8" s="14"/>
      <c r="H8" s="14"/>
    </row>
    <row r="9" spans="1:8" s="13" customFormat="1" x14ac:dyDescent="0.2">
      <c r="A9" s="16" t="s">
        <v>154</v>
      </c>
      <c r="B9" s="70">
        <v>2.8997799999999998</v>
      </c>
      <c r="C9" s="19" t="s">
        <v>114</v>
      </c>
      <c r="D9" s="70">
        <f ca="1">D110</f>
        <v>2.8902420589431506</v>
      </c>
      <c r="E9" s="33"/>
      <c r="F9" s="15"/>
      <c r="G9" s="15"/>
      <c r="H9" s="14"/>
    </row>
    <row r="10" spans="1:8" s="13" customFormat="1" x14ac:dyDescent="0.2">
      <c r="A10" s="16" t="s">
        <v>45</v>
      </c>
      <c r="B10" s="70">
        <v>0.27067000000000002</v>
      </c>
      <c r="C10" s="19">
        <v>0.11</v>
      </c>
      <c r="D10" s="70">
        <f t="shared" ref="D10:D15" ca="1" si="0">D111</f>
        <v>0.25540763012424272</v>
      </c>
      <c r="E10" s="33"/>
      <c r="F10" s="15"/>
      <c r="G10" s="15"/>
      <c r="H10" s="14"/>
    </row>
    <row r="11" spans="1:8" s="13" customFormat="1" x14ac:dyDescent="0.2">
      <c r="A11" s="19" t="s">
        <v>46</v>
      </c>
      <c r="B11" s="70">
        <v>0.62826000000000004</v>
      </c>
      <c r="C11" s="19" t="s">
        <v>114</v>
      </c>
      <c r="D11" s="70">
        <f t="shared" ca="1" si="0"/>
        <v>0.52182536819493741</v>
      </c>
      <c r="E11" s="43"/>
      <c r="F11" s="15"/>
      <c r="G11" s="15"/>
      <c r="H11" s="14"/>
    </row>
    <row r="12" spans="1:8" s="13" customFormat="1" x14ac:dyDescent="0.2">
      <c r="A12" s="16" t="s">
        <v>47</v>
      </c>
      <c r="B12" s="70">
        <v>-3.2499999999999999E-3</v>
      </c>
      <c r="C12" s="19" t="s">
        <v>114</v>
      </c>
      <c r="D12" s="70">
        <f t="shared" ca="1" si="0"/>
        <v>-2.5507910589696845E-2</v>
      </c>
      <c r="E12" s="43"/>
      <c r="F12" s="15"/>
      <c r="G12" s="15"/>
      <c r="H12" s="14"/>
    </row>
    <row r="13" spans="1:8" s="13" customFormat="1" x14ac:dyDescent="0.2">
      <c r="A13" s="16" t="s">
        <v>43</v>
      </c>
      <c r="B13" s="70">
        <v>-5.0750000000000003E-2</v>
      </c>
      <c r="C13" s="19">
        <v>0.98</v>
      </c>
      <c r="D13" s="70">
        <f t="shared" ca="1" si="0"/>
        <v>6.5841300337847408E-2</v>
      </c>
      <c r="E13" s="43"/>
      <c r="F13" s="15"/>
      <c r="G13" s="15"/>
      <c r="H13" s="14"/>
    </row>
    <row r="14" spans="1:8" s="13" customFormat="1" x14ac:dyDescent="0.2">
      <c r="A14" s="16" t="s">
        <v>44</v>
      </c>
      <c r="B14" s="70">
        <v>0.12740000000000001</v>
      </c>
      <c r="C14" s="16">
        <v>0.63</v>
      </c>
      <c r="D14" s="70">
        <f t="shared" ca="1" si="0"/>
        <v>0.11307289333862432</v>
      </c>
      <c r="E14" s="43"/>
      <c r="F14" s="16"/>
      <c r="G14" s="15"/>
      <c r="H14" s="14"/>
    </row>
    <row r="15" spans="1:8" s="13" customFormat="1" x14ac:dyDescent="0.2">
      <c r="A15" s="16" t="s">
        <v>155</v>
      </c>
      <c r="B15" s="70">
        <v>0.85977000000000003</v>
      </c>
      <c r="C15" s="19" t="s">
        <v>114</v>
      </c>
      <c r="D15" s="70">
        <f t="shared" ca="1" si="0"/>
        <v>0.85678405420747061</v>
      </c>
      <c r="E15" s="43"/>
      <c r="F15" s="16"/>
      <c r="G15" s="18"/>
      <c r="H15" s="14"/>
    </row>
    <row r="16" spans="1:8" s="13" customFormat="1" x14ac:dyDescent="0.2">
      <c r="A16" s="16"/>
      <c r="B16" s="17"/>
      <c r="C16" s="17"/>
      <c r="D16" s="17"/>
      <c r="F16" s="18"/>
      <c r="G16" s="18"/>
      <c r="H16" s="14"/>
    </row>
    <row r="17" spans="1:18" s="13" customFormat="1" x14ac:dyDescent="0.2">
      <c r="A17" s="16"/>
      <c r="B17" s="20" t="s">
        <v>48</v>
      </c>
      <c r="C17" s="20" t="s">
        <v>49</v>
      </c>
      <c r="D17" s="20" t="s">
        <v>50</v>
      </c>
      <c r="E17" s="20" t="s">
        <v>51</v>
      </c>
      <c r="F17" s="20" t="s">
        <v>52</v>
      </c>
      <c r="G17" s="20" t="s">
        <v>53</v>
      </c>
      <c r="H17" s="20" t="s">
        <v>54</v>
      </c>
      <c r="I17" s="20" t="s">
        <v>55</v>
      </c>
      <c r="J17" s="20" t="s">
        <v>56</v>
      </c>
      <c r="K17" s="20" t="s">
        <v>57</v>
      </c>
      <c r="L17" s="20" t="s">
        <v>58</v>
      </c>
      <c r="M17" s="20" t="s">
        <v>59</v>
      </c>
      <c r="N17" s="20" t="s">
        <v>60</v>
      </c>
      <c r="O17" s="20" t="s">
        <v>61</v>
      </c>
      <c r="P17" s="20" t="s">
        <v>62</v>
      </c>
      <c r="Q17" s="20" t="s">
        <v>63</v>
      </c>
    </row>
    <row r="18" spans="1:18" s="13" customFormat="1" x14ac:dyDescent="0.2">
      <c r="A18" s="16" t="s">
        <v>45</v>
      </c>
      <c r="B18" s="13">
        <v>0</v>
      </c>
      <c r="C18" s="13">
        <v>0</v>
      </c>
      <c r="D18" s="13">
        <v>0</v>
      </c>
      <c r="E18" s="13">
        <v>0</v>
      </c>
      <c r="F18" s="16">
        <v>1</v>
      </c>
      <c r="G18" s="16">
        <v>1</v>
      </c>
      <c r="H18" s="16">
        <v>1</v>
      </c>
      <c r="I18" s="16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</row>
    <row r="19" spans="1:18" s="13" customFormat="1" x14ac:dyDescent="0.2">
      <c r="A19" s="19" t="s">
        <v>46</v>
      </c>
      <c r="B19" s="13">
        <v>0</v>
      </c>
      <c r="C19" s="13">
        <v>0</v>
      </c>
      <c r="D19" s="13">
        <v>0</v>
      </c>
      <c r="E19" s="13">
        <v>0</v>
      </c>
      <c r="F19" s="16">
        <v>0</v>
      </c>
      <c r="G19" s="16">
        <v>0</v>
      </c>
      <c r="H19" s="16">
        <v>0</v>
      </c>
      <c r="I19" s="16">
        <v>0</v>
      </c>
      <c r="J19" s="13">
        <v>1</v>
      </c>
      <c r="K19" s="13">
        <v>1</v>
      </c>
      <c r="L19" s="13">
        <v>1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</row>
    <row r="20" spans="1:18" s="13" customFormat="1" x14ac:dyDescent="0.2">
      <c r="A20" s="16" t="s">
        <v>47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</row>
    <row r="21" spans="1:18" s="13" customFormat="1" x14ac:dyDescent="0.2">
      <c r="A21" s="16" t="s">
        <v>43</v>
      </c>
      <c r="B21" s="13">
        <v>0</v>
      </c>
      <c r="C21" s="13">
        <v>0</v>
      </c>
      <c r="D21" s="13">
        <v>1</v>
      </c>
      <c r="E21" s="13">
        <v>1</v>
      </c>
      <c r="F21" s="16">
        <v>0</v>
      </c>
      <c r="G21" s="16">
        <v>0</v>
      </c>
      <c r="H21" s="14">
        <v>1</v>
      </c>
      <c r="I21" s="16">
        <v>1</v>
      </c>
      <c r="J21" s="13">
        <v>0</v>
      </c>
      <c r="K21" s="16">
        <v>0</v>
      </c>
      <c r="L21" s="16">
        <v>1</v>
      </c>
      <c r="M21" s="16">
        <v>1</v>
      </c>
      <c r="N21" s="13">
        <v>0</v>
      </c>
      <c r="O21" s="16">
        <v>0</v>
      </c>
      <c r="P21" s="16">
        <v>1</v>
      </c>
      <c r="Q21" s="16">
        <v>1</v>
      </c>
    </row>
    <row r="22" spans="1:18" s="13" customFormat="1" x14ac:dyDescent="0.2">
      <c r="A22" s="16" t="s">
        <v>44</v>
      </c>
      <c r="B22" s="13">
        <v>1</v>
      </c>
      <c r="C22" s="27">
        <v>0</v>
      </c>
      <c r="D22" s="27">
        <v>1</v>
      </c>
      <c r="E22" s="28">
        <v>0</v>
      </c>
      <c r="F22" s="16">
        <v>1</v>
      </c>
      <c r="G22" s="16">
        <v>0</v>
      </c>
      <c r="H22" s="14">
        <v>1</v>
      </c>
      <c r="I22" s="16">
        <v>0</v>
      </c>
      <c r="J22" s="13">
        <v>1</v>
      </c>
      <c r="K22" s="16">
        <v>0</v>
      </c>
      <c r="L22" s="16">
        <v>1</v>
      </c>
      <c r="M22" s="16">
        <v>0</v>
      </c>
      <c r="N22" s="13">
        <v>1</v>
      </c>
      <c r="O22" s="16">
        <v>0</v>
      </c>
      <c r="P22" s="16">
        <v>1</v>
      </c>
      <c r="Q22" s="16">
        <v>0</v>
      </c>
    </row>
    <row r="23" spans="1:18" s="13" customFormat="1" x14ac:dyDescent="0.2">
      <c r="A23" s="71"/>
    </row>
    <row r="25" spans="1:18" x14ac:dyDescent="0.2">
      <c r="A25" s="131" t="s">
        <v>29</v>
      </c>
      <c r="B25" s="133" t="s">
        <v>30</v>
      </c>
      <c r="C25" s="134"/>
      <c r="D25" s="134"/>
      <c r="E25" s="134"/>
      <c r="F25" s="134" t="s">
        <v>31</v>
      </c>
      <c r="G25" s="134"/>
      <c r="H25" s="134"/>
      <c r="I25" s="134"/>
      <c r="J25" s="135" t="s">
        <v>32</v>
      </c>
      <c r="K25" s="135"/>
      <c r="L25" s="135"/>
      <c r="M25" s="135"/>
      <c r="N25" s="135" t="s">
        <v>33</v>
      </c>
      <c r="O25" s="135"/>
      <c r="P25" s="135"/>
      <c r="Q25" s="135"/>
    </row>
    <row r="26" spans="1:18" x14ac:dyDescent="0.2">
      <c r="A26" s="132"/>
      <c r="B26" s="12" t="s">
        <v>34</v>
      </c>
      <c r="C26" s="6" t="s">
        <v>35</v>
      </c>
      <c r="D26" s="6" t="s">
        <v>36</v>
      </c>
      <c r="E26" s="6" t="s">
        <v>37</v>
      </c>
      <c r="F26" s="6" t="s">
        <v>34</v>
      </c>
      <c r="G26" s="6" t="s">
        <v>35</v>
      </c>
      <c r="H26" s="6" t="s">
        <v>36</v>
      </c>
      <c r="I26" s="6" t="s">
        <v>37</v>
      </c>
      <c r="J26" s="6" t="s">
        <v>34</v>
      </c>
      <c r="K26" s="6" t="s">
        <v>35</v>
      </c>
      <c r="L26" s="6" t="s">
        <v>36</v>
      </c>
      <c r="M26" s="6" t="s">
        <v>37</v>
      </c>
      <c r="N26" s="6" t="s">
        <v>34</v>
      </c>
      <c r="O26" s="6" t="s">
        <v>35</v>
      </c>
      <c r="P26" s="6" t="s">
        <v>36</v>
      </c>
      <c r="Q26" s="6" t="s">
        <v>37</v>
      </c>
    </row>
    <row r="27" spans="1:18" x14ac:dyDescent="0.2">
      <c r="A27" s="7">
        <v>0</v>
      </c>
      <c r="B27" s="7"/>
      <c r="C27" s="8"/>
      <c r="D27" s="8"/>
      <c r="E27" s="8"/>
      <c r="F27" s="7"/>
      <c r="G27" s="8"/>
      <c r="H27" s="8"/>
      <c r="I27" s="9"/>
      <c r="J27" s="8"/>
      <c r="K27" s="8"/>
      <c r="L27" s="8"/>
      <c r="M27" s="8"/>
      <c r="N27" s="7"/>
      <c r="O27" s="8"/>
      <c r="P27" s="8"/>
      <c r="Q27" s="9"/>
    </row>
    <row r="28" spans="1:18" x14ac:dyDescent="0.2">
      <c r="A28" s="10">
        <v>1</v>
      </c>
      <c r="B28" s="25">
        <v>0.11393322384190596</v>
      </c>
      <c r="C28" s="29">
        <v>0.109845280288696</v>
      </c>
      <c r="D28" s="29">
        <v>0.11419894728716395</v>
      </c>
      <c r="E28" s="29">
        <v>0.11010415393641804</v>
      </c>
      <c r="F28" s="25">
        <v>9.3345071338583052E-2</v>
      </c>
      <c r="G28" s="29">
        <v>8.981220610059204E-2</v>
      </c>
      <c r="H28" s="29">
        <v>9.357501327843798E-2</v>
      </c>
      <c r="I28" s="55">
        <v>9.0035670088208009E-2</v>
      </c>
      <c r="J28" s="29">
        <v>7.0539073115619022E-2</v>
      </c>
      <c r="K28" s="29">
        <v>6.7683749654016023E-2</v>
      </c>
      <c r="L28" s="29">
        <v>7.0725236410180026E-2</v>
      </c>
      <c r="M28" s="29">
        <v>6.7864081153251044E-2</v>
      </c>
      <c r="N28" s="25">
        <v>6.1379550423370954E-2</v>
      </c>
      <c r="O28" s="29">
        <v>5.8817979246420959E-2</v>
      </c>
      <c r="P28" s="29">
        <v>6.1546697295488006E-2</v>
      </c>
      <c r="Q28" s="55">
        <v>5.897964155455504E-2</v>
      </c>
      <c r="R28" s="32"/>
    </row>
    <row r="29" spans="1:18" x14ac:dyDescent="0.2">
      <c r="A29" s="10">
        <v>2</v>
      </c>
      <c r="B29" s="25">
        <v>7.541339067114472E-2</v>
      </c>
      <c r="C29" s="29">
        <v>7.3373720113698582E-2</v>
      </c>
      <c r="D29" s="29">
        <v>7.5545255098373509E-2</v>
      </c>
      <c r="E29" s="29">
        <v>7.3503509379171161E-2</v>
      </c>
      <c r="F29" s="25">
        <v>6.4911524703179402E-2</v>
      </c>
      <c r="G29" s="29">
        <v>6.3046783313062127E-2</v>
      </c>
      <c r="H29" s="29">
        <v>6.5032200977047316E-2</v>
      </c>
      <c r="I29" s="55">
        <v>6.3165335800511646E-2</v>
      </c>
      <c r="J29" s="29">
        <v>5.2479731760530113E-2</v>
      </c>
      <c r="K29" s="29">
        <v>5.0849631030558284E-2</v>
      </c>
      <c r="L29" s="29">
        <v>5.2585372233314498E-2</v>
      </c>
      <c r="M29" s="29">
        <v>5.0953136317198999E-2</v>
      </c>
      <c r="N29" s="25">
        <v>4.7181582537928257E-2</v>
      </c>
      <c r="O29" s="29">
        <v>4.5661999569691303E-2</v>
      </c>
      <c r="P29" s="29">
        <v>4.7280129612812249E-2</v>
      </c>
      <c r="Q29" s="55">
        <v>4.5758427530926071E-2</v>
      </c>
      <c r="R29" s="32"/>
    </row>
    <row r="30" spans="1:18" x14ac:dyDescent="0.2">
      <c r="A30" s="10">
        <v>3</v>
      </c>
      <c r="B30" s="25">
        <v>5.9358762102830198E-2</v>
      </c>
      <c r="C30" s="29">
        <v>5.790772420166268E-2</v>
      </c>
      <c r="D30" s="29">
        <v>5.9452452946477385E-2</v>
      </c>
      <c r="E30" s="29">
        <v>5.8000161408295003E-2</v>
      </c>
      <c r="F30" s="25">
        <v>5.1847976255301909E-2</v>
      </c>
      <c r="G30" s="29">
        <v>5.0503252779702024E-2</v>
      </c>
      <c r="H30" s="29">
        <v>5.1934875736852515E-2</v>
      </c>
      <c r="I30" s="55">
        <v>5.0588853291457569E-2</v>
      </c>
      <c r="J30" s="29">
        <v>4.2808117983667571E-2</v>
      </c>
      <c r="K30" s="29">
        <v>4.1608385977898066E-2</v>
      </c>
      <c r="L30" s="29">
        <v>4.2885741089615848E-2</v>
      </c>
      <c r="M30" s="29">
        <v>4.1684675281410066E-2</v>
      </c>
      <c r="N30" s="25">
        <v>3.8894670449855506E-2</v>
      </c>
      <c r="O30" s="29">
        <v>3.7764382824393428E-2</v>
      </c>
      <c r="P30" s="29">
        <v>3.8967844665415363E-2</v>
      </c>
      <c r="Q30" s="55">
        <v>3.7836217709431019E-2</v>
      </c>
      <c r="R30" s="32"/>
    </row>
    <row r="31" spans="1:18" x14ac:dyDescent="0.2">
      <c r="A31" s="10">
        <v>4</v>
      </c>
      <c r="B31" s="25">
        <v>5.0007774028249075E-2</v>
      </c>
      <c r="C31" s="29">
        <v>4.8862634202301747E-2</v>
      </c>
      <c r="D31" s="29">
        <v>5.0081659739014128E-2</v>
      </c>
      <c r="E31" s="29">
        <v>4.8935631756169551E-2</v>
      </c>
      <c r="F31" s="25">
        <v>4.4062214866430804E-2</v>
      </c>
      <c r="G31" s="29">
        <v>4.2992646693965964E-2</v>
      </c>
      <c r="H31" s="29">
        <v>4.4131276339003156E-2</v>
      </c>
      <c r="I31" s="55">
        <v>4.3060781564059458E-2</v>
      </c>
      <c r="J31" s="29">
        <v>3.6837374683018287E-2</v>
      </c>
      <c r="K31" s="29">
        <v>3.5871828569393527E-2</v>
      </c>
      <c r="L31" s="29">
        <v>3.6899786839258431E-2</v>
      </c>
      <c r="M31" s="29">
        <v>3.5933277989819157E-2</v>
      </c>
      <c r="N31" s="25">
        <v>3.3681228708593136E-2</v>
      </c>
      <c r="O31" s="29">
        <v>3.2765973636826429E-2</v>
      </c>
      <c r="P31" s="29">
        <v>3.3740422392689373E-2</v>
      </c>
      <c r="Q31" s="55">
        <v>3.2824194201057644E-2</v>
      </c>
      <c r="R31" s="32"/>
    </row>
    <row r="32" spans="1:18" x14ac:dyDescent="0.2">
      <c r="A32" s="10">
        <v>5</v>
      </c>
      <c r="B32" s="25">
        <v>4.3693051228326119E-2</v>
      </c>
      <c r="C32" s="29">
        <v>4.2739852101585485E-2</v>
      </c>
      <c r="D32" s="29">
        <v>4.3754521901347432E-2</v>
      </c>
      <c r="E32" s="29">
        <v>4.2800641389382554E-2</v>
      </c>
      <c r="F32" s="25">
        <v>3.8733625970103658E-2</v>
      </c>
      <c r="G32" s="29">
        <v>3.7838535654307504E-2</v>
      </c>
      <c r="H32" s="29">
        <v>3.8791388875266564E-2</v>
      </c>
      <c r="I32" s="55">
        <v>3.7895584380588598E-2</v>
      </c>
      <c r="J32" s="29">
        <v>3.2667289838704816E-2</v>
      </c>
      <c r="K32" s="29">
        <v>3.1852685988270513E-2</v>
      </c>
      <c r="L32" s="29">
        <v>3.2719910951996334E-2</v>
      </c>
      <c r="M32" s="29">
        <v>3.1904559135146005E-2</v>
      </c>
      <c r="N32" s="25">
        <v>3.0000696134299121E-2</v>
      </c>
      <c r="O32" s="29">
        <v>2.9225252165526072E-2</v>
      </c>
      <c r="P32" s="29">
        <v>3.0050812918088421E-2</v>
      </c>
      <c r="Q32" s="55">
        <v>2.9274609527077389E-2</v>
      </c>
      <c r="R32" s="32"/>
    </row>
    <row r="33" spans="1:18" x14ac:dyDescent="0.2">
      <c r="A33" s="10">
        <v>6</v>
      </c>
      <c r="B33" s="25">
        <v>3.9066836354463175E-2</v>
      </c>
      <c r="C33" s="29">
        <v>3.8246780883618658E-2</v>
      </c>
      <c r="D33" s="29">
        <v>3.9119700880057451E-2</v>
      </c>
      <c r="E33" s="29">
        <v>3.8299096559290757E-2</v>
      </c>
      <c r="F33" s="25">
        <v>3.4793407403876708E-2</v>
      </c>
      <c r="G33" s="29">
        <v>3.4020236431948736E-2</v>
      </c>
      <c r="H33" s="29">
        <v>3.4843281371418344E-2</v>
      </c>
      <c r="I33" s="55">
        <v>3.4069533159449383E-2</v>
      </c>
      <c r="J33" s="29">
        <v>2.9540304700821696E-2</v>
      </c>
      <c r="K33" s="29">
        <v>2.8832374635373914E-2</v>
      </c>
      <c r="L33" s="29">
        <v>2.9586012669747475E-2</v>
      </c>
      <c r="M33" s="29">
        <v>2.8877474477424059E-2</v>
      </c>
      <c r="N33" s="25">
        <v>2.7220395032814593E-2</v>
      </c>
      <c r="O33" s="29">
        <v>2.6544356671612701E-2</v>
      </c>
      <c r="P33" s="29">
        <v>2.7264064559104906E-2</v>
      </c>
      <c r="Q33" s="55">
        <v>2.6587406704914107E-2</v>
      </c>
    </row>
    <row r="34" spans="1:18" x14ac:dyDescent="0.2">
      <c r="A34" s="10">
        <v>7</v>
      </c>
      <c r="B34" s="25">
        <v>3.5495394318862949E-2</v>
      </c>
      <c r="C34" s="29">
        <v>3.4773748300062857E-2</v>
      </c>
      <c r="D34" s="29">
        <v>3.5541901095321626E-2</v>
      </c>
      <c r="E34" s="29">
        <v>3.4819798086918263E-2</v>
      </c>
      <c r="F34" s="25">
        <v>3.1730092035698321E-2</v>
      </c>
      <c r="G34" s="29">
        <v>3.1047534645207708E-2</v>
      </c>
      <c r="H34" s="29">
        <v>3.1774106181358008E-2</v>
      </c>
      <c r="I34" s="55">
        <v>3.1091066872930617E-2</v>
      </c>
      <c r="J34" s="29">
        <v>2.7083498933007433E-2</v>
      </c>
      <c r="K34" s="29">
        <v>2.6455531523578824E-2</v>
      </c>
      <c r="L34" s="29">
        <v>2.7124028410000167E-2</v>
      </c>
      <c r="M34" s="29">
        <v>2.6495550948073987E-2</v>
      </c>
      <c r="N34" s="25">
        <v>2.5023864910831417E-2</v>
      </c>
      <c r="O34" s="29">
        <v>2.442268091557287E-2</v>
      </c>
      <c r="P34" s="29">
        <v>2.5062683163200483E-2</v>
      </c>
      <c r="Q34" s="55">
        <v>2.4460978230030683E-2</v>
      </c>
    </row>
    <row r="35" spans="1:18" x14ac:dyDescent="0.2">
      <c r="A35" s="10">
        <v>8</v>
      </c>
      <c r="B35" s="25">
        <v>3.2634992772165416E-2</v>
      </c>
      <c r="C35" s="29">
        <v>3.1989363591172437E-2</v>
      </c>
      <c r="D35" s="29">
        <v>3.2676590473634803E-2</v>
      </c>
      <c r="E35" s="29">
        <v>3.2030571507067784E-2</v>
      </c>
      <c r="F35" s="25">
        <v>2.9262868556869215E-2</v>
      </c>
      <c r="G35" s="29">
        <v>2.8650615140124569E-2</v>
      </c>
      <c r="H35" s="29">
        <v>2.9302338388324745E-2</v>
      </c>
      <c r="I35" s="55">
        <v>2.8689673029032692E-2</v>
      </c>
      <c r="J35" s="29">
        <v>2.5088142384309897E-2</v>
      </c>
      <c r="K35" s="29">
        <v>2.452263761982687E-2</v>
      </c>
      <c r="L35" s="29">
        <v>2.5124628926158077E-2</v>
      </c>
      <c r="M35" s="29">
        <v>2.4558686534138174E-2</v>
      </c>
      <c r="N35" s="25">
        <v>2.3232071524088793E-2</v>
      </c>
      <c r="O35" s="29">
        <v>2.2689571483751947E-2</v>
      </c>
      <c r="P35" s="29">
        <v>2.3267088760570598E-2</v>
      </c>
      <c r="Q35" s="55">
        <v>2.2724140807694138E-2</v>
      </c>
    </row>
    <row r="36" spans="1:18" x14ac:dyDescent="0.2">
      <c r="A36" s="10">
        <v>9</v>
      </c>
      <c r="B36" s="25">
        <v>3.0280601460381251E-2</v>
      </c>
      <c r="C36" s="29">
        <v>2.9695635604979231E-2</v>
      </c>
      <c r="D36" s="29">
        <v>3.0318282912459305E-2</v>
      </c>
      <c r="E36" s="29">
        <v>2.9732978431749935E-2</v>
      </c>
      <c r="F36" s="25">
        <v>2.7222686969084253E-2</v>
      </c>
      <c r="G36" s="29">
        <v>2.6666741909775249E-2</v>
      </c>
      <c r="H36" s="29">
        <v>2.7258518534263754E-2</v>
      </c>
      <c r="I36" s="55">
        <v>2.6702214952202374E-2</v>
      </c>
      <c r="J36" s="29">
        <v>2.3426749763070909E-2</v>
      </c>
      <c r="K36" s="29">
        <v>2.2911553052084033E-2</v>
      </c>
      <c r="L36" s="29">
        <v>2.3459981561206988E-2</v>
      </c>
      <c r="M36" s="29">
        <v>2.294440278266574E-2</v>
      </c>
      <c r="N36" s="25">
        <v>2.1734796237718235E-2</v>
      </c>
      <c r="O36" s="29">
        <v>2.1239701453030335E-2</v>
      </c>
      <c r="P36" s="29">
        <v>2.1766744491756307E-2</v>
      </c>
      <c r="Q36" s="55">
        <v>2.1271257970072677E-2</v>
      </c>
    </row>
    <row r="37" spans="1:18" x14ac:dyDescent="0.2">
      <c r="A37" s="11">
        <v>10</v>
      </c>
      <c r="B37" s="26">
        <v>2.8301260891241853E-2</v>
      </c>
      <c r="C37" s="56">
        <v>2.7765935842552714E-2</v>
      </c>
      <c r="D37" s="56">
        <v>2.8335738585227976E-2</v>
      </c>
      <c r="E37" s="56">
        <v>2.7800115066692554E-2</v>
      </c>
      <c r="F37" s="26">
        <v>2.5500771804499056E-2</v>
      </c>
      <c r="G37" s="56">
        <v>2.4991045415945878E-2</v>
      </c>
      <c r="H37" s="56">
        <v>2.5533617999657698E-2</v>
      </c>
      <c r="I37" s="57">
        <v>2.502357511657205E-2</v>
      </c>
      <c r="J37" s="56">
        <v>2.2016345997972531E-2</v>
      </c>
      <c r="K37" s="56">
        <v>2.1542637789820351E-2</v>
      </c>
      <c r="L37" s="56">
        <v>2.204689467207277E-2</v>
      </c>
      <c r="M37" s="56">
        <v>2.157284828801409E-2</v>
      </c>
      <c r="N37" s="26">
        <v>2.0459853527466709E-2</v>
      </c>
      <c r="O37" s="56">
        <v>2.0003951397827846E-2</v>
      </c>
      <c r="P37" s="56">
        <v>2.0489265523343514E-2</v>
      </c>
      <c r="Q37" s="57">
        <v>2.0033016137924076E-2</v>
      </c>
    </row>
    <row r="38" spans="1:18" x14ac:dyDescent="0.2">
      <c r="G38" s="29"/>
      <c r="H38" s="29"/>
      <c r="I38" s="29"/>
    </row>
    <row r="39" spans="1:18" x14ac:dyDescent="0.2">
      <c r="A39" t="s">
        <v>156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31"/>
    </row>
    <row r="40" spans="1:18" x14ac:dyDescent="0.2">
      <c r="A40" t="s">
        <v>158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31"/>
    </row>
    <row r="41" spans="1:18" x14ac:dyDescent="0.2">
      <c r="A41" t="s">
        <v>151</v>
      </c>
      <c r="B41" s="68">
        <v>1</v>
      </c>
      <c r="C41" s="68">
        <v>1</v>
      </c>
      <c r="D41" s="68">
        <v>1</v>
      </c>
      <c r="E41" s="68">
        <v>1</v>
      </c>
      <c r="F41" s="68">
        <v>1</v>
      </c>
      <c r="G41" s="68">
        <v>1</v>
      </c>
      <c r="H41" s="68">
        <v>1</v>
      </c>
      <c r="I41" s="68">
        <v>1</v>
      </c>
      <c r="J41" s="68">
        <v>1</v>
      </c>
      <c r="K41" s="68">
        <v>1</v>
      </c>
      <c r="L41" s="68">
        <v>1</v>
      </c>
      <c r="M41" s="68">
        <v>1</v>
      </c>
      <c r="N41" s="68">
        <v>1</v>
      </c>
      <c r="O41" s="68">
        <v>1</v>
      </c>
      <c r="P41" s="68">
        <v>1</v>
      </c>
      <c r="Q41" s="68">
        <v>1</v>
      </c>
    </row>
    <row r="42" spans="1:18" x14ac:dyDescent="0.2">
      <c r="A42" t="s">
        <v>115</v>
      </c>
      <c r="B42" s="58">
        <v>0.88606677615809404</v>
      </c>
      <c r="C42" s="58">
        <v>0.890154719711304</v>
      </c>
      <c r="D42" s="58">
        <v>0.88580105271283605</v>
      </c>
      <c r="E42" s="58">
        <v>0.88989584606358196</v>
      </c>
      <c r="F42" s="58">
        <v>0.90665492866141695</v>
      </c>
      <c r="G42" s="58">
        <v>0.91018779389940796</v>
      </c>
      <c r="H42" s="58">
        <v>0.90642498672156202</v>
      </c>
      <c r="I42" s="58">
        <v>0.90996432991179199</v>
      </c>
      <c r="J42" s="58">
        <v>0.92946092688438098</v>
      </c>
      <c r="K42" s="58">
        <v>0.93231625034598398</v>
      </c>
      <c r="L42" s="58">
        <v>0.92927476358981997</v>
      </c>
      <c r="M42" s="58">
        <v>0.93213591884674896</v>
      </c>
      <c r="N42" s="58">
        <v>0.93862044957662905</v>
      </c>
      <c r="O42" s="58">
        <v>0.94118202075357904</v>
      </c>
      <c r="P42" s="58">
        <v>0.93845330270451199</v>
      </c>
      <c r="Q42" s="58">
        <v>0.94102035844544496</v>
      </c>
    </row>
    <row r="43" spans="1:18" x14ac:dyDescent="0.2">
      <c r="A43" t="s">
        <v>116</v>
      </c>
      <c r="B43" s="58">
        <v>0.81924547620696198</v>
      </c>
      <c r="C43" s="58">
        <v>0.82484075644931898</v>
      </c>
      <c r="D43" s="58">
        <v>0.81888298621923705</v>
      </c>
      <c r="E43" s="58">
        <v>0.82448537839596203</v>
      </c>
      <c r="F43" s="58">
        <v>0.847802574862352</v>
      </c>
      <c r="G43" s="58">
        <v>0.85280338128323796</v>
      </c>
      <c r="H43" s="58">
        <v>0.84747817481446797</v>
      </c>
      <c r="I43" s="58">
        <v>0.85248612744642605</v>
      </c>
      <c r="J43" s="58">
        <v>0.88068306675959496</v>
      </c>
      <c r="K43" s="58">
        <v>0.88490831301209705</v>
      </c>
      <c r="L43" s="58">
        <v>0.88040850423942396</v>
      </c>
      <c r="M43" s="58">
        <v>0.88464067030759297</v>
      </c>
      <c r="N43" s="58">
        <v>0.89433485136314195</v>
      </c>
      <c r="O43" s="58">
        <v>0.89820576772692795</v>
      </c>
      <c r="P43" s="58">
        <v>0.89408310891707099</v>
      </c>
      <c r="Q43" s="58">
        <v>0.89796074656839298</v>
      </c>
    </row>
    <row r="44" spans="1:18" x14ac:dyDescent="0.2">
      <c r="A44" t="s">
        <v>117</v>
      </c>
      <c r="B44" s="58">
        <v>0.77061607888097305</v>
      </c>
      <c r="C44" s="58">
        <v>0.77707610541456096</v>
      </c>
      <c r="D44" s="58">
        <v>0.77019838401236695</v>
      </c>
      <c r="E44" s="58">
        <v>0.77666509337021705</v>
      </c>
      <c r="F44" s="58">
        <v>0.80384572709170499</v>
      </c>
      <c r="G44" s="58">
        <v>0.80973403654690601</v>
      </c>
      <c r="H44" s="58">
        <v>0.80346450111578405</v>
      </c>
      <c r="I44" s="58">
        <v>0.80935983181203597</v>
      </c>
      <c r="J44" s="58">
        <v>0.84298268213153205</v>
      </c>
      <c r="K44" s="58">
        <v>0.84808870636923905</v>
      </c>
      <c r="L44" s="58">
        <v>0.84265153307351603</v>
      </c>
      <c r="M44" s="58">
        <v>0.847764711225092</v>
      </c>
      <c r="N44" s="58">
        <v>0.859549992047552</v>
      </c>
      <c r="O44" s="58">
        <v>0.86428558125941002</v>
      </c>
      <c r="P44" s="58">
        <v>0.85924261721081896</v>
      </c>
      <c r="Q44" s="58">
        <v>0.86398530826670805</v>
      </c>
    </row>
    <row r="45" spans="1:18" x14ac:dyDescent="0.2">
      <c r="A45" t="s">
        <v>118</v>
      </c>
      <c r="B45" s="58">
        <v>0.73207928414575796</v>
      </c>
      <c r="C45" s="58">
        <v>0.73910611992833997</v>
      </c>
      <c r="D45" s="58">
        <v>0.73162557061272104</v>
      </c>
      <c r="E45" s="58">
        <v>0.73865849636318104</v>
      </c>
      <c r="F45" s="58">
        <v>0.76842650394512801</v>
      </c>
      <c r="G45" s="58">
        <v>0.77492142719756596</v>
      </c>
      <c r="H45" s="58">
        <v>0.76800658718846404</v>
      </c>
      <c r="I45" s="58">
        <v>0.77450816488765395</v>
      </c>
      <c r="J45" s="58">
        <v>0.81192941321855705</v>
      </c>
      <c r="K45" s="58">
        <v>0.81766621368272296</v>
      </c>
      <c r="L45" s="58">
        <v>0.811557871123329</v>
      </c>
      <c r="M45" s="58">
        <v>0.81730174618668205</v>
      </c>
      <c r="N45" s="58">
        <v>0.83059929217892903</v>
      </c>
      <c r="O45" s="58">
        <v>0.83596642268917498</v>
      </c>
      <c r="P45" s="58">
        <v>0.830251408368326</v>
      </c>
      <c r="Q45" s="58">
        <v>0.835625686721301</v>
      </c>
    </row>
    <row r="46" spans="1:18" x14ac:dyDescent="0.2">
      <c r="A46" t="s">
        <v>112</v>
      </c>
      <c r="B46" s="58">
        <v>0.70009250648038102</v>
      </c>
      <c r="C46" s="58">
        <v>0.707516833675226</v>
      </c>
      <c r="D46" s="58">
        <v>0.69961364355976097</v>
      </c>
      <c r="E46" s="58">
        <v>0.70704343895111998</v>
      </c>
      <c r="F46" s="58">
        <v>0.73866255915580303</v>
      </c>
      <c r="G46" s="58">
        <v>0.745599535145264</v>
      </c>
      <c r="H46" s="58">
        <v>0.73821454500606998</v>
      </c>
      <c r="I46" s="58">
        <v>0.745157725371699</v>
      </c>
      <c r="J46" s="58">
        <v>0.78540587974837694</v>
      </c>
      <c r="K46" s="58">
        <v>0.79162134853506905</v>
      </c>
      <c r="L46" s="58">
        <v>0.78500376984778197</v>
      </c>
      <c r="M46" s="58">
        <v>0.79122609429421098</v>
      </c>
      <c r="N46" s="58">
        <v>0.80568073520490502</v>
      </c>
      <c r="O46" s="58">
        <v>0.81153509318417105</v>
      </c>
      <c r="P46" s="58">
        <v>0.80530167862046997</v>
      </c>
      <c r="Q46" s="58">
        <v>0.81116307103173901</v>
      </c>
    </row>
    <row r="47" spans="1:18" x14ac:dyDescent="0.2">
      <c r="A47" t="s">
        <v>119</v>
      </c>
      <c r="B47" s="58">
        <v>0.67274210709672599</v>
      </c>
      <c r="C47" s="58">
        <v>0.68045659236617795</v>
      </c>
      <c r="D47" s="58">
        <v>0.67224496709209602</v>
      </c>
      <c r="E47" s="58">
        <v>0.67996431401111801</v>
      </c>
      <c r="F47" s="58">
        <v>0.71296197180110499</v>
      </c>
      <c r="G47" s="58">
        <v>0.72023406267607104</v>
      </c>
      <c r="H47" s="58">
        <v>0.71249272790194995</v>
      </c>
      <c r="I47" s="58">
        <v>0.71977054953812802</v>
      </c>
      <c r="J47" s="58">
        <v>0.76220475074679295</v>
      </c>
      <c r="K47" s="58">
        <v>0.76879702524474602</v>
      </c>
      <c r="L47" s="58">
        <v>0.761778638367266</v>
      </c>
      <c r="M47" s="58">
        <v>0.76837748295035802</v>
      </c>
      <c r="N47" s="58">
        <v>0.78374978732229905</v>
      </c>
      <c r="O47" s="58">
        <v>0.78999341621915997</v>
      </c>
      <c r="P47" s="58">
        <v>0.78334588166500596</v>
      </c>
      <c r="Q47" s="58">
        <v>0.78959634855821104</v>
      </c>
    </row>
    <row r="48" spans="1:18" x14ac:dyDescent="0.2">
      <c r="A48" t="s">
        <v>120</v>
      </c>
      <c r="B48" s="58">
        <v>0.64886286073042498</v>
      </c>
      <c r="C48" s="58">
        <v>0.65679456609411802</v>
      </c>
      <c r="D48" s="58">
        <v>0.64835210295988099</v>
      </c>
      <c r="E48" s="58">
        <v>0.656288093890941</v>
      </c>
      <c r="F48" s="58">
        <v>0.69033962281790295</v>
      </c>
      <c r="G48" s="58">
        <v>0.69787257066247699</v>
      </c>
      <c r="H48" s="58">
        <v>0.68985390831214799</v>
      </c>
      <c r="I48" s="58">
        <v>0.69739211524927203</v>
      </c>
      <c r="J48" s="58">
        <v>0.74156157919320898</v>
      </c>
      <c r="K48" s="58">
        <v>0.74845809130815</v>
      </c>
      <c r="L48" s="58">
        <v>0.741116132938061</v>
      </c>
      <c r="M48" s="58">
        <v>0.74801889820349399</v>
      </c>
      <c r="N48" s="58">
        <v>0.76413733852045296</v>
      </c>
      <c r="O48" s="58">
        <v>0.77069965908943605</v>
      </c>
      <c r="P48" s="58">
        <v>0.76371313202563795</v>
      </c>
      <c r="Q48" s="58">
        <v>0.77028204946561696</v>
      </c>
    </row>
    <row r="49" spans="1:17" x14ac:dyDescent="0.2">
      <c r="A49" t="s">
        <v>121</v>
      </c>
      <c r="B49" s="58">
        <v>0.62768722596036097</v>
      </c>
      <c r="C49" s="58">
        <v>0.63578412591462696</v>
      </c>
      <c r="D49" s="58">
        <v>0.62716616680874104</v>
      </c>
      <c r="E49" s="58">
        <v>0.63526681117033001</v>
      </c>
      <c r="F49" s="58">
        <v>0.67013830517578399</v>
      </c>
      <c r="G49" s="58">
        <v>0.67787809222357698</v>
      </c>
      <c r="H49" s="58">
        <v>0.66963957565227705</v>
      </c>
      <c r="I49" s="58">
        <v>0.67738416348974495</v>
      </c>
      <c r="J49" s="58">
        <v>0.72295717670767601</v>
      </c>
      <c r="K49" s="58">
        <v>0.73010392476137298</v>
      </c>
      <c r="L49" s="58">
        <v>0.72249586510680297</v>
      </c>
      <c r="M49" s="58">
        <v>0.729648536560903</v>
      </c>
      <c r="N49" s="58">
        <v>0.74638484521771897</v>
      </c>
      <c r="O49" s="58">
        <v>0.75321281408202301</v>
      </c>
      <c r="P49" s="58">
        <v>0.74594375079518405</v>
      </c>
      <c r="Q49" s="58">
        <v>0.75277805171192103</v>
      </c>
    </row>
    <row r="50" spans="1:17" x14ac:dyDescent="0.2">
      <c r="A50" t="s">
        <v>122</v>
      </c>
      <c r="B50" s="58">
        <v>0.60868047922928303</v>
      </c>
      <c r="C50" s="58">
        <v>0.61690411218803598</v>
      </c>
      <c r="D50" s="58">
        <v>0.60815156553031102</v>
      </c>
      <c r="E50" s="58">
        <v>0.61637843677539605</v>
      </c>
      <c r="F50" s="58">
        <v>0.65189533986799097</v>
      </c>
      <c r="G50" s="58">
        <v>0.65980129209196003</v>
      </c>
      <c r="H50" s="58">
        <v>0.65138619286808297</v>
      </c>
      <c r="I50" s="58">
        <v>0.65929650595102396</v>
      </c>
      <c r="J50" s="58">
        <v>0.70602063983952901</v>
      </c>
      <c r="K50" s="58">
        <v>0.71337610995566803</v>
      </c>
      <c r="L50" s="58">
        <v>0.70554612543334905</v>
      </c>
      <c r="M50" s="58">
        <v>0.71290718664826702</v>
      </c>
      <c r="N50" s="58">
        <v>0.73016232269199099</v>
      </c>
      <c r="O50" s="58">
        <v>0.73721479878032403</v>
      </c>
      <c r="P50" s="58">
        <v>0.72970698376640297</v>
      </c>
      <c r="Q50" s="58">
        <v>0.73676551557974801</v>
      </c>
    </row>
    <row r="51" spans="1:17" x14ac:dyDescent="0.2">
      <c r="A51" t="s">
        <v>123</v>
      </c>
      <c r="B51" s="58">
        <v>0.59145405418720898</v>
      </c>
      <c r="C51" s="58">
        <v>0.599775192188016</v>
      </c>
      <c r="D51" s="58">
        <v>0.59091914174924698</v>
      </c>
      <c r="E51" s="58">
        <v>0.59924304530841199</v>
      </c>
      <c r="F51" s="58">
        <v>0.63527150556560097</v>
      </c>
      <c r="G51" s="58">
        <v>0.64331216803579006</v>
      </c>
      <c r="H51" s="58">
        <v>0.63475394664913798</v>
      </c>
      <c r="I51" s="58">
        <v>0.642798550310265</v>
      </c>
      <c r="J51" s="58">
        <v>0.69047664515111196</v>
      </c>
      <c r="K51" s="58">
        <v>0.69800810681098202</v>
      </c>
      <c r="L51" s="58">
        <v>0.689991024319631</v>
      </c>
      <c r="M51" s="58">
        <v>0.69752774806726903</v>
      </c>
      <c r="N51" s="58">
        <v>0.71522330851843796</v>
      </c>
      <c r="O51" s="58">
        <v>0.72246758977576298</v>
      </c>
      <c r="P51" s="58">
        <v>0.71475582362177503</v>
      </c>
      <c r="Q51" s="58">
        <v>0.72200588011627298</v>
      </c>
    </row>
    <row r="53" spans="1:17" x14ac:dyDescent="0.2">
      <c r="A53" t="s">
        <v>157</v>
      </c>
    </row>
    <row r="54" spans="1:17" x14ac:dyDescent="0.2">
      <c r="A54" t="s">
        <v>115</v>
      </c>
      <c r="B54" s="67">
        <f t="shared" ref="B54:Q63" si="1">1-B42/B41</f>
        <v>0.11393322384190596</v>
      </c>
      <c r="C54" s="67">
        <f t="shared" si="1"/>
        <v>0.109845280288696</v>
      </c>
      <c r="D54" s="67">
        <f t="shared" si="1"/>
        <v>0.11419894728716395</v>
      </c>
      <c r="E54" s="67">
        <f t="shared" si="1"/>
        <v>0.11010415393641804</v>
      </c>
      <c r="F54" s="67">
        <f t="shared" si="1"/>
        <v>9.3345071338583052E-2</v>
      </c>
      <c r="G54" s="67">
        <f t="shared" si="1"/>
        <v>8.981220610059204E-2</v>
      </c>
      <c r="H54" s="67">
        <f t="shared" si="1"/>
        <v>9.357501327843798E-2</v>
      </c>
      <c r="I54" s="67">
        <f t="shared" si="1"/>
        <v>9.0035670088208009E-2</v>
      </c>
      <c r="J54" s="67">
        <f t="shared" si="1"/>
        <v>7.0539073115619022E-2</v>
      </c>
      <c r="K54" s="67">
        <f t="shared" si="1"/>
        <v>6.7683749654016023E-2</v>
      </c>
      <c r="L54" s="67">
        <f t="shared" si="1"/>
        <v>7.0725236410180026E-2</v>
      </c>
      <c r="M54" s="67">
        <f t="shared" si="1"/>
        <v>6.7864081153251044E-2</v>
      </c>
      <c r="N54" s="67">
        <f t="shared" si="1"/>
        <v>6.1379550423370954E-2</v>
      </c>
      <c r="O54" s="67">
        <f t="shared" si="1"/>
        <v>5.8817979246420959E-2</v>
      </c>
      <c r="P54" s="67">
        <f t="shared" si="1"/>
        <v>6.1546697295488006E-2</v>
      </c>
      <c r="Q54" s="67">
        <f t="shared" si="1"/>
        <v>5.897964155455504E-2</v>
      </c>
    </row>
    <row r="55" spans="1:17" x14ac:dyDescent="0.2">
      <c r="A55" t="s">
        <v>116</v>
      </c>
      <c r="B55" s="67">
        <f t="shared" si="1"/>
        <v>7.541339067114472E-2</v>
      </c>
      <c r="C55" s="67">
        <f t="shared" si="1"/>
        <v>7.3373720113698582E-2</v>
      </c>
      <c r="D55" s="67">
        <f t="shared" si="1"/>
        <v>7.5545255098373509E-2</v>
      </c>
      <c r="E55" s="67">
        <f t="shared" si="1"/>
        <v>7.3503509379171161E-2</v>
      </c>
      <c r="F55" s="67">
        <f t="shared" si="1"/>
        <v>6.4911524703179402E-2</v>
      </c>
      <c r="G55" s="67">
        <f t="shared" si="1"/>
        <v>6.3046783313062127E-2</v>
      </c>
      <c r="H55" s="67">
        <f t="shared" si="1"/>
        <v>6.5032200977047316E-2</v>
      </c>
      <c r="I55" s="67">
        <f t="shared" si="1"/>
        <v>6.3165335800511646E-2</v>
      </c>
      <c r="J55" s="67">
        <f t="shared" si="1"/>
        <v>5.2479731760530113E-2</v>
      </c>
      <c r="K55" s="67">
        <f t="shared" si="1"/>
        <v>5.0849631030558284E-2</v>
      </c>
      <c r="L55" s="67">
        <f t="shared" si="1"/>
        <v>5.2585372233314498E-2</v>
      </c>
      <c r="M55" s="67">
        <f t="shared" si="1"/>
        <v>5.0953136317198999E-2</v>
      </c>
      <c r="N55" s="67">
        <f t="shared" si="1"/>
        <v>4.7181582537928257E-2</v>
      </c>
      <c r="O55" s="67">
        <f t="shared" si="1"/>
        <v>4.5661999569691303E-2</v>
      </c>
      <c r="P55" s="67">
        <f t="shared" si="1"/>
        <v>4.7280129612812249E-2</v>
      </c>
      <c r="Q55" s="67">
        <f t="shared" si="1"/>
        <v>4.5758427530926071E-2</v>
      </c>
    </row>
    <row r="56" spans="1:17" x14ac:dyDescent="0.2">
      <c r="A56" t="s">
        <v>117</v>
      </c>
      <c r="B56" s="67">
        <f t="shared" si="1"/>
        <v>5.9358762102830198E-2</v>
      </c>
      <c r="C56" s="67">
        <f t="shared" si="1"/>
        <v>5.790772420166268E-2</v>
      </c>
      <c r="D56" s="67">
        <f t="shared" si="1"/>
        <v>5.9452452946477385E-2</v>
      </c>
      <c r="E56" s="67">
        <f t="shared" si="1"/>
        <v>5.8000161408295003E-2</v>
      </c>
      <c r="F56" s="67">
        <f t="shared" si="1"/>
        <v>5.1847976255301909E-2</v>
      </c>
      <c r="G56" s="67">
        <f t="shared" si="1"/>
        <v>5.0503252779702024E-2</v>
      </c>
      <c r="H56" s="67">
        <f t="shared" si="1"/>
        <v>5.1934875736852515E-2</v>
      </c>
      <c r="I56" s="67">
        <f t="shared" si="1"/>
        <v>5.0588853291457569E-2</v>
      </c>
      <c r="J56" s="67">
        <f t="shared" si="1"/>
        <v>4.2808117983667571E-2</v>
      </c>
      <c r="K56" s="67">
        <f t="shared" si="1"/>
        <v>4.1608385977898066E-2</v>
      </c>
      <c r="L56" s="67">
        <f t="shared" si="1"/>
        <v>4.2885741089615848E-2</v>
      </c>
      <c r="M56" s="67">
        <f t="shared" si="1"/>
        <v>4.1684675281410066E-2</v>
      </c>
      <c r="N56" s="67">
        <f t="shared" si="1"/>
        <v>3.8894670449855506E-2</v>
      </c>
      <c r="O56" s="67">
        <f t="shared" si="1"/>
        <v>3.7764382824393428E-2</v>
      </c>
      <c r="P56" s="67">
        <f t="shared" si="1"/>
        <v>3.8967844665415363E-2</v>
      </c>
      <c r="Q56" s="67">
        <f t="shared" si="1"/>
        <v>3.7836217709431019E-2</v>
      </c>
    </row>
    <row r="57" spans="1:17" x14ac:dyDescent="0.2">
      <c r="A57" t="s">
        <v>118</v>
      </c>
      <c r="B57" s="67">
        <f t="shared" si="1"/>
        <v>5.0007774028249075E-2</v>
      </c>
      <c r="C57" s="67">
        <f t="shared" si="1"/>
        <v>4.8862634202301747E-2</v>
      </c>
      <c r="D57" s="67">
        <f t="shared" si="1"/>
        <v>5.0081659739014128E-2</v>
      </c>
      <c r="E57" s="67">
        <f t="shared" si="1"/>
        <v>4.8935631756169551E-2</v>
      </c>
      <c r="F57" s="67">
        <f t="shared" si="1"/>
        <v>4.4062214866430804E-2</v>
      </c>
      <c r="G57" s="67">
        <f t="shared" si="1"/>
        <v>4.2992646693965964E-2</v>
      </c>
      <c r="H57" s="67">
        <f t="shared" si="1"/>
        <v>4.4131276339003156E-2</v>
      </c>
      <c r="I57" s="67">
        <f t="shared" si="1"/>
        <v>4.3060781564059458E-2</v>
      </c>
      <c r="J57" s="67">
        <f t="shared" si="1"/>
        <v>3.6837374683018287E-2</v>
      </c>
      <c r="K57" s="67">
        <f t="shared" si="1"/>
        <v>3.5871828569393527E-2</v>
      </c>
      <c r="L57" s="67">
        <f t="shared" si="1"/>
        <v>3.6899786839258431E-2</v>
      </c>
      <c r="M57" s="67">
        <f t="shared" si="1"/>
        <v>3.5933277989819157E-2</v>
      </c>
      <c r="N57" s="67">
        <f t="shared" si="1"/>
        <v>3.3681228708593136E-2</v>
      </c>
      <c r="O57" s="67">
        <f t="shared" si="1"/>
        <v>3.2765973636826429E-2</v>
      </c>
      <c r="P57" s="67">
        <f t="shared" si="1"/>
        <v>3.3740422392689373E-2</v>
      </c>
      <c r="Q57" s="67">
        <f t="shared" si="1"/>
        <v>3.2824194201057644E-2</v>
      </c>
    </row>
    <row r="58" spans="1:17" x14ac:dyDescent="0.2">
      <c r="A58" t="s">
        <v>112</v>
      </c>
      <c r="B58" s="67">
        <f t="shared" si="1"/>
        <v>4.3693051228326119E-2</v>
      </c>
      <c r="C58" s="67">
        <f t="shared" si="1"/>
        <v>4.2739852101585485E-2</v>
      </c>
      <c r="D58" s="67">
        <f t="shared" si="1"/>
        <v>4.3754521901347432E-2</v>
      </c>
      <c r="E58" s="67">
        <f t="shared" si="1"/>
        <v>4.2800641389382554E-2</v>
      </c>
      <c r="F58" s="67">
        <f t="shared" si="1"/>
        <v>3.8733625970103658E-2</v>
      </c>
      <c r="G58" s="67">
        <f t="shared" si="1"/>
        <v>3.7838535654307504E-2</v>
      </c>
      <c r="H58" s="67">
        <f t="shared" si="1"/>
        <v>3.8791388875266564E-2</v>
      </c>
      <c r="I58" s="67">
        <f t="shared" si="1"/>
        <v>3.7895584380588598E-2</v>
      </c>
      <c r="J58" s="67">
        <f t="shared" si="1"/>
        <v>3.2667289838704816E-2</v>
      </c>
      <c r="K58" s="67">
        <f t="shared" si="1"/>
        <v>3.1852685988270513E-2</v>
      </c>
      <c r="L58" s="67">
        <f t="shared" si="1"/>
        <v>3.2719910951996334E-2</v>
      </c>
      <c r="M58" s="67">
        <f t="shared" si="1"/>
        <v>3.1904559135146005E-2</v>
      </c>
      <c r="N58" s="67">
        <f t="shared" si="1"/>
        <v>3.0000696134299121E-2</v>
      </c>
      <c r="O58" s="67">
        <f t="shared" si="1"/>
        <v>2.9225252165526072E-2</v>
      </c>
      <c r="P58" s="67">
        <f t="shared" si="1"/>
        <v>3.0050812918088421E-2</v>
      </c>
      <c r="Q58" s="67">
        <f t="shared" si="1"/>
        <v>2.9274609527077389E-2</v>
      </c>
    </row>
    <row r="59" spans="1:17" x14ac:dyDescent="0.2">
      <c r="A59" t="s">
        <v>119</v>
      </c>
      <c r="B59" s="67">
        <f t="shared" si="1"/>
        <v>3.9066836354463175E-2</v>
      </c>
      <c r="C59" s="67">
        <f t="shared" si="1"/>
        <v>3.8246780883618658E-2</v>
      </c>
      <c r="D59" s="67">
        <f t="shared" si="1"/>
        <v>3.9119700880057451E-2</v>
      </c>
      <c r="E59" s="67">
        <f t="shared" si="1"/>
        <v>3.8299096559290757E-2</v>
      </c>
      <c r="F59" s="67">
        <f t="shared" si="1"/>
        <v>3.4793407403876708E-2</v>
      </c>
      <c r="G59" s="67">
        <f t="shared" si="1"/>
        <v>3.4020236431948736E-2</v>
      </c>
      <c r="H59" s="67">
        <f t="shared" si="1"/>
        <v>3.4843281371418344E-2</v>
      </c>
      <c r="I59" s="67">
        <f t="shared" si="1"/>
        <v>3.4069533159449383E-2</v>
      </c>
      <c r="J59" s="67">
        <f t="shared" si="1"/>
        <v>2.9540304700821696E-2</v>
      </c>
      <c r="K59" s="67">
        <f t="shared" si="1"/>
        <v>2.8832374635373914E-2</v>
      </c>
      <c r="L59" s="67">
        <f t="shared" si="1"/>
        <v>2.9586012669747475E-2</v>
      </c>
      <c r="M59" s="67">
        <f t="shared" si="1"/>
        <v>2.8877474477424059E-2</v>
      </c>
      <c r="N59" s="67">
        <f t="shared" si="1"/>
        <v>2.7220395032814593E-2</v>
      </c>
      <c r="O59" s="67">
        <f t="shared" si="1"/>
        <v>2.6544356671612701E-2</v>
      </c>
      <c r="P59" s="67">
        <f t="shared" si="1"/>
        <v>2.7264064559104906E-2</v>
      </c>
      <c r="Q59" s="67">
        <f t="shared" si="1"/>
        <v>2.6587406704914107E-2</v>
      </c>
    </row>
    <row r="60" spans="1:17" x14ac:dyDescent="0.2">
      <c r="A60" t="s">
        <v>120</v>
      </c>
      <c r="B60" s="67">
        <f t="shared" si="1"/>
        <v>3.5495394318862949E-2</v>
      </c>
      <c r="C60" s="67">
        <f t="shared" si="1"/>
        <v>3.4773748300062857E-2</v>
      </c>
      <c r="D60" s="67">
        <f t="shared" si="1"/>
        <v>3.5541901095321626E-2</v>
      </c>
      <c r="E60" s="67">
        <f t="shared" si="1"/>
        <v>3.4819798086918263E-2</v>
      </c>
      <c r="F60" s="67">
        <f t="shared" si="1"/>
        <v>3.1730092035698321E-2</v>
      </c>
      <c r="G60" s="67">
        <f t="shared" si="1"/>
        <v>3.1047534645207708E-2</v>
      </c>
      <c r="H60" s="67">
        <f t="shared" si="1"/>
        <v>3.1774106181358008E-2</v>
      </c>
      <c r="I60" s="67">
        <f t="shared" si="1"/>
        <v>3.1091066872930617E-2</v>
      </c>
      <c r="J60" s="67">
        <f t="shared" si="1"/>
        <v>2.7083498933007433E-2</v>
      </c>
      <c r="K60" s="67">
        <f t="shared" si="1"/>
        <v>2.6455531523578824E-2</v>
      </c>
      <c r="L60" s="67">
        <f t="shared" si="1"/>
        <v>2.7124028410000167E-2</v>
      </c>
      <c r="M60" s="67">
        <f t="shared" si="1"/>
        <v>2.6495550948073987E-2</v>
      </c>
      <c r="N60" s="67">
        <f t="shared" si="1"/>
        <v>2.5023864910831417E-2</v>
      </c>
      <c r="O60" s="67">
        <f t="shared" si="1"/>
        <v>2.442268091557287E-2</v>
      </c>
      <c r="P60" s="67">
        <f t="shared" si="1"/>
        <v>2.5062683163200483E-2</v>
      </c>
      <c r="Q60" s="67">
        <f t="shared" si="1"/>
        <v>2.4460978230030683E-2</v>
      </c>
    </row>
    <row r="61" spans="1:17" x14ac:dyDescent="0.2">
      <c r="A61" t="s">
        <v>121</v>
      </c>
      <c r="B61" s="67">
        <f t="shared" si="1"/>
        <v>3.2634992772165416E-2</v>
      </c>
      <c r="C61" s="67">
        <f t="shared" si="1"/>
        <v>3.1989363591172437E-2</v>
      </c>
      <c r="D61" s="67">
        <f t="shared" si="1"/>
        <v>3.2676590473634803E-2</v>
      </c>
      <c r="E61" s="67">
        <f t="shared" si="1"/>
        <v>3.2030571507067784E-2</v>
      </c>
      <c r="F61" s="67">
        <f t="shared" si="1"/>
        <v>2.9262868556869215E-2</v>
      </c>
      <c r="G61" s="67">
        <f t="shared" si="1"/>
        <v>2.8650615140124569E-2</v>
      </c>
      <c r="H61" s="67">
        <f t="shared" si="1"/>
        <v>2.9302338388324745E-2</v>
      </c>
      <c r="I61" s="67">
        <f t="shared" si="1"/>
        <v>2.8689673029032692E-2</v>
      </c>
      <c r="J61" s="67">
        <f t="shared" si="1"/>
        <v>2.5088142384309897E-2</v>
      </c>
      <c r="K61" s="67">
        <f t="shared" si="1"/>
        <v>2.452263761982687E-2</v>
      </c>
      <c r="L61" s="67">
        <f t="shared" si="1"/>
        <v>2.5124628926158077E-2</v>
      </c>
      <c r="M61" s="67">
        <f t="shared" si="1"/>
        <v>2.4558686534138174E-2</v>
      </c>
      <c r="N61" s="67">
        <f t="shared" si="1"/>
        <v>2.3232071524088793E-2</v>
      </c>
      <c r="O61" s="67">
        <f t="shared" si="1"/>
        <v>2.2689571483751947E-2</v>
      </c>
      <c r="P61" s="67">
        <f t="shared" si="1"/>
        <v>2.3267088760570598E-2</v>
      </c>
      <c r="Q61" s="67">
        <f t="shared" si="1"/>
        <v>2.2724140807694138E-2</v>
      </c>
    </row>
    <row r="62" spans="1:17" x14ac:dyDescent="0.2">
      <c r="A62" t="s">
        <v>122</v>
      </c>
      <c r="B62" s="67">
        <f t="shared" si="1"/>
        <v>3.0280601460381251E-2</v>
      </c>
      <c r="C62" s="67">
        <f t="shared" si="1"/>
        <v>2.9695635604979231E-2</v>
      </c>
      <c r="D62" s="67">
        <f t="shared" si="1"/>
        <v>3.0318282912459305E-2</v>
      </c>
      <c r="E62" s="67">
        <f t="shared" si="1"/>
        <v>2.9732978431749935E-2</v>
      </c>
      <c r="F62" s="67">
        <f t="shared" si="1"/>
        <v>2.7222686969084253E-2</v>
      </c>
      <c r="G62" s="67">
        <f t="shared" si="1"/>
        <v>2.6666741909775249E-2</v>
      </c>
      <c r="H62" s="67">
        <f t="shared" si="1"/>
        <v>2.7258518534263754E-2</v>
      </c>
      <c r="I62" s="67">
        <f t="shared" si="1"/>
        <v>2.6702214952202374E-2</v>
      </c>
      <c r="J62" s="67">
        <f t="shared" si="1"/>
        <v>2.3426749763070909E-2</v>
      </c>
      <c r="K62" s="67">
        <f t="shared" si="1"/>
        <v>2.2911553052084033E-2</v>
      </c>
      <c r="L62" s="67">
        <f t="shared" si="1"/>
        <v>2.3459981561206988E-2</v>
      </c>
      <c r="M62" s="67">
        <f t="shared" si="1"/>
        <v>2.294440278266574E-2</v>
      </c>
      <c r="N62" s="67">
        <f t="shared" si="1"/>
        <v>2.1734796237718235E-2</v>
      </c>
      <c r="O62" s="67">
        <f t="shared" si="1"/>
        <v>2.1239701453030335E-2</v>
      </c>
      <c r="P62" s="67">
        <f t="shared" si="1"/>
        <v>2.1766744491756307E-2</v>
      </c>
      <c r="Q62" s="67">
        <f t="shared" si="1"/>
        <v>2.1271257970072677E-2</v>
      </c>
    </row>
    <row r="63" spans="1:17" x14ac:dyDescent="0.2">
      <c r="A63" t="s">
        <v>123</v>
      </c>
      <c r="B63" s="67">
        <f t="shared" si="1"/>
        <v>2.8301260891241853E-2</v>
      </c>
      <c r="C63" s="67">
        <f t="shared" si="1"/>
        <v>2.7765935842552714E-2</v>
      </c>
      <c r="D63" s="67">
        <f t="shared" si="1"/>
        <v>2.8335738585227976E-2</v>
      </c>
      <c r="E63" s="67">
        <f t="shared" si="1"/>
        <v>2.7800115066692554E-2</v>
      </c>
      <c r="F63" s="67">
        <f t="shared" si="1"/>
        <v>2.5500771804499056E-2</v>
      </c>
      <c r="G63" s="67">
        <f t="shared" si="1"/>
        <v>2.4991045415945878E-2</v>
      </c>
      <c r="H63" s="67">
        <f t="shared" si="1"/>
        <v>2.5533617999657698E-2</v>
      </c>
      <c r="I63" s="67">
        <f t="shared" si="1"/>
        <v>2.502357511657205E-2</v>
      </c>
      <c r="J63" s="67">
        <f t="shared" si="1"/>
        <v>2.2016345997972531E-2</v>
      </c>
      <c r="K63" s="67">
        <f t="shared" si="1"/>
        <v>2.1542637789820351E-2</v>
      </c>
      <c r="L63" s="67">
        <f t="shared" si="1"/>
        <v>2.204689467207277E-2</v>
      </c>
      <c r="M63" s="67">
        <f t="shared" si="1"/>
        <v>2.157284828801409E-2</v>
      </c>
      <c r="N63" s="67">
        <f t="shared" si="1"/>
        <v>2.0459853527466709E-2</v>
      </c>
      <c r="O63" s="67">
        <f t="shared" si="1"/>
        <v>2.0003951397827846E-2</v>
      </c>
      <c r="P63" s="67">
        <f t="shared" si="1"/>
        <v>2.0489265523343514E-2</v>
      </c>
      <c r="Q63" s="67">
        <f t="shared" si="1"/>
        <v>2.0033016137924076E-2</v>
      </c>
    </row>
    <row r="65" spans="1:33" x14ac:dyDescent="0.2">
      <c r="A65" s="115" t="s">
        <v>221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</row>
    <row r="66" spans="1:33" x14ac:dyDescent="0.2">
      <c r="A66" t="s">
        <v>218</v>
      </c>
    </row>
    <row r="67" spans="1:33" x14ac:dyDescent="0.2">
      <c r="A67">
        <v>0</v>
      </c>
      <c r="B67" s="67">
        <v>1</v>
      </c>
      <c r="C67" s="67">
        <v>1</v>
      </c>
      <c r="D67" s="67">
        <v>1</v>
      </c>
      <c r="E67" s="67">
        <v>1</v>
      </c>
      <c r="F67" s="67">
        <v>1</v>
      </c>
      <c r="G67" s="67">
        <v>1</v>
      </c>
      <c r="H67" s="67">
        <v>1</v>
      </c>
      <c r="I67" s="67">
        <v>1</v>
      </c>
      <c r="J67" s="67">
        <v>1</v>
      </c>
      <c r="K67" s="67">
        <v>1</v>
      </c>
      <c r="L67" s="67">
        <v>1</v>
      </c>
      <c r="M67" s="67">
        <v>1</v>
      </c>
      <c r="N67" s="67">
        <v>1</v>
      </c>
      <c r="O67" s="67">
        <v>1</v>
      </c>
      <c r="P67" s="67">
        <v>1</v>
      </c>
      <c r="Q67" s="67">
        <v>1</v>
      </c>
    </row>
    <row r="68" spans="1:33" x14ac:dyDescent="0.2">
      <c r="A68">
        <v>1</v>
      </c>
      <c r="B68" s="67">
        <f ca="1">1-LOGNORMDIST($A68, $D$9+$D$10*B18+$D$11*B19+$D$12*B20+$D$13*B21+$D$14*B22,EXP($D$15))</f>
        <v>0.89884231700429496</v>
      </c>
      <c r="C68" s="67">
        <f ca="1">1-LOGNORMDIST($A68, $D$9+$D$10*C$18+$D$11*C$19+$D$12*C$20+$D$13*C$21+$D$14*C$22,EXP($D$15))</f>
        <v>0.89008502347226004</v>
      </c>
      <c r="D68" s="67">
        <f ca="1">1-LOGNORMDIST($A68, $D$9+$D$10*D$18+$D$11*D$19+$D$12*D$20+$D$13*D$21+$D$14*D$22,EXP($D$15))</f>
        <v>0.90370134999365626</v>
      </c>
      <c r="E68" s="67">
        <f ca="1">1-LOGNORMDIST($A68, $D$9+$D$10*E$18+$D$11*E$19+$D$12*E$20+$D$13*E$21+$D$14*E$22,EXP($D$15))</f>
        <v>0.89524822236872936</v>
      </c>
      <c r="F68" s="67">
        <f ca="1">1-LOGNORMDIST($A68, $D$9+$D$10*F$18+$D$11*F$19+$D$12*F$20+$D$13*F$21+$D$14*F$22,EXP($D$15))</f>
        <v>0.91673035457052376</v>
      </c>
      <c r="G68" s="67">
        <f t="shared" ref="G68:Q68" ca="1" si="2">1-LOGNORMDIST($A68, $D$9+$D$10*G$18+$D$11*G$19+$D$12*G$20+$D$13*G$21+$D$14*G$22,EXP($D$15))</f>
        <v>0.90912847339020442</v>
      </c>
      <c r="H68" s="67">
        <f t="shared" ca="1" si="2"/>
        <v>0.92093089373288506</v>
      </c>
      <c r="I68" s="67">
        <f t="shared" ca="1" si="2"/>
        <v>0.91361524836821939</v>
      </c>
      <c r="J68" s="67">
        <f t="shared" ca="1" si="2"/>
        <v>0.93273968724944112</v>
      </c>
      <c r="K68" s="67">
        <f t="shared" ca="1" si="2"/>
        <v>0.92626254070133796</v>
      </c>
      <c r="L68" s="67">
        <f t="shared" ca="1" si="2"/>
        <v>0.9363033253458678</v>
      </c>
      <c r="M68" s="67">
        <f t="shared" ca="1" si="2"/>
        <v>0.93008973509925796</v>
      </c>
      <c r="N68" s="67">
        <f t="shared" ca="1" si="2"/>
        <v>0.89691261196684779</v>
      </c>
      <c r="O68" s="67">
        <f t="shared" ca="1" si="2"/>
        <v>0.88803642344071343</v>
      </c>
      <c r="P68" s="67">
        <f t="shared" ca="1" si="2"/>
        <v>0.90183964858503696</v>
      </c>
      <c r="Q68" s="67">
        <f t="shared" ca="1" si="2"/>
        <v>0.89326916232715292</v>
      </c>
    </row>
    <row r="69" spans="1:33" x14ac:dyDescent="0.2">
      <c r="A69">
        <v>2</v>
      </c>
      <c r="B69" s="67">
        <f t="shared" ref="B69:B77" ca="1" si="3">1-LOGNORMDIST(A69, $D$9+$D$14,EXP($D$15))</f>
        <v>0.83663564008598912</v>
      </c>
      <c r="C69" s="67">
        <f t="shared" ref="C69:Q77" ca="1" si="4">1-LOGNORMDIST($A69, $D$9+$D$10*C$18+$D$11*C$19+$D$12*C$20+$D$13*C$21+$D$14*C$22,EXP($D$15))</f>
        <v>0.82451824091718928</v>
      </c>
      <c r="D69" s="67">
        <f t="shared" ca="1" si="4"/>
        <v>0.8434348770187905</v>
      </c>
      <c r="E69" s="67">
        <f t="shared" ca="1" si="4"/>
        <v>0.83164176898304076</v>
      </c>
      <c r="F69" s="67">
        <f t="shared" ca="1" si="4"/>
        <v>0.86195640467847146</v>
      </c>
      <c r="G69" s="67">
        <f t="shared" ca="1" si="4"/>
        <v>0.85109679223446455</v>
      </c>
      <c r="H69" s="67">
        <f t="shared" ca="1" si="4"/>
        <v>0.86802475808856772</v>
      </c>
      <c r="I69" s="67">
        <f t="shared" ca="1" si="4"/>
        <v>0.857487751851436</v>
      </c>
      <c r="J69" s="67">
        <f t="shared" ca="1" si="4"/>
        <v>0.88536710065900814</v>
      </c>
      <c r="K69" s="67">
        <f t="shared" ca="1" si="4"/>
        <v>0.87580115474128994</v>
      </c>
      <c r="L69" s="67">
        <f t="shared" ca="1" si="4"/>
        <v>0.89068955816403395</v>
      </c>
      <c r="M69" s="67">
        <f t="shared" ca="1" si="4"/>
        <v>0.88143707823085793</v>
      </c>
      <c r="N69" s="67">
        <f t="shared" ca="1" si="4"/>
        <v>0.83395071969693013</v>
      </c>
      <c r="O69" s="67">
        <f t="shared" ca="1" si="4"/>
        <v>0.8217078723798078</v>
      </c>
      <c r="P69" s="67">
        <f t="shared" ca="1" si="4"/>
        <v>0.84082318174006154</v>
      </c>
      <c r="Q69" s="67">
        <f t="shared" ca="1" si="4"/>
        <v>0.82890437653851423</v>
      </c>
    </row>
    <row r="70" spans="1:33" x14ac:dyDescent="0.2">
      <c r="A70">
        <v>3</v>
      </c>
      <c r="B70" s="67">
        <f t="shared" ca="1" si="3"/>
        <v>0.7906256884540579</v>
      </c>
      <c r="C70" s="67">
        <f t="shared" ca="1" si="4"/>
        <v>0.77654956367080341</v>
      </c>
      <c r="D70" s="67">
        <f t="shared" ca="1" si="4"/>
        <v>0.79857594062492654</v>
      </c>
      <c r="E70" s="67">
        <f t="shared" ca="1" si="4"/>
        <v>0.78481046972548718</v>
      </c>
      <c r="F70" s="67">
        <f t="shared" ca="1" si="4"/>
        <v>0.82043421431178665</v>
      </c>
      <c r="G70" s="67">
        <f t="shared" ca="1" si="4"/>
        <v>0.80758158626307097</v>
      </c>
      <c r="H70" s="67">
        <f t="shared" ca="1" si="4"/>
        <v>0.82766351921451287</v>
      </c>
      <c r="I70" s="67">
        <f t="shared" ca="1" si="4"/>
        <v>0.81513257051690946</v>
      </c>
      <c r="J70" s="67">
        <f t="shared" ca="1" si="4"/>
        <v>0.84852366581735472</v>
      </c>
      <c r="K70" s="67">
        <f t="shared" ca="1" si="4"/>
        <v>0.83697959992482895</v>
      </c>
      <c r="L70" s="67">
        <f t="shared" ca="1" si="4"/>
        <v>0.85498901841677433</v>
      </c>
      <c r="M70" s="67">
        <f t="shared" ca="1" si="4"/>
        <v>0.84376939888921876</v>
      </c>
      <c r="N70" s="67">
        <f t="shared" ca="1" si="4"/>
        <v>0.78749668235071302</v>
      </c>
      <c r="O70" s="67">
        <f t="shared" ca="1" si="4"/>
        <v>0.77330131037048233</v>
      </c>
      <c r="P70" s="67">
        <f t="shared" ca="1" si="4"/>
        <v>0.79551759203962602</v>
      </c>
      <c r="Q70" s="67">
        <f t="shared" ca="1" si="4"/>
        <v>0.78163130405245607</v>
      </c>
    </row>
    <row r="71" spans="1:33" x14ac:dyDescent="0.2">
      <c r="A71">
        <v>4</v>
      </c>
      <c r="B71" s="67">
        <f t="shared" ca="1" si="3"/>
        <v>0.75379031708253064</v>
      </c>
      <c r="C71" s="67">
        <f t="shared" ca="1" si="4"/>
        <v>0.73841403110553694</v>
      </c>
      <c r="D71" s="67">
        <f t="shared" ca="1" si="4"/>
        <v>0.76251537376503808</v>
      </c>
      <c r="E71" s="67">
        <f t="shared" ca="1" si="4"/>
        <v>0.74742702710474196</v>
      </c>
      <c r="F71" s="67">
        <f t="shared" ca="1" si="4"/>
        <v>0.78666208351016942</v>
      </c>
      <c r="G71" s="67">
        <f t="shared" ca="1" si="4"/>
        <v>0.77243518933527366</v>
      </c>
      <c r="H71" s="67">
        <f t="shared" ca="1" si="4"/>
        <v>0.79470168360762838</v>
      </c>
      <c r="I71" s="67">
        <f t="shared" ca="1" si="4"/>
        <v>0.78078344251502574</v>
      </c>
      <c r="J71" s="67">
        <f t="shared" ca="1" si="4"/>
        <v>0.81805927210817797</v>
      </c>
      <c r="K71" s="67">
        <f t="shared" ca="1" si="4"/>
        <v>0.80510316158384798</v>
      </c>
      <c r="L71" s="67">
        <f t="shared" ca="1" si="4"/>
        <v>0.82534928953281828</v>
      </c>
      <c r="M71" s="67">
        <f t="shared" ca="1" si="4"/>
        <v>0.81271426125395074</v>
      </c>
      <c r="N71" s="67">
        <f t="shared" ca="1" si="4"/>
        <v>0.75036447319524124</v>
      </c>
      <c r="O71" s="67">
        <f t="shared" ca="1" si="4"/>
        <v>0.7348784154525525</v>
      </c>
      <c r="P71" s="67">
        <f t="shared" ca="1" si="4"/>
        <v>0.75915544048085781</v>
      </c>
      <c r="Q71" s="67">
        <f t="shared" ca="1" si="4"/>
        <v>0.74395477834343182</v>
      </c>
    </row>
    <row r="72" spans="1:33" x14ac:dyDescent="0.2">
      <c r="A72">
        <v>5</v>
      </c>
      <c r="B72" s="67">
        <f ca="1">1-LOGNORMDIST(A72, $D$9+$D$14,EXP($D$15))</f>
        <v>0.72298625504557923</v>
      </c>
      <c r="C72" s="67">
        <f t="shared" ca="1" si="4"/>
        <v>0.70668758211203997</v>
      </c>
      <c r="D72" s="67">
        <f t="shared" ca="1" si="4"/>
        <v>0.73226810528022801</v>
      </c>
      <c r="E72" s="67">
        <f t="shared" ca="1" si="4"/>
        <v>0.71623224858481649</v>
      </c>
      <c r="F72" s="67">
        <f t="shared" ca="1" si="4"/>
        <v>0.75808718111092321</v>
      </c>
      <c r="G72" s="67">
        <f t="shared" ca="1" si="4"/>
        <v>0.74285118662499183</v>
      </c>
      <c r="H72" s="67">
        <f t="shared" ca="1" si="4"/>
        <v>0.76672812571640836</v>
      </c>
      <c r="I72" s="67">
        <f t="shared" ca="1" si="4"/>
        <v>0.75178316504137177</v>
      </c>
      <c r="J72" s="67">
        <f t="shared" ca="1" si="4"/>
        <v>0.79196659541405601</v>
      </c>
      <c r="K72" s="67">
        <f t="shared" ca="1" si="4"/>
        <v>0.77794209123580826</v>
      </c>
      <c r="L72" s="67">
        <f t="shared" ca="1" si="4"/>
        <v>0.79988628386236083</v>
      </c>
      <c r="M72" s="67">
        <f t="shared" ca="1" si="4"/>
        <v>0.78617308398818109</v>
      </c>
      <c r="N72" s="67">
        <f t="shared" ca="1" si="4"/>
        <v>0.71934846489193949</v>
      </c>
      <c r="O72" s="67">
        <f t="shared" ca="1" si="4"/>
        <v>0.70295026204893452</v>
      </c>
      <c r="P72" s="67">
        <f t="shared" ca="1" si="4"/>
        <v>0.72869084406631612</v>
      </c>
      <c r="Q72" s="67">
        <f t="shared" ca="1" si="4"/>
        <v>0.71255217924841241</v>
      </c>
    </row>
    <row r="73" spans="1:33" x14ac:dyDescent="0.2">
      <c r="A73">
        <v>6</v>
      </c>
      <c r="B73" s="67">
        <f t="shared" ca="1" si="3"/>
        <v>0.69649136795143796</v>
      </c>
      <c r="C73" s="67">
        <f t="shared" ca="1" si="4"/>
        <v>0.67951158913538023</v>
      </c>
      <c r="D73" s="67">
        <f t="shared" ca="1" si="4"/>
        <v>0.70618961140785119</v>
      </c>
      <c r="E73" s="67">
        <f t="shared" ca="1" si="4"/>
        <v>0.6894474572474758</v>
      </c>
      <c r="F73" s="67">
        <f t="shared" ca="1" si="4"/>
        <v>0.7332797699972442</v>
      </c>
      <c r="G73" s="67">
        <f t="shared" ca="1" si="4"/>
        <v>0.71727333551522021</v>
      </c>
      <c r="H73" s="67">
        <f t="shared" ca="1" si="4"/>
        <v>0.7423844402104679</v>
      </c>
      <c r="I73" s="67">
        <f t="shared" ca="1" si="4"/>
        <v>0.72664975867830028</v>
      </c>
      <c r="J73" s="67">
        <f t="shared" ca="1" si="4"/>
        <v>0.76909318917747882</v>
      </c>
      <c r="K73" s="67">
        <f t="shared" ca="1" si="4"/>
        <v>0.75422998625061777</v>
      </c>
      <c r="L73" s="67">
        <f t="shared" ca="1" si="4"/>
        <v>0.77751126192988873</v>
      </c>
      <c r="M73" s="67">
        <f t="shared" ca="1" si="4"/>
        <v>0.7629465102929639</v>
      </c>
      <c r="N73" s="67">
        <f t="shared" ca="1" si="4"/>
        <v>0.6926960737658393</v>
      </c>
      <c r="O73" s="67">
        <f t="shared" ca="1" si="4"/>
        <v>0.67562691547762943</v>
      </c>
      <c r="P73" s="67">
        <f t="shared" ca="1" si="4"/>
        <v>0.70244938395856527</v>
      </c>
      <c r="Q73" s="67">
        <f t="shared" ca="1" si="4"/>
        <v>0.68561400721279797</v>
      </c>
    </row>
    <row r="74" spans="1:33" x14ac:dyDescent="0.2">
      <c r="A74">
        <v>7</v>
      </c>
      <c r="B74" s="67">
        <f t="shared" ca="1" si="3"/>
        <v>0.67324627004835558</v>
      </c>
      <c r="C74" s="67">
        <f t="shared" ca="1" si="4"/>
        <v>0.65575041389253319</v>
      </c>
      <c r="D74" s="67">
        <f t="shared" ca="1" si="4"/>
        <v>0.68326418074303508</v>
      </c>
      <c r="E74" s="67">
        <f t="shared" ca="1" si="4"/>
        <v>0.66598159393306466</v>
      </c>
      <c r="F74" s="67">
        <f t="shared" ca="1" si="4"/>
        <v>0.71134623580273826</v>
      </c>
      <c r="G74" s="67">
        <f t="shared" ca="1" si="4"/>
        <v>0.69473588750557758</v>
      </c>
      <c r="H74" s="67">
        <f t="shared" ca="1" si="4"/>
        <v>0.72081797325667707</v>
      </c>
      <c r="I74" s="67">
        <f t="shared" ca="1" si="4"/>
        <v>0.70445974232852682</v>
      </c>
      <c r="J74" s="67">
        <f t="shared" ca="1" si="4"/>
        <v>0.74870588241298808</v>
      </c>
      <c r="K74" s="67">
        <f t="shared" ca="1" si="4"/>
        <v>0.73316733825070557</v>
      </c>
      <c r="L74" s="67">
        <f t="shared" ca="1" si="4"/>
        <v>0.75752839518782067</v>
      </c>
      <c r="M74" s="67">
        <f t="shared" ca="1" si="4"/>
        <v>0.74227399125591975</v>
      </c>
      <c r="N74" s="67">
        <f t="shared" ca="1" si="4"/>
        <v>0.66933084217886885</v>
      </c>
      <c r="O74" s="67">
        <f t="shared" ca="1" si="4"/>
        <v>0.65175534674605029</v>
      </c>
      <c r="P74" s="67">
        <f t="shared" ca="1" si="4"/>
        <v>0.67939849825207799</v>
      </c>
      <c r="Q74" s="67">
        <f t="shared" ca="1" si="4"/>
        <v>0.66203198829735777</v>
      </c>
    </row>
    <row r="75" spans="1:33" x14ac:dyDescent="0.2">
      <c r="A75">
        <v>8</v>
      </c>
      <c r="B75" s="67">
        <f t="shared" ca="1" si="3"/>
        <v>0.65254754416687655</v>
      </c>
      <c r="C75" s="67">
        <f t="shared" ca="1" si="4"/>
        <v>0.6346540149580604</v>
      </c>
      <c r="D75" s="67">
        <f t="shared" ca="1" si="4"/>
        <v>0.66281526596288076</v>
      </c>
      <c r="E75" s="67">
        <f t="shared" ca="1" si="4"/>
        <v>0.64511183034754183</v>
      </c>
      <c r="F75" s="67">
        <f t="shared" ca="1" si="4"/>
        <v>0.69168579297420452</v>
      </c>
      <c r="G75" s="67">
        <f t="shared" ca="1" si="4"/>
        <v>0.67459318227229526</v>
      </c>
      <c r="H75" s="67">
        <f t="shared" ca="1" si="4"/>
        <v>0.70145357101502204</v>
      </c>
      <c r="I75" s="67">
        <f t="shared" ca="1" si="4"/>
        <v>0.6845937096681789</v>
      </c>
      <c r="J75" s="67">
        <f t="shared" ca="1" si="4"/>
        <v>0.73030492906710254</v>
      </c>
      <c r="K75" s="67">
        <f t="shared" ca="1" si="4"/>
        <v>0.71421241517615108</v>
      </c>
      <c r="L75" s="67">
        <f t="shared" ca="1" si="4"/>
        <v>0.7394617070469276</v>
      </c>
      <c r="M75" s="67">
        <f t="shared" ca="1" si="4"/>
        <v>0.723638416227118</v>
      </c>
      <c r="N75" s="67">
        <f t="shared" ca="1" si="4"/>
        <v>0.64853888254870573</v>
      </c>
      <c r="O75" s="67">
        <f t="shared" ca="1" si="4"/>
        <v>0.63057493240681772</v>
      </c>
      <c r="P75" s="67">
        <f t="shared" ca="1" si="4"/>
        <v>0.65885125837213643</v>
      </c>
      <c r="Q75" s="67">
        <f t="shared" ca="1" si="4"/>
        <v>0.6410727706464181</v>
      </c>
    </row>
    <row r="76" spans="1:33" x14ac:dyDescent="0.2">
      <c r="A76">
        <v>9</v>
      </c>
      <c r="B76" s="67">
        <f t="shared" ca="1" si="3"/>
        <v>0.633901925189719</v>
      </c>
      <c r="C76" s="67">
        <f t="shared" ca="1" si="4"/>
        <v>0.61569873680264087</v>
      </c>
      <c r="D76" s="67">
        <f t="shared" ca="1" si="4"/>
        <v>0.64436721183570422</v>
      </c>
      <c r="E76" s="67">
        <f t="shared" ca="1" si="4"/>
        <v>0.62633222317951853</v>
      </c>
      <c r="F76" s="67">
        <f t="shared" ca="1" si="4"/>
        <v>0.67387281240736385</v>
      </c>
      <c r="G76" s="67">
        <f t="shared" ca="1" si="4"/>
        <v>0.6563898930046359</v>
      </c>
      <c r="H76" s="67">
        <f t="shared" ca="1" si="4"/>
        <v>0.68388265419914052</v>
      </c>
      <c r="I76" s="67">
        <f t="shared" ca="1" si="4"/>
        <v>0.66661368506074481</v>
      </c>
      <c r="J76" s="67">
        <f t="shared" ca="1" si="4"/>
        <v>0.71353228188610629</v>
      </c>
      <c r="K76" s="67">
        <f t="shared" ca="1" si="4"/>
        <v>0.69697896518279723</v>
      </c>
      <c r="L76" s="67">
        <f t="shared" ca="1" si="4"/>
        <v>0.72296919603888432</v>
      </c>
      <c r="M76" s="67">
        <f t="shared" ca="1" si="4"/>
        <v>0.70667005183229481</v>
      </c>
      <c r="N76" s="67">
        <f t="shared" ca="1" si="4"/>
        <v>0.62982008656687283</v>
      </c>
      <c r="O76" s="67">
        <f t="shared" ca="1" si="4"/>
        <v>0.61155514903393082</v>
      </c>
      <c r="P76" s="67">
        <f t="shared" ca="1" si="4"/>
        <v>0.64032519720244896</v>
      </c>
      <c r="Q76" s="67">
        <f t="shared" ca="1" si="4"/>
        <v>0.62222355289084164</v>
      </c>
    </row>
    <row r="77" spans="1:33" x14ac:dyDescent="0.2">
      <c r="A77">
        <v>10</v>
      </c>
      <c r="B77" s="67">
        <f t="shared" ca="1" si="3"/>
        <v>0.61694898584518798</v>
      </c>
      <c r="C77" s="67">
        <f t="shared" ca="1" si="4"/>
        <v>0.59850337165927248</v>
      </c>
      <c r="D77" s="67">
        <f t="shared" ca="1" si="4"/>
        <v>0.62757169212270236</v>
      </c>
      <c r="E77" s="67">
        <f t="shared" ca="1" si="4"/>
        <v>0.60927366000294081</v>
      </c>
      <c r="F77" s="67">
        <f t="shared" ca="1" si="4"/>
        <v>0.65759357780915439</v>
      </c>
      <c r="G77" s="67">
        <f t="shared" ca="1" si="4"/>
        <v>0.63979171606329677</v>
      </c>
      <c r="H77" s="67">
        <f t="shared" ca="1" si="4"/>
        <v>0.66780338021654795</v>
      </c>
      <c r="I77" s="67">
        <f t="shared" ca="1" si="4"/>
        <v>0.65019737861522775</v>
      </c>
      <c r="J77" s="67">
        <f t="shared" ca="1" si="4"/>
        <v>0.69812152202487243</v>
      </c>
      <c r="K77" s="67">
        <f t="shared" ca="1" si="4"/>
        <v>0.6811807545516142</v>
      </c>
      <c r="L77" s="67">
        <f t="shared" ca="1" si="4"/>
        <v>0.70779576510935827</v>
      </c>
      <c r="M77" s="67">
        <f t="shared" ca="1" si="4"/>
        <v>0.69109425600355234</v>
      </c>
      <c r="N77" s="67">
        <f t="shared" ca="1" si="4"/>
        <v>0.61280933623375811</v>
      </c>
      <c r="O77" s="67">
        <f t="shared" ca="1" si="4"/>
        <v>0.59431011109618992</v>
      </c>
      <c r="P77" s="67">
        <f t="shared" ca="1" si="4"/>
        <v>0.62346730243276549</v>
      </c>
      <c r="Q77" s="67">
        <f ca="1">1-LOGNORMDIST($A77, $D$9+$D$10*Q$18+$D$11*Q$19+$D$12*Q$20+$D$13*Q$21+$D$14*Q$22,EXP($D$15))</f>
        <v>0.60511053402564263</v>
      </c>
    </row>
    <row r="78" spans="1:33" x14ac:dyDescent="0.2">
      <c r="B78" s="67"/>
      <c r="C78" s="67"/>
    </row>
    <row r="79" spans="1:33" x14ac:dyDescent="0.2">
      <c r="A79" t="s">
        <v>222</v>
      </c>
    </row>
    <row r="80" spans="1:33" x14ac:dyDescent="0.2">
      <c r="A80" t="s">
        <v>115</v>
      </c>
      <c r="B80" s="70">
        <f t="shared" ref="B80:D89" ca="1" si="5">1-B68/B67</f>
        <v>0.10115768299570504</v>
      </c>
      <c r="C80" s="70">
        <f t="shared" ca="1" si="5"/>
        <v>0.10991497652773996</v>
      </c>
      <c r="D80" s="70">
        <f t="shared" ca="1" si="5"/>
        <v>9.6298650006343745E-2</v>
      </c>
      <c r="E80" s="70">
        <f t="shared" ref="E80:L89" ca="1" si="6">1-E68/E67</f>
        <v>0.10475177763127064</v>
      </c>
      <c r="F80" s="70">
        <f t="shared" ca="1" si="6"/>
        <v>8.3269645429476236E-2</v>
      </c>
      <c r="G80" s="70">
        <f t="shared" ca="1" si="6"/>
        <v>9.0871526609795583E-2</v>
      </c>
      <c r="H80" s="70">
        <f t="shared" ca="1" si="6"/>
        <v>7.9069106267114941E-2</v>
      </c>
      <c r="I80" s="70">
        <f t="shared" ca="1" si="6"/>
        <v>8.638475163178061E-2</v>
      </c>
      <c r="J80" s="70">
        <f t="shared" ca="1" si="6"/>
        <v>6.7260312750558882E-2</v>
      </c>
      <c r="K80" s="70">
        <f t="shared" ca="1" si="6"/>
        <v>7.3737459298662045E-2</v>
      </c>
      <c r="L80" s="70">
        <f t="shared" ca="1" si="6"/>
        <v>6.3696674654132202E-2</v>
      </c>
      <c r="M80" s="70">
        <f t="shared" ref="M80:M89" ca="1" si="7">1-M68/M67</f>
        <v>6.9910264900742036E-2</v>
      </c>
      <c r="N80" s="70">
        <f t="shared" ref="N80:O89" ca="1" si="8">1-N68/N67</f>
        <v>0.10308738803315221</v>
      </c>
      <c r="O80" s="70">
        <f t="shared" ca="1" si="8"/>
        <v>0.11196357655928657</v>
      </c>
      <c r="P80" s="70">
        <f t="shared" ref="P80:P89" ca="1" si="9">1-P68/P67</f>
        <v>9.8160351414963043E-2</v>
      </c>
      <c r="Q80" s="70">
        <f t="shared" ref="Q80:Q89" ca="1" si="10">1-Q68/Q67</f>
        <v>0.10673083767284708</v>
      </c>
    </row>
    <row r="81" spans="1:17" x14ac:dyDescent="0.2">
      <c r="A81" t="s">
        <v>116</v>
      </c>
      <c r="B81" s="70">
        <f t="shared" ca="1" si="5"/>
        <v>6.9207552583451126E-2</v>
      </c>
      <c r="C81" s="70">
        <f t="shared" ca="1" si="5"/>
        <v>7.366350497539198E-2</v>
      </c>
      <c r="D81" s="70">
        <f t="shared" ca="1" si="5"/>
        <v>6.668848395024396E-2</v>
      </c>
      <c r="E81" s="70">
        <f t="shared" ca="1" si="6"/>
        <v>7.10489580391378E-2</v>
      </c>
      <c r="F81" s="70">
        <f t="shared" ca="1" si="6"/>
        <v>5.9749248641072006E-2</v>
      </c>
      <c r="G81" s="70">
        <f t="shared" ca="1" si="6"/>
        <v>6.3832211677779305E-2</v>
      </c>
      <c r="H81" s="70">
        <f t="shared" ca="1" si="6"/>
        <v>5.7448540389245184E-2</v>
      </c>
      <c r="I81" s="70">
        <f t="shared" ca="1" si="6"/>
        <v>6.1434500592050134E-2</v>
      </c>
      <c r="J81" s="70">
        <f t="shared" ca="1" si="6"/>
        <v>5.0788646862588327E-2</v>
      </c>
      <c r="K81" s="70">
        <f t="shared" ca="1" si="6"/>
        <v>5.4478491510452476E-2</v>
      </c>
      <c r="L81" s="70">
        <f t="shared" ca="1" si="6"/>
        <v>4.8716869786812111E-2</v>
      </c>
      <c r="M81" s="70">
        <f t="shared" ca="1" si="7"/>
        <v>5.2309637481600557E-2</v>
      </c>
      <c r="N81" s="70">
        <f t="shared" ca="1" si="8"/>
        <v>7.0198469092599747E-2</v>
      </c>
      <c r="O81" s="70">
        <f t="shared" ca="1" si="8"/>
        <v>7.4691250617755611E-2</v>
      </c>
      <c r="P81" s="70">
        <f t="shared" ca="1" si="9"/>
        <v>6.7657778121319789E-2</v>
      </c>
      <c r="Q81" s="70">
        <f t="shared" ca="1" si="10"/>
        <v>7.2055309310079529E-2</v>
      </c>
    </row>
    <row r="82" spans="1:17" x14ac:dyDescent="0.2">
      <c r="A82" t="s">
        <v>117</v>
      </c>
      <c r="B82" s="70">
        <f t="shared" ca="1" si="5"/>
        <v>5.4994013436007072E-2</v>
      </c>
      <c r="C82" s="70">
        <f t="shared" ca="1" si="5"/>
        <v>5.8177824171634862E-2</v>
      </c>
      <c r="D82" s="70">
        <f t="shared" ca="1" si="5"/>
        <v>5.3186010699987407E-2</v>
      </c>
      <c r="E82" s="70">
        <f t="shared" ca="1" si="6"/>
        <v>5.631186528163501E-2</v>
      </c>
      <c r="F82" s="70">
        <f t="shared" ca="1" si="6"/>
        <v>4.8172030675000865E-2</v>
      </c>
      <c r="G82" s="70">
        <f t="shared" ca="1" si="6"/>
        <v>5.112838676920517E-2</v>
      </c>
      <c r="H82" s="70">
        <f t="shared" ca="1" si="6"/>
        <v>4.6497796863458452E-2</v>
      </c>
      <c r="I82" s="70">
        <f t="shared" ca="1" si="6"/>
        <v>4.9394503003775569E-2</v>
      </c>
      <c r="J82" s="70">
        <f t="shared" ca="1" si="6"/>
        <v>4.1613738317393567E-2</v>
      </c>
      <c r="K82" s="70">
        <f t="shared" ca="1" si="6"/>
        <v>4.4326905264162164E-2</v>
      </c>
      <c r="L82" s="70">
        <f t="shared" ca="1" si="6"/>
        <v>4.0081911166499617E-2</v>
      </c>
      <c r="M82" s="70">
        <f t="shared" ca="1" si="7"/>
        <v>4.2734393948167471E-2</v>
      </c>
      <c r="N82" s="70">
        <f t="shared" ca="1" si="8"/>
        <v>5.5703576061543747E-2</v>
      </c>
      <c r="O82" s="70">
        <f t="shared" ca="1" si="8"/>
        <v>5.8909697273718087E-2</v>
      </c>
      <c r="P82" s="70">
        <f t="shared" ca="1" si="9"/>
        <v>5.3882422231362304E-2</v>
      </c>
      <c r="Q82" s="70">
        <f t="shared" ca="1" si="10"/>
        <v>5.7030791275912263E-2</v>
      </c>
    </row>
    <row r="83" spans="1:17" x14ac:dyDescent="0.2">
      <c r="A83" t="s">
        <v>118</v>
      </c>
      <c r="B83" s="70">
        <f t="shared" ca="1" si="5"/>
        <v>4.6590152469688784E-2</v>
      </c>
      <c r="C83" s="70">
        <f t="shared" ca="1" si="5"/>
        <v>4.9108948545405373E-2</v>
      </c>
      <c r="D83" s="70">
        <f t="shared" ca="1" si="5"/>
        <v>4.5156089766076879E-2</v>
      </c>
      <c r="E83" s="70">
        <f t="shared" ca="1" si="6"/>
        <v>4.7633720576920058E-2</v>
      </c>
      <c r="F83" s="70">
        <f t="shared" ca="1" si="6"/>
        <v>4.1163727953430929E-2</v>
      </c>
      <c r="G83" s="70">
        <f t="shared" ca="1" si="6"/>
        <v>4.3520552629772724E-2</v>
      </c>
      <c r="H83" s="70">
        <f t="shared" ca="1" si="6"/>
        <v>3.9825164262605961E-2</v>
      </c>
      <c r="I83" s="70">
        <f t="shared" ca="1" si="6"/>
        <v>4.2139314811211026E-2</v>
      </c>
      <c r="J83" s="70">
        <f t="shared" ca="1" si="6"/>
        <v>3.5902821496241244E-2</v>
      </c>
      <c r="K83" s="70">
        <f t="shared" ca="1" si="6"/>
        <v>3.8085083966017619E-2</v>
      </c>
      <c r="L83" s="70">
        <f t="shared" ca="1" si="6"/>
        <v>3.4666794830700232E-2</v>
      </c>
      <c r="M83" s="70">
        <f t="shared" ca="1" si="7"/>
        <v>3.6805242849705877E-2</v>
      </c>
      <c r="N83" s="70">
        <f t="shared" ca="1" si="8"/>
        <v>4.7152210272976003E-2</v>
      </c>
      <c r="O83" s="70">
        <f t="shared" ca="1" si="8"/>
        <v>4.9686835393466189E-2</v>
      </c>
      <c r="P83" s="70">
        <f t="shared" ca="1" si="9"/>
        <v>4.5708796288890796E-2</v>
      </c>
      <c r="Q83" s="70">
        <f t="shared" ca="1" si="10"/>
        <v>4.820242678829012E-2</v>
      </c>
    </row>
    <row r="84" spans="1:17" x14ac:dyDescent="0.2">
      <c r="A84" t="s">
        <v>112</v>
      </c>
      <c r="B84" s="70">
        <f t="shared" ca="1" si="5"/>
        <v>4.0865558151735648E-2</v>
      </c>
      <c r="C84" s="70">
        <f t="shared" ca="1" si="5"/>
        <v>4.2965663783496644E-2</v>
      </c>
      <c r="D84" s="70">
        <f t="shared" ca="1" si="5"/>
        <v>3.966774903889414E-2</v>
      </c>
      <c r="E84" s="70">
        <f t="shared" ca="1" si="6"/>
        <v>4.1736219575525091E-2</v>
      </c>
      <c r="F84" s="70">
        <f t="shared" ca="1" si="6"/>
        <v>3.6324240100326088E-2</v>
      </c>
      <c r="G84" s="70">
        <f t="shared" ca="1" si="6"/>
        <v>3.8299656875731669E-2</v>
      </c>
      <c r="H84" s="70">
        <f t="shared" ca="1" si="6"/>
        <v>3.520007377388612E-2</v>
      </c>
      <c r="I84" s="70">
        <f t="shared" ca="1" si="6"/>
        <v>3.7142536450618824E-2</v>
      </c>
      <c r="J84" s="70">
        <f t="shared" ca="1" si="6"/>
        <v>3.1895826602979405E-2</v>
      </c>
      <c r="K84" s="70">
        <f t="shared" ca="1" si="6"/>
        <v>3.3736136738808487E-2</v>
      </c>
      <c r="L84" s="70">
        <f t="shared" ca="1" si="6"/>
        <v>3.0851187483144971E-2</v>
      </c>
      <c r="M84" s="70">
        <f t="shared" ca="1" si="7"/>
        <v>3.2657452355787209E-2</v>
      </c>
      <c r="N84" s="70">
        <f t="shared" ca="1" si="8"/>
        <v>4.1334590603987142E-2</v>
      </c>
      <c r="O84" s="70">
        <f t="shared" ca="1" si="8"/>
        <v>4.3446851522991103E-2</v>
      </c>
      <c r="P84" s="70">
        <f t="shared" ca="1" si="9"/>
        <v>4.0129589791578213E-2</v>
      </c>
      <c r="Q84" s="70">
        <f t="shared" ca="1" si="10"/>
        <v>4.2210360104069422E-2</v>
      </c>
    </row>
    <row r="85" spans="1:17" x14ac:dyDescent="0.2">
      <c r="A85" t="s">
        <v>119</v>
      </c>
      <c r="B85" s="70">
        <f t="shared" ca="1" si="5"/>
        <v>3.6646460301615225E-2</v>
      </c>
      <c r="C85" s="70">
        <f t="shared" ca="1" si="5"/>
        <v>3.8455455656147608E-2</v>
      </c>
      <c r="D85" s="70">
        <f t="shared" ca="1" si="5"/>
        <v>3.5613313872788432E-2</v>
      </c>
      <c r="E85" s="70">
        <f t="shared" ca="1" si="6"/>
        <v>3.7396796067566074E-2</v>
      </c>
      <c r="F85" s="70">
        <f t="shared" ca="1" si="6"/>
        <v>3.2723691590887394E-2</v>
      </c>
      <c r="G85" s="70">
        <f t="shared" ca="1" si="6"/>
        <v>3.4431998723701174E-2</v>
      </c>
      <c r="H85" s="70">
        <f t="shared" ca="1" si="6"/>
        <v>3.1750088055260028E-2</v>
      </c>
      <c r="I85" s="70">
        <f t="shared" ca="1" si="6"/>
        <v>3.3431722778320516E-2</v>
      </c>
      <c r="J85" s="70">
        <f t="shared" ca="1" si="6"/>
        <v>2.8881781591581501E-2</v>
      </c>
      <c r="K85" s="70">
        <f t="shared" ca="1" si="6"/>
        <v>3.0480552797345628E-2</v>
      </c>
      <c r="L85" s="70">
        <f t="shared" ca="1" si="6"/>
        <v>2.7972753607464318E-2</v>
      </c>
      <c r="M85" s="70">
        <f t="shared" ca="1" si="7"/>
        <v>2.9543842403495946E-2</v>
      </c>
      <c r="N85" s="70">
        <f t="shared" ca="1" si="8"/>
        <v>3.7050737475479156E-2</v>
      </c>
      <c r="O85" s="70">
        <f t="shared" ca="1" si="8"/>
        <v>3.88695303870632E-2</v>
      </c>
      <c r="P85" s="70">
        <f t="shared" ca="1" si="9"/>
        <v>3.6011787881559676E-2</v>
      </c>
      <c r="Q85" s="70">
        <f t="shared" ca="1" si="10"/>
        <v>3.7805192125057174E-2</v>
      </c>
    </row>
    <row r="86" spans="1:17" x14ac:dyDescent="0.2">
      <c r="A86" t="s">
        <v>120</v>
      </c>
      <c r="B86" s="70">
        <f t="shared" ca="1" si="5"/>
        <v>3.3374567112658182E-2</v>
      </c>
      <c r="C86" s="70">
        <f t="shared" ca="1" si="5"/>
        <v>3.4968020594146276E-2</v>
      </c>
      <c r="D86" s="70">
        <f t="shared" ca="1" si="5"/>
        <v>3.246356261048966E-2</v>
      </c>
      <c r="E86" s="70">
        <f t="shared" ca="1" si="6"/>
        <v>3.4035752931913632E-2</v>
      </c>
      <c r="F86" s="70">
        <f t="shared" ca="1" si="6"/>
        <v>2.9911549577575802E-2</v>
      </c>
      <c r="G86" s="70">
        <f t="shared" ca="1" si="6"/>
        <v>3.1421003533407377E-2</v>
      </c>
      <c r="H86" s="70">
        <f t="shared" ca="1" si="6"/>
        <v>2.9050268008953273E-2</v>
      </c>
      <c r="I86" s="70">
        <f t="shared" ca="1" si="6"/>
        <v>3.0537430288471779E-2</v>
      </c>
      <c r="J86" s="70">
        <f t="shared" ca="1" si="6"/>
        <v>2.6508239900413511E-2</v>
      </c>
      <c r="K86" s="70">
        <f t="shared" ca="1" si="6"/>
        <v>2.7926028378449375E-2</v>
      </c>
      <c r="L86" s="70">
        <f t="shared" ca="1" si="6"/>
        <v>2.5701064049500566E-2</v>
      </c>
      <c r="M86" s="70">
        <f t="shared" ca="1" si="7"/>
        <v>2.7095633518404938E-2</v>
      </c>
      <c r="N86" s="70">
        <f t="shared" ca="1" si="8"/>
        <v>3.3730856102511808E-2</v>
      </c>
      <c r="O86" s="70">
        <f t="shared" ca="1" si="8"/>
        <v>3.5332471493832229E-2</v>
      </c>
      <c r="P86" s="70">
        <f t="shared" ca="1" si="9"/>
        <v>3.2815013057007625E-2</v>
      </c>
      <c r="Q86" s="70">
        <f t="shared" ca="1" si="10"/>
        <v>3.4395474227995049E-2</v>
      </c>
    </row>
    <row r="87" spans="1:17" x14ac:dyDescent="0.2">
      <c r="A87" t="s">
        <v>121</v>
      </c>
      <c r="B87" s="70">
        <f t="shared" ca="1" si="5"/>
        <v>3.0744657345063819E-2</v>
      </c>
      <c r="C87" s="70">
        <f t="shared" ca="1" si="5"/>
        <v>3.2171384855473661E-2</v>
      </c>
      <c r="D87" s="70">
        <f t="shared" ca="1" si="5"/>
        <v>2.9928269850055034E-2</v>
      </c>
      <c r="E87" s="70">
        <f t="shared" ca="1" si="6"/>
        <v>3.133684740785847E-2</v>
      </c>
      <c r="F87" s="70">
        <f t="shared" ca="1" si="6"/>
        <v>2.7638359267266432E-2</v>
      </c>
      <c r="G87" s="70">
        <f t="shared" ca="1" si="6"/>
        <v>2.8993327673922153E-2</v>
      </c>
      <c r="H87" s="70">
        <f t="shared" ca="1" si="6"/>
        <v>2.6864483073536727E-2</v>
      </c>
      <c r="I87" s="70">
        <f t="shared" ca="1" si="6"/>
        <v>2.8200380329303942E-2</v>
      </c>
      <c r="J87" s="70">
        <f t="shared" ca="1" si="6"/>
        <v>2.4577011852212949E-2</v>
      </c>
      <c r="K87" s="70">
        <f t="shared" ca="1" si="6"/>
        <v>2.5853474487529393E-2</v>
      </c>
      <c r="L87" s="70">
        <f t="shared" ca="1" si="6"/>
        <v>2.3849519378628226E-2</v>
      </c>
      <c r="M87" s="70">
        <f t="shared" ca="1" si="7"/>
        <v>2.5106059552579163E-2</v>
      </c>
      <c r="N87" s="70">
        <f t="shared" ca="1" si="8"/>
        <v>3.1063800321047719E-2</v>
      </c>
      <c r="O87" s="70">
        <f t="shared" ca="1" si="8"/>
        <v>3.2497492264509598E-2</v>
      </c>
      <c r="P87" s="70">
        <f t="shared" ca="1" si="9"/>
        <v>3.0243281274251355E-2</v>
      </c>
      <c r="Q87" s="70">
        <f t="shared" ca="1" si="10"/>
        <v>3.1658919842896815E-2</v>
      </c>
    </row>
    <row r="88" spans="1:17" x14ac:dyDescent="0.2">
      <c r="A88" t="s">
        <v>122</v>
      </c>
      <c r="B88" s="70">
        <f t="shared" ca="1" si="5"/>
        <v>2.8573579264577376E-2</v>
      </c>
      <c r="C88" s="70">
        <f t="shared" ca="1" si="5"/>
        <v>2.986710508192747E-2</v>
      </c>
      <c r="D88" s="70">
        <f t="shared" ca="1" si="5"/>
        <v>2.7832874519534201E-2</v>
      </c>
      <c r="E88" s="70">
        <f t="shared" ca="1" si="6"/>
        <v>2.9110622816986842E-2</v>
      </c>
      <c r="F88" s="70">
        <f t="shared" ca="1" si="6"/>
        <v>2.5752994709123622E-2</v>
      </c>
      <c r="G88" s="70">
        <f t="shared" ca="1" si="6"/>
        <v>2.6984099077822732E-2</v>
      </c>
      <c r="H88" s="70">
        <f t="shared" ca="1" si="6"/>
        <v>2.5049294125705224E-2</v>
      </c>
      <c r="I88" s="70">
        <f t="shared" ca="1" si="6"/>
        <v>2.6263788804236854E-2</v>
      </c>
      <c r="J88" s="70">
        <f t="shared" ca="1" si="6"/>
        <v>2.2966635597573948E-2</v>
      </c>
      <c r="K88" s="70">
        <f t="shared" ca="1" si="6"/>
        <v>2.4129306110008519E-2</v>
      </c>
      <c r="L88" s="70">
        <f t="shared" ca="1" si="6"/>
        <v>2.2303401042775839E-2</v>
      </c>
      <c r="M88" s="70">
        <f t="shared" ca="1" si="7"/>
        <v>2.3448678254662458E-2</v>
      </c>
      <c r="N88" s="70">
        <f t="shared" ca="1" si="8"/>
        <v>2.8863028085948428E-2</v>
      </c>
      <c r="O88" s="70">
        <f t="shared" ca="1" si="8"/>
        <v>3.016260621127298E-2</v>
      </c>
      <c r="P88" s="70">
        <f t="shared" ca="1" si="9"/>
        <v>2.8118730797389579E-2</v>
      </c>
      <c r="Q88" s="70">
        <f t="shared" ca="1" si="10"/>
        <v>2.9402617953294241E-2</v>
      </c>
    </row>
    <row r="89" spans="1:17" x14ac:dyDescent="0.2">
      <c r="A89" t="s">
        <v>123</v>
      </c>
      <c r="B89" s="70">
        <f t="shared" ca="1" si="5"/>
        <v>2.6743789016664077E-2</v>
      </c>
      <c r="C89" s="70">
        <f t="shared" ca="1" si="5"/>
        <v>2.7928212477201009E-2</v>
      </c>
      <c r="D89" s="70">
        <f t="shared" ca="1" si="5"/>
        <v>2.6065137090315327E-2</v>
      </c>
      <c r="E89" s="70">
        <f t="shared" ca="1" si="6"/>
        <v>2.7235646746676223E-2</v>
      </c>
      <c r="F89" s="70">
        <f t="shared" ca="1" si="6"/>
        <v>2.4157725758445436E-2</v>
      </c>
      <c r="G89" s="70">
        <f t="shared" ca="1" si="6"/>
        <v>2.5287069649047589E-2</v>
      </c>
      <c r="H89" s="70">
        <f t="shared" ca="1" si="6"/>
        <v>2.3511744133095758E-2</v>
      </c>
      <c r="I89" s="70">
        <f t="shared" ca="1" si="6"/>
        <v>2.4626416788939953E-2</v>
      </c>
      <c r="J89" s="70">
        <f t="shared" ca="1" si="6"/>
        <v>2.1597845328732768E-2</v>
      </c>
      <c r="K89" s="70">
        <f t="shared" ca="1" si="6"/>
        <v>2.2666696443327528E-2</v>
      </c>
      <c r="L89" s="70">
        <f t="shared" ca="1" si="6"/>
        <v>2.0987658966191924E-2</v>
      </c>
      <c r="M89" s="70">
        <f t="shared" ca="1" si="7"/>
        <v>2.2041114928185612E-2</v>
      </c>
      <c r="N89" s="70">
        <f t="shared" ca="1" si="8"/>
        <v>2.7008904123461241E-2</v>
      </c>
      <c r="O89" s="70">
        <f t="shared" ca="1" si="8"/>
        <v>2.8198663628264398E-2</v>
      </c>
      <c r="P89" s="70">
        <f t="shared" ca="1" si="9"/>
        <v>2.6327083243537497E-2</v>
      </c>
      <c r="Q89" s="70">
        <f t="shared" ca="1" si="10"/>
        <v>2.7503007216123754E-2</v>
      </c>
    </row>
    <row r="91" spans="1:17" x14ac:dyDescent="0.2">
      <c r="A91" s="5" t="s">
        <v>214</v>
      </c>
      <c r="B91" t="s">
        <v>202</v>
      </c>
      <c r="C91" t="s">
        <v>203</v>
      </c>
      <c r="D91" t="s">
        <v>204</v>
      </c>
      <c r="E91" t="s">
        <v>205</v>
      </c>
      <c r="F91" t="s">
        <v>206</v>
      </c>
      <c r="G91" t="s">
        <v>207</v>
      </c>
      <c r="H91" t="s">
        <v>208</v>
      </c>
    </row>
    <row r="92" spans="1:17" x14ac:dyDescent="0.2">
      <c r="A92" t="s">
        <v>202</v>
      </c>
      <c r="B92">
        <v>2.1740059999999999E-2</v>
      </c>
      <c r="C92">
        <v>-1.5792199999999999E-2</v>
      </c>
      <c r="D92">
        <v>-1.4676099999999999E-2</v>
      </c>
      <c r="E92">
        <v>-1.39013E-2</v>
      </c>
      <c r="F92">
        <v>-2.6129999999999999E-3</v>
      </c>
      <c r="G92">
        <v>-2.5858999999999999E-3</v>
      </c>
      <c r="H92">
        <v>1.7458599999999999E-3</v>
      </c>
    </row>
    <row r="93" spans="1:17" x14ac:dyDescent="0.2">
      <c r="A93" t="s">
        <v>203</v>
      </c>
      <c r="B93">
        <v>-1.5792199999999999E-2</v>
      </c>
      <c r="C93">
        <v>2.8095269999999999E-2</v>
      </c>
      <c r="D93">
        <v>1.6375959999999998E-2</v>
      </c>
      <c r="E93">
        <v>1.6474519999999999E-2</v>
      </c>
      <c r="F93" s="113">
        <v>-9.9400000000000004E-5</v>
      </c>
      <c r="G93">
        <v>-3.2449999999999997E-4</v>
      </c>
      <c r="H93">
        <v>1.4609000000000001E-4</v>
      </c>
    </row>
    <row r="94" spans="1:17" x14ac:dyDescent="0.2">
      <c r="A94" t="s">
        <v>204</v>
      </c>
      <c r="B94">
        <v>-1.4676099999999999E-2</v>
      </c>
      <c r="C94">
        <v>1.6375959999999998E-2</v>
      </c>
      <c r="D94">
        <v>2.2751270000000001E-2</v>
      </c>
      <c r="E94">
        <v>1.6989839999999999E-2</v>
      </c>
      <c r="F94">
        <v>-9.3199999999999999E-4</v>
      </c>
      <c r="G94">
        <v>-1.0406E-3</v>
      </c>
      <c r="H94">
        <v>4.4578E-4</v>
      </c>
    </row>
    <row r="95" spans="1:17" x14ac:dyDescent="0.2">
      <c r="A95" t="s">
        <v>205</v>
      </c>
      <c r="B95">
        <v>-1.39013E-2</v>
      </c>
      <c r="C95">
        <v>1.6474519999999999E-2</v>
      </c>
      <c r="D95">
        <v>1.6989839999999999E-2</v>
      </c>
      <c r="E95">
        <v>2.727547E-2</v>
      </c>
      <c r="F95">
        <v>-1.3889999999999999E-4</v>
      </c>
      <c r="G95">
        <v>-3.8652999999999999E-3</v>
      </c>
      <c r="H95">
        <v>5.7297999999999995E-4</v>
      </c>
    </row>
    <row r="96" spans="1:17" x14ac:dyDescent="0.2">
      <c r="A96" t="s">
        <v>206</v>
      </c>
      <c r="B96">
        <v>-2.6129999999999999E-3</v>
      </c>
      <c r="C96" s="113">
        <v>-9.9400000000000004E-5</v>
      </c>
      <c r="D96">
        <v>-9.3199999999999999E-4</v>
      </c>
      <c r="E96">
        <v>-1.3889999999999999E-4</v>
      </c>
      <c r="F96">
        <v>1.092456E-2</v>
      </c>
      <c r="G96">
        <v>-7.8010000000000004E-4</v>
      </c>
      <c r="H96" s="113">
        <v>9.1600000000000004E-5</v>
      </c>
    </row>
    <row r="97" spans="1:8" x14ac:dyDescent="0.2">
      <c r="A97" t="s">
        <v>207</v>
      </c>
      <c r="B97">
        <v>-2.5858999999999999E-3</v>
      </c>
      <c r="C97">
        <v>-3.2449999999999997E-4</v>
      </c>
      <c r="D97">
        <v>-1.0406E-3</v>
      </c>
      <c r="E97">
        <v>-3.8652999999999999E-3</v>
      </c>
      <c r="F97">
        <v>-7.8010000000000004E-4</v>
      </c>
      <c r="G97">
        <v>1.096315E-2</v>
      </c>
      <c r="H97" s="113">
        <v>-4.7800000000000003E-5</v>
      </c>
    </row>
    <row r="98" spans="1:8" x14ac:dyDescent="0.2">
      <c r="A98" t="s">
        <v>208</v>
      </c>
      <c r="B98">
        <v>1.7458599999999999E-3</v>
      </c>
      <c r="C98">
        <v>1.4609000000000001E-4</v>
      </c>
      <c r="D98">
        <v>4.4578E-4</v>
      </c>
      <c r="E98">
        <v>5.7297999999999995E-4</v>
      </c>
      <c r="F98" s="113">
        <v>9.1600000000000004E-5</v>
      </c>
      <c r="G98" s="113">
        <v>-4.7800000000000003E-5</v>
      </c>
      <c r="H98">
        <v>7.4239E-4</v>
      </c>
    </row>
    <row r="100" spans="1:8" x14ac:dyDescent="0.2">
      <c r="A100" s="5" t="s">
        <v>209</v>
      </c>
      <c r="B100" t="s">
        <v>202</v>
      </c>
      <c r="C100" t="s">
        <v>203</v>
      </c>
      <c r="D100" t="s">
        <v>204</v>
      </c>
      <c r="E100" t="s">
        <v>205</v>
      </c>
      <c r="F100" t="s">
        <v>206</v>
      </c>
      <c r="G100" t="s">
        <v>207</v>
      </c>
      <c r="H100" t="s">
        <v>208</v>
      </c>
    </row>
    <row r="101" spans="1:8" x14ac:dyDescent="0.2">
      <c r="A101" t="s">
        <v>202</v>
      </c>
      <c r="B101">
        <f>SQRT(B92)</f>
        <v>0.14744510843022227</v>
      </c>
    </row>
    <row r="102" spans="1:8" x14ac:dyDescent="0.2">
      <c r="A102" t="s">
        <v>203</v>
      </c>
      <c r="B102">
        <f>B93/$B$101</f>
        <v>-0.10710562166579835</v>
      </c>
      <c r="C102">
        <f>SQRT(C93-$B$102^2)</f>
        <v>0.12893275692229211</v>
      </c>
    </row>
    <row r="103" spans="1:8" x14ac:dyDescent="0.2">
      <c r="A103" t="s">
        <v>204</v>
      </c>
      <c r="B103">
        <f t="shared" ref="B103:B107" si="11">B94/$B$101</f>
        <v>-9.9536025007878767E-2</v>
      </c>
      <c r="C103">
        <f>(C94-$B$102*B103)/$C$102</f>
        <v>4.4326145657718183E-2</v>
      </c>
      <c r="D103">
        <f>SQRT(D94-B103^2-C103^2)</f>
        <v>0.10430264875237677</v>
      </c>
    </row>
    <row r="104" spans="1:8" x14ac:dyDescent="0.2">
      <c r="A104" t="s">
        <v>205</v>
      </c>
      <c r="B104">
        <f t="shared" si="11"/>
        <v>-9.428118808416576E-2</v>
      </c>
      <c r="C104">
        <f>(C95-$B$102*B104)/$C$102</f>
        <v>4.9455816280252758E-2</v>
      </c>
      <c r="D104">
        <f>(D95-B104*$B$103-C104*$C$103)/$D$103</f>
        <v>5.1899732689183194E-2</v>
      </c>
      <c r="E104">
        <f>SQRT(E95-B104^2-C104^2-D104^2)</f>
        <v>0.1150959059058287</v>
      </c>
    </row>
    <row r="105" spans="1:8" x14ac:dyDescent="0.2">
      <c r="A105" t="s">
        <v>206</v>
      </c>
      <c r="B105">
        <f t="shared" si="11"/>
        <v>-1.7721849356817358E-2</v>
      </c>
      <c r="C105">
        <f>(C96-$B$102*B105)/$C$102</f>
        <v>-1.5492647020907593E-2</v>
      </c>
      <c r="D105">
        <f>(D96-B105*$B$103-C105*$C$103)/$D$103</f>
        <v>-1.9263490777341206E-2</v>
      </c>
      <c r="E105" s="113">
        <f>(E96-B105*$B$104-C105*$C$104-D105*$D$104)/$E$104</f>
        <v>-3.8025232348223344E-4</v>
      </c>
      <c r="F105">
        <f>SQRT(F96-B105^2-C105^2-D105^2-E105^2)</f>
        <v>9.9996236303680999E-2</v>
      </c>
    </row>
    <row r="106" spans="1:8" x14ac:dyDescent="0.2">
      <c r="A106" t="s">
        <v>207</v>
      </c>
      <c r="B106">
        <f t="shared" si="11"/>
        <v>-1.7538052143817071E-2</v>
      </c>
      <c r="C106" s="113">
        <f>(C97-$B$102*B106)/$C$102</f>
        <v>-1.7085836293707881E-2</v>
      </c>
      <c r="D106">
        <f>(D97-B106*$B$103-C106*$C$103)/$D$103</f>
        <v>-1.9452226312626605E-2</v>
      </c>
      <c r="E106" s="113">
        <f>(E97-B106*$B$104-C106*$C$104-D106*$D$104)/$E$104</f>
        <v>-3.1836484863573669E-2</v>
      </c>
      <c r="F106" s="113">
        <f>(F97-B106*$B$105-C106*$C$105-D106*$D$105-E106*$E$105)/$F$105</f>
        <v>-1.7425008108119547E-2</v>
      </c>
      <c r="G106">
        <f>SQRT(G97-B106^2-C106^2-D106^2-E106^2-F106^2)</f>
        <v>9.3102412109413876E-2</v>
      </c>
    </row>
    <row r="107" spans="1:8" x14ac:dyDescent="0.2">
      <c r="A107" t="s">
        <v>208</v>
      </c>
      <c r="B107">
        <f t="shared" si="11"/>
        <v>1.184074547190706E-2</v>
      </c>
      <c r="C107" s="113">
        <f>(C98-$B$102*B107)/$C$102</f>
        <v>1.0969286925334982E-2</v>
      </c>
      <c r="D107" s="113">
        <f>(D98-B107*$B$103-C107*$C$103)/$D$103</f>
        <v>1.0911846832308093E-2</v>
      </c>
      <c r="E107" s="113">
        <f>(E98-B107*$B$104-C107*$C$104-D107*$D$104)/$E$104</f>
        <v>5.0438160565132546E-3</v>
      </c>
      <c r="F107" s="113">
        <f>(F98-B107*$B$105-C107*$C$105-D107*$D$105-E107*$E$105)/$F$105</f>
        <v>6.8352710740803976E-3</v>
      </c>
      <c r="G107" s="113">
        <f>(G98-B107*$B$106-C107*$C$106-D107*$D$106-E107*$E$106-F107*$F$106)/$G$106</f>
        <v>9.0139962505198495E-3</v>
      </c>
      <c r="H107">
        <f>SQRT(H98-B107^2-C107^2-D107^2-E107^2-F107^2-G107^2)</f>
        <v>1.4469967182234667E-2</v>
      </c>
    </row>
    <row r="109" spans="1:8" x14ac:dyDescent="0.2">
      <c r="A109" s="5" t="s">
        <v>210</v>
      </c>
      <c r="B109" t="s">
        <v>211</v>
      </c>
      <c r="C109" t="s">
        <v>212</v>
      </c>
      <c r="D109" t="s">
        <v>213</v>
      </c>
    </row>
    <row r="110" spans="1:8" x14ac:dyDescent="0.2">
      <c r="A110" t="s">
        <v>202</v>
      </c>
      <c r="B110">
        <f ca="1">NORMINV(RAND(),0,1)</f>
        <v>-6.4688080590769872E-2</v>
      </c>
      <c r="C110">
        <f ca="1">B101*B110</f>
        <v>-9.5379410568490197E-3</v>
      </c>
      <c r="D110" s="70">
        <f t="shared" ref="D110:D116" ca="1" si="12">B9+C110</f>
        <v>2.8902420589431506</v>
      </c>
    </row>
    <row r="111" spans="1:8" x14ac:dyDescent="0.2">
      <c r="A111" t="s">
        <v>203</v>
      </c>
      <c r="B111">
        <f t="shared" ref="B111:B116" ca="1" si="13">NORMINV(RAND(),0,1)</f>
        <v>-0.17211163005824368</v>
      </c>
      <c r="C111">
        <f ca="1">B102*B110+C102*B111</f>
        <v>-1.5262369875757324E-2</v>
      </c>
      <c r="D111" s="70">
        <f t="shared" ca="1" si="12"/>
        <v>0.25540763012424272</v>
      </c>
    </row>
    <row r="112" spans="1:8" x14ac:dyDescent="0.2">
      <c r="A112" t="s">
        <v>204</v>
      </c>
      <c r="B112">
        <f t="shared" ca="1" si="13"/>
        <v>-1.0090288433514969</v>
      </c>
      <c r="C112">
        <f ca="1">B103*B110+C103*B111+D103*B112</f>
        <v>-0.10643463180506266</v>
      </c>
      <c r="D112" s="70">
        <f t="shared" ca="1" si="12"/>
        <v>0.52182536819493741</v>
      </c>
    </row>
    <row r="113" spans="1:4" x14ac:dyDescent="0.2">
      <c r="A113" t="s">
        <v>205</v>
      </c>
      <c r="B113">
        <f t="shared" ca="1" si="13"/>
        <v>0.28257711221635878</v>
      </c>
      <c r="C113">
        <f ca="1">B104*B110+C104*B111+D104*B112+E104*B113</f>
        <v>-2.2257910589696846E-2</v>
      </c>
      <c r="D113" s="70">
        <f t="shared" ca="1" si="12"/>
        <v>-2.5507910589696845E-2</v>
      </c>
    </row>
    <row r="114" spans="1:4" x14ac:dyDescent="0.2">
      <c r="A114" t="s">
        <v>206</v>
      </c>
      <c r="B114">
        <f ca="1">NORMINV(RAND(),0,1)</f>
        <v>0.93451993220489948</v>
      </c>
      <c r="C114" s="113">
        <f ca="1">B105*B110+C105*B111+D105*B112+E105*B113+F105*B114</f>
        <v>0.11659130033784741</v>
      </c>
      <c r="D114" s="70">
        <f t="shared" ca="1" si="12"/>
        <v>6.5841300337847408E-2</v>
      </c>
    </row>
    <row r="115" spans="1:4" x14ac:dyDescent="0.2">
      <c r="A115" t="s">
        <v>207</v>
      </c>
      <c r="B115">
        <f t="shared" ca="1" si="13"/>
        <v>-0.13694445185155676</v>
      </c>
      <c r="C115" s="113">
        <f ca="1">B106*B110+C106*B111+D106*B112+E106*B113+F106*B114+G106*B115</f>
        <v>-1.4327106661375691E-2</v>
      </c>
      <c r="D115" s="70">
        <f t="shared" ca="1" si="12"/>
        <v>0.11307289333862432</v>
      </c>
    </row>
    <row r="116" spans="1:4" x14ac:dyDescent="0.2">
      <c r="A116" t="s">
        <v>208</v>
      </c>
      <c r="B116">
        <f t="shared" ca="1" si="13"/>
        <v>0.28332974314839526</v>
      </c>
      <c r="C116" s="113">
        <f ca="1">B107*B110+C107*B111+D107*B112+E107*B113+F107*B114+G107*B115+B116*H107</f>
        <v>-2.9859457925294616E-3</v>
      </c>
      <c r="D116" s="70">
        <f t="shared" ca="1" si="12"/>
        <v>0.85678405420747061</v>
      </c>
    </row>
  </sheetData>
  <mergeCells count="5">
    <mergeCell ref="A25:A26"/>
    <mergeCell ref="B25:E25"/>
    <mergeCell ref="F25:I25"/>
    <mergeCell ref="J25:M25"/>
    <mergeCell ref="N25:Q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07C5-9D5C-1C49-BC2E-98082F786810}">
  <sheetPr codeName="Sheet11">
    <tabColor theme="9"/>
  </sheetPr>
  <dimension ref="A1:R121"/>
  <sheetViews>
    <sheetView workbookViewId="0">
      <selection activeCell="B30" sqref="B30"/>
    </sheetView>
  </sheetViews>
  <sheetFormatPr baseColWidth="10" defaultRowHeight="16" x14ac:dyDescent="0.2"/>
  <cols>
    <col min="1" max="1" width="22.83203125" customWidth="1"/>
    <col min="2" max="17" width="18.5" customWidth="1"/>
  </cols>
  <sheetData>
    <row r="1" spans="1:8" x14ac:dyDescent="0.2">
      <c r="A1" s="5" t="s">
        <v>95</v>
      </c>
    </row>
    <row r="2" spans="1:8" x14ac:dyDescent="0.2">
      <c r="A2" t="s">
        <v>82</v>
      </c>
    </row>
    <row r="3" spans="1:8" x14ac:dyDescent="0.2">
      <c r="A3" t="s">
        <v>79</v>
      </c>
    </row>
    <row r="4" spans="1:8" x14ac:dyDescent="0.2">
      <c r="A4" t="s">
        <v>189</v>
      </c>
    </row>
    <row r="5" spans="1:8" x14ac:dyDescent="0.2">
      <c r="A5" s="5" t="s">
        <v>73</v>
      </c>
    </row>
    <row r="6" spans="1:8" s="13" customFormat="1" x14ac:dyDescent="0.2">
      <c r="A6" s="13" t="s">
        <v>163</v>
      </c>
    </row>
    <row r="7" spans="1:8" s="13" customFormat="1" x14ac:dyDescent="0.2">
      <c r="A7" s="13" t="s">
        <v>153</v>
      </c>
    </row>
    <row r="8" spans="1:8" s="13" customFormat="1" x14ac:dyDescent="0.2">
      <c r="A8" s="21" t="s">
        <v>41</v>
      </c>
      <c r="B8" s="22" t="s">
        <v>217</v>
      </c>
      <c r="C8" s="23" t="s">
        <v>66</v>
      </c>
      <c r="D8" s="114" t="s">
        <v>216</v>
      </c>
      <c r="E8" s="20"/>
      <c r="F8" s="23"/>
      <c r="G8" s="14"/>
      <c r="H8" s="14"/>
    </row>
    <row r="9" spans="1:8" s="13" customFormat="1" x14ac:dyDescent="0.2">
      <c r="A9" s="16" t="s">
        <v>38</v>
      </c>
      <c r="B9" s="15">
        <v>7.2164000000000001</v>
      </c>
      <c r="C9" s="43" t="s">
        <v>114</v>
      </c>
      <c r="D9" s="15">
        <f ca="1">D114</f>
        <v>7.2678959490513471</v>
      </c>
      <c r="E9" s="33"/>
      <c r="F9" s="15"/>
      <c r="G9" s="15"/>
      <c r="H9" s="14"/>
    </row>
    <row r="10" spans="1:8" s="13" customFormat="1" x14ac:dyDescent="0.2">
      <c r="A10" s="16" t="s">
        <v>45</v>
      </c>
      <c r="B10" s="15">
        <v>-0.30909999999999999</v>
      </c>
      <c r="C10" s="33">
        <v>0.06</v>
      </c>
      <c r="D10" s="15">
        <f t="shared" ref="D10:D15" ca="1" si="0">D115</f>
        <v>-0.91141303846334609</v>
      </c>
      <c r="E10" s="33"/>
      <c r="F10" s="53"/>
      <c r="G10" s="15"/>
      <c r="H10" s="14"/>
    </row>
    <row r="11" spans="1:8" s="13" customFormat="1" x14ac:dyDescent="0.2">
      <c r="A11" s="19" t="s">
        <v>46</v>
      </c>
      <c r="B11" s="15">
        <v>-1.9318</v>
      </c>
      <c r="C11" s="43" t="s">
        <v>114</v>
      </c>
      <c r="D11" s="15">
        <f t="shared" ca="1" si="0"/>
        <v>-1.8778797499783306</v>
      </c>
      <c r="E11" s="33"/>
      <c r="F11" s="15"/>
      <c r="G11" s="15"/>
      <c r="H11" s="14"/>
    </row>
    <row r="12" spans="1:8" s="13" customFormat="1" x14ac:dyDescent="0.2">
      <c r="A12" s="16" t="s">
        <v>47</v>
      </c>
      <c r="B12" s="15">
        <v>-4.1146000000000003</v>
      </c>
      <c r="C12" s="43" t="s">
        <v>114</v>
      </c>
      <c r="D12" s="15">
        <f t="shared" ca="1" si="0"/>
        <v>-4.143046685413335</v>
      </c>
      <c r="E12" s="43"/>
      <c r="F12" s="15"/>
      <c r="G12" s="15"/>
      <c r="H12" s="14"/>
    </row>
    <row r="13" spans="1:8" s="13" customFormat="1" x14ac:dyDescent="0.2">
      <c r="A13" s="16" t="s">
        <v>43</v>
      </c>
      <c r="B13" s="15">
        <v>-0.91069999999999995</v>
      </c>
      <c r="C13" s="43" t="s">
        <v>114</v>
      </c>
      <c r="D13" s="15">
        <f t="shared" ca="1" si="0"/>
        <v>-0.81753020654389263</v>
      </c>
      <c r="E13" s="43"/>
      <c r="F13" s="15"/>
      <c r="G13" s="15"/>
      <c r="H13" s="14"/>
    </row>
    <row r="14" spans="1:8" s="13" customFormat="1" x14ac:dyDescent="0.2">
      <c r="A14" s="16" t="s">
        <v>44</v>
      </c>
      <c r="B14" s="16">
        <v>-1.1245000000000001</v>
      </c>
      <c r="C14" s="43" t="s">
        <v>114</v>
      </c>
      <c r="D14" s="15">
        <f t="shared" ca="1" si="0"/>
        <v>-1.2252406445774633</v>
      </c>
      <c r="E14" s="43"/>
      <c r="F14" s="15"/>
      <c r="G14" s="15"/>
      <c r="H14" s="14"/>
    </row>
    <row r="15" spans="1:8" s="13" customFormat="1" x14ac:dyDescent="0.2">
      <c r="A15" s="16" t="s">
        <v>155</v>
      </c>
      <c r="B15" s="17">
        <v>0.2727</v>
      </c>
      <c r="C15" s="43" t="s">
        <v>114</v>
      </c>
      <c r="D15" s="15">
        <f t="shared" ca="1" si="0"/>
        <v>0.2717588738496266</v>
      </c>
      <c r="E15" s="43"/>
      <c r="F15" s="16"/>
      <c r="G15" s="18"/>
      <c r="H15" s="14"/>
    </row>
    <row r="16" spans="1:8" s="13" customFormat="1" x14ac:dyDescent="0.2">
      <c r="A16" s="16"/>
      <c r="B16" s="17"/>
      <c r="C16" s="43"/>
      <c r="D16" s="54"/>
      <c r="E16" s="43"/>
      <c r="F16" s="16"/>
      <c r="G16" s="18"/>
      <c r="H16" s="14"/>
    </row>
    <row r="17" spans="1:18" s="13" customFormat="1" x14ac:dyDescent="0.2">
      <c r="A17" s="18" t="s">
        <v>164</v>
      </c>
      <c r="D17" s="17"/>
      <c r="F17" s="18"/>
      <c r="G17" s="18"/>
      <c r="H17" s="14"/>
    </row>
    <row r="18" spans="1:18" s="13" customFormat="1" x14ac:dyDescent="0.2">
      <c r="A18" s="16"/>
      <c r="B18" s="20" t="s">
        <v>48</v>
      </c>
      <c r="C18" s="20" t="s">
        <v>49</v>
      </c>
      <c r="D18" s="20" t="s">
        <v>50</v>
      </c>
      <c r="E18" s="20" t="s">
        <v>51</v>
      </c>
      <c r="F18" s="20" t="s">
        <v>52</v>
      </c>
      <c r="G18" s="20" t="s">
        <v>53</v>
      </c>
      <c r="H18" s="20" t="s">
        <v>54</v>
      </c>
      <c r="I18" s="20" t="s">
        <v>55</v>
      </c>
      <c r="J18" s="20" t="s">
        <v>56</v>
      </c>
      <c r="K18" s="20" t="s">
        <v>57</v>
      </c>
      <c r="L18" s="20" t="s">
        <v>58</v>
      </c>
      <c r="M18" s="20" t="s">
        <v>59</v>
      </c>
      <c r="N18" s="20" t="s">
        <v>60</v>
      </c>
      <c r="O18" s="20" t="s">
        <v>61</v>
      </c>
      <c r="P18" s="20" t="s">
        <v>62</v>
      </c>
      <c r="Q18" s="20" t="s">
        <v>63</v>
      </c>
    </row>
    <row r="19" spans="1:18" s="13" customFormat="1" x14ac:dyDescent="0.2">
      <c r="A19" s="16" t="s">
        <v>45</v>
      </c>
      <c r="B19" s="13">
        <v>0</v>
      </c>
      <c r="C19" s="13">
        <v>0</v>
      </c>
      <c r="D19" s="13">
        <v>0</v>
      </c>
      <c r="E19" s="13">
        <v>0</v>
      </c>
      <c r="F19" s="16">
        <v>1</v>
      </c>
      <c r="G19" s="16">
        <v>1</v>
      </c>
      <c r="H19" s="16">
        <v>1</v>
      </c>
      <c r="I19" s="16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</row>
    <row r="20" spans="1:18" s="13" customFormat="1" x14ac:dyDescent="0.2">
      <c r="A20" s="19" t="s">
        <v>46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1</v>
      </c>
      <c r="K20" s="13">
        <v>1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</row>
    <row r="21" spans="1:18" s="13" customFormat="1" x14ac:dyDescent="0.2">
      <c r="A21" s="16" t="s">
        <v>47</v>
      </c>
      <c r="B21" s="13">
        <v>0</v>
      </c>
      <c r="C21" s="13">
        <v>0</v>
      </c>
      <c r="D21" s="13">
        <v>0</v>
      </c>
      <c r="E21" s="13">
        <v>0</v>
      </c>
      <c r="F21" s="16">
        <v>0</v>
      </c>
      <c r="G21" s="16">
        <v>0</v>
      </c>
      <c r="H21" s="16">
        <v>0</v>
      </c>
      <c r="I21" s="16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1</v>
      </c>
      <c r="P21" s="13">
        <v>1</v>
      </c>
      <c r="Q21" s="13">
        <v>1</v>
      </c>
    </row>
    <row r="22" spans="1:18" s="13" customFormat="1" x14ac:dyDescent="0.2">
      <c r="A22" s="16" t="s">
        <v>43</v>
      </c>
      <c r="B22" s="13">
        <v>0</v>
      </c>
      <c r="C22" s="13">
        <v>0</v>
      </c>
      <c r="D22" s="13">
        <v>1</v>
      </c>
      <c r="E22" s="13">
        <v>1</v>
      </c>
      <c r="F22" s="16">
        <v>0</v>
      </c>
      <c r="G22" s="16">
        <v>0</v>
      </c>
      <c r="H22" s="14">
        <v>1</v>
      </c>
      <c r="I22" s="16">
        <v>1</v>
      </c>
      <c r="J22" s="13">
        <v>0</v>
      </c>
      <c r="K22" s="16">
        <v>0</v>
      </c>
      <c r="L22" s="16">
        <v>1</v>
      </c>
      <c r="M22" s="16">
        <v>1</v>
      </c>
      <c r="N22" s="13">
        <v>0</v>
      </c>
      <c r="O22" s="16">
        <v>0</v>
      </c>
      <c r="P22" s="16">
        <v>1</v>
      </c>
      <c r="Q22" s="16">
        <v>1</v>
      </c>
    </row>
    <row r="23" spans="1:18" s="13" customFormat="1" x14ac:dyDescent="0.2">
      <c r="A23" s="16" t="s">
        <v>44</v>
      </c>
      <c r="B23" s="13">
        <v>1</v>
      </c>
      <c r="C23" s="27">
        <v>0</v>
      </c>
      <c r="D23" s="27">
        <v>1</v>
      </c>
      <c r="E23" s="28">
        <v>0</v>
      </c>
      <c r="F23" s="16">
        <v>1</v>
      </c>
      <c r="G23" s="16">
        <v>0</v>
      </c>
      <c r="H23" s="14">
        <v>1</v>
      </c>
      <c r="I23" s="16">
        <v>0</v>
      </c>
      <c r="J23" s="13">
        <v>1</v>
      </c>
      <c r="K23" s="16">
        <v>0</v>
      </c>
      <c r="L23" s="16">
        <v>1</v>
      </c>
      <c r="M23" s="16">
        <v>0</v>
      </c>
      <c r="N23" s="13">
        <v>1</v>
      </c>
      <c r="O23" s="16">
        <v>0</v>
      </c>
      <c r="P23" s="16">
        <v>1</v>
      </c>
      <c r="Q23" s="16">
        <v>0</v>
      </c>
    </row>
    <row r="24" spans="1:18" s="13" customFormat="1" x14ac:dyDescent="0.2">
      <c r="A24" s="24" t="s">
        <v>162</v>
      </c>
      <c r="B24" s="13">
        <f>EXP(-($B$9+$B$10*B19+$B$11*B20+$B$12*B21+$B$13*B22+$B$14*B23)/EXP($B$15))</f>
        <v>9.6780745077731222E-3</v>
      </c>
      <c r="C24" s="13">
        <f>EXP(-($B$9+$B$10*C19+$B$11*C20+$B$12*C21+$B$13*C22+$B$14*C23)/EXP($B$15))</f>
        <v>4.1113742259156439E-3</v>
      </c>
      <c r="D24" s="13">
        <f t="shared" ref="D24:Q24" si="1">EXP(-($B$9+$B$10*D19+$B$11*D20+$B$12*D21+$B$13*D22+$B$14*D23)/EXP($B$15))</f>
        <v>1.9359788129495653E-2</v>
      </c>
      <c r="E24" s="13">
        <f t="shared" si="1"/>
        <v>8.2242943956328945E-3</v>
      </c>
      <c r="F24" s="13">
        <f t="shared" si="1"/>
        <v>1.2245852820351366E-2</v>
      </c>
      <c r="G24" s="13">
        <f t="shared" si="1"/>
        <v>5.2022004603820378E-3</v>
      </c>
      <c r="H24" s="13">
        <f t="shared" si="1"/>
        <v>2.4496310281200709E-2</v>
      </c>
      <c r="I24" s="13">
        <f t="shared" si="1"/>
        <v>1.0406357033030807E-2</v>
      </c>
      <c r="J24" s="13">
        <f t="shared" si="1"/>
        <v>4.2122547358800541E-2</v>
      </c>
      <c r="K24" s="13">
        <f t="shared" si="1"/>
        <v>1.7894215982919921E-2</v>
      </c>
      <c r="L24" s="13">
        <f t="shared" si="1"/>
        <v>8.426093348279709E-2</v>
      </c>
      <c r="M24" s="13">
        <f t="shared" si="1"/>
        <v>3.579516048306141E-2</v>
      </c>
      <c r="N24" s="13">
        <f t="shared" si="1"/>
        <v>0.22193731333771935</v>
      </c>
      <c r="O24" s="13">
        <f t="shared" si="1"/>
        <v>9.4281910011417946E-2</v>
      </c>
      <c r="P24" s="13">
        <f t="shared" si="1"/>
        <v>0.44395807872700233</v>
      </c>
      <c r="Q24" s="13">
        <f t="shared" si="1"/>
        <v>0.18859927155956704</v>
      </c>
    </row>
    <row r="25" spans="1:18" s="13" customFormat="1" x14ac:dyDescent="0.2">
      <c r="A25" s="24" t="s">
        <v>225</v>
      </c>
      <c r="B25" s="13">
        <f ca="1">EXP(-($D$9+$D$10*B19+$D$11*B20+$D$12*B21+$D$13*B22+$D$14*B23)/EXP($D$15))</f>
        <v>1.0004374019501447E-2</v>
      </c>
      <c r="C25" s="13">
        <f t="shared" ref="C25:Q25" ca="1" si="2">EXP(-($D$9+$D$10*C19+$D$11*C20+$D$12*C21+$D$13*C22+$D$14*C23)/EXP($D$15))</f>
        <v>3.9327639973000044E-3</v>
      </c>
      <c r="D25" s="13">
        <f t="shared" ca="1" si="2"/>
        <v>1.8653083575361395E-2</v>
      </c>
      <c r="E25" s="13">
        <f t="shared" ca="1" si="2"/>
        <v>7.3326102543560317E-3</v>
      </c>
      <c r="F25" s="13">
        <f t="shared" ca="1" si="2"/>
        <v>2.0036462842272788E-2</v>
      </c>
      <c r="G25" s="13">
        <f t="shared" ca="1" si="2"/>
        <v>7.8764228072369259E-3</v>
      </c>
      <c r="H25" s="13">
        <f t="shared" ca="1" si="2"/>
        <v>3.7357841202558528E-2</v>
      </c>
      <c r="I25" s="13">
        <f t="shared" ca="1" si="2"/>
        <v>1.4685533808700449E-2</v>
      </c>
      <c r="J25" s="13">
        <f t="shared" ca="1" si="2"/>
        <v>4.1847752942225348E-2</v>
      </c>
      <c r="K25" s="13">
        <f t="shared" ca="1" si="2"/>
        <v>1.6450538116455853E-2</v>
      </c>
      <c r="L25" s="13">
        <f t="shared" ca="1" si="2"/>
        <v>7.8024835092211461E-2</v>
      </c>
      <c r="M25" s="13">
        <f t="shared" ca="1" si="2"/>
        <v>3.0671910281220242E-2</v>
      </c>
      <c r="N25" s="13">
        <f t="shared" ca="1" si="2"/>
        <v>0.2351400636897629</v>
      </c>
      <c r="O25" s="13">
        <f t="shared" ca="1" si="2"/>
        <v>9.2434606603003885E-2</v>
      </c>
      <c r="P25" s="13">
        <f t="shared" ca="1" si="2"/>
        <v>0.4384169615581327</v>
      </c>
      <c r="Q25" s="13">
        <f t="shared" ca="1" si="2"/>
        <v>0.17234366076883301</v>
      </c>
    </row>
    <row r="27" spans="1:18" x14ac:dyDescent="0.2">
      <c r="A27" s="131" t="s">
        <v>29</v>
      </c>
      <c r="B27" s="133" t="s">
        <v>30</v>
      </c>
      <c r="C27" s="134"/>
      <c r="D27" s="134"/>
      <c r="E27" s="134"/>
      <c r="F27" s="134" t="s">
        <v>31</v>
      </c>
      <c r="G27" s="134"/>
      <c r="H27" s="134"/>
      <c r="I27" s="134"/>
      <c r="J27" s="135" t="s">
        <v>32</v>
      </c>
      <c r="K27" s="135"/>
      <c r="L27" s="135"/>
      <c r="M27" s="135"/>
      <c r="N27" s="135" t="s">
        <v>33</v>
      </c>
      <c r="O27" s="135"/>
      <c r="P27" s="135"/>
      <c r="Q27" s="135"/>
    </row>
    <row r="28" spans="1:18" x14ac:dyDescent="0.2">
      <c r="A28" s="132"/>
      <c r="B28" s="12" t="s">
        <v>34</v>
      </c>
      <c r="C28" s="6" t="s">
        <v>35</v>
      </c>
      <c r="D28" s="6" t="s">
        <v>36</v>
      </c>
      <c r="E28" s="6" t="s">
        <v>37</v>
      </c>
      <c r="F28" s="6" t="s">
        <v>34</v>
      </c>
      <c r="G28" s="6" t="s">
        <v>35</v>
      </c>
      <c r="H28" s="6" t="s">
        <v>36</v>
      </c>
      <c r="I28" s="6" t="s">
        <v>37</v>
      </c>
      <c r="J28" s="6" t="s">
        <v>34</v>
      </c>
      <c r="K28" s="6" t="s">
        <v>35</v>
      </c>
      <c r="L28" s="6" t="s">
        <v>36</v>
      </c>
      <c r="M28" s="6" t="s">
        <v>37</v>
      </c>
      <c r="N28" s="6" t="s">
        <v>34</v>
      </c>
      <c r="O28" s="6" t="s">
        <v>35</v>
      </c>
      <c r="P28" s="6" t="s">
        <v>36</v>
      </c>
      <c r="Q28" s="6" t="s">
        <v>37</v>
      </c>
    </row>
    <row r="29" spans="1:18" x14ac:dyDescent="0.2">
      <c r="A29" s="7">
        <v>0</v>
      </c>
      <c r="B29" s="7"/>
      <c r="C29" s="8"/>
      <c r="D29" s="8"/>
      <c r="E29" s="8"/>
      <c r="F29" s="7"/>
      <c r="G29" s="8"/>
      <c r="H29" s="8"/>
      <c r="I29" s="9"/>
      <c r="J29" s="8"/>
      <c r="K29" s="8"/>
      <c r="L29" s="8"/>
      <c r="M29" s="8"/>
      <c r="N29" s="7"/>
      <c r="O29" s="8"/>
      <c r="P29" s="8"/>
      <c r="Q29" s="9"/>
    </row>
    <row r="30" spans="1:18" x14ac:dyDescent="0.2">
      <c r="A30" s="10">
        <v>1</v>
      </c>
      <c r="B30" s="25">
        <v>7.3142306615281427E-3</v>
      </c>
      <c r="C30" s="29">
        <v>3.1203093467194742E-3</v>
      </c>
      <c r="D30" s="29">
        <v>1.4524932935820134E-2</v>
      </c>
      <c r="E30" s="29">
        <v>6.2223689640098501E-3</v>
      </c>
      <c r="F30" s="25">
        <v>9.236910782169816E-3</v>
      </c>
      <c r="G30" s="29">
        <v>3.9449211967104159E-3</v>
      </c>
      <c r="H30" s="29">
        <v>1.830812072748067E-2</v>
      </c>
      <c r="I30" s="55">
        <v>7.8603058015758176E-3</v>
      </c>
      <c r="J30" s="29">
        <v>3.1072334144325642E-2</v>
      </c>
      <c r="K30" s="29">
        <v>1.3440146673301401E-2</v>
      </c>
      <c r="L30" s="29">
        <v>6.0282528792385603E-2</v>
      </c>
      <c r="M30" s="29">
        <v>2.6528663859468171E-2</v>
      </c>
      <c r="N30" s="25">
        <v>0.14454281187704743</v>
      </c>
      <c r="O30" s="29">
        <v>6.6971665529573121E-2</v>
      </c>
      <c r="P30" s="29">
        <v>0.25261287003434407</v>
      </c>
      <c r="Q30" s="55">
        <v>0.12555661598562728</v>
      </c>
      <c r="R30" s="32"/>
    </row>
    <row r="31" spans="1:18" x14ac:dyDescent="0.2">
      <c r="A31" s="10">
        <v>2</v>
      </c>
      <c r="B31" s="25">
        <v>7.2611211466007131E-3</v>
      </c>
      <c r="C31" s="29">
        <v>3.1106033021616186E-3</v>
      </c>
      <c r="D31" s="29">
        <v>1.4316979764891546E-2</v>
      </c>
      <c r="E31" s="29">
        <v>6.1838905155886525E-3</v>
      </c>
      <c r="F31" s="25">
        <v>9.1523711464447377E-3</v>
      </c>
      <c r="G31" s="29">
        <v>3.9294199446797684E-3</v>
      </c>
      <c r="H31" s="29">
        <v>1.797895976161068E-2</v>
      </c>
      <c r="I31" s="55">
        <v>7.7990032510749652E-3</v>
      </c>
      <c r="J31" s="29">
        <v>3.0135940142465567E-2</v>
      </c>
      <c r="K31" s="29">
        <v>1.3261904728581797E-2</v>
      </c>
      <c r="L31" s="29">
        <v>5.6855156201663259E-2</v>
      </c>
      <c r="M31" s="29">
        <v>2.5843081438883364E-2</v>
      </c>
      <c r="N31" s="25">
        <v>0.1262886895772799</v>
      </c>
      <c r="O31" s="29">
        <v>6.2767988779095507E-2</v>
      </c>
      <c r="P31" s="29">
        <v>0.20166874864332007</v>
      </c>
      <c r="Q31" s="55">
        <v>0.11155068896794673</v>
      </c>
      <c r="R31" s="32"/>
    </row>
    <row r="32" spans="1:18" x14ac:dyDescent="0.2">
      <c r="A32" s="10">
        <v>3</v>
      </c>
      <c r="B32" s="25">
        <v>7.2087773410086653E-3</v>
      </c>
      <c r="C32" s="29">
        <v>3.1009574536665641E-3</v>
      </c>
      <c r="D32" s="29">
        <v>1.4114897069168797E-2</v>
      </c>
      <c r="E32" s="29">
        <v>6.1458850354083605E-3</v>
      </c>
      <c r="F32" s="25">
        <v>9.0693649523384545E-3</v>
      </c>
      <c r="G32" s="29">
        <v>3.9140400376913576E-3</v>
      </c>
      <c r="H32" s="29">
        <v>1.7661425699624367E-2</v>
      </c>
      <c r="I32" s="55">
        <v>7.7386494984772458E-3</v>
      </c>
      <c r="J32" s="29">
        <v>2.9254333305076097E-2</v>
      </c>
      <c r="K32" s="29">
        <v>1.3088328562134488E-2</v>
      </c>
      <c r="L32" s="29">
        <v>5.3796545220066494E-2</v>
      </c>
      <c r="M32" s="29">
        <v>2.5192041459825232E-2</v>
      </c>
      <c r="N32" s="25">
        <v>0.11212816993188357</v>
      </c>
      <c r="O32" s="29">
        <v>5.906085753599255E-2</v>
      </c>
      <c r="P32" s="29">
        <v>0.16782391060015789</v>
      </c>
      <c r="Q32" s="55">
        <v>0.10035591725602677</v>
      </c>
      <c r="R32" s="32"/>
    </row>
    <row r="33" spans="1:18" x14ac:dyDescent="0.2">
      <c r="A33" s="10">
        <v>4</v>
      </c>
      <c r="B33" s="25">
        <v>7.1571828037874097E-3</v>
      </c>
      <c r="C33" s="29">
        <v>3.0913712429685436E-3</v>
      </c>
      <c r="D33" s="29">
        <v>1.3918439725085663E-2</v>
      </c>
      <c r="E33" s="29">
        <v>6.1083438563106496E-3</v>
      </c>
      <c r="F33" s="25">
        <v>8.9878508528169476E-3</v>
      </c>
      <c r="G33" s="29">
        <v>3.8987800564523889E-3</v>
      </c>
      <c r="H33" s="29">
        <v>1.7354913189799315E-2</v>
      </c>
      <c r="I33" s="55">
        <v>7.6792226856920998E-3</v>
      </c>
      <c r="J33" s="29">
        <v>2.8422842011397331E-2</v>
      </c>
      <c r="K33" s="29">
        <v>1.2919237339068412E-2</v>
      </c>
      <c r="L33" s="29">
        <v>5.1050219764036231E-2</v>
      </c>
      <c r="M33" s="29">
        <v>2.4572997488307768E-2</v>
      </c>
      <c r="N33" s="25">
        <v>0.10082306425054544</v>
      </c>
      <c r="O33" s="29">
        <v>5.5767198943980856E-2</v>
      </c>
      <c r="P33" s="29">
        <v>0.1437065203725032</v>
      </c>
      <c r="Q33" s="55">
        <v>9.120314225808468E-2</v>
      </c>
      <c r="R33" s="32"/>
    </row>
    <row r="34" spans="1:18" x14ac:dyDescent="0.2">
      <c r="A34" s="10">
        <v>5</v>
      </c>
      <c r="B34" s="25">
        <v>7.1063215613104136E-3</v>
      </c>
      <c r="C34" s="29">
        <v>3.08184411868484E-3</v>
      </c>
      <c r="D34" s="29">
        <v>1.3727376068690123E-2</v>
      </c>
      <c r="E34" s="29">
        <v>6.0712585216201598E-3</v>
      </c>
      <c r="F34" s="25">
        <v>8.9077889740895033E-3</v>
      </c>
      <c r="G34" s="29">
        <v>3.883638603717765E-3</v>
      </c>
      <c r="H34" s="29">
        <v>1.7058858186849157E-2</v>
      </c>
      <c r="I34" s="55">
        <v>7.6207016209236533E-3</v>
      </c>
      <c r="J34" s="29">
        <v>2.7637311084813598E-2</v>
      </c>
      <c r="K34" s="29">
        <v>1.2754459450298516E-2</v>
      </c>
      <c r="L34" s="29">
        <v>4.8570676076255537E-2</v>
      </c>
      <c r="M34" s="29">
        <v>2.3983647381442874E-2</v>
      </c>
      <c r="N34" s="25">
        <v>9.1588800711753682E-2</v>
      </c>
      <c r="O34" s="29">
        <v>5.2821492275722637E-2</v>
      </c>
      <c r="P34" s="29">
        <v>0.12564982170924255</v>
      </c>
      <c r="Q34" s="55">
        <v>8.358035156437793E-2</v>
      </c>
      <c r="R34" s="32"/>
    </row>
    <row r="35" spans="1:18" x14ac:dyDescent="0.2">
      <c r="A35" s="10">
        <v>6</v>
      </c>
      <c r="B35" s="25">
        <v>7.0561780908034999E-3</v>
      </c>
      <c r="C35" s="29">
        <v>3.072375536208094E-3</v>
      </c>
      <c r="D35" s="29">
        <v>1.3541486984327E-2</v>
      </c>
      <c r="E35" s="29">
        <v>6.0346207787919104E-3</v>
      </c>
      <c r="F35" s="25">
        <v>8.8291408505701829E-3</v>
      </c>
      <c r="G35" s="29">
        <v>3.868614303864093E-3</v>
      </c>
      <c r="H35" s="29">
        <v>1.6772734487816132E-2</v>
      </c>
      <c r="I35" s="55">
        <v>7.563065753476983E-3</v>
      </c>
      <c r="J35" s="29">
        <v>2.6894032346527652E-2</v>
      </c>
      <c r="K35" s="29">
        <v>1.2593831931603128E-2</v>
      </c>
      <c r="L35" s="29">
        <v>4.632084148872706E-2</v>
      </c>
      <c r="M35" s="29">
        <v>2.3421904678628813E-2</v>
      </c>
      <c r="N35" s="25">
        <v>8.3904122735626085E-2</v>
      </c>
      <c r="O35" s="29">
        <v>5.0171365861411465E-2</v>
      </c>
      <c r="P35" s="29">
        <v>0.11162425408503118</v>
      </c>
      <c r="Q35" s="55">
        <v>7.7133506014309128E-2</v>
      </c>
      <c r="R35" s="32"/>
    </row>
    <row r="36" spans="1:18" x14ac:dyDescent="0.2">
      <c r="A36" s="10">
        <v>7</v>
      </c>
      <c r="B36" s="25">
        <v>7.0067373045470394E-3</v>
      </c>
      <c r="C36" s="29">
        <v>3.062964957604275E-3</v>
      </c>
      <c r="D36" s="29">
        <v>1.3360565066377283E-2</v>
      </c>
      <c r="E36" s="29">
        <v>5.9984225732914176E-3</v>
      </c>
      <c r="F36" s="25">
        <v>8.7518693632562261E-3</v>
      </c>
      <c r="G36" s="29">
        <v>3.8537058024740167E-3</v>
      </c>
      <c r="H36" s="29">
        <v>1.6496050610823265E-2</v>
      </c>
      <c r="I36" s="55">
        <v>7.5062951496951413E-3</v>
      </c>
      <c r="J36" s="29">
        <v>2.6189686081895758E-2</v>
      </c>
      <c r="K36" s="29">
        <v>1.243719992603487E-2</v>
      </c>
      <c r="L36" s="29">
        <v>4.4270208192375149E-2</v>
      </c>
      <c r="M36" s="29">
        <v>2.2885873921160482E-2</v>
      </c>
      <c r="N36" s="25">
        <v>7.7409173907248774E-2</v>
      </c>
      <c r="O36" s="29">
        <v>4.7774456143410582E-2</v>
      </c>
      <c r="P36" s="29">
        <v>0.10041545394033191</v>
      </c>
      <c r="Q36" s="55">
        <v>7.1609977392425805E-2</v>
      </c>
      <c r="R36" s="32"/>
    </row>
    <row r="37" spans="1:18" x14ac:dyDescent="0.2">
      <c r="A37" s="10">
        <v>8</v>
      </c>
      <c r="B37" s="25">
        <v>6.9579845347430558E-3</v>
      </c>
      <c r="C37" s="29">
        <v>3.053611851508764E-3</v>
      </c>
      <c r="D37" s="29">
        <v>1.3184413847308396E-2</v>
      </c>
      <c r="E37" s="29">
        <v>5.9626560426879749E-3</v>
      </c>
      <c r="F37" s="25">
        <v>8.6759386813136663E-3</v>
      </c>
      <c r="G37" s="29">
        <v>3.8389117659264338E-3</v>
      </c>
      <c r="H37" s="29">
        <v>1.6228346977748331E-2</v>
      </c>
      <c r="I37" s="55">
        <v>7.4503704699726558E-3</v>
      </c>
      <c r="J37" s="29">
        <v>2.552129146989468E-2</v>
      </c>
      <c r="K37" s="29">
        <v>1.2284416185955549E-2</v>
      </c>
      <c r="L37" s="29">
        <v>4.2393441702226142E-2</v>
      </c>
      <c r="M37" s="29">
        <v>2.2373829285010083E-2</v>
      </c>
      <c r="N37" s="25">
        <v>7.1847516971219716E-2</v>
      </c>
      <c r="O37" s="29">
        <v>4.5596126020533201E-2</v>
      </c>
      <c r="P37" s="29">
        <v>9.1252311643541084E-2</v>
      </c>
      <c r="Q37" s="55">
        <v>6.6824664666407796E-2</v>
      </c>
      <c r="R37" s="32"/>
    </row>
    <row r="38" spans="1:18" x14ac:dyDescent="0.2">
      <c r="A38" s="10">
        <v>9</v>
      </c>
      <c r="B38" s="25">
        <v>6.9099055190051661E-3</v>
      </c>
      <c r="C38" s="29">
        <v>3.0443156930288762E-3</v>
      </c>
      <c r="D38" s="29">
        <v>1.3012847085994816E-2</v>
      </c>
      <c r="E38" s="29">
        <v>5.9273135109652042E-3</v>
      </c>
      <c r="F38" s="25">
        <v>8.6013142066779791E-3</v>
      </c>
      <c r="G38" s="29">
        <v>3.8242308810017001E-3</v>
      </c>
      <c r="H38" s="29">
        <v>1.5969193366836443E-2</v>
      </c>
      <c r="I38" s="55">
        <v>7.3952729467925415E-3</v>
      </c>
      <c r="J38" s="29">
        <v>2.4886164414309464E-2</v>
      </c>
      <c r="K38" s="29">
        <v>1.2135340611327594E-2</v>
      </c>
      <c r="L38" s="29">
        <v>4.0669328879312405E-2</v>
      </c>
      <c r="M38" s="29">
        <v>2.1884196019235969E-2</v>
      </c>
      <c r="N38" s="25">
        <v>6.7031472139099879E-2</v>
      </c>
      <c r="O38" s="29">
        <v>4.3607780179971467E-2</v>
      </c>
      <c r="P38" s="29">
        <v>8.362164338154332E-2</v>
      </c>
      <c r="Q38" s="55">
        <v>6.2638844863325049E-2</v>
      </c>
      <c r="R38" s="32"/>
    </row>
    <row r="39" spans="1:18" x14ac:dyDescent="0.2">
      <c r="A39" s="11">
        <v>10</v>
      </c>
      <c r="B39" s="26">
        <v>6.8624863864493735E-3</v>
      </c>
      <c r="C39" s="56">
        <v>3.0350759636431635E-3</v>
      </c>
      <c r="D39" s="56">
        <v>1.2845688110893372E-2</v>
      </c>
      <c r="E39" s="56">
        <v>5.8923874830248968E-3</v>
      </c>
      <c r="F39" s="26">
        <v>8.5279625214875754E-3</v>
      </c>
      <c r="G39" s="56">
        <v>3.8096618544916083E-3</v>
      </c>
      <c r="H39" s="56">
        <v>1.5718186605556239E-2</v>
      </c>
      <c r="I39" s="57">
        <v>7.3409843637247674E-3</v>
      </c>
      <c r="J39" s="56">
        <v>2.4281881518549819E-2</v>
      </c>
      <c r="K39" s="56">
        <v>1.1989839821221593E-2</v>
      </c>
      <c r="L39" s="56">
        <v>3.9079972620225889E-2</v>
      </c>
      <c r="M39" s="56">
        <v>2.1415534269427328E-2</v>
      </c>
      <c r="N39" s="26">
        <v>6.2820520190205897E-2</v>
      </c>
      <c r="O39" s="56">
        <v>4.1785602798449228E-2</v>
      </c>
      <c r="P39" s="56">
        <v>7.716867219502388E-2</v>
      </c>
      <c r="Q39" s="57">
        <v>5.8946503947332585E-2</v>
      </c>
      <c r="R39" s="32"/>
    </row>
    <row r="40" spans="1:18" x14ac:dyDescent="0.2">
      <c r="G40" s="29"/>
      <c r="H40" s="29"/>
      <c r="I40" s="29"/>
    </row>
    <row r="41" spans="1:18" x14ac:dyDescent="0.2">
      <c r="A41" t="s">
        <v>165</v>
      </c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</row>
    <row r="42" spans="1:18" x14ac:dyDescent="0.2">
      <c r="A42" t="s">
        <v>40</v>
      </c>
      <c r="B42" s="69">
        <f>1/EXP($B$15)</f>
        <v>0.76132114971782361</v>
      </c>
      <c r="C42" s="69">
        <f t="shared" ref="C42:Q42" si="3">1/EXP($B$15)</f>
        <v>0.76132114971782361</v>
      </c>
      <c r="D42" s="69">
        <f t="shared" si="3"/>
        <v>0.76132114971782361</v>
      </c>
      <c r="E42" s="69">
        <f t="shared" si="3"/>
        <v>0.76132114971782361</v>
      </c>
      <c r="F42" s="69">
        <f t="shared" si="3"/>
        <v>0.76132114971782361</v>
      </c>
      <c r="G42" s="69">
        <f t="shared" si="3"/>
        <v>0.76132114971782361</v>
      </c>
      <c r="H42" s="69">
        <f t="shared" si="3"/>
        <v>0.76132114971782361</v>
      </c>
      <c r="I42" s="69">
        <f t="shared" si="3"/>
        <v>0.76132114971782361</v>
      </c>
      <c r="J42" s="69">
        <f t="shared" si="3"/>
        <v>0.76132114971782361</v>
      </c>
      <c r="K42" s="69">
        <f t="shared" si="3"/>
        <v>0.76132114971782361</v>
      </c>
      <c r="L42" s="69">
        <f t="shared" si="3"/>
        <v>0.76132114971782361</v>
      </c>
      <c r="M42" s="69">
        <f t="shared" si="3"/>
        <v>0.76132114971782361</v>
      </c>
      <c r="N42" s="69">
        <f t="shared" si="3"/>
        <v>0.76132114971782361</v>
      </c>
      <c r="O42" s="69">
        <f t="shared" si="3"/>
        <v>0.76132114971782361</v>
      </c>
      <c r="P42" s="69">
        <f t="shared" si="3"/>
        <v>0.76132114971782361</v>
      </c>
      <c r="Q42" s="69">
        <f t="shared" si="3"/>
        <v>0.76132114971782361</v>
      </c>
      <c r="R42" s="69"/>
    </row>
    <row r="43" spans="1:18" x14ac:dyDescent="0.2">
      <c r="A43" t="s">
        <v>226</v>
      </c>
      <c r="B43" s="69">
        <f ca="1">1/EXP($D$15)</f>
        <v>0.76203798622453678</v>
      </c>
      <c r="C43" s="69">
        <f t="shared" ref="C43:Q43" ca="1" si="4">1/EXP($D$15)</f>
        <v>0.76203798622453678</v>
      </c>
      <c r="D43" s="69">
        <f t="shared" ca="1" si="4"/>
        <v>0.76203798622453678</v>
      </c>
      <c r="E43" s="69">
        <f t="shared" ca="1" si="4"/>
        <v>0.76203798622453678</v>
      </c>
      <c r="F43" s="69">
        <f t="shared" ca="1" si="4"/>
        <v>0.76203798622453678</v>
      </c>
      <c r="G43" s="69">
        <f t="shared" ca="1" si="4"/>
        <v>0.76203798622453678</v>
      </c>
      <c r="H43" s="69">
        <f t="shared" ca="1" si="4"/>
        <v>0.76203798622453678</v>
      </c>
      <c r="I43" s="69">
        <f t="shared" ca="1" si="4"/>
        <v>0.76203798622453678</v>
      </c>
      <c r="J43" s="69">
        <f t="shared" ca="1" si="4"/>
        <v>0.76203798622453678</v>
      </c>
      <c r="K43" s="69">
        <f t="shared" ca="1" si="4"/>
        <v>0.76203798622453678</v>
      </c>
      <c r="L43" s="69">
        <f t="shared" ca="1" si="4"/>
        <v>0.76203798622453678</v>
      </c>
      <c r="M43" s="69">
        <f t="shared" ca="1" si="4"/>
        <v>0.76203798622453678</v>
      </c>
      <c r="N43" s="69">
        <f t="shared" ca="1" si="4"/>
        <v>0.76203798622453678</v>
      </c>
      <c r="O43" s="69">
        <f t="shared" ca="1" si="4"/>
        <v>0.76203798622453678</v>
      </c>
      <c r="P43" s="69">
        <f t="shared" ca="1" si="4"/>
        <v>0.76203798622453678</v>
      </c>
      <c r="Q43" s="69">
        <f t="shared" ca="1" si="4"/>
        <v>0.76203798622453678</v>
      </c>
      <c r="R43" s="69"/>
    </row>
    <row r="44" spans="1:18" x14ac:dyDescent="0.2">
      <c r="B44" s="73"/>
      <c r="C44" s="69"/>
      <c r="R44" s="31"/>
    </row>
    <row r="45" spans="1:18" s="124" customFormat="1" x14ac:dyDescent="0.2">
      <c r="A45" s="124" t="s">
        <v>228</v>
      </c>
      <c r="B45" s="125"/>
      <c r="C45" s="126"/>
      <c r="R45" s="127"/>
    </row>
    <row r="46" spans="1:18" x14ac:dyDescent="0.2">
      <c r="A46" t="s">
        <v>151</v>
      </c>
      <c r="B46" s="68">
        <v>1</v>
      </c>
      <c r="C46" s="68">
        <v>1</v>
      </c>
      <c r="D46" s="68">
        <v>1</v>
      </c>
      <c r="E46" s="68">
        <v>1</v>
      </c>
      <c r="F46" s="68">
        <v>1</v>
      </c>
      <c r="G46" s="68">
        <v>1</v>
      </c>
      <c r="H46" s="68">
        <v>1</v>
      </c>
      <c r="I46" s="68">
        <v>1</v>
      </c>
      <c r="J46" s="68">
        <v>1</v>
      </c>
      <c r="K46" s="68">
        <v>1</v>
      </c>
      <c r="L46" s="68">
        <v>1</v>
      </c>
      <c r="M46" s="68">
        <v>1</v>
      </c>
      <c r="N46" s="68">
        <v>1</v>
      </c>
      <c r="O46" s="68">
        <v>1</v>
      </c>
      <c r="P46" s="68">
        <v>1</v>
      </c>
      <c r="Q46" s="68">
        <v>1</v>
      </c>
    </row>
    <row r="47" spans="1:18" x14ac:dyDescent="0.2">
      <c r="A47" t="s">
        <v>115</v>
      </c>
      <c r="B47" s="58">
        <f t="shared" ref="B47:Q47" si="5">1/(1+(B$24*$A30)*B$42)</f>
        <v>0.99268576933847186</v>
      </c>
      <c r="C47" s="58">
        <f t="shared" si="5"/>
        <v>0.99687969065328053</v>
      </c>
      <c r="D47" s="58">
        <f t="shared" si="5"/>
        <v>0.98547506706417987</v>
      </c>
      <c r="E47" s="58">
        <f t="shared" si="5"/>
        <v>0.99377763103599015</v>
      </c>
      <c r="F47" s="58">
        <f t="shared" si="5"/>
        <v>0.99076308921783018</v>
      </c>
      <c r="G47" s="58">
        <f t="shared" si="5"/>
        <v>0.99605507880328958</v>
      </c>
      <c r="H47" s="58">
        <f t="shared" si="5"/>
        <v>0.98169187927251933</v>
      </c>
      <c r="I47" s="58">
        <f t="shared" si="5"/>
        <v>0.99213969419842418</v>
      </c>
      <c r="J47" s="58">
        <f t="shared" si="5"/>
        <v>0.96892766585567436</v>
      </c>
      <c r="K47" s="58">
        <f t="shared" si="5"/>
        <v>0.9865598533266986</v>
      </c>
      <c r="L47" s="58">
        <f t="shared" si="5"/>
        <v>0.9397174712076144</v>
      </c>
      <c r="M47" s="58">
        <f t="shared" si="5"/>
        <v>0.97347133614053183</v>
      </c>
      <c r="N47" s="58">
        <f t="shared" si="5"/>
        <v>0.85545718812295257</v>
      </c>
      <c r="O47" s="58">
        <f t="shared" si="5"/>
        <v>0.93302833447042688</v>
      </c>
      <c r="P47" s="58">
        <f t="shared" si="5"/>
        <v>0.74738712996565593</v>
      </c>
      <c r="Q47" s="58">
        <f t="shared" si="5"/>
        <v>0.87444338401437272</v>
      </c>
    </row>
    <row r="48" spans="1:18" x14ac:dyDescent="0.2">
      <c r="A48" t="s">
        <v>116</v>
      </c>
      <c r="B48" s="58">
        <f t="shared" ref="B48:Q48" si="6">1/(1+(B$24*$A31)*B$42)</f>
        <v>0.98547775770679868</v>
      </c>
      <c r="C48" s="58">
        <f t="shared" si="6"/>
        <v>0.99377879339567654</v>
      </c>
      <c r="D48" s="58">
        <f t="shared" si="6"/>
        <v>0.97136604047021691</v>
      </c>
      <c r="E48" s="58">
        <f t="shared" si="6"/>
        <v>0.98763221896882258</v>
      </c>
      <c r="F48" s="58">
        <f t="shared" si="6"/>
        <v>0.98169525770711041</v>
      </c>
      <c r="G48" s="58">
        <f t="shared" si="6"/>
        <v>0.99214116011064035</v>
      </c>
      <c r="H48" s="58">
        <f t="shared" si="6"/>
        <v>0.96404208047677875</v>
      </c>
      <c r="I48" s="58">
        <f t="shared" si="6"/>
        <v>0.98440199349785018</v>
      </c>
      <c r="J48" s="58">
        <f t="shared" si="6"/>
        <v>0.93972811971506887</v>
      </c>
      <c r="K48" s="58">
        <f t="shared" si="6"/>
        <v>0.97347619054283629</v>
      </c>
      <c r="L48" s="58">
        <f t="shared" si="6"/>
        <v>0.88628968759667348</v>
      </c>
      <c r="M48" s="58">
        <f t="shared" si="6"/>
        <v>0.94831383712223349</v>
      </c>
      <c r="N48" s="58">
        <f t="shared" si="6"/>
        <v>0.74742262084544031</v>
      </c>
      <c r="O48" s="58">
        <f t="shared" si="6"/>
        <v>0.87446402244180899</v>
      </c>
      <c r="P48" s="58">
        <f t="shared" si="6"/>
        <v>0.59666250271335963</v>
      </c>
      <c r="Q48" s="58">
        <f t="shared" si="6"/>
        <v>0.77689862206410665</v>
      </c>
    </row>
    <row r="49" spans="1:18" x14ac:dyDescent="0.2">
      <c r="A49" t="s">
        <v>117</v>
      </c>
      <c r="B49" s="58">
        <f t="shared" ref="B49:Q49" si="7">1/(1+(B$24*$A32)*B$42)</f>
        <v>0.97837366797697389</v>
      </c>
      <c r="C49" s="58">
        <f t="shared" si="7"/>
        <v>0.99069712763900042</v>
      </c>
      <c r="D49" s="58">
        <f t="shared" si="7"/>
        <v>0.95765530879249372</v>
      </c>
      <c r="E49" s="58">
        <f t="shared" si="7"/>
        <v>0.98156234489377492</v>
      </c>
      <c r="F49" s="58">
        <f t="shared" si="7"/>
        <v>0.97279190514298464</v>
      </c>
      <c r="G49" s="58">
        <f t="shared" si="7"/>
        <v>0.98825787988692571</v>
      </c>
      <c r="H49" s="58">
        <f t="shared" si="7"/>
        <v>0.94701572290112679</v>
      </c>
      <c r="I49" s="58">
        <f t="shared" si="7"/>
        <v>0.97678405150456804</v>
      </c>
      <c r="J49" s="58">
        <f t="shared" si="7"/>
        <v>0.91223700008477182</v>
      </c>
      <c r="K49" s="58">
        <f t="shared" si="7"/>
        <v>0.96073501431359665</v>
      </c>
      <c r="L49" s="58">
        <f t="shared" si="7"/>
        <v>0.83861036433980041</v>
      </c>
      <c r="M49" s="58">
        <f t="shared" si="7"/>
        <v>0.92442387562052419</v>
      </c>
      <c r="N49" s="58">
        <f t="shared" si="7"/>
        <v>0.66361549020434896</v>
      </c>
      <c r="O49" s="58">
        <f t="shared" si="7"/>
        <v>0.82281742739202235</v>
      </c>
      <c r="P49" s="58">
        <f t="shared" si="7"/>
        <v>0.49652826819952633</v>
      </c>
      <c r="Q49" s="58">
        <f t="shared" si="7"/>
        <v>0.69893224823191991</v>
      </c>
    </row>
    <row r="50" spans="1:18" x14ac:dyDescent="0.2">
      <c r="A50" t="s">
        <v>118</v>
      </c>
      <c r="B50" s="58">
        <f t="shared" ref="B50:Q50" si="8">1/(1+(B$24*$A33)*B$42)</f>
        <v>0.97137126878485069</v>
      </c>
      <c r="C50" s="58">
        <f t="shared" si="8"/>
        <v>0.98763451502812571</v>
      </c>
      <c r="D50" s="58">
        <f t="shared" si="8"/>
        <v>0.94432624109965713</v>
      </c>
      <c r="E50" s="58">
        <f t="shared" si="8"/>
        <v>0.97556662457475718</v>
      </c>
      <c r="F50" s="58">
        <f t="shared" si="8"/>
        <v>0.96404859658873188</v>
      </c>
      <c r="G50" s="58">
        <f t="shared" si="8"/>
        <v>0.98440487977419067</v>
      </c>
      <c r="H50" s="58">
        <f t="shared" si="8"/>
        <v>0.93058034724080274</v>
      </c>
      <c r="I50" s="58">
        <f t="shared" si="8"/>
        <v>0.96928310925723193</v>
      </c>
      <c r="J50" s="58">
        <f t="shared" si="8"/>
        <v>0.88630863195441134</v>
      </c>
      <c r="K50" s="58">
        <f t="shared" si="8"/>
        <v>0.94832305064372602</v>
      </c>
      <c r="L50" s="58">
        <f t="shared" si="8"/>
        <v>0.79579912094385508</v>
      </c>
      <c r="M50" s="58">
        <f t="shared" si="8"/>
        <v>0.90170801004676937</v>
      </c>
      <c r="N50" s="58">
        <f t="shared" si="8"/>
        <v>0.5967077429978187</v>
      </c>
      <c r="O50" s="58">
        <f t="shared" si="8"/>
        <v>0.77693120422407691</v>
      </c>
      <c r="P50" s="58">
        <f t="shared" si="8"/>
        <v>0.42517391850998737</v>
      </c>
      <c r="Q50" s="58">
        <f t="shared" si="8"/>
        <v>0.63518743096766117</v>
      </c>
    </row>
    <row r="51" spans="1:18" x14ac:dyDescent="0.2">
      <c r="A51" t="s">
        <v>112</v>
      </c>
      <c r="B51" s="58">
        <f t="shared" ref="B51:Q51" si="9">1/(1+(B$24*$A34)*B$42)</f>
        <v>0.96446839219344749</v>
      </c>
      <c r="C51" s="58">
        <f t="shared" si="9"/>
        <v>0.98459077940657613</v>
      </c>
      <c r="D51" s="58">
        <f t="shared" si="9"/>
        <v>0.93136311965654961</v>
      </c>
      <c r="E51" s="58">
        <f t="shared" si="9"/>
        <v>0.96964370739189942</v>
      </c>
      <c r="F51" s="58">
        <f t="shared" si="9"/>
        <v>0.95546105512955226</v>
      </c>
      <c r="G51" s="58">
        <f t="shared" si="9"/>
        <v>0.98058180698141151</v>
      </c>
      <c r="H51" s="58">
        <f t="shared" si="9"/>
        <v>0.91470570906575299</v>
      </c>
      <c r="I51" s="58">
        <f t="shared" si="9"/>
        <v>0.9618964918953814</v>
      </c>
      <c r="J51" s="58">
        <f t="shared" si="9"/>
        <v>0.86181344457593168</v>
      </c>
      <c r="K51" s="58">
        <f t="shared" si="9"/>
        <v>0.9362277027485072</v>
      </c>
      <c r="L51" s="58">
        <f t="shared" si="9"/>
        <v>0.75714661961872221</v>
      </c>
      <c r="M51" s="58">
        <f t="shared" si="9"/>
        <v>0.88008176309278507</v>
      </c>
      <c r="N51" s="58">
        <f t="shared" si="9"/>
        <v>0.54205599644123115</v>
      </c>
      <c r="O51" s="58">
        <f t="shared" si="9"/>
        <v>0.73589253862138693</v>
      </c>
      <c r="P51" s="58">
        <f t="shared" si="9"/>
        <v>0.37175089145378742</v>
      </c>
      <c r="Q51" s="58">
        <f t="shared" si="9"/>
        <v>0.58209824217811001</v>
      </c>
    </row>
    <row r="52" spans="1:18" x14ac:dyDescent="0.2">
      <c r="A52" t="s">
        <v>119</v>
      </c>
      <c r="B52" s="58">
        <f t="shared" ref="B52:Q52" si="10">1/(1+(B$24*$A35)*B$42)</f>
        <v>0.95766293145517956</v>
      </c>
      <c r="C52" s="58">
        <f t="shared" si="10"/>
        <v>0.98156574678275132</v>
      </c>
      <c r="D52" s="58">
        <f t="shared" si="10"/>
        <v>0.91875107809403822</v>
      </c>
      <c r="E52" s="58">
        <f t="shared" si="10"/>
        <v>0.96379227532724743</v>
      </c>
      <c r="F52" s="58">
        <f t="shared" si="10"/>
        <v>0.94702515489657901</v>
      </c>
      <c r="G52" s="58">
        <f t="shared" si="10"/>
        <v>0.97678831417681433</v>
      </c>
      <c r="H52" s="58">
        <f t="shared" si="10"/>
        <v>0.89936359307310354</v>
      </c>
      <c r="I52" s="58">
        <f t="shared" si="10"/>
        <v>0.95462160547913777</v>
      </c>
      <c r="J52" s="58">
        <f t="shared" si="10"/>
        <v>0.8386358059208342</v>
      </c>
      <c r="K52" s="58">
        <f t="shared" si="10"/>
        <v>0.92443700841038157</v>
      </c>
      <c r="L52" s="58">
        <f t="shared" si="10"/>
        <v>0.72207495106763786</v>
      </c>
      <c r="M52" s="58">
        <f t="shared" si="10"/>
        <v>0.85946857192822623</v>
      </c>
      <c r="N52" s="58">
        <f t="shared" si="10"/>
        <v>0.49657526358624399</v>
      </c>
      <c r="O52" s="58">
        <f t="shared" si="10"/>
        <v>0.69897180483153043</v>
      </c>
      <c r="P52" s="58">
        <f t="shared" si="10"/>
        <v>0.33025447548981302</v>
      </c>
      <c r="Q52" s="58">
        <f t="shared" si="10"/>
        <v>0.53719896391414601</v>
      </c>
    </row>
    <row r="53" spans="1:18" x14ac:dyDescent="0.2">
      <c r="A53" t="s">
        <v>120</v>
      </c>
      <c r="B53" s="58">
        <f t="shared" ref="B53:Q53" si="11">1/(1+(B$24*$A36)*B$42)</f>
        <v>0.95095283886817072</v>
      </c>
      <c r="C53" s="58">
        <f t="shared" si="11"/>
        <v>0.97855924529677107</v>
      </c>
      <c r="D53" s="58">
        <f t="shared" si="11"/>
        <v>0.90647604453535857</v>
      </c>
      <c r="E53" s="58">
        <f t="shared" si="11"/>
        <v>0.95801104198696052</v>
      </c>
      <c r="F53" s="58">
        <f t="shared" si="11"/>
        <v>0.93873691445720664</v>
      </c>
      <c r="G53" s="58">
        <f t="shared" si="11"/>
        <v>0.97302405938268233</v>
      </c>
      <c r="H53" s="58">
        <f t="shared" si="11"/>
        <v>0.88452764572423781</v>
      </c>
      <c r="I53" s="58">
        <f t="shared" si="11"/>
        <v>0.94745593395213556</v>
      </c>
      <c r="J53" s="58">
        <f t="shared" si="11"/>
        <v>0.81667219742672992</v>
      </c>
      <c r="K53" s="58">
        <f t="shared" si="11"/>
        <v>0.91293960051775602</v>
      </c>
      <c r="L53" s="58">
        <f t="shared" si="11"/>
        <v>0.6901085426533744</v>
      </c>
      <c r="M53" s="58">
        <f t="shared" si="11"/>
        <v>0.83979888255187696</v>
      </c>
      <c r="N53" s="58">
        <f t="shared" si="11"/>
        <v>0.45813578264925853</v>
      </c>
      <c r="O53" s="58">
        <f t="shared" si="11"/>
        <v>0.66557880699612593</v>
      </c>
      <c r="P53" s="58">
        <f t="shared" si="11"/>
        <v>0.29709182241767723</v>
      </c>
      <c r="Q53" s="58">
        <f t="shared" si="11"/>
        <v>0.49873015825301947</v>
      </c>
    </row>
    <row r="54" spans="1:18" x14ac:dyDescent="0.2">
      <c r="A54" t="s">
        <v>121</v>
      </c>
      <c r="B54" s="58">
        <f t="shared" ref="B54:Q54" si="12">1/(1+(B$24*$A37)*B$42)</f>
        <v>0.944336123722056</v>
      </c>
      <c r="C54" s="58">
        <f t="shared" si="12"/>
        <v>0.97557110518792933</v>
      </c>
      <c r="D54" s="58">
        <f t="shared" si="12"/>
        <v>0.89452468922153328</v>
      </c>
      <c r="E54" s="58">
        <f t="shared" si="12"/>
        <v>0.9522987516584952</v>
      </c>
      <c r="F54" s="58">
        <f t="shared" si="12"/>
        <v>0.93059249054949034</v>
      </c>
      <c r="G54" s="58">
        <f t="shared" si="12"/>
        <v>0.96928870587258864</v>
      </c>
      <c r="H54" s="58">
        <f t="shared" si="12"/>
        <v>0.87017322417801402</v>
      </c>
      <c r="I54" s="58">
        <f t="shared" si="12"/>
        <v>0.9403970362402182</v>
      </c>
      <c r="J54" s="58">
        <f t="shared" si="12"/>
        <v>0.795829668240843</v>
      </c>
      <c r="K54" s="58">
        <f t="shared" si="12"/>
        <v>0.90172467051235594</v>
      </c>
      <c r="L54" s="58">
        <f t="shared" si="12"/>
        <v>0.66085246638219031</v>
      </c>
      <c r="M54" s="58">
        <f t="shared" si="12"/>
        <v>0.821009365719919</v>
      </c>
      <c r="N54" s="58">
        <f t="shared" si="12"/>
        <v>0.42521986423024288</v>
      </c>
      <c r="O54" s="58">
        <f t="shared" si="12"/>
        <v>0.63523099183573439</v>
      </c>
      <c r="P54" s="58">
        <f t="shared" si="12"/>
        <v>0.26998150685167177</v>
      </c>
      <c r="Q54" s="58">
        <f t="shared" si="12"/>
        <v>0.46540268266873697</v>
      </c>
    </row>
    <row r="55" spans="1:18" x14ac:dyDescent="0.2">
      <c r="A55" t="s">
        <v>122</v>
      </c>
      <c r="B55" s="58">
        <f t="shared" ref="B55:Q55" si="13">1/(1+(B$24*$A38)*B$42)</f>
        <v>0.93781085032895306</v>
      </c>
      <c r="C55" s="58">
        <f t="shared" si="13"/>
        <v>0.97260115876274023</v>
      </c>
      <c r="D55" s="58">
        <f t="shared" si="13"/>
        <v>0.88288437622604643</v>
      </c>
      <c r="E55" s="58">
        <f t="shared" si="13"/>
        <v>0.94665417840131449</v>
      </c>
      <c r="F55" s="58">
        <f t="shared" si="13"/>
        <v>0.92258817213989919</v>
      </c>
      <c r="G55" s="58">
        <f t="shared" si="13"/>
        <v>0.96558192207098448</v>
      </c>
      <c r="H55" s="58">
        <f t="shared" si="13"/>
        <v>0.85627725969847179</v>
      </c>
      <c r="I55" s="58">
        <f t="shared" si="13"/>
        <v>0.93344254347886702</v>
      </c>
      <c r="J55" s="58">
        <f t="shared" si="13"/>
        <v>0.77602452027121605</v>
      </c>
      <c r="K55" s="58">
        <f t="shared" si="13"/>
        <v>0.89078193449805132</v>
      </c>
      <c r="L55" s="58">
        <f t="shared" si="13"/>
        <v>0.63397604008618824</v>
      </c>
      <c r="M55" s="58">
        <f t="shared" si="13"/>
        <v>0.80304223582687573</v>
      </c>
      <c r="N55" s="58">
        <f t="shared" si="13"/>
        <v>0.39671675074810153</v>
      </c>
      <c r="O55" s="58">
        <f t="shared" si="13"/>
        <v>0.60752997838025646</v>
      </c>
      <c r="P55" s="58">
        <f t="shared" si="13"/>
        <v>0.24740520956610959</v>
      </c>
      <c r="Q55" s="58">
        <f t="shared" si="13"/>
        <v>0.43625039623007467</v>
      </c>
    </row>
    <row r="56" spans="1:18" x14ac:dyDescent="0.2">
      <c r="A56" t="s">
        <v>123</v>
      </c>
      <c r="B56" s="58">
        <f t="shared" ref="B56:Q56" si="14">1/(1+(B$24*$A39)*B$42)</f>
        <v>0.93137513613550615</v>
      </c>
      <c r="C56" s="58">
        <f t="shared" si="14"/>
        <v>0.96964924036356792</v>
      </c>
      <c r="D56" s="58">
        <f t="shared" si="14"/>
        <v>0.87154311889106595</v>
      </c>
      <c r="E56" s="58">
        <f t="shared" si="14"/>
        <v>0.94107612516974937</v>
      </c>
      <c r="F56" s="58">
        <f t="shared" si="14"/>
        <v>0.91472037478512236</v>
      </c>
      <c r="G56" s="58">
        <f t="shared" si="14"/>
        <v>0.96190338145508392</v>
      </c>
      <c r="H56" s="58">
        <f t="shared" si="14"/>
        <v>0.84281813394443683</v>
      </c>
      <c r="I56" s="58">
        <f t="shared" si="14"/>
        <v>0.92659015636275321</v>
      </c>
      <c r="J56" s="58">
        <f t="shared" si="14"/>
        <v>0.75718118481450092</v>
      </c>
      <c r="K56" s="58">
        <f t="shared" si="14"/>
        <v>0.88010160178778174</v>
      </c>
      <c r="L56" s="58">
        <f t="shared" si="14"/>
        <v>0.60920027379774078</v>
      </c>
      <c r="M56" s="58">
        <f t="shared" si="14"/>
        <v>0.78584465730572772</v>
      </c>
      <c r="N56" s="58">
        <f t="shared" si="14"/>
        <v>0.37179479809793753</v>
      </c>
      <c r="O56" s="58">
        <f t="shared" si="14"/>
        <v>0.5821439720155086</v>
      </c>
      <c r="P56" s="58">
        <f t="shared" si="14"/>
        <v>0.22831327804976129</v>
      </c>
      <c r="Q56" s="58">
        <f t="shared" si="14"/>
        <v>0.41053496052667315</v>
      </c>
    </row>
    <row r="58" spans="1:18" x14ac:dyDescent="0.2">
      <c r="A58" t="s">
        <v>157</v>
      </c>
    </row>
    <row r="59" spans="1:18" x14ac:dyDescent="0.2">
      <c r="A59" t="s">
        <v>115</v>
      </c>
      <c r="B59" s="74">
        <f>1-B47</f>
        <v>7.3142306615281427E-3</v>
      </c>
      <c r="C59" s="74">
        <f t="shared" ref="C59:E59" si="15">1-C47</f>
        <v>3.1203093467194742E-3</v>
      </c>
      <c r="D59" s="74">
        <f t="shared" si="15"/>
        <v>1.4524932935820134E-2</v>
      </c>
      <c r="E59" s="74">
        <f t="shared" si="15"/>
        <v>6.2223689640098501E-3</v>
      </c>
      <c r="F59" s="74">
        <f>1-F47</f>
        <v>9.236910782169816E-3</v>
      </c>
      <c r="G59" s="74">
        <f t="shared" ref="G59:Q59" si="16">1-G47</f>
        <v>3.9449211967104159E-3</v>
      </c>
      <c r="H59" s="74">
        <f t="shared" si="16"/>
        <v>1.830812072748067E-2</v>
      </c>
      <c r="I59" s="74">
        <f t="shared" si="16"/>
        <v>7.8603058015758176E-3</v>
      </c>
      <c r="J59" s="74">
        <f t="shared" si="16"/>
        <v>3.1072334144325642E-2</v>
      </c>
      <c r="K59" s="74">
        <f t="shared" si="16"/>
        <v>1.3440146673301401E-2</v>
      </c>
      <c r="L59" s="74">
        <f t="shared" si="16"/>
        <v>6.0282528792385603E-2</v>
      </c>
      <c r="M59" s="74">
        <f t="shared" si="16"/>
        <v>2.6528663859468171E-2</v>
      </c>
      <c r="N59" s="74">
        <f t="shared" si="16"/>
        <v>0.14454281187704743</v>
      </c>
      <c r="O59" s="74">
        <f t="shared" si="16"/>
        <v>6.6971665529573121E-2</v>
      </c>
      <c r="P59" s="74">
        <f t="shared" si="16"/>
        <v>0.25261287003434407</v>
      </c>
      <c r="Q59" s="74">
        <f t="shared" si="16"/>
        <v>0.12555661598562728</v>
      </c>
      <c r="R59" s="74"/>
    </row>
    <row r="60" spans="1:18" x14ac:dyDescent="0.2">
      <c r="A60" t="s">
        <v>116</v>
      </c>
      <c r="B60" s="74">
        <f>1-B48/B47</f>
        <v>7.2611211466007131E-3</v>
      </c>
      <c r="C60" s="74">
        <f t="shared" ref="C60:Q68" si="17">1-C48/C47</f>
        <v>3.1106033021616186E-3</v>
      </c>
      <c r="D60" s="74">
        <f t="shared" si="17"/>
        <v>1.4316979764891546E-2</v>
      </c>
      <c r="E60" s="74">
        <f t="shared" si="17"/>
        <v>6.1838905155886525E-3</v>
      </c>
      <c r="F60" s="74">
        <f t="shared" si="17"/>
        <v>9.1523711464447377E-3</v>
      </c>
      <c r="G60" s="74">
        <f t="shared" si="17"/>
        <v>3.9294199446797684E-3</v>
      </c>
      <c r="H60" s="74">
        <f t="shared" si="17"/>
        <v>1.797895976161068E-2</v>
      </c>
      <c r="I60" s="74">
        <f t="shared" si="17"/>
        <v>7.7990032510749652E-3</v>
      </c>
      <c r="J60" s="74">
        <f t="shared" si="17"/>
        <v>3.0135940142465567E-2</v>
      </c>
      <c r="K60" s="74">
        <f t="shared" si="17"/>
        <v>1.3261904728581797E-2</v>
      </c>
      <c r="L60" s="74">
        <f t="shared" si="17"/>
        <v>5.6855156201663259E-2</v>
      </c>
      <c r="M60" s="74">
        <f t="shared" si="17"/>
        <v>2.5843081438883364E-2</v>
      </c>
      <c r="N60" s="74">
        <f t="shared" si="17"/>
        <v>0.1262886895772799</v>
      </c>
      <c r="O60" s="74">
        <f t="shared" si="17"/>
        <v>6.2767988779095507E-2</v>
      </c>
      <c r="P60" s="74">
        <f t="shared" si="17"/>
        <v>0.20166874864332007</v>
      </c>
      <c r="Q60" s="74">
        <f t="shared" si="17"/>
        <v>0.11155068896794673</v>
      </c>
      <c r="R60" s="74"/>
    </row>
    <row r="61" spans="1:18" x14ac:dyDescent="0.2">
      <c r="A61" t="s">
        <v>117</v>
      </c>
      <c r="B61" s="74">
        <f t="shared" ref="B61:B68" si="18">1-B49/B48</f>
        <v>7.2087773410086653E-3</v>
      </c>
      <c r="C61" s="74">
        <f t="shared" si="17"/>
        <v>3.1009574536665641E-3</v>
      </c>
      <c r="D61" s="74">
        <f t="shared" si="17"/>
        <v>1.4114897069168797E-2</v>
      </c>
      <c r="E61" s="74">
        <f t="shared" si="17"/>
        <v>6.1458850354083605E-3</v>
      </c>
      <c r="F61" s="74">
        <f t="shared" si="17"/>
        <v>9.0693649523384545E-3</v>
      </c>
      <c r="G61" s="74">
        <f t="shared" si="17"/>
        <v>3.9140400376913576E-3</v>
      </c>
      <c r="H61" s="74">
        <f t="shared" si="17"/>
        <v>1.7661425699624367E-2</v>
      </c>
      <c r="I61" s="74">
        <f t="shared" si="17"/>
        <v>7.7386494984772458E-3</v>
      </c>
      <c r="J61" s="74">
        <f t="shared" si="17"/>
        <v>2.9254333305076097E-2</v>
      </c>
      <c r="K61" s="74">
        <f t="shared" si="17"/>
        <v>1.3088328562134488E-2</v>
      </c>
      <c r="L61" s="74">
        <f t="shared" si="17"/>
        <v>5.3796545220066494E-2</v>
      </c>
      <c r="M61" s="74">
        <f t="shared" si="17"/>
        <v>2.5192041459825232E-2</v>
      </c>
      <c r="N61" s="74">
        <f t="shared" si="17"/>
        <v>0.11212816993188357</v>
      </c>
      <c r="O61" s="74">
        <f t="shared" si="17"/>
        <v>5.906085753599255E-2</v>
      </c>
      <c r="P61" s="74">
        <f t="shared" si="17"/>
        <v>0.16782391060015789</v>
      </c>
      <c r="Q61" s="74">
        <f t="shared" si="17"/>
        <v>0.10035591725602677</v>
      </c>
      <c r="R61" s="74"/>
    </row>
    <row r="62" spans="1:18" x14ac:dyDescent="0.2">
      <c r="A62" t="s">
        <v>118</v>
      </c>
      <c r="B62" s="74">
        <f t="shared" si="18"/>
        <v>7.1571828037874097E-3</v>
      </c>
      <c r="C62" s="74">
        <f t="shared" si="17"/>
        <v>3.0913712429685436E-3</v>
      </c>
      <c r="D62" s="74">
        <f t="shared" si="17"/>
        <v>1.3918439725085663E-2</v>
      </c>
      <c r="E62" s="74">
        <f t="shared" si="17"/>
        <v>6.1083438563106496E-3</v>
      </c>
      <c r="F62" s="74">
        <f t="shared" si="17"/>
        <v>8.9878508528169476E-3</v>
      </c>
      <c r="G62" s="74">
        <f t="shared" si="17"/>
        <v>3.8987800564523889E-3</v>
      </c>
      <c r="H62" s="74">
        <f t="shared" si="17"/>
        <v>1.7354913189799315E-2</v>
      </c>
      <c r="I62" s="74">
        <f t="shared" si="17"/>
        <v>7.6792226856920998E-3</v>
      </c>
      <c r="J62" s="74">
        <f t="shared" si="17"/>
        <v>2.8422842011397331E-2</v>
      </c>
      <c r="K62" s="74">
        <f t="shared" si="17"/>
        <v>1.2919237339068412E-2</v>
      </c>
      <c r="L62" s="74">
        <f t="shared" si="17"/>
        <v>5.1050219764036231E-2</v>
      </c>
      <c r="M62" s="74">
        <f t="shared" si="17"/>
        <v>2.4572997488307768E-2</v>
      </c>
      <c r="N62" s="74">
        <f t="shared" si="17"/>
        <v>0.10082306425054544</v>
      </c>
      <c r="O62" s="74">
        <f t="shared" si="17"/>
        <v>5.5767198943980856E-2</v>
      </c>
      <c r="P62" s="74">
        <f t="shared" si="17"/>
        <v>0.1437065203725032</v>
      </c>
      <c r="Q62" s="74">
        <f t="shared" si="17"/>
        <v>9.120314225808468E-2</v>
      </c>
      <c r="R62" s="74"/>
    </row>
    <row r="63" spans="1:18" x14ac:dyDescent="0.2">
      <c r="A63" t="s">
        <v>112</v>
      </c>
      <c r="B63" s="74">
        <f t="shared" si="18"/>
        <v>7.1063215613104136E-3</v>
      </c>
      <c r="C63" s="74">
        <f t="shared" si="17"/>
        <v>3.08184411868484E-3</v>
      </c>
      <c r="D63" s="74">
        <f t="shared" si="17"/>
        <v>1.3727376068690123E-2</v>
      </c>
      <c r="E63" s="74">
        <f t="shared" si="17"/>
        <v>6.0712585216201598E-3</v>
      </c>
      <c r="F63" s="74">
        <f t="shared" si="17"/>
        <v>8.9077889740895033E-3</v>
      </c>
      <c r="G63" s="74">
        <f t="shared" si="17"/>
        <v>3.883638603717765E-3</v>
      </c>
      <c r="H63" s="74">
        <f t="shared" si="17"/>
        <v>1.7058858186849157E-2</v>
      </c>
      <c r="I63" s="74">
        <f t="shared" si="17"/>
        <v>7.6207016209236533E-3</v>
      </c>
      <c r="J63" s="74">
        <f t="shared" si="17"/>
        <v>2.7637311084813598E-2</v>
      </c>
      <c r="K63" s="74">
        <f t="shared" si="17"/>
        <v>1.2754459450298516E-2</v>
      </c>
      <c r="L63" s="74">
        <f t="shared" si="17"/>
        <v>4.8570676076255537E-2</v>
      </c>
      <c r="M63" s="74">
        <f t="shared" si="17"/>
        <v>2.3983647381442874E-2</v>
      </c>
      <c r="N63" s="74">
        <f t="shared" si="17"/>
        <v>9.1588800711753682E-2</v>
      </c>
      <c r="O63" s="74">
        <f t="shared" si="17"/>
        <v>5.2821492275722637E-2</v>
      </c>
      <c r="P63" s="74">
        <f t="shared" si="17"/>
        <v>0.12564982170924255</v>
      </c>
      <c r="Q63" s="74">
        <f t="shared" si="17"/>
        <v>8.358035156437793E-2</v>
      </c>
      <c r="R63" s="74"/>
    </row>
    <row r="64" spans="1:18" x14ac:dyDescent="0.2">
      <c r="A64" t="s">
        <v>119</v>
      </c>
      <c r="B64" s="74">
        <f t="shared" si="18"/>
        <v>7.0561780908034999E-3</v>
      </c>
      <c r="C64" s="74">
        <f t="shared" si="17"/>
        <v>3.072375536208094E-3</v>
      </c>
      <c r="D64" s="74">
        <f t="shared" si="17"/>
        <v>1.3541486984327E-2</v>
      </c>
      <c r="E64" s="74">
        <f t="shared" si="17"/>
        <v>6.0346207787919104E-3</v>
      </c>
      <c r="F64" s="74">
        <f t="shared" si="17"/>
        <v>8.8291408505701829E-3</v>
      </c>
      <c r="G64" s="74">
        <f t="shared" si="17"/>
        <v>3.868614303864093E-3</v>
      </c>
      <c r="H64" s="74">
        <f t="shared" si="17"/>
        <v>1.6772734487816132E-2</v>
      </c>
      <c r="I64" s="74">
        <f t="shared" si="17"/>
        <v>7.563065753476983E-3</v>
      </c>
      <c r="J64" s="74">
        <f t="shared" si="17"/>
        <v>2.6894032346527652E-2</v>
      </c>
      <c r="K64" s="74">
        <f t="shared" si="17"/>
        <v>1.2593831931603128E-2</v>
      </c>
      <c r="L64" s="74">
        <f t="shared" si="17"/>
        <v>4.632084148872706E-2</v>
      </c>
      <c r="M64" s="74">
        <f t="shared" si="17"/>
        <v>2.3421904678628813E-2</v>
      </c>
      <c r="N64" s="74">
        <f t="shared" si="17"/>
        <v>8.3904122735626085E-2</v>
      </c>
      <c r="O64" s="74">
        <f t="shared" si="17"/>
        <v>5.0171365861411465E-2</v>
      </c>
      <c r="P64" s="74">
        <f t="shared" si="17"/>
        <v>0.11162425408503118</v>
      </c>
      <c r="Q64" s="74">
        <f t="shared" si="17"/>
        <v>7.7133506014309128E-2</v>
      </c>
      <c r="R64" s="74"/>
    </row>
    <row r="65" spans="1:18" x14ac:dyDescent="0.2">
      <c r="A65" t="s">
        <v>120</v>
      </c>
      <c r="B65" s="74">
        <f t="shared" si="18"/>
        <v>7.0067373045470394E-3</v>
      </c>
      <c r="C65" s="74">
        <f t="shared" si="17"/>
        <v>3.062964957604275E-3</v>
      </c>
      <c r="D65" s="74">
        <f t="shared" si="17"/>
        <v>1.3360565066377283E-2</v>
      </c>
      <c r="E65" s="74">
        <f t="shared" si="17"/>
        <v>5.9984225732914176E-3</v>
      </c>
      <c r="F65" s="74">
        <f t="shared" si="17"/>
        <v>8.7518693632562261E-3</v>
      </c>
      <c r="G65" s="74">
        <f t="shared" si="17"/>
        <v>3.8537058024740167E-3</v>
      </c>
      <c r="H65" s="74">
        <f t="shared" si="17"/>
        <v>1.6496050610823265E-2</v>
      </c>
      <c r="I65" s="74">
        <f t="shared" si="17"/>
        <v>7.5062951496951413E-3</v>
      </c>
      <c r="J65" s="74">
        <f t="shared" si="17"/>
        <v>2.6189686081895758E-2</v>
      </c>
      <c r="K65" s="74">
        <f t="shared" si="17"/>
        <v>1.243719992603487E-2</v>
      </c>
      <c r="L65" s="74">
        <f t="shared" si="17"/>
        <v>4.4270208192375149E-2</v>
      </c>
      <c r="M65" s="74">
        <f t="shared" si="17"/>
        <v>2.2885873921160482E-2</v>
      </c>
      <c r="N65" s="74">
        <f t="shared" si="17"/>
        <v>7.7409173907248774E-2</v>
      </c>
      <c r="O65" s="74">
        <f t="shared" si="17"/>
        <v>4.7774456143410582E-2</v>
      </c>
      <c r="P65" s="74">
        <f t="shared" si="17"/>
        <v>0.10041545394033191</v>
      </c>
      <c r="Q65" s="74">
        <f t="shared" si="17"/>
        <v>7.1609977392425805E-2</v>
      </c>
      <c r="R65" s="74"/>
    </row>
    <row r="66" spans="1:18" x14ac:dyDescent="0.2">
      <c r="A66" t="s">
        <v>121</v>
      </c>
      <c r="B66" s="74">
        <f t="shared" si="18"/>
        <v>6.9579845347430558E-3</v>
      </c>
      <c r="C66" s="74">
        <f t="shared" si="17"/>
        <v>3.053611851508764E-3</v>
      </c>
      <c r="D66" s="74">
        <f t="shared" si="17"/>
        <v>1.3184413847308396E-2</v>
      </c>
      <c r="E66" s="74">
        <f t="shared" si="17"/>
        <v>5.9626560426879749E-3</v>
      </c>
      <c r="F66" s="74">
        <f t="shared" si="17"/>
        <v>8.6759386813136663E-3</v>
      </c>
      <c r="G66" s="74">
        <f t="shared" si="17"/>
        <v>3.8389117659264338E-3</v>
      </c>
      <c r="H66" s="74">
        <f t="shared" si="17"/>
        <v>1.6228346977748331E-2</v>
      </c>
      <c r="I66" s="74">
        <f t="shared" si="17"/>
        <v>7.4503704699726558E-3</v>
      </c>
      <c r="J66" s="74">
        <f t="shared" si="17"/>
        <v>2.552129146989468E-2</v>
      </c>
      <c r="K66" s="74">
        <f t="shared" si="17"/>
        <v>1.2284416185955549E-2</v>
      </c>
      <c r="L66" s="74">
        <f t="shared" si="17"/>
        <v>4.2393441702226142E-2</v>
      </c>
      <c r="M66" s="74">
        <f t="shared" si="17"/>
        <v>2.2373829285010083E-2</v>
      </c>
      <c r="N66" s="74">
        <f t="shared" si="17"/>
        <v>7.1847516971219716E-2</v>
      </c>
      <c r="O66" s="74">
        <f t="shared" si="17"/>
        <v>4.5596126020533201E-2</v>
      </c>
      <c r="P66" s="74">
        <f t="shared" si="17"/>
        <v>9.1252311643541084E-2</v>
      </c>
      <c r="Q66" s="74">
        <f t="shared" si="17"/>
        <v>6.6824664666407796E-2</v>
      </c>
      <c r="R66" s="74"/>
    </row>
    <row r="67" spans="1:18" x14ac:dyDescent="0.2">
      <c r="A67" t="s">
        <v>122</v>
      </c>
      <c r="B67" s="74">
        <f t="shared" si="18"/>
        <v>6.9099055190051661E-3</v>
      </c>
      <c r="C67" s="74">
        <f t="shared" si="17"/>
        <v>3.0443156930288762E-3</v>
      </c>
      <c r="D67" s="74">
        <f t="shared" si="17"/>
        <v>1.3012847085994816E-2</v>
      </c>
      <c r="E67" s="74">
        <f t="shared" si="17"/>
        <v>5.9273135109652042E-3</v>
      </c>
      <c r="F67" s="74">
        <f t="shared" si="17"/>
        <v>8.6013142066779791E-3</v>
      </c>
      <c r="G67" s="74">
        <f t="shared" si="17"/>
        <v>3.8242308810017001E-3</v>
      </c>
      <c r="H67" s="74">
        <f t="shared" si="17"/>
        <v>1.5969193366836443E-2</v>
      </c>
      <c r="I67" s="74">
        <f t="shared" si="17"/>
        <v>7.3952729467925415E-3</v>
      </c>
      <c r="J67" s="74">
        <f t="shared" si="17"/>
        <v>2.4886164414309464E-2</v>
      </c>
      <c r="K67" s="74">
        <f t="shared" si="17"/>
        <v>1.2135340611327594E-2</v>
      </c>
      <c r="L67" s="74">
        <f t="shared" si="17"/>
        <v>4.0669328879312405E-2</v>
      </c>
      <c r="M67" s="74">
        <f t="shared" si="17"/>
        <v>2.1884196019235969E-2</v>
      </c>
      <c r="N67" s="74">
        <f t="shared" si="17"/>
        <v>6.7031472139099879E-2</v>
      </c>
      <c r="O67" s="74">
        <f t="shared" si="17"/>
        <v>4.3607780179971467E-2</v>
      </c>
      <c r="P67" s="74">
        <f t="shared" si="17"/>
        <v>8.362164338154332E-2</v>
      </c>
      <c r="Q67" s="74">
        <f t="shared" si="17"/>
        <v>6.2638844863325049E-2</v>
      </c>
      <c r="R67" s="74"/>
    </row>
    <row r="68" spans="1:18" x14ac:dyDescent="0.2">
      <c r="A68" t="s">
        <v>123</v>
      </c>
      <c r="B68" s="74">
        <f t="shared" si="18"/>
        <v>6.8624863864493735E-3</v>
      </c>
      <c r="C68" s="74">
        <f t="shared" si="17"/>
        <v>3.0350759636431635E-3</v>
      </c>
      <c r="D68" s="74">
        <f t="shared" si="17"/>
        <v>1.2845688110893372E-2</v>
      </c>
      <c r="E68" s="74">
        <f t="shared" si="17"/>
        <v>5.8923874830248968E-3</v>
      </c>
      <c r="F68" s="74">
        <f t="shared" si="17"/>
        <v>8.5279625214875754E-3</v>
      </c>
      <c r="G68" s="74">
        <f t="shared" si="17"/>
        <v>3.8096618544916083E-3</v>
      </c>
      <c r="H68" s="74">
        <f t="shared" si="17"/>
        <v>1.5718186605556239E-2</v>
      </c>
      <c r="I68" s="74">
        <f t="shared" si="17"/>
        <v>7.3409843637247674E-3</v>
      </c>
      <c r="J68" s="74">
        <f t="shared" si="17"/>
        <v>2.4281881518549819E-2</v>
      </c>
      <c r="K68" s="74">
        <f t="shared" si="17"/>
        <v>1.1989839821221593E-2</v>
      </c>
      <c r="L68" s="74">
        <f t="shared" si="17"/>
        <v>3.9079972620225889E-2</v>
      </c>
      <c r="M68" s="74">
        <f t="shared" si="17"/>
        <v>2.1415534269427328E-2</v>
      </c>
      <c r="N68" s="74">
        <f t="shared" si="17"/>
        <v>6.2820520190205897E-2</v>
      </c>
      <c r="O68" s="74">
        <f t="shared" si="17"/>
        <v>4.1785602798449228E-2</v>
      </c>
      <c r="P68" s="74">
        <f t="shared" si="17"/>
        <v>7.716867219502388E-2</v>
      </c>
      <c r="Q68" s="74">
        <f t="shared" si="17"/>
        <v>5.8946503947332585E-2</v>
      </c>
      <c r="R68" s="74"/>
    </row>
    <row r="70" spans="1:18" s="115" customFormat="1" x14ac:dyDescent="0.2">
      <c r="A70" s="115" t="s">
        <v>223</v>
      </c>
      <c r="B70" s="121"/>
      <c r="C70" s="122"/>
      <c r="R70" s="123"/>
    </row>
    <row r="71" spans="1:18" x14ac:dyDescent="0.2">
      <c r="A71" s="18">
        <v>0</v>
      </c>
      <c r="B71" s="68">
        <v>1</v>
      </c>
      <c r="C71" s="68">
        <v>1</v>
      </c>
      <c r="D71" s="68">
        <v>1</v>
      </c>
      <c r="E71" s="68">
        <v>1</v>
      </c>
      <c r="F71" s="68">
        <v>1</v>
      </c>
      <c r="G71" s="68">
        <v>1</v>
      </c>
      <c r="H71" s="68">
        <v>1</v>
      </c>
      <c r="I71" s="68">
        <v>1</v>
      </c>
      <c r="J71" s="68">
        <v>1</v>
      </c>
      <c r="K71" s="68">
        <v>1</v>
      </c>
      <c r="L71" s="68">
        <v>1</v>
      </c>
      <c r="M71" s="68">
        <v>1</v>
      </c>
      <c r="N71" s="68">
        <v>1</v>
      </c>
      <c r="O71" s="68">
        <v>1</v>
      </c>
      <c r="P71" s="68">
        <v>1</v>
      </c>
      <c r="Q71" s="68">
        <v>1</v>
      </c>
    </row>
    <row r="72" spans="1:18" x14ac:dyDescent="0.2">
      <c r="A72" s="18">
        <v>1</v>
      </c>
      <c r="B72" s="58">
        <f ca="1">1/(1+(B$25*$A72)*B$43)</f>
        <v>0.99243396822378926</v>
      </c>
      <c r="C72" s="58">
        <f ca="1">1/(1+(C$25*$A72)*C$43)</f>
        <v>0.99701203910967651</v>
      </c>
      <c r="D72" s="58">
        <f t="shared" ref="D72:Q72" ca="1" si="19">1/(1+(D$25*$A72)*D$43)</f>
        <v>0.98598485800452695</v>
      </c>
      <c r="E72" s="58">
        <f t="shared" ca="1" si="19"/>
        <v>0.99444332165269989</v>
      </c>
      <c r="F72" s="58">
        <f t="shared" ca="1" si="19"/>
        <v>0.98496107669382538</v>
      </c>
      <c r="G72" s="58">
        <f t="shared" ca="1" si="19"/>
        <v>0.99403367728998215</v>
      </c>
      <c r="H72" s="58">
        <f t="shared" ca="1" si="19"/>
        <v>0.97231990545592184</v>
      </c>
      <c r="I72" s="58">
        <f t="shared" ca="1" si="19"/>
        <v>0.98893291639869363</v>
      </c>
      <c r="J72" s="58">
        <f t="shared" ca="1" si="19"/>
        <v>0.96909594003160648</v>
      </c>
      <c r="K72" s="58">
        <f t="shared" ca="1" si="19"/>
        <v>0.98761926909849918</v>
      </c>
      <c r="L72" s="58">
        <f t="shared" ca="1" si="19"/>
        <v>0.94387895085695805</v>
      </c>
      <c r="M72" s="58">
        <f t="shared" ca="1" si="19"/>
        <v>0.97716066666497281</v>
      </c>
      <c r="N72" s="58">
        <f t="shared" ca="1" si="19"/>
        <v>0.84804287687706059</v>
      </c>
      <c r="O72" s="58">
        <f t="shared" ca="1" si="19"/>
        <v>0.93419643488941584</v>
      </c>
      <c r="P72" s="58">
        <f t="shared" ca="1" si="19"/>
        <v>0.74957440373345408</v>
      </c>
      <c r="Q72" s="58">
        <f t="shared" ca="1" si="19"/>
        <v>0.88391350383732703</v>
      </c>
    </row>
    <row r="73" spans="1:18" x14ac:dyDescent="0.2">
      <c r="A73" s="18">
        <v>2</v>
      </c>
      <c r="B73" s="58">
        <f t="shared" ref="B73:Q81" ca="1" si="20">1/(1+(B$25*$A73)*B$43)</f>
        <v>0.98498156639347434</v>
      </c>
      <c r="C73" s="58">
        <f t="shared" ca="1" si="20"/>
        <v>0.99404188084636391</v>
      </c>
      <c r="D73" s="58">
        <f t="shared" ca="1" si="20"/>
        <v>0.97235713469151397</v>
      </c>
      <c r="E73" s="58">
        <f t="shared" ca="1" si="20"/>
        <v>0.98894805540661745</v>
      </c>
      <c r="F73" s="58">
        <f t="shared" ca="1" si="20"/>
        <v>0.97036778992240025</v>
      </c>
      <c r="G73" s="58">
        <f t="shared" ca="1" si="20"/>
        <v>0.98813812634612863</v>
      </c>
      <c r="H73" s="58">
        <f t="shared" ca="1" si="20"/>
        <v>0.94613091235097213</v>
      </c>
      <c r="I73" s="58">
        <f t="shared" ca="1" si="20"/>
        <v>0.97810811215040894</v>
      </c>
      <c r="J73" s="58">
        <f t="shared" ca="1" si="20"/>
        <v>0.94004474098328605</v>
      </c>
      <c r="K73" s="58">
        <f t="shared" ca="1" si="20"/>
        <v>0.97554135410997789</v>
      </c>
      <c r="L73" s="58">
        <f t="shared" ca="1" si="20"/>
        <v>0.89372231679582603</v>
      </c>
      <c r="M73" s="58">
        <f t="shared" ca="1" si="20"/>
        <v>0.95534130808099038</v>
      </c>
      <c r="N73" s="58">
        <f t="shared" ca="1" si="20"/>
        <v>0.73617573072340448</v>
      </c>
      <c r="O73" s="58">
        <f t="shared" ca="1" si="20"/>
        <v>0.87651839932857301</v>
      </c>
      <c r="P73" s="58">
        <f t="shared" ca="1" si="20"/>
        <v>0.59945542219504577</v>
      </c>
      <c r="Q73" s="58">
        <f t="shared" ca="1" si="20"/>
        <v>0.79197580731994976</v>
      </c>
    </row>
    <row r="74" spans="1:18" x14ac:dyDescent="0.2">
      <c r="A74" s="18">
        <v>3</v>
      </c>
      <c r="B74" s="58">
        <f t="shared" ca="1" si="20"/>
        <v>0.97764025377230124</v>
      </c>
      <c r="C74" s="58">
        <f t="shared" ca="1" si="20"/>
        <v>0.99108936657737912</v>
      </c>
      <c r="D74" s="58">
        <f t="shared" ca="1" si="20"/>
        <v>0.95910098501846319</v>
      </c>
      <c r="E74" s="58">
        <f t="shared" ca="1" si="20"/>
        <v>0.98351318877203275</v>
      </c>
      <c r="F74" s="58">
        <f t="shared" ca="1" si="20"/>
        <v>0.95620062108227954</v>
      </c>
      <c r="G74" s="58">
        <f t="shared" ca="1" si="20"/>
        <v>0.98231209536418884</v>
      </c>
      <c r="H74" s="58">
        <f t="shared" ca="1" si="20"/>
        <v>0.92131569440383942</v>
      </c>
      <c r="I74" s="58">
        <f t="shared" ca="1" si="20"/>
        <v>0.96751771746874993</v>
      </c>
      <c r="J74" s="58">
        <f t="shared" ca="1" si="20"/>
        <v>0.91268461959897229</v>
      </c>
      <c r="K74" s="58">
        <f t="shared" ca="1" si="20"/>
        <v>0.96375527955632412</v>
      </c>
      <c r="L74" s="58">
        <f t="shared" ca="1" si="20"/>
        <v>0.84862724789093469</v>
      </c>
      <c r="M74" s="58">
        <f t="shared" ca="1" si="20"/>
        <v>0.93447509049479249</v>
      </c>
      <c r="N74" s="58">
        <f t="shared" ca="1" si="20"/>
        <v>0.65038240000726677</v>
      </c>
      <c r="O74" s="58">
        <f t="shared" ca="1" si="20"/>
        <v>0.82554838153664722</v>
      </c>
      <c r="P74" s="58">
        <f t="shared" ca="1" si="20"/>
        <v>0.49943286014141408</v>
      </c>
      <c r="Q74" s="58">
        <f t="shared" ca="1" si="20"/>
        <v>0.7173615306802118</v>
      </c>
    </row>
    <row r="75" spans="1:18" x14ac:dyDescent="0.2">
      <c r="A75" s="18">
        <v>4</v>
      </c>
      <c r="B75" s="58">
        <f t="shared" ca="1" si="20"/>
        <v>0.9704075648101036</v>
      </c>
      <c r="C75" s="58">
        <f t="shared" ca="1" si="20"/>
        <v>0.98815433954914733</v>
      </c>
      <c r="D75" s="58">
        <f t="shared" ca="1" si="20"/>
        <v>0.94620141638371991</v>
      </c>
      <c r="E75" s="58">
        <f t="shared" ca="1" si="20"/>
        <v>0.97813773139454807</v>
      </c>
      <c r="F75" s="58">
        <f t="shared" ca="1" si="20"/>
        <v>0.94244117503789715</v>
      </c>
      <c r="G75" s="58">
        <f t="shared" ca="1" si="20"/>
        <v>0.97655436188926104</v>
      </c>
      <c r="H75" s="58">
        <f t="shared" ca="1" si="20"/>
        <v>0.8977689197256955</v>
      </c>
      <c r="I75" s="58">
        <f t="shared" ca="1" si="20"/>
        <v>0.95715419975461591</v>
      </c>
      <c r="J75" s="58">
        <f t="shared" ca="1" si="20"/>
        <v>0.88687209482345042</v>
      </c>
      <c r="K75" s="58">
        <f t="shared" ca="1" si="20"/>
        <v>0.9522505940319862</v>
      </c>
      <c r="L75" s="58">
        <f t="shared" ca="1" si="20"/>
        <v>0.80786436386142035</v>
      </c>
      <c r="M75" s="58">
        <f t="shared" ca="1" si="20"/>
        <v>0.91450089437924864</v>
      </c>
      <c r="N75" s="58">
        <f t="shared" ca="1" si="20"/>
        <v>0.58249849177590685</v>
      </c>
      <c r="O75" s="58">
        <f t="shared" ca="1" si="20"/>
        <v>0.78018046651119033</v>
      </c>
      <c r="P75" s="58">
        <f t="shared" ca="1" si="20"/>
        <v>0.42801595300490924</v>
      </c>
      <c r="Q75" s="58">
        <f t="shared" ca="1" si="20"/>
        <v>0.65559598236432637</v>
      </c>
    </row>
    <row r="76" spans="1:18" x14ac:dyDescent="0.2">
      <c r="A76" s="18">
        <v>5</v>
      </c>
      <c r="B76" s="58">
        <f t="shared" ca="1" si="20"/>
        <v>0.96328110638253439</v>
      </c>
      <c r="C76" s="58">
        <f t="shared" ca="1" si="20"/>
        <v>0.98523664485946183</v>
      </c>
      <c r="D76" s="58">
        <f t="shared" ca="1" si="20"/>
        <v>0.93364423206210723</v>
      </c>
      <c r="E76" s="58">
        <f t="shared" ca="1" si="20"/>
        <v>0.97282071445346563</v>
      </c>
      <c r="F76" s="58">
        <f t="shared" ca="1" si="20"/>
        <v>0.92907210043634991</v>
      </c>
      <c r="G76" s="58">
        <f t="shared" ca="1" si="20"/>
        <v>0.97086373196066333</v>
      </c>
      <c r="H76" s="58">
        <f t="shared" ca="1" si="20"/>
        <v>0.87539575626799104</v>
      </c>
      <c r="I76" s="58">
        <f t="shared" ca="1" si="20"/>
        <v>0.94701034572876408</v>
      </c>
      <c r="J76" s="58">
        <f t="shared" ca="1" si="20"/>
        <v>0.86247947087401144</v>
      </c>
      <c r="K76" s="58">
        <f t="shared" ca="1" si="20"/>
        <v>0.94101733929277864</v>
      </c>
      <c r="L76" s="58">
        <f t="shared" ca="1" si="20"/>
        <v>0.77083800142072967</v>
      </c>
      <c r="M76" s="58">
        <f t="shared" ca="1" si="20"/>
        <v>0.89536271651225752</v>
      </c>
      <c r="N76" s="58">
        <f t="shared" ca="1" si="20"/>
        <v>0.52744610562460736</v>
      </c>
      <c r="O76" s="58">
        <f t="shared" ca="1" si="20"/>
        <v>0.73953917727487517</v>
      </c>
      <c r="P76" s="58">
        <f t="shared" ca="1" si="20"/>
        <v>0.37446845711215476</v>
      </c>
      <c r="Q76" s="58">
        <f t="shared" ca="1" si="20"/>
        <v>0.60362340123340286</v>
      </c>
    </row>
    <row r="77" spans="1:18" x14ac:dyDescent="0.2">
      <c r="A77" s="18">
        <v>6</v>
      </c>
      <c r="B77" s="58">
        <f t="shared" ca="1" si="20"/>
        <v>0.95625855515105773</v>
      </c>
      <c r="C77" s="58">
        <f t="shared" ca="1" si="20"/>
        <v>0.98233612943022985</v>
      </c>
      <c r="D77" s="58">
        <f t="shared" ca="1" si="20"/>
        <v>0.92141597908561301</v>
      </c>
      <c r="E77" s="58">
        <f t="shared" ca="1" si="20"/>
        <v>0.96756119007968189</v>
      </c>
      <c r="F77" s="58">
        <f t="shared" ca="1" si="20"/>
        <v>0.91607701670960051</v>
      </c>
      <c r="G77" s="58">
        <f t="shared" ca="1" si="20"/>
        <v>0.96523903928652655</v>
      </c>
      <c r="H77" s="58">
        <f t="shared" ca="1" si="20"/>
        <v>0.85411059530958178</v>
      </c>
      <c r="I77" s="58">
        <f t="shared" ca="1" si="20"/>
        <v>0.93707924468860415</v>
      </c>
      <c r="J77" s="58">
        <f t="shared" ca="1" si="20"/>
        <v>0.83939272454911162</v>
      </c>
      <c r="K77" s="58">
        <f t="shared" ca="1" si="20"/>
        <v>0.93004602150704829</v>
      </c>
      <c r="L77" s="58">
        <f t="shared" ca="1" si="20"/>
        <v>0.7370569143107073</v>
      </c>
      <c r="M77" s="58">
        <f t="shared" ca="1" si="20"/>
        <v>0.87700914559447518</v>
      </c>
      <c r="N77" s="58">
        <f t="shared" ca="1" si="20"/>
        <v>0.48190124373805482</v>
      </c>
      <c r="O77" s="58">
        <f t="shared" ca="1" si="20"/>
        <v>0.70292242656772119</v>
      </c>
      <c r="P77" s="58">
        <f t="shared" ca="1" si="20"/>
        <v>0.33282939954854723</v>
      </c>
      <c r="Q77" s="58">
        <f t="shared" ca="1" si="20"/>
        <v>0.55928583762238526</v>
      </c>
    </row>
    <row r="78" spans="1:18" x14ac:dyDescent="0.2">
      <c r="A78" s="18">
        <v>7</v>
      </c>
      <c r="B78" s="58">
        <f t="shared" ca="1" si="20"/>
        <v>0.94933765503758283</v>
      </c>
      <c r="C78" s="58">
        <f t="shared" ca="1" si="20"/>
        <v>0.97945264198070214</v>
      </c>
      <c r="D78" s="58">
        <f t="shared" ca="1" si="20"/>
        <v>0.90950390016687466</v>
      </c>
      <c r="E78" s="58">
        <f t="shared" ca="1" si="20"/>
        <v>0.9623582307923606</v>
      </c>
      <c r="F78" s="58">
        <f t="shared" ca="1" si="20"/>
        <v>0.90344044711836957</v>
      </c>
      <c r="G78" s="58">
        <f t="shared" ca="1" si="20"/>
        <v>0.95967914444691671</v>
      </c>
      <c r="H78" s="58">
        <f t="shared" ca="1" si="20"/>
        <v>0.83383595675289091</v>
      </c>
      <c r="I78" s="58">
        <f t="shared" ca="1" si="20"/>
        <v>0.927354272807554</v>
      </c>
      <c r="J78" s="58">
        <f t="shared" ca="1" si="20"/>
        <v>0.81750972300471214</v>
      </c>
      <c r="K78" s="58">
        <f t="shared" ca="1" si="20"/>
        <v>0.91932758449476093</v>
      </c>
      <c r="L78" s="58">
        <f t="shared" ca="1" si="20"/>
        <v>0.70611235410540629</v>
      </c>
      <c r="M78" s="58">
        <f t="shared" ca="1" si="20"/>
        <v>0.85939290106578792</v>
      </c>
      <c r="N78" s="58">
        <f t="shared" ca="1" si="20"/>
        <v>0.44359675582554653</v>
      </c>
      <c r="O78" s="58">
        <f t="shared" ca="1" si="20"/>
        <v>0.66976061676615528</v>
      </c>
      <c r="P78" s="58">
        <f t="shared" ca="1" si="20"/>
        <v>0.29952381856796384</v>
      </c>
      <c r="Q78" s="58">
        <f t="shared" ca="1" si="20"/>
        <v>0.52101598380753733</v>
      </c>
    </row>
    <row r="79" spans="1:18" x14ac:dyDescent="0.2">
      <c r="A79" s="18">
        <v>8</v>
      </c>
      <c r="B79" s="58">
        <f ca="1">1/(1+(B$25*$A79)*B$43)</f>
        <v>0.94251621480797243</v>
      </c>
      <c r="C79" s="58">
        <f t="shared" ca="1" si="20"/>
        <v>0.97658603300117053</v>
      </c>
      <c r="D79" s="58">
        <f t="shared" ca="1" si="20"/>
        <v>0.89789588930427011</v>
      </c>
      <c r="E79" s="58">
        <f t="shared" ca="1" si="20"/>
        <v>0.95721092895368853</v>
      </c>
      <c r="F79" s="58">
        <f t="shared" ca="1" si="20"/>
        <v>0.8911477572622678</v>
      </c>
      <c r="G79" s="58">
        <f t="shared" ca="1" si="20"/>
        <v>0.95418293412433897</v>
      </c>
      <c r="H79" s="58">
        <f t="shared" ca="1" si="20"/>
        <v>0.81450154671947217</v>
      </c>
      <c r="I79" s="58">
        <f t="shared" ca="1" si="20"/>
        <v>0.91782907840199879</v>
      </c>
      <c r="J79" s="58">
        <f t="shared" ca="1" si="20"/>
        <v>0.79673871322342471</v>
      </c>
      <c r="K79" s="58">
        <f t="shared" ca="1" si="20"/>
        <v>0.90885338479596067</v>
      </c>
      <c r="L79" s="58">
        <f t="shared" ca="1" si="20"/>
        <v>0.67766145006633327</v>
      </c>
      <c r="M79" s="58">
        <f t="shared" ca="1" si="20"/>
        <v>0.8424704264093188</v>
      </c>
      <c r="N79" s="58">
        <f t="shared" ca="1" si="20"/>
        <v>0.41093324303103285</v>
      </c>
      <c r="O79" s="58">
        <f t="shared" ca="1" si="20"/>
        <v>0.639586795498998</v>
      </c>
      <c r="P79" s="58">
        <f t="shared" ca="1" si="20"/>
        <v>0.27227754239814234</v>
      </c>
      <c r="Q79" s="58">
        <f t="shared" ca="1" si="20"/>
        <v>0.487648038658264</v>
      </c>
    </row>
    <row r="80" spans="1:18" x14ac:dyDescent="0.2">
      <c r="A80" s="18">
        <v>9</v>
      </c>
      <c r="B80" s="58">
        <f t="shared" ca="1" si="20"/>
        <v>0.93579210575899174</v>
      </c>
      <c r="C80" s="58">
        <f t="shared" ca="1" si="20"/>
        <v>0.97373615472712693</v>
      </c>
      <c r="D80" s="58">
        <f t="shared" ca="1" si="20"/>
        <v>0.88658045074384251</v>
      </c>
      <c r="E80" s="58">
        <f t="shared" ca="1" si="20"/>
        <v>0.95211839624103123</v>
      </c>
      <c r="F80" s="58">
        <f t="shared" ca="1" si="20"/>
        <v>0.87918509854252425</v>
      </c>
      <c r="G80" s="58">
        <f t="shared" ca="1" si="20"/>
        <v>0.94874932036053317</v>
      </c>
      <c r="H80" s="58">
        <f t="shared" ca="1" si="20"/>
        <v>0.79604344328528143</v>
      </c>
      <c r="I80" s="58">
        <f t="shared" ca="1" si="20"/>
        <v>0.90849756809698978</v>
      </c>
      <c r="J80" s="58">
        <f t="shared" ca="1" si="20"/>
        <v>0.77699703605222947</v>
      </c>
      <c r="K80" s="58">
        <f t="shared" ca="1" si="20"/>
        <v>0.89861516842434963</v>
      </c>
      <c r="L80" s="58">
        <f t="shared" ca="1" si="20"/>
        <v>0.65141445135921272</v>
      </c>
      <c r="M80" s="58">
        <f t="shared" ca="1" si="20"/>
        <v>0.82620152957752924</v>
      </c>
      <c r="N80" s="58">
        <f t="shared" ca="1" si="20"/>
        <v>0.38275007486475643</v>
      </c>
      <c r="O80" s="58">
        <f t="shared" ca="1" si="20"/>
        <v>0.612014530721676</v>
      </c>
      <c r="P80" s="58">
        <f t="shared" ca="1" si="20"/>
        <v>0.24957488620503812</v>
      </c>
      <c r="Q80" s="58">
        <f t="shared" ca="1" si="20"/>
        <v>0.45829687576160788</v>
      </c>
    </row>
    <row r="81" spans="1:18" x14ac:dyDescent="0.2">
      <c r="A81" s="18">
        <v>10</v>
      </c>
      <c r="B81" s="58">
        <f t="shared" ca="1" si="20"/>
        <v>0.9291632595035656</v>
      </c>
      <c r="C81" s="58">
        <f t="shared" ca="1" si="20"/>
        <v>0.97090286111387303</v>
      </c>
      <c r="D81" s="58">
        <f t="shared" ca="1" si="20"/>
        <v>0.87554666100562129</v>
      </c>
      <c r="E81" s="58">
        <f t="shared" ca="1" si="20"/>
        <v>0.94707976313585251</v>
      </c>
      <c r="F81" s="58">
        <f t="shared" ca="1" si="20"/>
        <v>0.86753935611809208</v>
      </c>
      <c r="G81" s="58">
        <f t="shared" ca="1" si="20"/>
        <v>0.94337723983851884</v>
      </c>
      <c r="H81" s="58">
        <f t="shared" ca="1" si="20"/>
        <v>0.77840339047893192</v>
      </c>
      <c r="I81" s="58">
        <f t="shared" ca="1" si="20"/>
        <v>0.89935389382736231</v>
      </c>
      <c r="J81" s="58">
        <f t="shared" ca="1" si="20"/>
        <v>0.75821002679986416</v>
      </c>
      <c r="K81" s="58">
        <f t="shared" ca="1" si="20"/>
        <v>0.88860504917458982</v>
      </c>
      <c r="L81" s="58">
        <f t="shared" ca="1" si="20"/>
        <v>0.62712482350715726</v>
      </c>
      <c r="M81" s="58">
        <f t="shared" ca="1" si="20"/>
        <v>0.81054906429128593</v>
      </c>
      <c r="N81" s="58">
        <f t="shared" ca="1" si="20"/>
        <v>0.35818458505271356</v>
      </c>
      <c r="O81" s="58">
        <f t="shared" ca="1" si="20"/>
        <v>0.58672127204714419</v>
      </c>
      <c r="P81" s="58">
        <f t="shared" ca="1" si="20"/>
        <v>0.23036677371814707</v>
      </c>
      <c r="Q81" s="58">
        <f t="shared" ca="1" si="20"/>
        <v>0.43227837086827164</v>
      </c>
    </row>
    <row r="83" spans="1:18" x14ac:dyDescent="0.2">
      <c r="A83" t="s">
        <v>157</v>
      </c>
    </row>
    <row r="84" spans="1:18" x14ac:dyDescent="0.2">
      <c r="A84" t="s">
        <v>115</v>
      </c>
      <c r="B84" s="74">
        <f t="shared" ref="B84:H84" ca="1" si="21">1-B72</f>
        <v>7.5660317762107354E-3</v>
      </c>
      <c r="C84" s="74">
        <f t="shared" ca="1" si="21"/>
        <v>2.9879608903234933E-3</v>
      </c>
      <c r="D84" s="74">
        <f t="shared" ca="1" si="21"/>
        <v>1.4015141995473046E-2</v>
      </c>
      <c r="E84" s="74">
        <f t="shared" ca="1" si="21"/>
        <v>5.5566783473001147E-3</v>
      </c>
      <c r="F84" s="74">
        <f t="shared" ca="1" si="21"/>
        <v>1.5038923306174623E-2</v>
      </c>
      <c r="G84" s="74">
        <f t="shared" ca="1" si="21"/>
        <v>5.9663227100178462E-3</v>
      </c>
      <c r="H84" s="74">
        <f t="shared" ca="1" si="21"/>
        <v>2.768009454407816E-2</v>
      </c>
      <c r="I84" s="74">
        <f t="shared" ref="I84:Q84" ca="1" si="22">1-I72</f>
        <v>1.1067083601306371E-2</v>
      </c>
      <c r="J84" s="74">
        <f t="shared" ca="1" si="22"/>
        <v>3.0904059968393516E-2</v>
      </c>
      <c r="K84" s="74">
        <f t="shared" ca="1" si="22"/>
        <v>1.2380730901500825E-2</v>
      </c>
      <c r="L84" s="74">
        <f t="shared" ca="1" si="22"/>
        <v>5.6121049143041946E-2</v>
      </c>
      <c r="M84" s="74">
        <f t="shared" ca="1" si="22"/>
        <v>2.283933333502719E-2</v>
      </c>
      <c r="N84" s="74">
        <f t="shared" ca="1" si="22"/>
        <v>0.15195712312293941</v>
      </c>
      <c r="O84" s="74">
        <f t="shared" ca="1" si="22"/>
        <v>6.5803565110584161E-2</v>
      </c>
      <c r="P84" s="74">
        <f t="shared" ca="1" si="22"/>
        <v>0.25042559626654592</v>
      </c>
      <c r="Q84" s="74">
        <f t="shared" ca="1" si="22"/>
        <v>0.11608649616267297</v>
      </c>
      <c r="R84" s="74"/>
    </row>
    <row r="85" spans="1:18" x14ac:dyDescent="0.2">
      <c r="A85" t="s">
        <v>116</v>
      </c>
      <c r="B85" s="74">
        <f t="shared" ref="B85:H87" ca="1" si="23">1-B73/B72</f>
        <v>7.5092168032628859E-3</v>
      </c>
      <c r="C85" s="74">
        <f t="shared" ca="1" si="23"/>
        <v>2.9790595768180994E-3</v>
      </c>
      <c r="D85" s="74">
        <f t="shared" ca="1" si="23"/>
        <v>1.3821432654243071E-2</v>
      </c>
      <c r="E85" s="74">
        <f t="shared" ca="1" si="23"/>
        <v>5.5259722966912728E-3</v>
      </c>
      <c r="F85" s="74">
        <f t="shared" ca="1" si="23"/>
        <v>1.4816105038799821E-2</v>
      </c>
      <c r="G85" s="74">
        <f t="shared" ca="1" si="23"/>
        <v>5.9309368269357954E-3</v>
      </c>
      <c r="H85" s="74">
        <f t="shared" ca="1" si="23"/>
        <v>2.6934543824513879E-2</v>
      </c>
      <c r="I85" s="74">
        <f t="shared" ref="I85:Q93" ca="1" si="24">1-I73/I72</f>
        <v>1.0945943924795642E-2</v>
      </c>
      <c r="J85" s="74">
        <f t="shared" ca="1" si="24"/>
        <v>2.9977629508357029E-2</v>
      </c>
      <c r="K85" s="74">
        <f t="shared" ca="1" si="24"/>
        <v>1.2229322945011001E-2</v>
      </c>
      <c r="L85" s="74">
        <f t="shared" ca="1" si="24"/>
        <v>5.3138841602087039E-2</v>
      </c>
      <c r="M85" s="74">
        <f t="shared" ca="1" si="24"/>
        <v>2.2329345959504754E-2</v>
      </c>
      <c r="N85" s="74">
        <f t="shared" ca="1" si="24"/>
        <v>0.13191213463829765</v>
      </c>
      <c r="O85" s="74">
        <f t="shared" ca="1" si="24"/>
        <v>6.1740800335713497E-2</v>
      </c>
      <c r="P85" s="74">
        <f t="shared" ca="1" si="24"/>
        <v>0.20027228890247706</v>
      </c>
      <c r="Q85" s="74">
        <f t="shared" ca="1" si="24"/>
        <v>0.10401209634002517</v>
      </c>
      <c r="R85" s="74"/>
    </row>
    <row r="86" spans="1:18" x14ac:dyDescent="0.2">
      <c r="A86" t="s">
        <v>117</v>
      </c>
      <c r="B86" s="74">
        <f t="shared" ca="1" si="23"/>
        <v>7.4532487425662541E-3</v>
      </c>
      <c r="C86" s="74">
        <f t="shared" ca="1" si="23"/>
        <v>2.9702111408735909E-3</v>
      </c>
      <c r="D86" s="74">
        <f t="shared" ca="1" si="23"/>
        <v>1.3633004993845566E-2</v>
      </c>
      <c r="E86" s="74">
        <f t="shared" ca="1" si="23"/>
        <v>5.4956037426556748E-3</v>
      </c>
      <c r="F86" s="74">
        <f t="shared" ca="1" si="23"/>
        <v>1.4599792972573411E-2</v>
      </c>
      <c r="G86" s="74">
        <f t="shared" ca="1" si="23"/>
        <v>5.8959682119370527E-3</v>
      </c>
      <c r="H86" s="74">
        <f t="shared" ca="1" si="23"/>
        <v>2.6228101865386821E-2</v>
      </c>
      <c r="I86" s="74">
        <f t="shared" ca="1" si="24"/>
        <v>1.0827427510416654E-2</v>
      </c>
      <c r="J86" s="74">
        <f t="shared" ca="1" si="24"/>
        <v>2.9105126800342607E-2</v>
      </c>
      <c r="K86" s="74">
        <f t="shared" ca="1" si="24"/>
        <v>1.2081573481225294E-2</v>
      </c>
      <c r="L86" s="74">
        <f t="shared" ca="1" si="24"/>
        <v>5.045758403635503E-2</v>
      </c>
      <c r="M86" s="74">
        <f t="shared" ca="1" si="24"/>
        <v>2.1841636501735873E-2</v>
      </c>
      <c r="N86" s="74">
        <f t="shared" ca="1" si="24"/>
        <v>0.11653919999757767</v>
      </c>
      <c r="O86" s="74">
        <f t="shared" ca="1" si="24"/>
        <v>5.815053948778437E-2</v>
      </c>
      <c r="P86" s="74">
        <f t="shared" ca="1" si="24"/>
        <v>0.16685571328619531</v>
      </c>
      <c r="Q86" s="74">
        <f t="shared" ca="1" si="24"/>
        <v>9.4212823106595955E-2</v>
      </c>
      <c r="R86" s="74"/>
    </row>
    <row r="87" spans="1:18" x14ac:dyDescent="0.2">
      <c r="A87" t="s">
        <v>118</v>
      </c>
      <c r="B87" s="74">
        <f t="shared" ca="1" si="23"/>
        <v>7.3981087974740456E-3</v>
      </c>
      <c r="C87" s="74">
        <f t="shared" ca="1" si="23"/>
        <v>2.961415112713417E-3</v>
      </c>
      <c r="D87" s="74">
        <f t="shared" ca="1" si="23"/>
        <v>1.3449645904070273E-2</v>
      </c>
      <c r="E87" s="74">
        <f t="shared" ca="1" si="23"/>
        <v>5.4655671513630377E-3</v>
      </c>
      <c r="F87" s="74">
        <f t="shared" ca="1" si="23"/>
        <v>1.4389706240525824E-2</v>
      </c>
      <c r="G87" s="74">
        <f t="shared" ca="1" si="23"/>
        <v>5.8614095276848799E-3</v>
      </c>
      <c r="H87" s="74">
        <f t="shared" ca="1" si="23"/>
        <v>2.555777006857618E-2</v>
      </c>
      <c r="I87" s="74">
        <f t="shared" ca="1" si="24"/>
        <v>1.0711450061345995E-2</v>
      </c>
      <c r="J87" s="74">
        <f t="shared" ca="1" si="24"/>
        <v>2.8281976294137312E-2</v>
      </c>
      <c r="K87" s="74">
        <f t="shared" ca="1" si="24"/>
        <v>1.1937351492003478E-2</v>
      </c>
      <c r="L87" s="74">
        <f t="shared" ca="1" si="24"/>
        <v>4.8033909034645106E-2</v>
      </c>
      <c r="M87" s="74">
        <f t="shared" ca="1" si="24"/>
        <v>2.1374776405187812E-2</v>
      </c>
      <c r="N87" s="74">
        <f t="shared" ca="1" si="24"/>
        <v>0.1043753770560234</v>
      </c>
      <c r="O87" s="74">
        <f t="shared" ca="1" si="24"/>
        <v>5.4954883372202445E-2</v>
      </c>
      <c r="P87" s="74">
        <f t="shared" ca="1" si="24"/>
        <v>0.14299601174877274</v>
      </c>
      <c r="Q87" s="74">
        <f t="shared" ca="1" si="24"/>
        <v>8.6101004408918436E-2</v>
      </c>
      <c r="R87" s="74"/>
    </row>
    <row r="88" spans="1:18" x14ac:dyDescent="0.2">
      <c r="A88" t="s">
        <v>112</v>
      </c>
      <c r="B88" s="74">
        <f t="shared" ref="B88:P93" ca="1" si="25">1-B76/B75</f>
        <v>7.3437787234931218E-3</v>
      </c>
      <c r="C88" s="74">
        <f ca="1">1-C76/C75</f>
        <v>2.9526710281074786E-3</v>
      </c>
      <c r="D88" s="74">
        <f t="shared" ca="1" si="25"/>
        <v>1.3271153587578466E-2</v>
      </c>
      <c r="E88" s="74">
        <f t="shared" ca="1" si="25"/>
        <v>5.4358571093069408E-3</v>
      </c>
      <c r="F88" s="74">
        <f t="shared" ca="1" si="25"/>
        <v>1.4185579912729951E-2</v>
      </c>
      <c r="G88" s="74">
        <f t="shared" ca="1" si="25"/>
        <v>5.8272536078672887E-3</v>
      </c>
      <c r="H88" s="74">
        <f t="shared" ca="1" si="25"/>
        <v>2.4920848746401658E-2</v>
      </c>
      <c r="I88" s="74">
        <f t="shared" ca="1" si="25"/>
        <v>1.0597930854247317E-2</v>
      </c>
      <c r="J88" s="74">
        <f t="shared" ca="1" si="25"/>
        <v>2.7504105825197689E-2</v>
      </c>
      <c r="K88" s="74">
        <f t="shared" ca="1" si="25"/>
        <v>1.1796532141444049E-2</v>
      </c>
      <c r="L88" s="74">
        <f t="shared" ca="1" si="25"/>
        <v>4.5832399715853955E-2</v>
      </c>
      <c r="M88" s="74">
        <f t="shared" ca="1" si="25"/>
        <v>2.0927456697548474E-2</v>
      </c>
      <c r="N88" s="74">
        <f t="shared" ca="1" si="25"/>
        <v>9.4510778875078527E-2</v>
      </c>
      <c r="O88" s="74">
        <f t="shared" ca="1" si="25"/>
        <v>5.2092164545024855E-2</v>
      </c>
      <c r="P88" s="74">
        <f t="shared" ca="1" si="25"/>
        <v>0.1251063085775691</v>
      </c>
      <c r="Q88" s="74">
        <f ca="1">1-Q76/Q75</f>
        <v>7.9275319753319362E-2</v>
      </c>
      <c r="R88" s="74"/>
    </row>
    <row r="89" spans="1:18" x14ac:dyDescent="0.2">
      <c r="A89" t="s">
        <v>119</v>
      </c>
      <c r="B89" s="74">
        <f t="shared" ca="1" si="25"/>
        <v>7.2902408081571002E-3</v>
      </c>
      <c r="C89" s="74">
        <f t="shared" ca="1" si="25"/>
        <v>2.9439784282949688E-3</v>
      </c>
      <c r="D89" s="74">
        <f t="shared" ca="1" si="25"/>
        <v>1.3097336819064442E-2</v>
      </c>
      <c r="E89" s="74">
        <f t="shared" ca="1" si="25"/>
        <v>5.4064683200527597E-3</v>
      </c>
      <c r="F89" s="74">
        <f t="shared" ca="1" si="25"/>
        <v>1.3987163881733267E-2</v>
      </c>
      <c r="G89" s="74">
        <f t="shared" ca="1" si="25"/>
        <v>5.7934934522455572E-3</v>
      </c>
      <c r="H89" s="74">
        <f t="shared" ca="1" si="25"/>
        <v>2.431490078173637E-2</v>
      </c>
      <c r="I89" s="74">
        <f t="shared" ca="1" si="25"/>
        <v>1.0486792551899216E-2</v>
      </c>
      <c r="J89" s="74">
        <f t="shared" ca="1" si="25"/>
        <v>2.6767879241814785E-2</v>
      </c>
      <c r="K89" s="74">
        <f t="shared" ca="1" si="25"/>
        <v>1.1658996415492062E-2</v>
      </c>
      <c r="L89" s="74">
        <f t="shared" ca="1" si="25"/>
        <v>4.3823847614882117E-2</v>
      </c>
      <c r="M89" s="74">
        <f t="shared" ca="1" si="25"/>
        <v>2.0498475734254118E-2</v>
      </c>
      <c r="N89" s="74">
        <f t="shared" ca="1" si="25"/>
        <v>8.6349792710324058E-2</v>
      </c>
      <c r="O89" s="74">
        <f t="shared" ca="1" si="25"/>
        <v>4.9512928905379838E-2</v>
      </c>
      <c r="P89" s="74">
        <f t="shared" ca="1" si="25"/>
        <v>0.11119510007524203</v>
      </c>
      <c r="Q89" s="74">
        <f t="shared" ca="1" si="24"/>
        <v>7.3452360396269012E-2</v>
      </c>
      <c r="R89" s="74"/>
    </row>
    <row r="90" spans="1:18" x14ac:dyDescent="0.2">
      <c r="A90" t="s">
        <v>120</v>
      </c>
      <c r="B90" s="74">
        <f t="shared" ca="1" si="25"/>
        <v>7.2374778517737548E-3</v>
      </c>
      <c r="C90" s="74">
        <f t="shared" ca="1" si="25"/>
        <v>2.9353368598996621E-3</v>
      </c>
      <c r="D90" s="74">
        <f t="shared" ca="1" si="25"/>
        <v>1.2928014261875065E-2</v>
      </c>
      <c r="E90" s="74">
        <f t="shared" ca="1" si="25"/>
        <v>5.3773956010914059E-3</v>
      </c>
      <c r="F90" s="74">
        <f t="shared" ca="1" si="25"/>
        <v>1.3794221840232823E-2</v>
      </c>
      <c r="G90" s="74">
        <f t="shared" ca="1" si="25"/>
        <v>5.7601222218690573E-3</v>
      </c>
      <c r="H90" s="74">
        <f t="shared" ca="1" si="25"/>
        <v>2.3737720463872791E-2</v>
      </c>
      <c r="I90" s="74">
        <f t="shared" ca="1" si="25"/>
        <v>1.0377961027492222E-2</v>
      </c>
      <c r="J90" s="74">
        <f t="shared" ca="1" si="25"/>
        <v>2.6070039570755377E-2</v>
      </c>
      <c r="K90" s="74">
        <f t="shared" ca="1" si="25"/>
        <v>1.1524630786462819E-2</v>
      </c>
      <c r="L90" s="74">
        <f t="shared" ca="1" si="25"/>
        <v>4.1983949413513355E-2</v>
      </c>
      <c r="M90" s="74">
        <f t="shared" ca="1" si="25"/>
        <v>2.0086728419173139E-2</v>
      </c>
      <c r="N90" s="74">
        <f t="shared" ca="1" si="25"/>
        <v>7.9486177739207742E-2</v>
      </c>
      <c r="O90" s="74">
        <f t="shared" ca="1" si="25"/>
        <v>4.7177054747692071E-2</v>
      </c>
      <c r="P90" s="74">
        <f t="shared" ca="1" si="25"/>
        <v>0.10006802591886232</v>
      </c>
      <c r="Q90" s="74">
        <f t="shared" ca="1" si="24"/>
        <v>6.8426288027494619E-2</v>
      </c>
      <c r="R90" s="74"/>
    </row>
    <row r="91" spans="1:18" x14ac:dyDescent="0.2">
      <c r="A91" t="s">
        <v>121</v>
      </c>
      <c r="B91" s="74">
        <f t="shared" ca="1" si="25"/>
        <v>7.1854731490034185E-3</v>
      </c>
      <c r="C91" s="74">
        <f t="shared" ca="1" si="25"/>
        <v>2.9267458748537534E-3</v>
      </c>
      <c r="D91" s="74">
        <f t="shared" ca="1" si="25"/>
        <v>1.2763013836966208E-2</v>
      </c>
      <c r="E91" s="74">
        <f t="shared" ca="1" si="25"/>
        <v>5.3486338807888778E-3</v>
      </c>
      <c r="F91" s="74">
        <f t="shared" ca="1" si="25"/>
        <v>1.3606530342216483E-2</v>
      </c>
      <c r="G91" s="74">
        <f t="shared" ca="1" si="25"/>
        <v>5.7271332344576154E-3</v>
      </c>
      <c r="H91" s="74">
        <f t="shared" ca="1" si="25"/>
        <v>2.3187306660065854E-2</v>
      </c>
      <c r="I91" s="74">
        <f t="shared" ca="1" si="25"/>
        <v>1.0271365199750249E-2</v>
      </c>
      <c r="J91" s="74">
        <f t="shared" ca="1" si="25"/>
        <v>2.5407660847071911E-2</v>
      </c>
      <c r="K91" s="74">
        <f t="shared" ca="1" si="25"/>
        <v>1.1393326900504763E-2</v>
      </c>
      <c r="L91" s="74">
        <f t="shared" ca="1" si="25"/>
        <v>4.0292318741708244E-2</v>
      </c>
      <c r="M91" s="74">
        <f t="shared" ca="1" si="25"/>
        <v>1.9691196698835234E-2</v>
      </c>
      <c r="N91" s="74">
        <f t="shared" ca="1" si="25"/>
        <v>7.3633344621120922E-2</v>
      </c>
      <c r="O91" s="74">
        <f t="shared" ca="1" si="25"/>
        <v>4.5051650562625389E-2</v>
      </c>
      <c r="P91" s="74">
        <f t="shared" ca="1" si="25"/>
        <v>9.0965307200232437E-2</v>
      </c>
      <c r="Q91" s="74">
        <f t="shared" ca="1" si="24"/>
        <v>6.4043995167717194E-2</v>
      </c>
      <c r="R91" s="74"/>
    </row>
    <row r="92" spans="1:18" x14ac:dyDescent="0.2">
      <c r="A92" t="s">
        <v>122</v>
      </c>
      <c r="B92" s="74">
        <f t="shared" ca="1" si="25"/>
        <v>7.1342104712232013E-3</v>
      </c>
      <c r="C92" s="74">
        <f t="shared" ca="1" si="25"/>
        <v>2.9182050303192542E-3</v>
      </c>
      <c r="D92" s="74">
        <f t="shared" ca="1" si="25"/>
        <v>1.2602172139573264E-2</v>
      </c>
      <c r="E92" s="74">
        <f t="shared" ca="1" si="25"/>
        <v>5.320178195441061E-3</v>
      </c>
      <c r="F92" s="74">
        <f t="shared" ca="1" si="25"/>
        <v>1.3423877939719553E-2</v>
      </c>
      <c r="G92" s="74">
        <f t="shared" ca="1" si="25"/>
        <v>5.694519959940636E-3</v>
      </c>
      <c r="H92" s="74">
        <f t="shared" ca="1" si="25"/>
        <v>2.2661839634968817E-2</v>
      </c>
      <c r="I92" s="74">
        <f t="shared" ca="1" si="25"/>
        <v>1.0166936878112209E-2</v>
      </c>
      <c r="J92" s="74">
        <f t="shared" ca="1" si="25"/>
        <v>2.4778107105307923E-2</v>
      </c>
      <c r="K92" s="74">
        <f t="shared" ca="1" si="25"/>
        <v>1.1264981286183473E-2</v>
      </c>
      <c r="L92" s="74">
        <f t="shared" ca="1" si="25"/>
        <v>3.8731727626754253E-2</v>
      </c>
      <c r="M92" s="74">
        <f t="shared" ca="1" si="25"/>
        <v>1.9310941158052319E-2</v>
      </c>
      <c r="N92" s="74">
        <f t="shared" ca="1" si="25"/>
        <v>6.8583325015027063E-2</v>
      </c>
      <c r="O92" s="74">
        <f t="shared" ca="1" si="25"/>
        <v>4.3109496586480445E-2</v>
      </c>
      <c r="P92" s="74">
        <f t="shared" ca="1" si="25"/>
        <v>8.3380568199439953E-2</v>
      </c>
      <c r="Q92" s="74">
        <f t="shared" ca="1" si="24"/>
        <v>6.0189236026487847E-2</v>
      </c>
      <c r="R92" s="74"/>
    </row>
    <row r="93" spans="1:18" x14ac:dyDescent="0.2">
      <c r="A93" t="s">
        <v>123</v>
      </c>
      <c r="B93" s="74">
        <f t="shared" ca="1" si="25"/>
        <v>7.0836740496433848E-3</v>
      </c>
      <c r="C93" s="74">
        <f t="shared" ca="1" si="25"/>
        <v>2.9097138886127194E-3</v>
      </c>
      <c r="D93" s="74">
        <f t="shared" ca="1" si="25"/>
        <v>1.2445333899437805E-2</v>
      </c>
      <c r="E93" s="74">
        <f t="shared" ca="1" si="25"/>
        <v>5.2920236864146819E-3</v>
      </c>
      <c r="F93" s="74">
        <f t="shared" ca="1" si="25"/>
        <v>1.324606438819087E-2</v>
      </c>
      <c r="G93" s="74">
        <f t="shared" ca="1" si="25"/>
        <v>5.6622760161482155E-3</v>
      </c>
      <c r="H93" s="74">
        <f t="shared" ca="1" si="25"/>
        <v>2.2159660952106863E-2</v>
      </c>
      <c r="I93" s="74">
        <f t="shared" ca="1" si="25"/>
        <v>1.0064610617263936E-2</v>
      </c>
      <c r="J93" s="74">
        <f t="shared" ca="1" si="25"/>
        <v>2.4178997320013496E-2</v>
      </c>
      <c r="K93" s="74">
        <f t="shared" ca="1" si="25"/>
        <v>1.1139495082540973E-2</v>
      </c>
      <c r="L93" s="74">
        <f t="shared" ca="1" si="25"/>
        <v>3.7287517649284285E-2</v>
      </c>
      <c r="M93" s="74">
        <f t="shared" ca="1" si="25"/>
        <v>1.8945093570871374E-2</v>
      </c>
      <c r="N93" s="74">
        <f t="shared" ca="1" si="25"/>
        <v>6.4181541494728656E-2</v>
      </c>
      <c r="O93" s="74">
        <f t="shared" ca="1" si="25"/>
        <v>4.1327872795285603E-2</v>
      </c>
      <c r="P93" s="74">
        <f t="shared" ca="1" si="25"/>
        <v>7.6963322628185615E-2</v>
      </c>
      <c r="Q93" s="74">
        <f t="shared" ca="1" si="24"/>
        <v>5.6772162913173108E-2</v>
      </c>
      <c r="R93" s="74"/>
    </row>
    <row r="95" spans="1:18" x14ac:dyDescent="0.2">
      <c r="A95" s="5" t="s">
        <v>214</v>
      </c>
      <c r="B95" t="s">
        <v>202</v>
      </c>
      <c r="C95" t="s">
        <v>203</v>
      </c>
      <c r="D95" t="s">
        <v>204</v>
      </c>
      <c r="E95" t="s">
        <v>205</v>
      </c>
      <c r="F95" t="s">
        <v>206</v>
      </c>
      <c r="G95" t="s">
        <v>207</v>
      </c>
      <c r="H95" t="s">
        <v>208</v>
      </c>
    </row>
    <row r="96" spans="1:18" x14ac:dyDescent="0.2">
      <c r="A96" t="s">
        <v>202</v>
      </c>
      <c r="B96">
        <v>0.23861129</v>
      </c>
      <c r="C96">
        <v>-0.1985546</v>
      </c>
      <c r="D96">
        <v>-0.20688219999999999</v>
      </c>
      <c r="E96">
        <v>-0.2176749</v>
      </c>
      <c r="F96">
        <v>-9.5884000000000004E-3</v>
      </c>
      <c r="G96">
        <v>-1.25015E-2</v>
      </c>
      <c r="H96">
        <v>6.1865499999999999E-3</v>
      </c>
    </row>
    <row r="97" spans="1:8" x14ac:dyDescent="0.2">
      <c r="A97" t="s">
        <v>203</v>
      </c>
      <c r="B97">
        <v>-0.1985546</v>
      </c>
      <c r="C97">
        <v>0.29571948999999997</v>
      </c>
      <c r="D97">
        <v>0.19730122999999999</v>
      </c>
      <c r="E97">
        <v>0.19791312</v>
      </c>
      <c r="F97" s="113">
        <v>-6.0099999999999997E-5</v>
      </c>
      <c r="G97">
        <v>2.7811999999999997E-4</v>
      </c>
      <c r="H97">
        <v>-3.5429999999999999E-4</v>
      </c>
    </row>
    <row r="98" spans="1:8" x14ac:dyDescent="0.2">
      <c r="A98" t="s">
        <v>204</v>
      </c>
      <c r="B98">
        <v>-0.20688219999999999</v>
      </c>
      <c r="C98">
        <v>0.19730122999999999</v>
      </c>
      <c r="D98">
        <v>0.21338671000000001</v>
      </c>
      <c r="E98">
        <v>0.20395241</v>
      </c>
      <c r="F98" s="113">
        <v>-5.2500000000000002E-5</v>
      </c>
      <c r="G98">
        <v>5.3523999999999998E-4</v>
      </c>
      <c r="H98">
        <v>-1.9342000000000001E-3</v>
      </c>
    </row>
    <row r="99" spans="1:8" x14ac:dyDescent="0.2">
      <c r="A99" t="s">
        <v>205</v>
      </c>
      <c r="B99">
        <v>-0.2176749</v>
      </c>
      <c r="C99">
        <v>0.19791312</v>
      </c>
      <c r="D99">
        <v>0.20395241</v>
      </c>
      <c r="E99">
        <v>0.21635315999999999</v>
      </c>
      <c r="F99">
        <v>2.91924E-3</v>
      </c>
      <c r="G99" s="113">
        <v>-8.1299999999999997E-5</v>
      </c>
      <c r="H99">
        <v>-3.8159999999999999E-3</v>
      </c>
    </row>
    <row r="100" spans="1:8" x14ac:dyDescent="0.2">
      <c r="A100" t="s">
        <v>206</v>
      </c>
      <c r="B100">
        <v>-9.5884000000000004E-3</v>
      </c>
      <c r="C100" s="113">
        <v>-6.0099999999999997E-5</v>
      </c>
      <c r="D100" s="113">
        <v>-5.2500000000000002E-5</v>
      </c>
      <c r="E100">
        <v>2.91924E-3</v>
      </c>
      <c r="F100">
        <v>1.4287909999999999E-2</v>
      </c>
      <c r="G100">
        <v>-1.7009999999999999E-4</v>
      </c>
      <c r="H100">
        <v>-6.6069999999999996E-4</v>
      </c>
    </row>
    <row r="101" spans="1:8" x14ac:dyDescent="0.2">
      <c r="A101" t="s">
        <v>207</v>
      </c>
      <c r="B101">
        <v>-1.25015E-2</v>
      </c>
      <c r="C101">
        <v>2.7811999999999997E-4</v>
      </c>
      <c r="D101">
        <v>5.3523999999999998E-4</v>
      </c>
      <c r="E101" s="113">
        <v>-8.1299999999999997E-5</v>
      </c>
      <c r="F101">
        <v>-1.7009999999999999E-4</v>
      </c>
      <c r="G101">
        <v>1.620883E-2</v>
      </c>
      <c r="H101">
        <v>-1.0045E-3</v>
      </c>
    </row>
    <row r="102" spans="1:8" x14ac:dyDescent="0.2">
      <c r="A102" t="s">
        <v>208</v>
      </c>
      <c r="B102">
        <v>6.1865499999999999E-3</v>
      </c>
      <c r="C102">
        <v>-3.5429999999999999E-4</v>
      </c>
      <c r="D102">
        <v>-1.9342000000000001E-3</v>
      </c>
      <c r="E102">
        <v>-3.8159999999999999E-3</v>
      </c>
      <c r="F102">
        <v>-6.6069999999999996E-4</v>
      </c>
      <c r="G102">
        <v>-1.0045E-3</v>
      </c>
      <c r="H102">
        <v>1.0475899999999999E-3</v>
      </c>
    </row>
    <row r="104" spans="1:8" x14ac:dyDescent="0.2">
      <c r="A104" s="5" t="s">
        <v>209</v>
      </c>
      <c r="B104" t="s">
        <v>202</v>
      </c>
      <c r="C104" t="s">
        <v>203</v>
      </c>
      <c r="D104" t="s">
        <v>204</v>
      </c>
      <c r="E104" t="s">
        <v>205</v>
      </c>
      <c r="F104" t="s">
        <v>206</v>
      </c>
      <c r="G104" t="s">
        <v>207</v>
      </c>
      <c r="H104" t="s">
        <v>208</v>
      </c>
    </row>
    <row r="105" spans="1:8" x14ac:dyDescent="0.2">
      <c r="A105" t="s">
        <v>202</v>
      </c>
      <c r="B105">
        <f>SQRT(B96)</f>
        <v>0.48847854610003089</v>
      </c>
    </row>
    <row r="106" spans="1:8" x14ac:dyDescent="0.2">
      <c r="A106" t="s">
        <v>203</v>
      </c>
      <c r="B106">
        <f t="shared" ref="B106:B111" si="26">B97/$B$105</f>
        <v>-0.4064755792966594</v>
      </c>
      <c r="C106">
        <f>SQRT(C97-$B$126^2)</f>
        <v>0.54380096542760936</v>
      </c>
    </row>
    <row r="107" spans="1:8" x14ac:dyDescent="0.2">
      <c r="A107" t="s">
        <v>204</v>
      </c>
      <c r="B107">
        <f t="shared" si="26"/>
        <v>-0.42352361562596558</v>
      </c>
      <c r="C107">
        <f>(C98-$B$106*B107)/$C$106</f>
        <v>4.6247109864625255E-2</v>
      </c>
      <c r="D107">
        <f>SQRT(D98-B107^2-C107^2)</f>
        <v>0.17853756421626976</v>
      </c>
    </row>
    <row r="108" spans="1:8" x14ac:dyDescent="0.2">
      <c r="A108" t="s">
        <v>205</v>
      </c>
      <c r="B108">
        <f t="shared" si="26"/>
        <v>-0.44561813766008146</v>
      </c>
      <c r="C108">
        <f>(C99-$B$106*B108)/$C$106</f>
        <v>3.0857299667213713E-2</v>
      </c>
      <c r="D108">
        <f>(D99-B108*$B$107-C108*$C$107)/$D$107</f>
        <v>7.7269701098569038E-2</v>
      </c>
      <c r="E108">
        <f>SQRT(E99-B108^2-C108^2-D108^2)</f>
        <v>0.10418663895983142</v>
      </c>
    </row>
    <row r="109" spans="1:8" x14ac:dyDescent="0.2">
      <c r="A109" t="s">
        <v>206</v>
      </c>
      <c r="B109">
        <f t="shared" si="26"/>
        <v>-1.9629111813718188E-2</v>
      </c>
      <c r="C109">
        <f>(C100-$B$106*B109)/$C$106</f>
        <v>-1.4782714828832227E-2</v>
      </c>
      <c r="D109">
        <f>(D100-B109*$B$107-C109*$C$107)/$D$107</f>
        <v>-4.3028673566869388E-2</v>
      </c>
      <c r="E109" s="113">
        <f>(E100-B109*$B$108-C109*$C$108-D109*$D$108)/$E$108</f>
        <v>-1.9646289238600265E-2</v>
      </c>
      <c r="F109">
        <f>SQRT(F100-B109^2-C109^2-D109^2-E109^2)</f>
        <v>0.10698895214891596</v>
      </c>
    </row>
    <row r="110" spans="1:8" x14ac:dyDescent="0.2">
      <c r="A110" t="s">
        <v>207</v>
      </c>
      <c r="B110">
        <f t="shared" si="26"/>
        <v>-2.5592730939384873E-2</v>
      </c>
      <c r="C110">
        <f>(C101-$B$106*B110)/$C$106</f>
        <v>-1.8618393085066715E-2</v>
      </c>
      <c r="D110">
        <f>(D101-B110*$B$107-C110*$C$107)/$D$107</f>
        <v>-5.288992886250226E-2</v>
      </c>
      <c r="E110" s="113">
        <f>(E101-B110*$B$108-C110*$C$108-D110*$D$108)/$E$108</f>
        <v>-6.5503435353139683E-2</v>
      </c>
      <c r="F110" s="113">
        <f>(F101-B110*$B$109-C110*$C$109-D110*$D$109-E110*$E$109)/$F$109</f>
        <v>-4.2157398528089272E-2</v>
      </c>
      <c r="G110">
        <f>SQRT(G101-B110^2-C110^2-D110^2-E110^2-F110^2)</f>
        <v>7.9636089137994151E-2</v>
      </c>
    </row>
    <row r="111" spans="1:8" x14ac:dyDescent="0.2">
      <c r="A111" t="s">
        <v>208</v>
      </c>
      <c r="B111">
        <f t="shared" si="26"/>
        <v>1.2664936975007117E-2</v>
      </c>
      <c r="C111">
        <f>(C102-$B$106*B111)/$C$106</f>
        <v>8.8151509438793626E-3</v>
      </c>
      <c r="D111" s="113">
        <f>(D102-B111*$B$107-C111*$C$107)/$D$107</f>
        <v>1.6926547970008421E-2</v>
      </c>
      <c r="E111" s="113">
        <f>(E102-B111*$B$108-C111*$C$108-D111*$D$108)/$E$108</f>
        <v>2.3784678563281841E-3</v>
      </c>
      <c r="F111" s="113">
        <f>(F102-B111*$B$109-C111*$C$109-D111*$D$109-E111*$E$109)/$F$109</f>
        <v>4.610460158088121E-3</v>
      </c>
      <c r="G111" s="113">
        <f>(G102-B111*$B$110-C111*$C$110-D111*$D$110-E111*$E$110-F111*$F$110)/$G$110</f>
        <v>9.1561629583524606E-3</v>
      </c>
      <c r="H111">
        <f>SQRT(H102-B111^2-C111^2-D111^2-E111^2-F111^2-G111^2)</f>
        <v>2.030334176291957E-2</v>
      </c>
    </row>
    <row r="113" spans="1:8" x14ac:dyDescent="0.2">
      <c r="A113" s="5" t="s">
        <v>210</v>
      </c>
      <c r="B113" t="s">
        <v>211</v>
      </c>
      <c r="C113" t="s">
        <v>212</v>
      </c>
      <c r="D113" t="s">
        <v>213</v>
      </c>
    </row>
    <row r="114" spans="1:8" x14ac:dyDescent="0.2">
      <c r="A114" t="s">
        <v>202</v>
      </c>
      <c r="B114">
        <f ca="1">NORMINV(RAND(),0,1)</f>
        <v>0.10542110695031702</v>
      </c>
      <c r="C114">
        <f ca="1">B105*B114</f>
        <v>5.1495949051346718E-2</v>
      </c>
      <c r="D114" s="70">
        <f t="shared" ref="D114:D120" ca="1" si="27">B9+C114</f>
        <v>7.2678959490513471</v>
      </c>
    </row>
    <row r="115" spans="1:8" x14ac:dyDescent="0.2">
      <c r="A115" t="s">
        <v>203</v>
      </c>
      <c r="B115">
        <f t="shared" ref="B115:B120" ca="1" si="28">NORMINV(RAND(),0,1)</f>
        <v>-1.028799080019464</v>
      </c>
      <c r="C115">
        <f ca="1">B106*B114+C106*B115</f>
        <v>-0.60231303846334605</v>
      </c>
      <c r="D115" s="70">
        <f t="shared" ca="1" si="27"/>
        <v>-0.91141303846334609</v>
      </c>
    </row>
    <row r="116" spans="1:8" x14ac:dyDescent="0.2">
      <c r="A116" t="s">
        <v>204</v>
      </c>
      <c r="B116">
        <f t="shared" ca="1" si="28"/>
        <v>0.81858158603424325</v>
      </c>
      <c r="C116">
        <f ca="1">B107*B114+C107*B115+D107*B116</f>
        <v>5.3920250021669253E-2</v>
      </c>
      <c r="D116" s="70">
        <f t="shared" ca="1" si="27"/>
        <v>-1.8778797499783306</v>
      </c>
    </row>
    <row r="117" spans="1:8" x14ac:dyDescent="0.2">
      <c r="A117" t="s">
        <v>205</v>
      </c>
      <c r="B117">
        <f t="shared" ca="1" si="28"/>
        <v>-0.12453344461200017</v>
      </c>
      <c r="C117">
        <f ca="1">B108*B114+C108*B115+D108*B116+E108*B117</f>
        <v>-2.8446685413334987E-2</v>
      </c>
      <c r="D117" s="70">
        <f t="shared" ca="1" si="27"/>
        <v>-4.143046685413335</v>
      </c>
    </row>
    <row r="118" spans="1:8" x14ac:dyDescent="0.2">
      <c r="A118" t="s">
        <v>206</v>
      </c>
      <c r="B118">
        <f ca="1">NORMINV(RAND(),0,1)</f>
        <v>1.0543755243012953</v>
      </c>
      <c r="C118" s="113">
        <f ca="1">B109*B114+C109*B115+D109*B116+E109*B117+F109*B118</f>
        <v>9.3169793456107319E-2</v>
      </c>
      <c r="D118" s="70">
        <f t="shared" ca="1" si="27"/>
        <v>-0.81753020654389263</v>
      </c>
    </row>
    <row r="119" spans="1:8" x14ac:dyDescent="0.2">
      <c r="A119" t="s">
        <v>207</v>
      </c>
      <c r="B119">
        <f t="shared" ca="1" si="28"/>
        <v>-0.47227499548408902</v>
      </c>
      <c r="C119" s="113">
        <f ca="1">B110*B114+C110*B115+D110*B116+E110*B117+F110*B118+G110*B119</f>
        <v>-0.10074064457746312</v>
      </c>
      <c r="D119" s="70">
        <f t="shared" ca="1" si="27"/>
        <v>-1.2252406445774633</v>
      </c>
    </row>
    <row r="120" spans="1:8" x14ac:dyDescent="0.2">
      <c r="A120" t="s">
        <v>208</v>
      </c>
      <c r="B120">
        <f t="shared" ca="1" si="28"/>
        <v>-0.35973141489207677</v>
      </c>
      <c r="C120" s="113">
        <f ca="1">B111*B114+C111*B115+D111*B116+E111*B117+F111*B118+G111*B119+B120*H111</f>
        <v>-9.4112615037336873E-4</v>
      </c>
      <c r="D120" s="70">
        <f t="shared" ca="1" si="27"/>
        <v>0.2717588738496266</v>
      </c>
    </row>
    <row r="121" spans="1:8" x14ac:dyDescent="0.2">
      <c r="H121" s="113"/>
    </row>
  </sheetData>
  <mergeCells count="5">
    <mergeCell ref="A27:A28"/>
    <mergeCell ref="B27:E27"/>
    <mergeCell ref="F27:I27"/>
    <mergeCell ref="J27:M27"/>
    <mergeCell ref="N27:Q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6FEC-F2F1-D244-BB35-1817AD6DD427}">
  <sheetPr codeName="Sheet12">
    <tabColor theme="9"/>
  </sheetPr>
  <dimension ref="A1:AG116"/>
  <sheetViews>
    <sheetView workbookViewId="0">
      <selection activeCell="A91" sqref="A91"/>
    </sheetView>
  </sheetViews>
  <sheetFormatPr baseColWidth="10" defaultRowHeight="16" x14ac:dyDescent="0.2"/>
  <cols>
    <col min="1" max="1" width="19.83203125" customWidth="1"/>
    <col min="2" max="17" width="18.5" customWidth="1"/>
  </cols>
  <sheetData>
    <row r="1" spans="1:8" x14ac:dyDescent="0.2">
      <c r="A1" s="5" t="s">
        <v>179</v>
      </c>
    </row>
    <row r="2" spans="1:8" x14ac:dyDescent="0.2">
      <c r="A2" t="s">
        <v>82</v>
      </c>
    </row>
    <row r="3" spans="1:8" x14ac:dyDescent="0.2">
      <c r="A3" t="s">
        <v>79</v>
      </c>
    </row>
    <row r="4" spans="1:8" x14ac:dyDescent="0.2">
      <c r="A4" t="s">
        <v>190</v>
      </c>
    </row>
    <row r="5" spans="1:8" x14ac:dyDescent="0.2">
      <c r="A5" s="5" t="s">
        <v>73</v>
      </c>
    </row>
    <row r="6" spans="1:8" s="13" customFormat="1" x14ac:dyDescent="0.2">
      <c r="A6" s="13" t="s">
        <v>152</v>
      </c>
    </row>
    <row r="7" spans="1:8" s="13" customFormat="1" x14ac:dyDescent="0.2">
      <c r="A7" s="13" t="s">
        <v>153</v>
      </c>
    </row>
    <row r="8" spans="1:8" s="13" customFormat="1" x14ac:dyDescent="0.2">
      <c r="A8" s="21" t="s">
        <v>41</v>
      </c>
      <c r="B8" s="22" t="s">
        <v>217</v>
      </c>
      <c r="C8" s="23" t="s">
        <v>66</v>
      </c>
      <c r="D8" s="114" t="s">
        <v>216</v>
      </c>
      <c r="E8" s="20"/>
      <c r="F8" s="23"/>
      <c r="G8" s="14"/>
      <c r="H8" s="14"/>
    </row>
    <row r="9" spans="1:8" s="13" customFormat="1" x14ac:dyDescent="0.2">
      <c r="A9" s="16" t="s">
        <v>154</v>
      </c>
      <c r="B9" s="70">
        <v>1.6652</v>
      </c>
      <c r="C9" s="19" t="s">
        <v>114</v>
      </c>
      <c r="D9" s="70">
        <f ca="1">D110</f>
        <v>1.7332350443768374</v>
      </c>
      <c r="E9" s="33"/>
      <c r="F9" s="15"/>
      <c r="G9" s="15"/>
      <c r="H9" s="14"/>
    </row>
    <row r="10" spans="1:8" s="13" customFormat="1" x14ac:dyDescent="0.2">
      <c r="A10" s="16" t="s">
        <v>45</v>
      </c>
      <c r="B10" s="70">
        <v>0.31090000000000001</v>
      </c>
      <c r="C10" s="19">
        <v>0.56999999999999995</v>
      </c>
      <c r="D10" s="70">
        <f t="shared" ref="D10:D15" ca="1" si="0">D111</f>
        <v>0.25737708548114591</v>
      </c>
      <c r="E10" s="33"/>
      <c r="F10" s="15"/>
      <c r="G10" s="15"/>
      <c r="H10" s="14"/>
    </row>
    <row r="11" spans="1:8" s="13" customFormat="1" x14ac:dyDescent="0.2">
      <c r="A11" s="19" t="s">
        <v>46</v>
      </c>
      <c r="B11" s="70">
        <v>1.0708</v>
      </c>
      <c r="C11" s="19" t="s">
        <v>114</v>
      </c>
      <c r="D11" s="70">
        <f t="shared" ca="1" si="0"/>
        <v>0.98040051862249566</v>
      </c>
      <c r="E11" s="43"/>
      <c r="F11" s="15"/>
      <c r="G11" s="15"/>
      <c r="H11" s="14"/>
    </row>
    <row r="12" spans="1:8" s="13" customFormat="1" x14ac:dyDescent="0.2">
      <c r="A12" s="16" t="s">
        <v>47</v>
      </c>
      <c r="B12" s="70">
        <v>1.0883</v>
      </c>
      <c r="C12" s="19" t="s">
        <v>114</v>
      </c>
      <c r="D12" s="70">
        <f t="shared" ca="1" si="0"/>
        <v>1.1640116843162289</v>
      </c>
      <c r="E12" s="43"/>
      <c r="F12" s="15"/>
      <c r="G12" s="15"/>
      <c r="H12" s="14"/>
    </row>
    <row r="13" spans="1:8" s="13" customFormat="1" x14ac:dyDescent="0.2">
      <c r="A13" s="16" t="s">
        <v>43</v>
      </c>
      <c r="B13" s="70">
        <v>-0.1206</v>
      </c>
      <c r="C13" s="19" t="s">
        <v>114</v>
      </c>
      <c r="D13" s="70">
        <f t="shared" ca="1" si="0"/>
        <v>-0.10792645663862628</v>
      </c>
      <c r="E13" s="43"/>
      <c r="F13" s="15"/>
      <c r="G13" s="15"/>
      <c r="H13" s="14"/>
    </row>
    <row r="14" spans="1:8" s="13" customFormat="1" x14ac:dyDescent="0.2">
      <c r="A14" s="16" t="s">
        <v>44</v>
      </c>
      <c r="B14" s="70">
        <v>0.13880000000000001</v>
      </c>
      <c r="C14" s="19" t="s">
        <v>114</v>
      </c>
      <c r="D14" s="70">
        <f t="shared" ca="1" si="0"/>
        <v>-1.846505994983319E-2</v>
      </c>
      <c r="E14" s="43"/>
      <c r="F14" s="16"/>
      <c r="G14" s="15"/>
      <c r="H14" s="14"/>
    </row>
    <row r="15" spans="1:8" s="13" customFormat="1" x14ac:dyDescent="0.2">
      <c r="A15" s="16" t="s">
        <v>155</v>
      </c>
      <c r="B15" s="70">
        <v>0.5474</v>
      </c>
      <c r="C15" s="19" t="s">
        <v>114</v>
      </c>
      <c r="D15" s="70">
        <f t="shared" ca="1" si="0"/>
        <v>0.53558845871844363</v>
      </c>
      <c r="E15" s="43"/>
      <c r="F15" s="16"/>
      <c r="G15" s="18"/>
      <c r="H15" s="14"/>
    </row>
    <row r="16" spans="1:8" s="13" customFormat="1" x14ac:dyDescent="0.2">
      <c r="A16" s="16"/>
      <c r="B16" s="17"/>
      <c r="C16" s="17"/>
      <c r="D16" s="17"/>
      <c r="F16" s="18"/>
      <c r="G16" s="18"/>
      <c r="H16" s="14"/>
    </row>
    <row r="17" spans="1:20" s="13" customFormat="1" x14ac:dyDescent="0.2">
      <c r="A17" s="16"/>
      <c r="B17" s="20" t="s">
        <v>48</v>
      </c>
      <c r="C17" s="20" t="s">
        <v>49</v>
      </c>
      <c r="D17" s="20" t="s">
        <v>50</v>
      </c>
      <c r="E17" s="20" t="s">
        <v>51</v>
      </c>
      <c r="F17" s="20" t="s">
        <v>52</v>
      </c>
      <c r="G17" s="20" t="s">
        <v>53</v>
      </c>
      <c r="H17" s="20" t="s">
        <v>54</v>
      </c>
      <c r="I17" s="20" t="s">
        <v>55</v>
      </c>
      <c r="J17" s="20" t="s">
        <v>56</v>
      </c>
      <c r="K17" s="20" t="s">
        <v>57</v>
      </c>
      <c r="L17" s="20" t="s">
        <v>58</v>
      </c>
      <c r="M17" s="20" t="s">
        <v>59</v>
      </c>
      <c r="N17" s="20" t="s">
        <v>60</v>
      </c>
      <c r="O17" s="20" t="s">
        <v>61</v>
      </c>
      <c r="P17" s="20" t="s">
        <v>62</v>
      </c>
      <c r="Q17" s="20" t="s">
        <v>63</v>
      </c>
    </row>
    <row r="18" spans="1:20" s="13" customFormat="1" x14ac:dyDescent="0.2">
      <c r="A18" s="16" t="s">
        <v>45</v>
      </c>
      <c r="B18" s="13">
        <v>0</v>
      </c>
      <c r="C18" s="13">
        <v>0</v>
      </c>
      <c r="D18" s="13">
        <v>0</v>
      </c>
      <c r="E18" s="13">
        <v>0</v>
      </c>
      <c r="F18" s="16">
        <v>1</v>
      </c>
      <c r="G18" s="16">
        <v>1</v>
      </c>
      <c r="H18" s="16">
        <v>1</v>
      </c>
      <c r="I18" s="16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</row>
    <row r="19" spans="1:20" s="13" customFormat="1" x14ac:dyDescent="0.2">
      <c r="A19" s="19" t="s">
        <v>46</v>
      </c>
      <c r="B19" s="13">
        <v>0</v>
      </c>
      <c r="C19" s="13">
        <v>0</v>
      </c>
      <c r="D19" s="13">
        <v>0</v>
      </c>
      <c r="E19" s="13">
        <v>0</v>
      </c>
      <c r="F19" s="16">
        <v>0</v>
      </c>
      <c r="G19" s="16">
        <v>0</v>
      </c>
      <c r="H19" s="16">
        <v>0</v>
      </c>
      <c r="I19" s="16">
        <v>0</v>
      </c>
      <c r="J19" s="13">
        <v>1</v>
      </c>
      <c r="K19" s="13">
        <v>1</v>
      </c>
      <c r="L19" s="13">
        <v>1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</row>
    <row r="20" spans="1:20" s="13" customFormat="1" x14ac:dyDescent="0.2">
      <c r="A20" s="16" t="s">
        <v>47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</row>
    <row r="21" spans="1:20" s="13" customFormat="1" x14ac:dyDescent="0.2">
      <c r="A21" s="16" t="s">
        <v>43</v>
      </c>
      <c r="B21" s="13">
        <v>0</v>
      </c>
      <c r="C21" s="13">
        <v>0</v>
      </c>
      <c r="D21" s="13">
        <v>1</v>
      </c>
      <c r="E21" s="13">
        <v>1</v>
      </c>
      <c r="F21" s="16">
        <v>0</v>
      </c>
      <c r="G21" s="16">
        <v>0</v>
      </c>
      <c r="H21" s="14">
        <v>1</v>
      </c>
      <c r="I21" s="16">
        <v>1</v>
      </c>
      <c r="J21" s="13">
        <v>0</v>
      </c>
      <c r="K21" s="16">
        <v>0</v>
      </c>
      <c r="L21" s="16">
        <v>1</v>
      </c>
      <c r="M21" s="16">
        <v>1</v>
      </c>
      <c r="N21" s="13">
        <v>0</v>
      </c>
      <c r="O21" s="16">
        <v>0</v>
      </c>
      <c r="P21" s="16">
        <v>1</v>
      </c>
      <c r="Q21" s="16">
        <v>1</v>
      </c>
    </row>
    <row r="22" spans="1:20" s="13" customFormat="1" x14ac:dyDescent="0.2">
      <c r="A22" s="16" t="s">
        <v>44</v>
      </c>
      <c r="B22" s="13">
        <v>1</v>
      </c>
      <c r="C22" s="27">
        <v>0</v>
      </c>
      <c r="D22" s="27">
        <v>1</v>
      </c>
      <c r="E22" s="28">
        <v>0</v>
      </c>
      <c r="F22" s="16">
        <v>1</v>
      </c>
      <c r="G22" s="16">
        <v>0</v>
      </c>
      <c r="H22" s="14">
        <v>1</v>
      </c>
      <c r="I22" s="16">
        <v>0</v>
      </c>
      <c r="J22" s="13">
        <v>1</v>
      </c>
      <c r="K22" s="16">
        <v>0</v>
      </c>
      <c r="L22" s="16">
        <v>1</v>
      </c>
      <c r="M22" s="16">
        <v>0</v>
      </c>
      <c r="N22" s="13">
        <v>1</v>
      </c>
      <c r="O22" s="16">
        <v>0</v>
      </c>
      <c r="P22" s="16">
        <v>1</v>
      </c>
      <c r="Q22" s="16">
        <v>0</v>
      </c>
    </row>
    <row r="23" spans="1:20" s="13" customFormat="1" x14ac:dyDescent="0.2">
      <c r="A23" s="24"/>
    </row>
    <row r="25" spans="1:20" x14ac:dyDescent="0.2">
      <c r="A25" s="131" t="s">
        <v>29</v>
      </c>
      <c r="B25" s="133" t="s">
        <v>30</v>
      </c>
      <c r="C25" s="134"/>
      <c r="D25" s="134"/>
      <c r="E25" s="134"/>
      <c r="F25" s="134" t="s">
        <v>31</v>
      </c>
      <c r="G25" s="134"/>
      <c r="H25" s="134"/>
      <c r="I25" s="134"/>
      <c r="J25" s="135" t="s">
        <v>32</v>
      </c>
      <c r="K25" s="135"/>
      <c r="L25" s="135"/>
      <c r="M25" s="135"/>
      <c r="N25" s="135" t="s">
        <v>33</v>
      </c>
      <c r="O25" s="135"/>
      <c r="P25" s="135"/>
      <c r="Q25" s="135"/>
    </row>
    <row r="26" spans="1:20" x14ac:dyDescent="0.2">
      <c r="A26" s="132"/>
      <c r="B26" s="12" t="s">
        <v>34</v>
      </c>
      <c r="C26" s="6" t="s">
        <v>35</v>
      </c>
      <c r="D26" s="6" t="s">
        <v>36</v>
      </c>
      <c r="E26" s="6" t="s">
        <v>37</v>
      </c>
      <c r="F26" s="6" t="s">
        <v>34</v>
      </c>
      <c r="G26" s="6" t="s">
        <v>35</v>
      </c>
      <c r="H26" s="6" t="s">
        <v>36</v>
      </c>
      <c r="I26" s="6" t="s">
        <v>37</v>
      </c>
      <c r="J26" s="6" t="s">
        <v>34</v>
      </c>
      <c r="K26" s="6" t="s">
        <v>35</v>
      </c>
      <c r="L26" s="6" t="s">
        <v>36</v>
      </c>
      <c r="M26" s="6" t="s">
        <v>37</v>
      </c>
      <c r="N26" s="6" t="s">
        <v>34</v>
      </c>
      <c r="O26" s="6" t="s">
        <v>35</v>
      </c>
      <c r="P26" s="6" t="s">
        <v>36</v>
      </c>
      <c r="Q26" s="6" t="s">
        <v>37</v>
      </c>
    </row>
    <row r="27" spans="1:20" x14ac:dyDescent="0.2">
      <c r="A27" s="7">
        <v>0</v>
      </c>
      <c r="B27" s="7"/>
      <c r="C27" s="8"/>
      <c r="D27" s="8"/>
      <c r="E27" s="9"/>
      <c r="F27" s="7"/>
      <c r="G27" s="8"/>
      <c r="H27" s="8"/>
      <c r="I27" s="9"/>
      <c r="J27" s="7"/>
      <c r="K27" s="8"/>
      <c r="L27" s="8"/>
      <c r="M27" s="8"/>
      <c r="N27" s="7"/>
      <c r="O27" s="8"/>
      <c r="P27" s="8"/>
      <c r="Q27" s="9"/>
      <c r="T27" t="s">
        <v>4</v>
      </c>
    </row>
    <row r="28" spans="1:20" x14ac:dyDescent="0.2">
      <c r="A28" s="10">
        <v>1</v>
      </c>
      <c r="B28" s="25">
        <v>0.14834651843783297</v>
      </c>
      <c r="C28" s="29">
        <v>0.16770247238040803</v>
      </c>
      <c r="D28" s="29">
        <v>0.16508215234823498</v>
      </c>
      <c r="E28" s="55">
        <v>0.18579049724110397</v>
      </c>
      <c r="F28" s="25">
        <v>0.11058628468103304</v>
      </c>
      <c r="G28" s="29">
        <v>0.12648837220310805</v>
      </c>
      <c r="H28" s="29">
        <v>0.12432229581459198</v>
      </c>
      <c r="I28" s="55">
        <v>0.14155017935657399</v>
      </c>
      <c r="J28" s="25">
        <v>4.8156170410283972E-2</v>
      </c>
      <c r="K28" s="29">
        <v>5.6741129194267992E-2</v>
      </c>
      <c r="L28" s="29">
        <v>5.5554059570144032E-2</v>
      </c>
      <c r="M28" s="29">
        <v>6.5144272728258956E-2</v>
      </c>
      <c r="N28" s="25">
        <v>4.7151449521125044E-2</v>
      </c>
      <c r="O28" s="29">
        <v>5.5596159868417039E-2</v>
      </c>
      <c r="P28" s="29">
        <v>5.442808056371895E-2</v>
      </c>
      <c r="Q28" s="55">
        <v>6.386828458081395E-2</v>
      </c>
      <c r="R28" s="72">
        <f>AVERAGE(B28:Q28)</f>
        <v>0.10103177368124483</v>
      </c>
      <c r="T28" s="32">
        <f>1-R28-tpNTRD2DEAD!R30-tpNTRD2COM!R29-tpNTRD2TRD!R28</f>
        <v>0.8797269792822946</v>
      </c>
    </row>
    <row r="29" spans="1:20" x14ac:dyDescent="0.2">
      <c r="A29" s="10">
        <v>2</v>
      </c>
      <c r="B29" s="25">
        <v>0.13139055406348488</v>
      </c>
      <c r="C29" s="29">
        <v>0.14327358295594306</v>
      </c>
      <c r="D29" s="29">
        <v>0.14169208096509411</v>
      </c>
      <c r="E29" s="55">
        <v>0.1539823619680325</v>
      </c>
      <c r="F29" s="25">
        <v>0.10661330284569293</v>
      </c>
      <c r="G29" s="29">
        <v>0.11734137502633446</v>
      </c>
      <c r="H29" s="29">
        <v>0.11590733608449155</v>
      </c>
      <c r="I29" s="55">
        <v>0.12709984802068175</v>
      </c>
      <c r="J29" s="25">
        <v>5.8109886599018723E-2</v>
      </c>
      <c r="K29" s="29">
        <v>6.5631351624521495E-2</v>
      </c>
      <c r="L29" s="29">
        <v>6.4613399683149164E-2</v>
      </c>
      <c r="M29" s="29">
        <v>7.265766694420428E-2</v>
      </c>
      <c r="N29" s="25">
        <v>5.7203819672771106E-2</v>
      </c>
      <c r="O29" s="29">
        <v>6.4649616699811507E-2</v>
      </c>
      <c r="P29" s="29">
        <v>6.3641591141218479E-2</v>
      </c>
      <c r="Q29" s="55">
        <v>7.1609929622479696E-2</v>
      </c>
      <c r="R29" s="72">
        <f t="shared" ref="R29:R32" si="1">AVERAGE(B29:Q29)</f>
        <v>9.7213606494808091E-2</v>
      </c>
      <c r="T29" s="32">
        <f>1-R29-tpNTRD2DEAD!R31-tpNTRD2COM!R30-tpNTRD2TRD!R29</f>
        <v>0.88493006266886698</v>
      </c>
    </row>
    <row r="30" spans="1:20" x14ac:dyDescent="0.2">
      <c r="A30" s="10">
        <v>3</v>
      </c>
      <c r="B30" s="25">
        <v>0.11000491356984432</v>
      </c>
      <c r="C30" s="29">
        <v>0.11863548019294501</v>
      </c>
      <c r="D30" s="29">
        <v>0.11749103297827812</v>
      </c>
      <c r="E30" s="55">
        <v>0.1263545335152052</v>
      </c>
      <c r="F30" s="25">
        <v>9.1731094768507271E-2</v>
      </c>
      <c r="G30" s="29">
        <v>9.9695501900907924E-2</v>
      </c>
      <c r="H30" s="29">
        <v>9.8635855743825496E-2</v>
      </c>
      <c r="I30" s="55">
        <v>0.10686945123618341</v>
      </c>
      <c r="J30" s="25">
        <v>5.4239545293875313E-2</v>
      </c>
      <c r="K30" s="29">
        <v>6.0264800301788601E-2</v>
      </c>
      <c r="L30" s="29">
        <v>5.9455129937539208E-2</v>
      </c>
      <c r="M30" s="29">
        <v>6.5808622946916584E-2</v>
      </c>
      <c r="N30" s="25">
        <v>5.3506692902258624E-2</v>
      </c>
      <c r="O30" s="29">
        <v>5.9483966352922302E-2</v>
      </c>
      <c r="P30" s="29">
        <v>5.8680535129048472E-2</v>
      </c>
      <c r="Q30" s="55">
        <v>6.4986701177794481E-2</v>
      </c>
      <c r="R30" s="72">
        <f t="shared" si="1"/>
        <v>8.4115241121740028E-2</v>
      </c>
      <c r="T30" s="32">
        <f>1-R30-tpNTRD2DEAD!R32-tpNTRD2COM!R31-tpNTRD2TRD!R30</f>
        <v>0.89915904915335398</v>
      </c>
    </row>
    <row r="31" spans="1:20" x14ac:dyDescent="0.2">
      <c r="A31" s="10">
        <v>4</v>
      </c>
      <c r="B31" s="25">
        <v>9.5557855877537068E-2</v>
      </c>
      <c r="C31" s="29">
        <v>0.10241574785233454</v>
      </c>
      <c r="D31" s="29">
        <v>0.10150808920469279</v>
      </c>
      <c r="E31" s="55">
        <v>0.10852528450024301</v>
      </c>
      <c r="F31" s="25">
        <v>8.0920654801116654E-2</v>
      </c>
      <c r="G31" s="29">
        <v>8.7321945710029825E-2</v>
      </c>
      <c r="H31" s="29">
        <v>8.6472354678429397E-2</v>
      </c>
      <c r="I31" s="55">
        <v>9.3058462425918753E-2</v>
      </c>
      <c r="J31" s="25">
        <v>5.0127649546101383E-2</v>
      </c>
      <c r="K31" s="29">
        <v>5.5171569819739474E-2</v>
      </c>
      <c r="L31" s="29">
        <v>5.4496408206466063E-2</v>
      </c>
      <c r="M31" s="29">
        <v>5.9774256679154592E-2</v>
      </c>
      <c r="N31" s="25">
        <v>4.9510915804483635E-2</v>
      </c>
      <c r="O31" s="29">
        <v>5.4520467592234501E-2</v>
      </c>
      <c r="P31" s="29">
        <v>5.384975481464116E-2</v>
      </c>
      <c r="Q31" s="55">
        <v>5.9093998189061914E-2</v>
      </c>
      <c r="R31" s="72">
        <f t="shared" si="1"/>
        <v>7.4520338481386533E-2</v>
      </c>
      <c r="T31" s="32">
        <f>1-R31-tpNTRD2DEAD!R33-tpNTRD2COM!R32-tpNTRD2TRD!R31</f>
        <v>0.90969975085115318</v>
      </c>
    </row>
    <row r="32" spans="1:20" x14ac:dyDescent="0.2">
      <c r="A32" s="10">
        <v>5</v>
      </c>
      <c r="B32" s="25">
        <v>8.5077803344483005E-2</v>
      </c>
      <c r="C32" s="29">
        <v>9.0800449795121696E-2</v>
      </c>
      <c r="D32" s="29">
        <v>9.004397408247411E-2</v>
      </c>
      <c r="E32" s="55">
        <v>9.5885660710261833E-2</v>
      </c>
      <c r="F32" s="25">
        <v>7.280019304868468E-2</v>
      </c>
      <c r="G32" s="29">
        <v>7.8181413713423242E-2</v>
      </c>
      <c r="H32" s="29">
        <v>7.7468340098317934E-2</v>
      </c>
      <c r="I32" s="55">
        <v>8.2987863235066017E-2</v>
      </c>
      <c r="J32" s="25">
        <v>4.6545601982291296E-2</v>
      </c>
      <c r="K32" s="29">
        <v>5.0899623207680822E-2</v>
      </c>
      <c r="L32" s="29">
        <v>5.0318301674581067E-2</v>
      </c>
      <c r="M32" s="29">
        <v>5.4851273960037639E-2</v>
      </c>
      <c r="N32" s="25">
        <v>4.6011377642461215E-2</v>
      </c>
      <c r="O32" s="29">
        <v>5.033902469471141E-2</v>
      </c>
      <c r="P32" s="29">
        <v>4.9761107508455527E-2</v>
      </c>
      <c r="Q32" s="55">
        <v>5.4268431217864843E-2</v>
      </c>
      <c r="R32" s="72">
        <f t="shared" si="1"/>
        <v>6.7265027494744778E-2</v>
      </c>
      <c r="T32" s="32">
        <f>1-R32-tpNTRD2DEAD!R34-tpNTRD2COM!R33-tpNTRD2TRD!R32</f>
        <v>0.91776166021696637</v>
      </c>
    </row>
    <row r="33" spans="1:18" x14ac:dyDescent="0.2">
      <c r="A33" s="10">
        <v>6</v>
      </c>
      <c r="B33" s="25">
        <v>7.7056613265146567E-2</v>
      </c>
      <c r="C33" s="29">
        <v>8.1983123278948522E-2</v>
      </c>
      <c r="D33" s="29">
        <v>8.1332464538562799E-2</v>
      </c>
      <c r="E33" s="55">
        <v>8.635286052600688E-2</v>
      </c>
      <c r="F33" s="25">
        <v>6.6447661528402202E-2</v>
      </c>
      <c r="G33" s="29">
        <v>7.1104864241080978E-2</v>
      </c>
      <c r="H33" s="29">
        <v>7.0488433217853363E-2</v>
      </c>
      <c r="I33" s="55">
        <v>7.5254766652311456E-2</v>
      </c>
      <c r="J33" s="25">
        <v>4.3492707035630018E-2</v>
      </c>
      <c r="K33" s="29">
        <v>4.7333426868849782E-2</v>
      </c>
      <c r="L33" s="29">
        <v>4.6821588308249895E-2</v>
      </c>
      <c r="M33" s="29">
        <v>5.0805589283425934E-2</v>
      </c>
      <c r="N33" s="25">
        <v>4.302028249348655E-2</v>
      </c>
      <c r="O33" s="29">
        <v>4.6839839239681935E-2</v>
      </c>
      <c r="P33" s="29">
        <v>4.633072701506169E-2</v>
      </c>
      <c r="Q33" s="55">
        <v>5.0294224302229518E-2</v>
      </c>
    </row>
    <row r="34" spans="1:18" x14ac:dyDescent="0.2">
      <c r="A34" s="10">
        <v>7</v>
      </c>
      <c r="B34" s="25">
        <v>7.0675746211837032E-2</v>
      </c>
      <c r="C34" s="29">
        <v>7.5010017174225063E-2</v>
      </c>
      <c r="D34" s="29">
        <v>7.4437965270465756E-2</v>
      </c>
      <c r="E34" s="55">
        <v>7.884904554639649E-2</v>
      </c>
      <c r="F34" s="25">
        <v>6.1315527851791507E-2</v>
      </c>
      <c r="G34" s="29">
        <v>6.5429506291632356E-2</v>
      </c>
      <c r="H34" s="29">
        <v>6.4885450158544078E-2</v>
      </c>
      <c r="I34" s="55">
        <v>6.9088714512386296E-2</v>
      </c>
      <c r="J34" s="25">
        <v>4.0879091145630708E-2</v>
      </c>
      <c r="K34" s="29">
        <v>4.4321630090789488E-2</v>
      </c>
      <c r="L34" s="29">
        <v>4.3863508025650311E-2</v>
      </c>
      <c r="M34" s="29">
        <v>4.7424495785134857E-2</v>
      </c>
      <c r="N34" s="25">
        <v>4.0454831319653217E-2</v>
      </c>
      <c r="O34" s="29">
        <v>4.3879846882204587E-2</v>
      </c>
      <c r="P34" s="29">
        <v>4.3423978985076994E-2</v>
      </c>
      <c r="Q34" s="55">
        <v>4.6968036291760606E-2</v>
      </c>
    </row>
    <row r="35" spans="1:18" x14ac:dyDescent="0.2">
      <c r="A35" s="10">
        <v>8</v>
      </c>
      <c r="B35" s="25">
        <v>6.5451480199228085E-2</v>
      </c>
      <c r="C35" s="29">
        <v>6.9326455527770836E-2</v>
      </c>
      <c r="D35" s="29">
        <v>6.8815300358049281E-2</v>
      </c>
      <c r="E35" s="55">
        <v>7.2754808188519982E-2</v>
      </c>
      <c r="F35" s="25">
        <v>5.7064098327178958E-2</v>
      </c>
      <c r="G35" s="29">
        <v>6.0754039015206263E-2</v>
      </c>
      <c r="H35" s="29">
        <v>6.0266398259805287E-2</v>
      </c>
      <c r="I35" s="55">
        <v>6.4031341460488056E-2</v>
      </c>
      <c r="J35" s="25">
        <v>3.8619417194268313E-2</v>
      </c>
      <c r="K35" s="29">
        <v>4.1743205898457147E-2</v>
      </c>
      <c r="L35" s="29">
        <v>4.1327974453015837E-2</v>
      </c>
      <c r="M35" s="29">
        <v>4.4552035661667766E-2</v>
      </c>
      <c r="N35" s="25">
        <v>3.8233850055229279E-2</v>
      </c>
      <c r="O35" s="29">
        <v>4.134278602845276E-2</v>
      </c>
      <c r="P35" s="29">
        <v>4.0929463058429372E-2</v>
      </c>
      <c r="Q35" s="55">
        <v>4.4139204657771103E-2</v>
      </c>
    </row>
    <row r="36" spans="1:18" x14ac:dyDescent="0.2">
      <c r="A36" s="10">
        <v>9</v>
      </c>
      <c r="B36" s="25">
        <v>6.1077937440141783E-2</v>
      </c>
      <c r="C36" s="29">
        <v>6.458547197850939E-2</v>
      </c>
      <c r="D36" s="29">
        <v>6.4122993489631797E-2</v>
      </c>
      <c r="E36" s="55">
        <v>6.7685854777257526E-2</v>
      </c>
      <c r="F36" s="25">
        <v>5.3471654732432206E-2</v>
      </c>
      <c r="G36" s="29">
        <v>5.6820599733239496E-2</v>
      </c>
      <c r="H36" s="29">
        <v>5.6378275134799871E-2</v>
      </c>
      <c r="I36" s="55">
        <v>5.9791505240295084E-2</v>
      </c>
      <c r="J36" s="25">
        <v>3.664535092076604E-2</v>
      </c>
      <c r="K36" s="29">
        <v>3.9507655368754224E-2</v>
      </c>
      <c r="L36" s="29">
        <v>3.9127537665742063E-2</v>
      </c>
      <c r="M36" s="29">
        <v>4.2076300230362351E-2</v>
      </c>
      <c r="N36" s="25">
        <v>3.6291613176036908E-2</v>
      </c>
      <c r="O36" s="29">
        <v>3.914109852290848E-2</v>
      </c>
      <c r="P36" s="29">
        <v>3.8762626512859888E-2</v>
      </c>
      <c r="Q36" s="55">
        <v>4.1699051028788348E-2</v>
      </c>
    </row>
    <row r="37" spans="1:18" x14ac:dyDescent="0.2">
      <c r="A37" s="11">
        <v>10</v>
      </c>
      <c r="B37" s="26">
        <v>5.7351193370723363E-2</v>
      </c>
      <c r="C37" s="56">
        <v>6.05575886968438E-2</v>
      </c>
      <c r="D37" s="56">
        <v>6.0134975787736189E-2</v>
      </c>
      <c r="E37" s="57">
        <v>6.3389567993953788E-2</v>
      </c>
      <c r="F37" s="26">
        <v>5.0386971314315132E-2</v>
      </c>
      <c r="G37" s="56">
        <v>5.3455260701927521E-2</v>
      </c>
      <c r="H37" s="56">
        <v>5.3050199075886817E-2</v>
      </c>
      <c r="I37" s="57">
        <v>5.6174469985291631E-2</v>
      </c>
      <c r="J37" s="26">
        <v>3.4904022951428915E-2</v>
      </c>
      <c r="K37" s="56">
        <v>3.7547586139658917E-2</v>
      </c>
      <c r="L37" s="56">
        <v>3.7196793897070868E-2</v>
      </c>
      <c r="M37" s="56">
        <v>3.9916003462035721E-2</v>
      </c>
      <c r="N37" s="26">
        <v>3.4576971823673919E-2</v>
      </c>
      <c r="O37" s="56">
        <v>3.7209309962782045E-2</v>
      </c>
      <c r="P37" s="56">
        <v>3.6859957718129888E-2</v>
      </c>
      <c r="Q37" s="57">
        <v>3.9568378369877588E-2</v>
      </c>
    </row>
    <row r="38" spans="1:18" x14ac:dyDescent="0.2">
      <c r="R38" s="31"/>
    </row>
    <row r="39" spans="1:18" x14ac:dyDescent="0.2">
      <c r="A39" t="s">
        <v>156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31"/>
    </row>
    <row r="40" spans="1:18" x14ac:dyDescent="0.2">
      <c r="A40" t="s">
        <v>158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31"/>
    </row>
    <row r="41" spans="1:18" x14ac:dyDescent="0.2">
      <c r="A41" t="s">
        <v>151</v>
      </c>
      <c r="B41" s="68">
        <v>1</v>
      </c>
      <c r="C41" s="68">
        <v>1</v>
      </c>
      <c r="D41" s="68">
        <v>1</v>
      </c>
      <c r="E41" s="68">
        <v>1</v>
      </c>
      <c r="F41" s="68">
        <v>1</v>
      </c>
      <c r="G41" s="68">
        <v>1</v>
      </c>
      <c r="H41" s="68">
        <v>1</v>
      </c>
      <c r="I41" s="68">
        <v>1</v>
      </c>
      <c r="J41" s="68">
        <v>1</v>
      </c>
      <c r="K41" s="68">
        <v>1</v>
      </c>
      <c r="L41" s="68">
        <v>1</v>
      </c>
      <c r="M41" s="68">
        <v>1</v>
      </c>
      <c r="N41" s="68">
        <v>1</v>
      </c>
      <c r="O41" s="68">
        <v>1</v>
      </c>
      <c r="P41" s="68">
        <v>1</v>
      </c>
      <c r="Q41" s="68">
        <v>1</v>
      </c>
      <c r="R41" s="31"/>
    </row>
    <row r="42" spans="1:18" x14ac:dyDescent="0.2">
      <c r="A42" t="s">
        <v>115</v>
      </c>
      <c r="B42" s="58">
        <v>0.85165348156216703</v>
      </c>
      <c r="C42" s="58">
        <v>0.83229752761959197</v>
      </c>
      <c r="D42" s="58">
        <v>0.83491784765176502</v>
      </c>
      <c r="E42" s="58">
        <v>0.81420950275889603</v>
      </c>
      <c r="F42" s="58">
        <v>0.88941371531896696</v>
      </c>
      <c r="G42" s="58">
        <v>0.87351162779689195</v>
      </c>
      <c r="H42" s="58">
        <v>0.87567770418540802</v>
      </c>
      <c r="I42" s="58">
        <v>0.85844982064342601</v>
      </c>
      <c r="J42" s="58">
        <v>0.95184382958971603</v>
      </c>
      <c r="K42" s="58">
        <v>0.94325887080573201</v>
      </c>
      <c r="L42" s="58">
        <v>0.94444594042985597</v>
      </c>
      <c r="M42" s="58">
        <v>0.93485572727174104</v>
      </c>
      <c r="N42" s="58">
        <v>0.95284855047887496</v>
      </c>
      <c r="O42" s="58">
        <v>0.94440384013158296</v>
      </c>
      <c r="P42" s="58">
        <v>0.94557191943628105</v>
      </c>
      <c r="Q42" s="58">
        <v>0.93613171541918605</v>
      </c>
      <c r="R42" s="31"/>
    </row>
    <row r="43" spans="1:18" x14ac:dyDescent="0.2">
      <c r="A43" t="s">
        <v>116</v>
      </c>
      <c r="B43" s="58">
        <v>0.73975425874961798</v>
      </c>
      <c r="C43" s="58">
        <v>0.71305127875216001</v>
      </c>
      <c r="D43" s="58">
        <v>0.71661660038308905</v>
      </c>
      <c r="E43" s="58">
        <v>0.68883560038726399</v>
      </c>
      <c r="F43" s="58">
        <v>0.79459038153255301</v>
      </c>
      <c r="G43" s="58">
        <v>0.77101257228971298</v>
      </c>
      <c r="H43" s="58">
        <v>0.77418023422469395</v>
      </c>
      <c r="I43" s="58">
        <v>0.74934097890626505</v>
      </c>
      <c r="J43" s="58">
        <v>0.89653229259228195</v>
      </c>
      <c r="K43" s="58">
        <v>0.88135151618293195</v>
      </c>
      <c r="L43" s="58">
        <v>0.88342207740173395</v>
      </c>
      <c r="M43" s="58">
        <v>0.86693129119874901</v>
      </c>
      <c r="N43" s="58">
        <v>0.89834197382182002</v>
      </c>
      <c r="O43" s="58">
        <v>0.88334849385724601</v>
      </c>
      <c r="P43" s="58">
        <v>0.88539421794490003</v>
      </c>
      <c r="Q43" s="58">
        <v>0.86909538916064699</v>
      </c>
      <c r="R43" s="31"/>
    </row>
    <row r="44" spans="1:18" x14ac:dyDescent="0.2">
      <c r="A44" t="s">
        <v>117</v>
      </c>
      <c r="B44" s="58">
        <v>0.65837765545294202</v>
      </c>
      <c r="C44" s="58">
        <v>0.62845809789520402</v>
      </c>
      <c r="D44" s="58">
        <v>0.63242057575469801</v>
      </c>
      <c r="E44" s="58">
        <v>0.60179809943166496</v>
      </c>
      <c r="F44" s="58">
        <v>0.72170173594204601</v>
      </c>
      <c r="G44" s="58">
        <v>0.69414608692337998</v>
      </c>
      <c r="H44" s="58">
        <v>0.69781830432198599</v>
      </c>
      <c r="I44" s="58">
        <v>0.669259319701768</v>
      </c>
      <c r="J44" s="58">
        <v>0.84790478870080099</v>
      </c>
      <c r="K44" s="58">
        <v>0.82823704306448898</v>
      </c>
      <c r="L44" s="58">
        <v>0.83089810300012301</v>
      </c>
      <c r="M44" s="58">
        <v>0.80987973673536695</v>
      </c>
      <c r="N44" s="58">
        <v>0.85027466570732702</v>
      </c>
      <c r="O44" s="58">
        <v>0.83080342177073696</v>
      </c>
      <c r="P44" s="58">
        <v>0.83343881143572796</v>
      </c>
      <c r="Q44" s="58">
        <v>0.81261574681026505</v>
      </c>
    </row>
    <row r="45" spans="1:18" x14ac:dyDescent="0.2">
      <c r="A45" t="s">
        <v>118</v>
      </c>
      <c r="B45" s="58">
        <v>0.595464498340179</v>
      </c>
      <c r="C45" s="58">
        <v>0.56409409180541104</v>
      </c>
      <c r="D45" s="58">
        <v>0.56822477153610695</v>
      </c>
      <c r="E45" s="58">
        <v>0.536487789479138</v>
      </c>
      <c r="F45" s="58">
        <v>0.66330115889851304</v>
      </c>
      <c r="G45" s="58">
        <v>0.63353190000622694</v>
      </c>
      <c r="H45" s="58">
        <v>0.63747631240955505</v>
      </c>
      <c r="I45" s="58">
        <v>0.60697907644610505</v>
      </c>
      <c r="J45" s="58">
        <v>0.80540131460434605</v>
      </c>
      <c r="K45" s="58">
        <v>0.78254190521576195</v>
      </c>
      <c r="L45" s="58">
        <v>0.78561714080105005</v>
      </c>
      <c r="M45" s="58">
        <v>0.761469777472501</v>
      </c>
      <c r="N45" s="58">
        <v>0.80817678832280604</v>
      </c>
      <c r="O45" s="58">
        <v>0.785507630738568</v>
      </c>
      <c r="P45" s="58">
        <v>0.78855833578690804</v>
      </c>
      <c r="Q45" s="58">
        <v>0.76459503333985601</v>
      </c>
    </row>
    <row r="46" spans="1:18" x14ac:dyDescent="0.2">
      <c r="A46" t="s">
        <v>112</v>
      </c>
      <c r="B46" s="58">
        <v>0.54480368685177205</v>
      </c>
      <c r="C46" s="58">
        <v>0.51287409454270905</v>
      </c>
      <c r="D46" s="58">
        <v>0.51705955493488998</v>
      </c>
      <c r="E46" s="58">
        <v>0.48504630332194298</v>
      </c>
      <c r="F46" s="58">
        <v>0.61501270648128503</v>
      </c>
      <c r="G46" s="58">
        <v>0.58400148043118905</v>
      </c>
      <c r="H46" s="58">
        <v>0.58809208063519003</v>
      </c>
      <c r="I46" s="58">
        <v>0.55660717986344899</v>
      </c>
      <c r="J46" s="58">
        <v>0.76791342557875797</v>
      </c>
      <c r="K46" s="58">
        <v>0.74271081709605902</v>
      </c>
      <c r="L46" s="58">
        <v>0.74608622050950102</v>
      </c>
      <c r="M46" s="58">
        <v>0.71970219009606795</v>
      </c>
      <c r="N46" s="58">
        <v>0.77099146091341397</v>
      </c>
      <c r="O46" s="58">
        <v>0.74596594271693495</v>
      </c>
      <c r="P46" s="58">
        <v>0.74931879966312698</v>
      </c>
      <c r="Q46" s="58">
        <v>0.72310166036353096</v>
      </c>
    </row>
    <row r="47" spans="1:18" x14ac:dyDescent="0.2">
      <c r="A47" t="s">
        <v>119</v>
      </c>
      <c r="B47" s="58">
        <v>0.50282295984860903</v>
      </c>
      <c r="C47" s="58">
        <v>0.47082707442323501</v>
      </c>
      <c r="D47" s="58">
        <v>0.47500582701882299</v>
      </c>
      <c r="E47" s="58">
        <v>0.44316116754252799</v>
      </c>
      <c r="F47" s="58">
        <v>0.57414655032535</v>
      </c>
      <c r="G47" s="58">
        <v>0.54247613444853904</v>
      </c>
      <c r="H47" s="58">
        <v>0.54663839128338798</v>
      </c>
      <c r="I47" s="58">
        <v>0.51471983642582397</v>
      </c>
      <c r="J47" s="58">
        <v>0.73451479193133395</v>
      </c>
      <c r="K47" s="58">
        <v>0.707555768950339</v>
      </c>
      <c r="L47" s="58">
        <v>0.71115327865034705</v>
      </c>
      <c r="M47" s="58">
        <v>0.68313729621966501</v>
      </c>
      <c r="N47" s="58">
        <v>0.73782319046485301</v>
      </c>
      <c r="O47" s="58">
        <v>0.71102501788179595</v>
      </c>
      <c r="P47" s="58">
        <v>0.71460231490868098</v>
      </c>
      <c r="Q47" s="58">
        <v>0.68673382326389298</v>
      </c>
    </row>
    <row r="48" spans="1:18" x14ac:dyDescent="0.2">
      <c r="A48" t="s">
        <v>120</v>
      </c>
      <c r="B48" s="58">
        <v>0.467285571948864</v>
      </c>
      <c r="C48" s="58">
        <v>0.43551032748465801</v>
      </c>
      <c r="D48" s="58">
        <v>0.43964735976392699</v>
      </c>
      <c r="E48" s="58">
        <v>0.40821833245857297</v>
      </c>
      <c r="F48" s="58">
        <v>0.53894245152786602</v>
      </c>
      <c r="G48" s="58">
        <v>0.50698218879657797</v>
      </c>
      <c r="H48" s="58">
        <v>0.511169513191023</v>
      </c>
      <c r="I48" s="58">
        <v>0.47915850459313802</v>
      </c>
      <c r="J48" s="58">
        <v>0.70448849480415898</v>
      </c>
      <c r="K48" s="58">
        <v>0.676195743890318</v>
      </c>
      <c r="L48" s="58">
        <v>0.67995960110480003</v>
      </c>
      <c r="M48" s="58">
        <v>0.65073985439442705</v>
      </c>
      <c r="N48" s="58">
        <v>0.70797467775086897</v>
      </c>
      <c r="O48" s="58">
        <v>0.67982534896772595</v>
      </c>
      <c r="P48" s="58">
        <v>0.68357143900339901</v>
      </c>
      <c r="Q48" s="58">
        <v>0.65447928413005496</v>
      </c>
    </row>
    <row r="49" spans="1:17" x14ac:dyDescent="0.2">
      <c r="A49" t="s">
        <v>121</v>
      </c>
      <c r="B49" s="58">
        <v>0.43670103958906797</v>
      </c>
      <c r="C49" s="58">
        <v>0.40531794013440797</v>
      </c>
      <c r="D49" s="58">
        <v>0.409392894650149</v>
      </c>
      <c r="E49" s="58">
        <v>0.378518485981512</v>
      </c>
      <c r="F49" s="58">
        <v>0.50818818648118902</v>
      </c>
      <c r="G49" s="58">
        <v>0.47618097311841601</v>
      </c>
      <c r="H49" s="58">
        <v>0.48036316773078203</v>
      </c>
      <c r="I49" s="58">
        <v>0.44847734277183798</v>
      </c>
      <c r="J49" s="58">
        <v>0.67728155971475501</v>
      </c>
      <c r="K49" s="58">
        <v>0.64796916572544405</v>
      </c>
      <c r="L49" s="58">
        <v>0.65185824808125803</v>
      </c>
      <c r="M49" s="58">
        <v>0.62174806919497805</v>
      </c>
      <c r="N49" s="58">
        <v>0.68090608007884301</v>
      </c>
      <c r="O49" s="58">
        <v>0.65171947502863503</v>
      </c>
      <c r="P49" s="58">
        <v>0.65559322704291201</v>
      </c>
      <c r="Q49" s="58">
        <v>0.62559108906356697</v>
      </c>
    </row>
    <row r="50" spans="1:17" x14ac:dyDescent="0.2">
      <c r="A50" t="s">
        <v>122</v>
      </c>
      <c r="B50" s="58">
        <v>0.41002824081300199</v>
      </c>
      <c r="C50" s="58">
        <v>0.37914028966947</v>
      </c>
      <c r="D50" s="58">
        <v>0.38314139673179598</v>
      </c>
      <c r="E50" s="58">
        <v>0.35289813870886</v>
      </c>
      <c r="F50" s="58">
        <v>0.481014523234566</v>
      </c>
      <c r="G50" s="58">
        <v>0.44912408464427001</v>
      </c>
      <c r="H50" s="58">
        <v>0.453281120895832</v>
      </c>
      <c r="I50" s="58">
        <v>0.42166220738134202</v>
      </c>
      <c r="J50" s="58">
        <v>0.65246233928684405</v>
      </c>
      <c r="K50" s="58">
        <v>0.622369423236384</v>
      </c>
      <c r="L50" s="58">
        <v>0.62635263992673396</v>
      </c>
      <c r="M50" s="58">
        <v>0.59558721076788201</v>
      </c>
      <c r="N50" s="58">
        <v>0.65619490001141001</v>
      </c>
      <c r="O50" s="58">
        <v>0.62621045884724102</v>
      </c>
      <c r="P50" s="58">
        <v>0.63018071163868705</v>
      </c>
      <c r="Q50" s="58">
        <v>0.59950453431755002</v>
      </c>
    </row>
    <row r="51" spans="1:17" x14ac:dyDescent="0.2">
      <c r="A51" t="s">
        <v>123</v>
      </c>
      <c r="B51" s="58">
        <v>0.386512631886678</v>
      </c>
      <c r="C51" s="58">
        <v>0.356180467949264</v>
      </c>
      <c r="D51" s="58">
        <v>0.36010119811605001</v>
      </c>
      <c r="E51" s="58">
        <v>0.33052807815023499</v>
      </c>
      <c r="F51" s="58">
        <v>0.45677765825057698</v>
      </c>
      <c r="G51" s="58">
        <v>0.42511603961209599</v>
      </c>
      <c r="H51" s="58">
        <v>0.429234467194967</v>
      </c>
      <c r="I51" s="58">
        <v>0.397975556368867</v>
      </c>
      <c r="J51" s="58">
        <v>0.62968877882143304</v>
      </c>
      <c r="K51" s="58">
        <v>0.59900095370672601</v>
      </c>
      <c r="L51" s="58">
        <v>0.60305432987249297</v>
      </c>
      <c r="M51" s="58">
        <v>0.57181374960092701</v>
      </c>
      <c r="N51" s="58">
        <v>0.63350566744287695</v>
      </c>
      <c r="O51" s="58">
        <v>0.60290959978205805</v>
      </c>
      <c r="P51" s="58">
        <v>0.60695227725290402</v>
      </c>
      <c r="Q51" s="58">
        <v>0.57578311206921595</v>
      </c>
    </row>
    <row r="53" spans="1:17" x14ac:dyDescent="0.2">
      <c r="A53" t="s">
        <v>157</v>
      </c>
    </row>
    <row r="54" spans="1:17" x14ac:dyDescent="0.2">
      <c r="A54" t="s">
        <v>115</v>
      </c>
      <c r="B54" s="67">
        <f>1-B42/B41</f>
        <v>0.14834651843783297</v>
      </c>
      <c r="C54" s="67">
        <f t="shared" ref="B54:C63" si="2">1-C42/C41</f>
        <v>0.16770247238040803</v>
      </c>
      <c r="D54" s="67">
        <f t="shared" ref="D54:P63" si="3">1-D42/D41</f>
        <v>0.16508215234823498</v>
      </c>
      <c r="E54" s="67">
        <f t="shared" si="3"/>
        <v>0.18579049724110397</v>
      </c>
      <c r="F54" s="67">
        <f t="shared" si="3"/>
        <v>0.11058628468103304</v>
      </c>
      <c r="G54" s="67">
        <f t="shared" si="3"/>
        <v>0.12648837220310805</v>
      </c>
      <c r="H54" s="67">
        <f t="shared" si="3"/>
        <v>0.12432229581459198</v>
      </c>
      <c r="I54" s="67">
        <f t="shared" si="3"/>
        <v>0.14155017935657399</v>
      </c>
      <c r="J54" s="67">
        <f t="shared" si="3"/>
        <v>4.8156170410283972E-2</v>
      </c>
      <c r="K54" s="67">
        <f t="shared" si="3"/>
        <v>5.6741129194267992E-2</v>
      </c>
      <c r="L54" s="67">
        <f t="shared" si="3"/>
        <v>5.5554059570144032E-2</v>
      </c>
      <c r="M54" s="67">
        <f t="shared" si="3"/>
        <v>6.5144272728258956E-2</v>
      </c>
      <c r="N54" s="67">
        <f t="shared" si="3"/>
        <v>4.7151449521125044E-2</v>
      </c>
      <c r="O54" s="67">
        <f t="shared" si="3"/>
        <v>5.5596159868417039E-2</v>
      </c>
      <c r="P54" s="67">
        <f t="shared" si="3"/>
        <v>5.442808056371895E-2</v>
      </c>
      <c r="Q54" s="67">
        <f t="shared" ref="Q54" si="4">1-Q42/Q41</f>
        <v>6.386828458081395E-2</v>
      </c>
    </row>
    <row r="55" spans="1:17" x14ac:dyDescent="0.2">
      <c r="A55" t="s">
        <v>116</v>
      </c>
      <c r="B55" s="67">
        <f t="shared" si="2"/>
        <v>0.13139055406348488</v>
      </c>
      <c r="C55" s="67">
        <f t="shared" si="2"/>
        <v>0.14327358295594306</v>
      </c>
      <c r="D55" s="67">
        <f t="shared" si="3"/>
        <v>0.14169208096509411</v>
      </c>
      <c r="E55" s="67">
        <f t="shared" si="3"/>
        <v>0.1539823619680325</v>
      </c>
      <c r="F55" s="67">
        <f t="shared" si="3"/>
        <v>0.10661330284569293</v>
      </c>
      <c r="G55" s="67">
        <f t="shared" si="3"/>
        <v>0.11734137502633446</v>
      </c>
      <c r="H55" s="67">
        <f t="shared" si="3"/>
        <v>0.11590733608449155</v>
      </c>
      <c r="I55" s="67">
        <f t="shared" si="3"/>
        <v>0.12709984802068175</v>
      </c>
      <c r="J55" s="67">
        <f t="shared" si="3"/>
        <v>5.8109886599018723E-2</v>
      </c>
      <c r="K55" s="67">
        <f t="shared" si="3"/>
        <v>6.5631351624521495E-2</v>
      </c>
      <c r="L55" s="67">
        <f t="shared" si="3"/>
        <v>6.4613399683149164E-2</v>
      </c>
      <c r="M55" s="67">
        <f t="shared" si="3"/>
        <v>7.265766694420428E-2</v>
      </c>
      <c r="N55" s="67">
        <f t="shared" si="3"/>
        <v>5.7203819672771106E-2</v>
      </c>
      <c r="O55" s="67">
        <f t="shared" si="3"/>
        <v>6.4649616699811507E-2</v>
      </c>
      <c r="P55" s="67">
        <f t="shared" si="3"/>
        <v>6.3641591141218479E-2</v>
      </c>
      <c r="Q55" s="67">
        <f t="shared" ref="Q55" si="5">1-Q43/Q42</f>
        <v>7.1609929622479696E-2</v>
      </c>
    </row>
    <row r="56" spans="1:17" x14ac:dyDescent="0.2">
      <c r="A56" t="s">
        <v>117</v>
      </c>
      <c r="B56" s="67">
        <f t="shared" si="2"/>
        <v>0.11000491356984432</v>
      </c>
      <c r="C56" s="67">
        <f t="shared" si="2"/>
        <v>0.11863548019294501</v>
      </c>
      <c r="D56" s="67">
        <f t="shared" si="3"/>
        <v>0.11749103297827812</v>
      </c>
      <c r="E56" s="67">
        <f t="shared" si="3"/>
        <v>0.1263545335152052</v>
      </c>
      <c r="F56" s="67">
        <f t="shared" si="3"/>
        <v>9.1731094768507271E-2</v>
      </c>
      <c r="G56" s="67">
        <f t="shared" si="3"/>
        <v>9.9695501900907924E-2</v>
      </c>
      <c r="H56" s="67">
        <f t="shared" si="3"/>
        <v>9.8635855743825496E-2</v>
      </c>
      <c r="I56" s="67">
        <f t="shared" si="3"/>
        <v>0.10686945123618341</v>
      </c>
      <c r="J56" s="67">
        <f t="shared" si="3"/>
        <v>5.4239545293875313E-2</v>
      </c>
      <c r="K56" s="67">
        <f t="shared" si="3"/>
        <v>6.0264800301788601E-2</v>
      </c>
      <c r="L56" s="67">
        <f t="shared" si="3"/>
        <v>5.9455129937539208E-2</v>
      </c>
      <c r="M56" s="67">
        <f t="shared" si="3"/>
        <v>6.5808622946916584E-2</v>
      </c>
      <c r="N56" s="67">
        <f t="shared" si="3"/>
        <v>5.3506692902258624E-2</v>
      </c>
      <c r="O56" s="67">
        <f t="shared" si="3"/>
        <v>5.9483966352922302E-2</v>
      </c>
      <c r="P56" s="67">
        <f t="shared" si="3"/>
        <v>5.8680535129048472E-2</v>
      </c>
      <c r="Q56" s="67">
        <f t="shared" ref="Q56" si="6">1-Q44/Q43</f>
        <v>6.4986701177794481E-2</v>
      </c>
    </row>
    <row r="57" spans="1:17" x14ac:dyDescent="0.2">
      <c r="A57" t="s">
        <v>118</v>
      </c>
      <c r="B57" s="67">
        <f t="shared" si="2"/>
        <v>9.5557855877537068E-2</v>
      </c>
      <c r="C57" s="67">
        <f t="shared" si="2"/>
        <v>0.10241574785233454</v>
      </c>
      <c r="D57" s="67">
        <f t="shared" si="3"/>
        <v>0.10150808920469279</v>
      </c>
      <c r="E57" s="67">
        <f t="shared" si="3"/>
        <v>0.10852528450024301</v>
      </c>
      <c r="F57" s="67">
        <f t="shared" si="3"/>
        <v>8.0920654801116654E-2</v>
      </c>
      <c r="G57" s="67">
        <f t="shared" si="3"/>
        <v>8.7321945710029825E-2</v>
      </c>
      <c r="H57" s="67">
        <f t="shared" si="3"/>
        <v>8.6472354678429397E-2</v>
      </c>
      <c r="I57" s="67">
        <f t="shared" si="3"/>
        <v>9.3058462425918753E-2</v>
      </c>
      <c r="J57" s="67">
        <f t="shared" si="3"/>
        <v>5.0127649546101383E-2</v>
      </c>
      <c r="K57" s="67">
        <f t="shared" si="3"/>
        <v>5.5171569819739474E-2</v>
      </c>
      <c r="L57" s="67">
        <f t="shared" si="3"/>
        <v>5.4496408206466063E-2</v>
      </c>
      <c r="M57" s="67">
        <f t="shared" si="3"/>
        <v>5.9774256679154592E-2</v>
      </c>
      <c r="N57" s="67">
        <f t="shared" si="3"/>
        <v>4.9510915804483635E-2</v>
      </c>
      <c r="O57" s="67">
        <f t="shared" si="3"/>
        <v>5.4520467592234501E-2</v>
      </c>
      <c r="P57" s="67">
        <f t="shared" si="3"/>
        <v>5.384975481464116E-2</v>
      </c>
      <c r="Q57" s="67">
        <f t="shared" ref="Q57" si="7">1-Q45/Q44</f>
        <v>5.9093998189061914E-2</v>
      </c>
    </row>
    <row r="58" spans="1:17" x14ac:dyDescent="0.2">
      <c r="A58" t="s">
        <v>112</v>
      </c>
      <c r="B58" s="67">
        <f t="shared" si="2"/>
        <v>8.5077803344483005E-2</v>
      </c>
      <c r="C58" s="67">
        <f t="shared" si="2"/>
        <v>9.0800449795121696E-2</v>
      </c>
      <c r="D58" s="67">
        <f t="shared" si="3"/>
        <v>9.004397408247411E-2</v>
      </c>
      <c r="E58" s="67">
        <f t="shared" si="3"/>
        <v>9.5885660710261833E-2</v>
      </c>
      <c r="F58" s="67">
        <f t="shared" si="3"/>
        <v>7.280019304868468E-2</v>
      </c>
      <c r="G58" s="67">
        <f t="shared" si="3"/>
        <v>7.8181413713423242E-2</v>
      </c>
      <c r="H58" s="67">
        <f t="shared" si="3"/>
        <v>7.7468340098317934E-2</v>
      </c>
      <c r="I58" s="67">
        <f t="shared" si="3"/>
        <v>8.2987863235066017E-2</v>
      </c>
      <c r="J58" s="67">
        <f t="shared" si="3"/>
        <v>4.6545601982291296E-2</v>
      </c>
      <c r="K58" s="67">
        <f t="shared" si="3"/>
        <v>5.0899623207680822E-2</v>
      </c>
      <c r="L58" s="67">
        <f t="shared" si="3"/>
        <v>5.0318301674581067E-2</v>
      </c>
      <c r="M58" s="67">
        <f t="shared" si="3"/>
        <v>5.4851273960037639E-2</v>
      </c>
      <c r="N58" s="67">
        <f t="shared" si="3"/>
        <v>4.6011377642461215E-2</v>
      </c>
      <c r="O58" s="67">
        <f t="shared" si="3"/>
        <v>5.033902469471141E-2</v>
      </c>
      <c r="P58" s="67">
        <f t="shared" si="3"/>
        <v>4.9761107508455527E-2</v>
      </c>
      <c r="Q58" s="67">
        <f t="shared" ref="Q58" si="8">1-Q46/Q45</f>
        <v>5.4268431217864843E-2</v>
      </c>
    </row>
    <row r="59" spans="1:17" x14ac:dyDescent="0.2">
      <c r="A59" t="s">
        <v>119</v>
      </c>
      <c r="B59" s="67">
        <f t="shared" si="2"/>
        <v>7.7056613265146567E-2</v>
      </c>
      <c r="C59" s="67">
        <f t="shared" si="2"/>
        <v>8.1983123278948522E-2</v>
      </c>
      <c r="D59" s="67">
        <f t="shared" si="3"/>
        <v>8.1332464538562799E-2</v>
      </c>
      <c r="E59" s="67">
        <f t="shared" si="3"/>
        <v>8.635286052600688E-2</v>
      </c>
      <c r="F59" s="67">
        <f t="shared" si="3"/>
        <v>6.6447661528402202E-2</v>
      </c>
      <c r="G59" s="67">
        <f t="shared" si="3"/>
        <v>7.1104864241080978E-2</v>
      </c>
      <c r="H59" s="67">
        <f t="shared" si="3"/>
        <v>7.0488433217853363E-2</v>
      </c>
      <c r="I59" s="67">
        <f t="shared" si="3"/>
        <v>7.5254766652311456E-2</v>
      </c>
      <c r="J59" s="67">
        <f t="shared" si="3"/>
        <v>4.3492707035630018E-2</v>
      </c>
      <c r="K59" s="67">
        <f t="shared" si="3"/>
        <v>4.7333426868849782E-2</v>
      </c>
      <c r="L59" s="67">
        <f t="shared" si="3"/>
        <v>4.6821588308249895E-2</v>
      </c>
      <c r="M59" s="67">
        <f t="shared" si="3"/>
        <v>5.0805589283425934E-2</v>
      </c>
      <c r="N59" s="67">
        <f t="shared" si="3"/>
        <v>4.302028249348655E-2</v>
      </c>
      <c r="O59" s="67">
        <f t="shared" si="3"/>
        <v>4.6839839239681935E-2</v>
      </c>
      <c r="P59" s="67">
        <f t="shared" si="3"/>
        <v>4.633072701506169E-2</v>
      </c>
      <c r="Q59" s="67">
        <f t="shared" ref="Q59" si="9">1-Q47/Q46</f>
        <v>5.0294224302229518E-2</v>
      </c>
    </row>
    <row r="60" spans="1:17" x14ac:dyDescent="0.2">
      <c r="A60" t="s">
        <v>120</v>
      </c>
      <c r="B60" s="67">
        <f t="shared" si="2"/>
        <v>7.0675746211837032E-2</v>
      </c>
      <c r="C60" s="67">
        <f t="shared" si="2"/>
        <v>7.5010017174225063E-2</v>
      </c>
      <c r="D60" s="67">
        <f t="shared" si="3"/>
        <v>7.4437965270465756E-2</v>
      </c>
      <c r="E60" s="67">
        <f t="shared" si="3"/>
        <v>7.884904554639649E-2</v>
      </c>
      <c r="F60" s="67">
        <f t="shared" si="3"/>
        <v>6.1315527851791507E-2</v>
      </c>
      <c r="G60" s="67">
        <f t="shared" si="3"/>
        <v>6.5429506291632356E-2</v>
      </c>
      <c r="H60" s="67">
        <f t="shared" si="3"/>
        <v>6.4885450158544078E-2</v>
      </c>
      <c r="I60" s="67">
        <f t="shared" si="3"/>
        <v>6.9088714512386296E-2</v>
      </c>
      <c r="J60" s="67">
        <f t="shared" si="3"/>
        <v>4.0879091145630708E-2</v>
      </c>
      <c r="K60" s="67">
        <f t="shared" si="3"/>
        <v>4.4321630090789488E-2</v>
      </c>
      <c r="L60" s="67">
        <f t="shared" si="3"/>
        <v>4.3863508025650311E-2</v>
      </c>
      <c r="M60" s="67">
        <f t="shared" si="3"/>
        <v>4.7424495785134857E-2</v>
      </c>
      <c r="N60" s="67">
        <f t="shared" si="3"/>
        <v>4.0454831319653217E-2</v>
      </c>
      <c r="O60" s="67">
        <f t="shared" si="3"/>
        <v>4.3879846882204587E-2</v>
      </c>
      <c r="P60" s="67">
        <f t="shared" si="3"/>
        <v>4.3423978985076994E-2</v>
      </c>
      <c r="Q60" s="67">
        <f t="shared" ref="Q60" si="10">1-Q48/Q47</f>
        <v>4.6968036291760606E-2</v>
      </c>
    </row>
    <row r="61" spans="1:17" x14ac:dyDescent="0.2">
      <c r="A61" t="s">
        <v>121</v>
      </c>
      <c r="B61" s="67">
        <f t="shared" si="2"/>
        <v>6.5451480199228085E-2</v>
      </c>
      <c r="C61" s="67">
        <f t="shared" si="2"/>
        <v>6.9326455527770836E-2</v>
      </c>
      <c r="D61" s="67">
        <f t="shared" si="3"/>
        <v>6.8815300358049281E-2</v>
      </c>
      <c r="E61" s="67">
        <f t="shared" si="3"/>
        <v>7.2754808188519982E-2</v>
      </c>
      <c r="F61" s="67">
        <f t="shared" si="3"/>
        <v>5.7064098327178958E-2</v>
      </c>
      <c r="G61" s="67">
        <f t="shared" si="3"/>
        <v>6.0754039015206263E-2</v>
      </c>
      <c r="H61" s="67">
        <f t="shared" si="3"/>
        <v>6.0266398259805287E-2</v>
      </c>
      <c r="I61" s="67">
        <f t="shared" si="3"/>
        <v>6.4031341460488056E-2</v>
      </c>
      <c r="J61" s="67">
        <f t="shared" si="3"/>
        <v>3.8619417194268313E-2</v>
      </c>
      <c r="K61" s="67">
        <f t="shared" si="3"/>
        <v>4.1743205898457147E-2</v>
      </c>
      <c r="L61" s="67">
        <f t="shared" si="3"/>
        <v>4.1327974453015837E-2</v>
      </c>
      <c r="M61" s="67">
        <f t="shared" si="3"/>
        <v>4.4552035661667766E-2</v>
      </c>
      <c r="N61" s="67">
        <f t="shared" si="3"/>
        <v>3.8233850055229279E-2</v>
      </c>
      <c r="O61" s="67">
        <f t="shared" si="3"/>
        <v>4.134278602845276E-2</v>
      </c>
      <c r="P61" s="67">
        <f t="shared" si="3"/>
        <v>4.0929463058429372E-2</v>
      </c>
      <c r="Q61" s="67">
        <f t="shared" ref="Q61" si="11">1-Q49/Q48</f>
        <v>4.4139204657771103E-2</v>
      </c>
    </row>
    <row r="62" spans="1:17" x14ac:dyDescent="0.2">
      <c r="A62" t="s">
        <v>122</v>
      </c>
      <c r="B62" s="67">
        <f t="shared" si="2"/>
        <v>6.1077937440141783E-2</v>
      </c>
      <c r="C62" s="67">
        <f t="shared" si="2"/>
        <v>6.458547197850939E-2</v>
      </c>
      <c r="D62" s="67">
        <f t="shared" si="3"/>
        <v>6.4122993489631797E-2</v>
      </c>
      <c r="E62" s="67">
        <f t="shared" si="3"/>
        <v>6.7685854777257526E-2</v>
      </c>
      <c r="F62" s="67">
        <f t="shared" si="3"/>
        <v>5.3471654732432206E-2</v>
      </c>
      <c r="G62" s="67">
        <f t="shared" si="3"/>
        <v>5.6820599733239496E-2</v>
      </c>
      <c r="H62" s="67">
        <f t="shared" si="3"/>
        <v>5.6378275134799871E-2</v>
      </c>
      <c r="I62" s="67">
        <f t="shared" si="3"/>
        <v>5.9791505240295084E-2</v>
      </c>
      <c r="J62" s="67">
        <f t="shared" si="3"/>
        <v>3.664535092076604E-2</v>
      </c>
      <c r="K62" s="67">
        <f t="shared" si="3"/>
        <v>3.9507655368754224E-2</v>
      </c>
      <c r="L62" s="67">
        <f t="shared" si="3"/>
        <v>3.9127537665742063E-2</v>
      </c>
      <c r="M62" s="67">
        <f t="shared" si="3"/>
        <v>4.2076300230362351E-2</v>
      </c>
      <c r="N62" s="67">
        <f t="shared" si="3"/>
        <v>3.6291613176036908E-2</v>
      </c>
      <c r="O62" s="67">
        <f t="shared" si="3"/>
        <v>3.914109852290848E-2</v>
      </c>
      <c r="P62" s="67">
        <f t="shared" si="3"/>
        <v>3.8762626512859888E-2</v>
      </c>
      <c r="Q62" s="67">
        <f t="shared" ref="Q62" si="12">1-Q50/Q49</f>
        <v>4.1699051028788348E-2</v>
      </c>
    </row>
    <row r="63" spans="1:17" x14ac:dyDescent="0.2">
      <c r="A63" t="s">
        <v>123</v>
      </c>
      <c r="B63" s="67">
        <f t="shared" si="2"/>
        <v>5.7351193370723363E-2</v>
      </c>
      <c r="C63" s="67">
        <f t="shared" si="2"/>
        <v>6.05575886968438E-2</v>
      </c>
      <c r="D63" s="67">
        <f t="shared" si="3"/>
        <v>6.0134975787736189E-2</v>
      </c>
      <c r="E63" s="67">
        <f t="shared" si="3"/>
        <v>6.3389567993953788E-2</v>
      </c>
      <c r="F63" s="67">
        <f t="shared" si="3"/>
        <v>5.0386971314315132E-2</v>
      </c>
      <c r="G63" s="67">
        <f t="shared" si="3"/>
        <v>5.3455260701927521E-2</v>
      </c>
      <c r="H63" s="67">
        <f t="shared" si="3"/>
        <v>5.3050199075886817E-2</v>
      </c>
      <c r="I63" s="67">
        <f t="shared" si="3"/>
        <v>5.6174469985291631E-2</v>
      </c>
      <c r="J63" s="67">
        <f t="shared" si="3"/>
        <v>3.4904022951428915E-2</v>
      </c>
      <c r="K63" s="67">
        <f t="shared" si="3"/>
        <v>3.7547586139658917E-2</v>
      </c>
      <c r="L63" s="67">
        <f t="shared" si="3"/>
        <v>3.7196793897070868E-2</v>
      </c>
      <c r="M63" s="67">
        <f t="shared" si="3"/>
        <v>3.9916003462035721E-2</v>
      </c>
      <c r="N63" s="67">
        <f t="shared" si="3"/>
        <v>3.4576971823673919E-2</v>
      </c>
      <c r="O63" s="67">
        <f t="shared" si="3"/>
        <v>3.7209309962782045E-2</v>
      </c>
      <c r="P63" s="67">
        <f t="shared" si="3"/>
        <v>3.6859957718129888E-2</v>
      </c>
      <c r="Q63" s="67">
        <f t="shared" ref="Q63" si="13">1-Q51/Q50</f>
        <v>3.9568378369877588E-2</v>
      </c>
    </row>
    <row r="65" spans="1:33" x14ac:dyDescent="0.2">
      <c r="A65" s="115" t="s">
        <v>221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</row>
    <row r="66" spans="1:33" x14ac:dyDescent="0.2">
      <c r="A66" t="s">
        <v>218</v>
      </c>
    </row>
    <row r="67" spans="1:33" x14ac:dyDescent="0.2">
      <c r="A67">
        <v>0</v>
      </c>
      <c r="B67" s="67">
        <v>1</v>
      </c>
      <c r="C67" s="67">
        <v>1</v>
      </c>
      <c r="D67" s="67">
        <v>1</v>
      </c>
      <c r="E67" s="67">
        <v>1</v>
      </c>
      <c r="F67" s="67">
        <v>1</v>
      </c>
      <c r="G67" s="67">
        <v>1</v>
      </c>
      <c r="H67" s="67">
        <v>1</v>
      </c>
      <c r="I67" s="67">
        <v>1</v>
      </c>
      <c r="J67" s="67">
        <v>1</v>
      </c>
      <c r="K67" s="67">
        <v>1</v>
      </c>
      <c r="L67" s="67">
        <v>1</v>
      </c>
      <c r="M67" s="67">
        <v>1</v>
      </c>
      <c r="N67" s="67">
        <v>1</v>
      </c>
      <c r="O67" s="67">
        <v>1</v>
      </c>
      <c r="P67" s="67">
        <v>1</v>
      </c>
      <c r="Q67" s="67">
        <v>1</v>
      </c>
    </row>
    <row r="68" spans="1:33" x14ac:dyDescent="0.2">
      <c r="A68">
        <v>1</v>
      </c>
      <c r="B68" s="67">
        <f ca="1">1-LOGNORMDIST($A68, $D$9+$D$10*B19+$D$11*B20+$D$12*B21+$D$13*B22+$D$14*B23,EXP($D$15))</f>
        <v>0.82928240667457365</v>
      </c>
      <c r="C68" s="67">
        <f ca="1">1-LOGNORMDIST($A68, $D$9+$D$10*C$18+$D$11*C$19+$D$12*C$20+$D$13*C$21+$D$14*C$22,EXP($D$15))</f>
        <v>0.84482916532393015</v>
      </c>
      <c r="D68" s="67">
        <f ca="1">1-LOGNORMDIST($A68, $D$9+$D$10*D$18+$D$11*D$19+$D$12*D$20+$D$13*D$21+$D$14*D$22,EXP($D$15))</f>
        <v>0.82652590695328687</v>
      </c>
      <c r="E68" s="67">
        <f ca="1">1-LOGNORMDIST($A68, $D$9+$D$10*E$18+$D$11*E$19+$D$12*E$20+$D$13*E$21+$D$14*E$22,EXP($D$15))</f>
        <v>0.82928240667457365</v>
      </c>
      <c r="F68" s="67">
        <f ca="1">1-LOGNORMDIST($A68, $D$9+$D$10*F$18+$D$11*F$19+$D$12*F$20+$D$13*F$21+$D$14*F$22,EXP($D$15))</f>
        <v>0.87582092801158262</v>
      </c>
      <c r="G68" s="67">
        <f t="shared" ref="G68:Q68" ca="1" si="14">1-LOGNORMDIST($A68, $D$9+$D$10*G$18+$D$11*G$19+$D$12*G$20+$D$13*G$21+$D$14*G$22,EXP($D$15))</f>
        <v>0.87802177955522009</v>
      </c>
      <c r="H68" s="67">
        <f t="shared" ca="1" si="14"/>
        <v>0.8624019388154367</v>
      </c>
      <c r="I68" s="67">
        <f t="shared" ca="1" si="14"/>
        <v>0.86476536442158647</v>
      </c>
      <c r="J68" s="67">
        <f t="shared" ca="1" si="14"/>
        <v>0.94266548649895909</v>
      </c>
      <c r="K68" s="67">
        <f t="shared" ca="1" si="14"/>
        <v>0.94389730176245112</v>
      </c>
      <c r="L68" s="67">
        <f t="shared" ca="1" si="14"/>
        <v>0.93503499866993778</v>
      </c>
      <c r="M68" s="67">
        <f t="shared" ca="1" si="14"/>
        <v>0.93639364792610791</v>
      </c>
      <c r="N68" s="67">
        <f t="shared" ca="1" si="14"/>
        <v>0.95400785179310243</v>
      </c>
      <c r="O68" s="67">
        <f t="shared" ca="1" si="14"/>
        <v>0.95504098072702059</v>
      </c>
      <c r="P68" s="67">
        <f t="shared" ca="1" si="14"/>
        <v>0.94758227939856243</v>
      </c>
      <c r="Q68" s="67">
        <f t="shared" ca="1" si="14"/>
        <v>0.94872954717863478</v>
      </c>
    </row>
    <row r="69" spans="1:33" x14ac:dyDescent="0.2">
      <c r="A69">
        <v>2</v>
      </c>
      <c r="B69" s="67">
        <f t="shared" ref="B69:B77" ca="1" si="15">1-LOGNORMDIST(A69, $D$9+$D$14,EXP($D$15))</f>
        <v>0.72507373179335433</v>
      </c>
      <c r="C69" s="67">
        <f t="shared" ref="C69:Q77" ca="1" si="16">1-LOGNORMDIST($A69, $D$9+$D$10*C$18+$D$11*C$19+$D$12*C$20+$D$13*C$21+$D$14*C$22,EXP($D$15))</f>
        <v>0.72866790289326322</v>
      </c>
      <c r="D69" s="67">
        <f t="shared" ca="1" si="16"/>
        <v>0.70360906003936208</v>
      </c>
      <c r="E69" s="67">
        <f t="shared" ca="1" si="16"/>
        <v>0.70733543072000693</v>
      </c>
      <c r="F69" s="67">
        <f t="shared" ca="1" si="16"/>
        <v>0.77295996475211182</v>
      </c>
      <c r="G69" s="67">
        <f t="shared" ca="1" si="16"/>
        <v>0.77620480892025245</v>
      </c>
      <c r="H69" s="67">
        <f t="shared" ca="1" si="16"/>
        <v>0.75347260552222162</v>
      </c>
      <c r="I69" s="67">
        <f t="shared" ca="1" si="16"/>
        <v>0.75686896938021342</v>
      </c>
      <c r="J69" s="67">
        <f t="shared" ca="1" si="16"/>
        <v>0.87936810508941432</v>
      </c>
      <c r="K69" s="67">
        <f t="shared" ca="1" si="16"/>
        <v>0.88152444161711907</v>
      </c>
      <c r="L69" s="67">
        <f t="shared" ca="1" si="16"/>
        <v>0.86621194070419494</v>
      </c>
      <c r="M69" s="67">
        <f t="shared" ca="1" si="16"/>
        <v>0.86853012250458883</v>
      </c>
      <c r="N69" s="67">
        <f t="shared" ca="1" si="16"/>
        <v>0.89960533248806485</v>
      </c>
      <c r="O69" s="67">
        <f t="shared" ca="1" si="16"/>
        <v>0.90149446284286139</v>
      </c>
      <c r="P69" s="67">
        <f t="shared" ca="1" si="16"/>
        <v>0.88803304693510188</v>
      </c>
      <c r="Q69" s="67">
        <f t="shared" ca="1" si="16"/>
        <v>0.89007780239603385</v>
      </c>
    </row>
    <row r="70" spans="1:33" x14ac:dyDescent="0.2">
      <c r="A70">
        <v>3</v>
      </c>
      <c r="B70" s="67">
        <f t="shared" ca="1" si="15"/>
        <v>0.64082032470227546</v>
      </c>
      <c r="C70" s="67">
        <f t="shared" ca="1" si="16"/>
        <v>0.64485267921783718</v>
      </c>
      <c r="D70" s="67">
        <f t="shared" ca="1" si="16"/>
        <v>0.61695008566875786</v>
      </c>
      <c r="E70" s="67">
        <f t="shared" ca="1" si="16"/>
        <v>0.6210685461227059</v>
      </c>
      <c r="F70" s="67">
        <f t="shared" ca="1" si="16"/>
        <v>0.69543003198280384</v>
      </c>
      <c r="G70" s="67">
        <f t="shared" ca="1" si="16"/>
        <v>0.69920298285465465</v>
      </c>
      <c r="H70" s="67">
        <f t="shared" ca="1" si="16"/>
        <v>0.67297013077328027</v>
      </c>
      <c r="I70" s="67">
        <f t="shared" ca="1" si="16"/>
        <v>0.67686049624963718</v>
      </c>
      <c r="J70" s="67">
        <f t="shared" ca="1" si="16"/>
        <v>0.82497828043051014</v>
      </c>
      <c r="K70" s="67">
        <f t="shared" ca="1" si="16"/>
        <v>0.82775047206321073</v>
      </c>
      <c r="L70" s="67">
        <f t="shared" ca="1" si="16"/>
        <v>0.80821382434350464</v>
      </c>
      <c r="M70" s="67">
        <f t="shared" ca="1" si="16"/>
        <v>0.81114973670166268</v>
      </c>
      <c r="N70" s="67">
        <f t="shared" ca="1" si="16"/>
        <v>0.85128887421614008</v>
      </c>
      <c r="O70" s="67">
        <f t="shared" ca="1" si="16"/>
        <v>0.85378028731859468</v>
      </c>
      <c r="P70" s="67">
        <f t="shared" ca="1" si="16"/>
        <v>0.83616187263450481</v>
      </c>
      <c r="Q70" s="67">
        <f t="shared" ca="1" si="16"/>
        <v>0.83881839869661246</v>
      </c>
    </row>
    <row r="71" spans="1:33" x14ac:dyDescent="0.2">
      <c r="A71">
        <v>4</v>
      </c>
      <c r="B71" s="67">
        <f t="shared" ca="1" si="15"/>
        <v>0.5762326490595584</v>
      </c>
      <c r="C71" s="67">
        <f t="shared" ca="1" si="16"/>
        <v>0.5804610002223185</v>
      </c>
      <c r="D71" s="67">
        <f t="shared" ca="1" si="16"/>
        <v>0.5513579243506741</v>
      </c>
      <c r="E71" s="67">
        <f t="shared" ca="1" si="16"/>
        <v>0.55563087161044278</v>
      </c>
      <c r="F71" s="67">
        <f t="shared" ca="1" si="16"/>
        <v>0.63416845423065982</v>
      </c>
      <c r="G71" s="67">
        <f t="shared" ca="1" si="16"/>
        <v>0.63822643811712787</v>
      </c>
      <c r="H71" s="67">
        <f t="shared" ca="1" si="16"/>
        <v>0.61016229801036292</v>
      </c>
      <c r="I71" s="67">
        <f t="shared" ca="1" si="16"/>
        <v>0.61430229344317988</v>
      </c>
      <c r="J71" s="67">
        <f t="shared" ca="1" si="16"/>
        <v>0.77819683409355789</v>
      </c>
      <c r="K71" s="67">
        <f t="shared" ca="1" si="16"/>
        <v>0.7813986833060157</v>
      </c>
      <c r="L71" s="67">
        <f t="shared" ca="1" si="16"/>
        <v>0.75895516577720268</v>
      </c>
      <c r="M71" s="67">
        <f t="shared" ca="1" si="16"/>
        <v>0.76231023129555942</v>
      </c>
      <c r="N71" s="67">
        <f t="shared" ca="1" si="16"/>
        <v>0.80882914740928658</v>
      </c>
      <c r="O71" s="67">
        <f t="shared" ca="1" si="16"/>
        <v>0.81175924918199738</v>
      </c>
      <c r="P71" s="67">
        <f t="shared" ca="1" si="16"/>
        <v>0.79114993529899613</v>
      </c>
      <c r="Q71" s="67">
        <f t="shared" ca="1" si="16"/>
        <v>0.79424116539847422</v>
      </c>
    </row>
    <row r="72" spans="1:33" x14ac:dyDescent="0.2">
      <c r="A72">
        <v>5</v>
      </c>
      <c r="B72" s="67">
        <f ca="1">1-LOGNORMDIST(A72, $D$9+$D$14,EXP($D$15))</f>
        <v>0.52458060195989364</v>
      </c>
      <c r="C72" s="67">
        <f t="shared" ca="1" si="16"/>
        <v>0.52888268831437479</v>
      </c>
      <c r="D72" s="67">
        <f t="shared" ca="1" si="16"/>
        <v>0.49939418342394337</v>
      </c>
      <c r="E72" s="67">
        <f t="shared" ca="1" si="16"/>
        <v>0.50370592063207154</v>
      </c>
      <c r="F72" s="67">
        <f t="shared" ca="1" si="16"/>
        <v>0.58406453462757923</v>
      </c>
      <c r="G72" s="67">
        <f t="shared" ca="1" si="16"/>
        <v>0.58827532584779996</v>
      </c>
      <c r="H72" s="67">
        <f t="shared" ca="1" si="16"/>
        <v>0.55927471780726723</v>
      </c>
      <c r="I72" s="67">
        <f t="shared" ca="1" si="16"/>
        <v>0.5635353096174105</v>
      </c>
      <c r="J72" s="67">
        <f t="shared" ca="1" si="16"/>
        <v>0.73745082361318581</v>
      </c>
      <c r="K72" s="67">
        <f t="shared" ca="1" si="16"/>
        <v>0.740962057472762</v>
      </c>
      <c r="L72" s="67">
        <f t="shared" ca="1" si="16"/>
        <v>0.71645218422377088</v>
      </c>
      <c r="M72" s="67">
        <f t="shared" ca="1" si="16"/>
        <v>0.72010120689514334</v>
      </c>
      <c r="N72" s="67">
        <f t="shared" ca="1" si="16"/>
        <v>0.77125259564837723</v>
      </c>
      <c r="O72" s="67">
        <f t="shared" ca="1" si="16"/>
        <v>0.77451124596133569</v>
      </c>
      <c r="P72" s="67">
        <f t="shared" ca="1" si="16"/>
        <v>0.75168643823073922</v>
      </c>
      <c r="Q72" s="67">
        <f t="shared" ca="1" si="16"/>
        <v>0.75509603532803049</v>
      </c>
    </row>
    <row r="73" spans="1:33" x14ac:dyDescent="0.2">
      <c r="A73">
        <v>6</v>
      </c>
      <c r="B73" s="67">
        <f t="shared" ca="1" si="15"/>
        <v>0.48202820747210195</v>
      </c>
      <c r="C73" s="67">
        <f t="shared" ca="1" si="16"/>
        <v>0.48633658759837228</v>
      </c>
      <c r="D73" s="67">
        <f t="shared" ca="1" si="16"/>
        <v>0.45690429316334014</v>
      </c>
      <c r="E73" s="67">
        <f t="shared" ca="1" si="16"/>
        <v>0.46119332613377217</v>
      </c>
      <c r="F73" s="67">
        <f t="shared" ca="1" si="16"/>
        <v>0.54204431654625951</v>
      </c>
      <c r="G73" s="67">
        <f t="shared" ca="1" si="16"/>
        <v>0.54632961061534435</v>
      </c>
      <c r="H73" s="67">
        <f t="shared" ca="1" si="16"/>
        <v>0.51691538737569709</v>
      </c>
      <c r="I73" s="67">
        <f t="shared" ca="1" si="16"/>
        <v>0.52122223057090533</v>
      </c>
      <c r="J73" s="67">
        <f t="shared" ca="1" si="16"/>
        <v>0.70152402877016473</v>
      </c>
      <c r="K73" s="67">
        <f t="shared" ca="1" si="16"/>
        <v>0.70526247028049338</v>
      </c>
      <c r="L73" s="67">
        <f t="shared" ca="1" si="16"/>
        <v>0.67925509608265244</v>
      </c>
      <c r="M73" s="67">
        <f t="shared" ca="1" si="16"/>
        <v>0.6831141389860903</v>
      </c>
      <c r="N73" s="67">
        <f t="shared" ca="1" si="16"/>
        <v>0.73769683880895931</v>
      </c>
      <c r="O73" s="67">
        <f t="shared" ca="1" si="16"/>
        <v>0.74120637341503148</v>
      </c>
      <c r="P73" s="67">
        <f t="shared" ca="1" si="16"/>
        <v>0.71670777253868012</v>
      </c>
      <c r="Q73" s="67">
        <f t="shared" ca="1" si="16"/>
        <v>0.72035520319503366</v>
      </c>
    </row>
    <row r="74" spans="1:33" x14ac:dyDescent="0.2">
      <c r="A74">
        <v>7</v>
      </c>
      <c r="B74" s="67">
        <f t="shared" ca="1" si="15"/>
        <v>0.44619048170832221</v>
      </c>
      <c r="C74" s="67">
        <f t="shared" ca="1" si="16"/>
        <v>0.45046603307045363</v>
      </c>
      <c r="D74" s="67">
        <f t="shared" ca="1" si="16"/>
        <v>0.42134099088313359</v>
      </c>
      <c r="E74" s="67">
        <f t="shared" ca="1" si="16"/>
        <v>0.42557315098227932</v>
      </c>
      <c r="F74" s="67">
        <f t="shared" ca="1" si="16"/>
        <v>0.50612636331366867</v>
      </c>
      <c r="G74" s="67">
        <f t="shared" ca="1" si="16"/>
        <v>0.51043720393686598</v>
      </c>
      <c r="H74" s="67">
        <f t="shared" ca="1" si="16"/>
        <v>0.48093187801606951</v>
      </c>
      <c r="I74" s="67">
        <f t="shared" ca="1" si="16"/>
        <v>0.48523977179910527</v>
      </c>
      <c r="J74" s="67">
        <f t="shared" ca="1" si="16"/>
        <v>0.66951003493590244</v>
      </c>
      <c r="K74" s="67">
        <f t="shared" ca="1" si="16"/>
        <v>0.67341714148388654</v>
      </c>
      <c r="L74" s="67">
        <f t="shared" ca="1" si="16"/>
        <v>0.64631426003623027</v>
      </c>
      <c r="M74" s="67">
        <f t="shared" ca="1" si="16"/>
        <v>0.65032448615182648</v>
      </c>
      <c r="N74" s="67">
        <f t="shared" ca="1" si="16"/>
        <v>0.70747830055607919</v>
      </c>
      <c r="O74" s="67">
        <f t="shared" ca="1" si="16"/>
        <v>0.71118191283295173</v>
      </c>
      <c r="P74" s="67">
        <f t="shared" ca="1" si="16"/>
        <v>0.68540269813044374</v>
      </c>
      <c r="Q74" s="67">
        <f t="shared" ca="1" si="16"/>
        <v>0.68922995507193152</v>
      </c>
    </row>
    <row r="75" spans="1:33" x14ac:dyDescent="0.2">
      <c r="A75">
        <v>8</v>
      </c>
      <c r="B75" s="67">
        <f t="shared" ca="1" si="15"/>
        <v>0.41548749010053165</v>
      </c>
      <c r="C75" s="67">
        <f t="shared" ca="1" si="16"/>
        <v>0.4197069486557935</v>
      </c>
      <c r="D75" s="67">
        <f t="shared" ca="1" si="16"/>
        <v>0.3910346805081778</v>
      </c>
      <c r="E75" s="67">
        <f t="shared" ca="1" si="16"/>
        <v>0.39519074604934923</v>
      </c>
      <c r="F75" s="67">
        <f t="shared" ca="1" si="16"/>
        <v>0.47496204290744248</v>
      </c>
      <c r="G75" s="67">
        <f t="shared" ca="1" si="16"/>
        <v>0.47926671592963133</v>
      </c>
      <c r="H75" s="67">
        <f t="shared" ca="1" si="16"/>
        <v>0.44987619897661335</v>
      </c>
      <c r="I75" s="67">
        <f t="shared" ca="1" si="16"/>
        <v>0.45415674223525815</v>
      </c>
      <c r="J75" s="67">
        <f t="shared" ca="1" si="16"/>
        <v>0.64072651007545822</v>
      </c>
      <c r="K75" s="67">
        <f t="shared" ca="1" si="16"/>
        <v>0.64475923489528575</v>
      </c>
      <c r="L75" s="67">
        <f t="shared" ca="1" si="16"/>
        <v>0.61685430119134521</v>
      </c>
      <c r="M75" s="67">
        <f t="shared" ca="1" si="16"/>
        <v>0.62097307456236928</v>
      </c>
      <c r="N75" s="67">
        <f t="shared" ca="1" si="16"/>
        <v>0.68006249367375271</v>
      </c>
      <c r="O75" s="67">
        <f t="shared" ca="1" si="16"/>
        <v>0.68391742691134294</v>
      </c>
      <c r="P75" s="67">
        <f t="shared" ca="1" si="16"/>
        <v>0.65715154251832142</v>
      </c>
      <c r="Q75" s="67">
        <f t="shared" ca="1" si="16"/>
        <v>0.66111555184208393</v>
      </c>
    </row>
    <row r="76" spans="1:33" x14ac:dyDescent="0.2">
      <c r="A76">
        <v>9</v>
      </c>
      <c r="B76" s="67">
        <f t="shared" ca="1" si="15"/>
        <v>0.38882123903620947</v>
      </c>
      <c r="C76" s="67">
        <f t="shared" ca="1" si="16"/>
        <v>0.3929707374841549</v>
      </c>
      <c r="D76" s="67">
        <f t="shared" ca="1" si="16"/>
        <v>0.36483496194684695</v>
      </c>
      <c r="E76" s="67">
        <f t="shared" ca="1" si="16"/>
        <v>0.36890435710315661</v>
      </c>
      <c r="F76" s="67">
        <f t="shared" ca="1" si="16"/>
        <v>0.44759361413400411</v>
      </c>
      <c r="G76" s="67">
        <f t="shared" ca="1" si="16"/>
        <v>0.45187110970161615</v>
      </c>
      <c r="H76" s="67">
        <f t="shared" ca="1" si="16"/>
        <v>0.42272956479257973</v>
      </c>
      <c r="I76" s="67">
        <f t="shared" ca="1" si="16"/>
        <v>0.42696459863372338</v>
      </c>
      <c r="J76" s="67">
        <f t="shared" ca="1" si="16"/>
        <v>0.61465026241246012</v>
      </c>
      <c r="K76" s="67">
        <f t="shared" ca="1" si="16"/>
        <v>0.61877616463748153</v>
      </c>
      <c r="L76" s="67">
        <f t="shared" ca="1" si="16"/>
        <v>0.59028884219972211</v>
      </c>
      <c r="M76" s="67">
        <f t="shared" ca="1" si="16"/>
        <v>0.59448446884713591</v>
      </c>
      <c r="N76" s="67">
        <f t="shared" ca="1" si="16"/>
        <v>0.65502843124625154</v>
      </c>
      <c r="O76" s="67">
        <f t="shared" ca="1" si="16"/>
        <v>0.65900176438964575</v>
      </c>
      <c r="P76" s="67">
        <f t="shared" ca="1" si="16"/>
        <v>0.63147415018022546</v>
      </c>
      <c r="Q76" s="67">
        <f t="shared" ca="1" si="16"/>
        <v>0.6355421542736055</v>
      </c>
    </row>
    <row r="77" spans="1:33" x14ac:dyDescent="0.2">
      <c r="A77">
        <v>10</v>
      </c>
      <c r="B77" s="67">
        <f t="shared" ca="1" si="15"/>
        <v>0.36539955501080601</v>
      </c>
      <c r="C77" s="67">
        <f t="shared" ca="1" si="16"/>
        <v>0.36947102510012186</v>
      </c>
      <c r="D77" s="67">
        <f t="shared" ca="1" si="16"/>
        <v>0.34191778797551609</v>
      </c>
      <c r="E77" s="67">
        <f t="shared" ca="1" si="16"/>
        <v>0.34589513593096965</v>
      </c>
      <c r="F77" s="67">
        <f t="shared" ca="1" si="16"/>
        <v>0.42331755102543056</v>
      </c>
      <c r="G77" s="67">
        <f t="shared" ca="1" si="16"/>
        <v>0.42755378566149282</v>
      </c>
      <c r="H77" s="67">
        <f t="shared" ca="1" si="16"/>
        <v>0.39874935425720759</v>
      </c>
      <c r="I77" s="67">
        <f t="shared" ca="1" si="16"/>
        <v>0.4029272288940019</v>
      </c>
      <c r="J77" s="67">
        <f t="shared" ca="1" si="16"/>
        <v>0.5908725053571301</v>
      </c>
      <c r="K77" s="67">
        <f t="shared" ca="1" si="16"/>
        <v>0.59506665494831701</v>
      </c>
      <c r="L77" s="67">
        <f t="shared" ca="1" si="16"/>
        <v>0.56616465781027836</v>
      </c>
      <c r="M77" s="67">
        <f t="shared" ca="1" si="16"/>
        <v>0.57041310182905836</v>
      </c>
      <c r="N77" s="67">
        <f t="shared" ca="1" si="16"/>
        <v>0.63204034237547324</v>
      </c>
      <c r="O77" s="67">
        <f t="shared" ca="1" si="16"/>
        <v>0.63610625800196008</v>
      </c>
      <c r="P77" s="67">
        <f t="shared" ca="1" si="16"/>
        <v>0.60799230535298276</v>
      </c>
      <c r="Q77" s="67">
        <f ca="1">1-LOGNORMDIST($A77, $D$9+$D$10*Q$18+$D$11*Q$19+$D$12*Q$20+$D$13*Q$21+$D$14*Q$22,EXP($D$15))</f>
        <v>0.61213891204382453</v>
      </c>
    </row>
    <row r="78" spans="1:33" x14ac:dyDescent="0.2">
      <c r="B78" s="67"/>
      <c r="C78" s="67"/>
    </row>
    <row r="79" spans="1:33" x14ac:dyDescent="0.2">
      <c r="A79" t="s">
        <v>222</v>
      </c>
    </row>
    <row r="80" spans="1:33" x14ac:dyDescent="0.2">
      <c r="A80" t="s">
        <v>115</v>
      </c>
      <c r="B80" s="70">
        <f t="shared" ref="B80:D89" ca="1" si="17">1-B68/B67</f>
        <v>0.17071759332542635</v>
      </c>
      <c r="C80" s="70">
        <f t="shared" ca="1" si="17"/>
        <v>0.15517083467606985</v>
      </c>
      <c r="D80" s="70">
        <f t="shared" ca="1" si="17"/>
        <v>0.17347409304671313</v>
      </c>
      <c r="E80" s="70">
        <f t="shared" ref="E80:L89" ca="1" si="18">1-E68/E67</f>
        <v>0.17071759332542635</v>
      </c>
      <c r="F80" s="70">
        <f t="shared" ca="1" si="18"/>
        <v>0.12417907198841738</v>
      </c>
      <c r="G80" s="70">
        <f t="shared" ca="1" si="18"/>
        <v>0.12197822044477991</v>
      </c>
      <c r="H80" s="70">
        <f t="shared" ca="1" si="18"/>
        <v>0.1375980611845633</v>
      </c>
      <c r="I80" s="70">
        <f t="shared" ca="1" si="18"/>
        <v>0.13523463557841353</v>
      </c>
      <c r="J80" s="70">
        <f t="shared" ca="1" si="18"/>
        <v>5.7334513501040907E-2</v>
      </c>
      <c r="K80" s="70">
        <f t="shared" ca="1" si="18"/>
        <v>5.6102698237548876E-2</v>
      </c>
      <c r="L80" s="70">
        <f t="shared" ca="1" si="18"/>
        <v>6.4965001330062222E-2</v>
      </c>
      <c r="M80" s="70">
        <f t="shared" ref="M80:M89" ca="1" si="19">1-M68/M67</f>
        <v>6.3606352073892092E-2</v>
      </c>
      <c r="N80" s="70">
        <f t="shared" ref="N80:O89" ca="1" si="20">1-N68/N67</f>
        <v>4.5992148206897565E-2</v>
      </c>
      <c r="O80" s="70">
        <f t="shared" ca="1" si="20"/>
        <v>4.4959019272979406E-2</v>
      </c>
      <c r="P80" s="70">
        <f t="shared" ref="P80:P89" ca="1" si="21">1-P68/P67</f>
        <v>5.2417720601437567E-2</v>
      </c>
      <c r="Q80" s="70">
        <f t="shared" ref="Q80:Q89" ca="1" si="22">1-Q68/Q67</f>
        <v>5.127045282136522E-2</v>
      </c>
    </row>
    <row r="81" spans="1:17" x14ac:dyDescent="0.2">
      <c r="A81" t="s">
        <v>116</v>
      </c>
      <c r="B81" s="70">
        <f t="shared" ca="1" si="17"/>
        <v>0.12566126333138627</v>
      </c>
      <c r="C81" s="70">
        <f t="shared" ca="1" si="17"/>
        <v>0.13749674750649454</v>
      </c>
      <c r="D81" s="70">
        <f t="shared" ca="1" si="17"/>
        <v>0.14871505645481442</v>
      </c>
      <c r="E81" s="70">
        <f t="shared" ca="1" si="18"/>
        <v>0.14705120351410161</v>
      </c>
      <c r="F81" s="70">
        <f t="shared" ca="1" si="18"/>
        <v>0.11744519909224005</v>
      </c>
      <c r="G81" s="70">
        <f t="shared" ca="1" si="18"/>
        <v>0.1159617825044672</v>
      </c>
      <c r="H81" s="70">
        <f t="shared" ca="1" si="18"/>
        <v>0.12630923979929398</v>
      </c>
      <c r="I81" s="70">
        <f t="shared" ca="1" si="18"/>
        <v>0.12476956117864579</v>
      </c>
      <c r="J81" s="70">
        <f t="shared" ca="1" si="18"/>
        <v>6.7147235489261381E-2</v>
      </c>
      <c r="K81" s="70">
        <f t="shared" ca="1" si="18"/>
        <v>6.6080133960409682E-2</v>
      </c>
      <c r="L81" s="70">
        <f t="shared" ca="1" si="18"/>
        <v>7.3604793471519048E-2</v>
      </c>
      <c r="M81" s="70">
        <f t="shared" ca="1" si="19"/>
        <v>7.247328681887244E-2</v>
      </c>
      <c r="N81" s="70">
        <f t="shared" ca="1" si="20"/>
        <v>5.7025232237644108E-2</v>
      </c>
      <c r="O81" s="70">
        <f t="shared" ca="1" si="20"/>
        <v>5.6067246290726902E-2</v>
      </c>
      <c r="P81" s="70">
        <f t="shared" ca="1" si="21"/>
        <v>6.2843336940890171E-2</v>
      </c>
      <c r="Q81" s="70">
        <f t="shared" ca="1" si="22"/>
        <v>6.182135357438967E-2</v>
      </c>
    </row>
    <row r="82" spans="1:17" x14ac:dyDescent="0.2">
      <c r="A82" t="s">
        <v>117</v>
      </c>
      <c r="B82" s="70">
        <f t="shared" ca="1" si="17"/>
        <v>0.11619977858347108</v>
      </c>
      <c r="C82" s="70">
        <f t="shared" ca="1" si="17"/>
        <v>0.11502527192789425</v>
      </c>
      <c r="D82" s="70">
        <f t="shared" ca="1" si="17"/>
        <v>0.1231635282890704</v>
      </c>
      <c r="E82" s="70">
        <f t="shared" ca="1" si="18"/>
        <v>0.1219603611676694</v>
      </c>
      <c r="F82" s="70">
        <f t="shared" ca="1" si="18"/>
        <v>0.10030264994923999</v>
      </c>
      <c r="G82" s="70">
        <f t="shared" ca="1" si="18"/>
        <v>9.9202974757025775E-2</v>
      </c>
      <c r="H82" s="70">
        <f t="shared" ca="1" si="18"/>
        <v>0.10684193978511825</v>
      </c>
      <c r="I82" s="70">
        <f t="shared" ca="1" si="18"/>
        <v>0.10570980759865711</v>
      </c>
      <c r="J82" s="70">
        <f t="shared" ca="1" si="18"/>
        <v>6.1851031830832404E-2</v>
      </c>
      <c r="K82" s="70">
        <f t="shared" ca="1" si="18"/>
        <v>6.1001110139682901E-2</v>
      </c>
      <c r="L82" s="70">
        <f t="shared" ca="1" si="18"/>
        <v>6.6956034239773032E-2</v>
      </c>
      <c r="M82" s="70">
        <f t="shared" ca="1" si="19"/>
        <v>6.6066086041388861E-2</v>
      </c>
      <c r="N82" s="70">
        <f t="shared" ca="1" si="20"/>
        <v>5.3708505860336042E-2</v>
      </c>
      <c r="O82" s="70">
        <f t="shared" ca="1" si="20"/>
        <v>5.2927863110551088E-2</v>
      </c>
      <c r="P82" s="70">
        <f t="shared" ca="1" si="21"/>
        <v>5.8411310794819871E-2</v>
      </c>
      <c r="Q82" s="70">
        <f t="shared" ca="1" si="22"/>
        <v>5.7589801207753144E-2</v>
      </c>
    </row>
    <row r="83" spans="1:17" x14ac:dyDescent="0.2">
      <c r="A83" t="s">
        <v>118</v>
      </c>
      <c r="B83" s="70">
        <f t="shared" ca="1" si="17"/>
        <v>0.10078905607858868</v>
      </c>
      <c r="C83" s="70">
        <f t="shared" ca="1" si="17"/>
        <v>9.9854867740677533E-2</v>
      </c>
      <c r="D83" s="70">
        <f t="shared" ca="1" si="17"/>
        <v>0.10631680397123788</v>
      </c>
      <c r="E83" s="70">
        <f t="shared" ca="1" si="18"/>
        <v>0.10536304715604528</v>
      </c>
      <c r="F83" s="70">
        <f t="shared" ca="1" si="18"/>
        <v>8.8091648238825093E-2</v>
      </c>
      <c r="G83" s="70">
        <f t="shared" ca="1" si="18"/>
        <v>8.7208645032628707E-2</v>
      </c>
      <c r="H83" s="70">
        <f t="shared" ca="1" si="18"/>
        <v>9.3329302283814086E-2</v>
      </c>
      <c r="I83" s="70">
        <f t="shared" ca="1" si="18"/>
        <v>9.2424071360466598E-2</v>
      </c>
      <c r="J83" s="70">
        <f t="shared" ca="1" si="18"/>
        <v>5.6706276330741212E-2</v>
      </c>
      <c r="K83" s="70">
        <f t="shared" ca="1" si="18"/>
        <v>5.5997296675241781E-2</v>
      </c>
      <c r="L83" s="70">
        <f t="shared" ca="1" si="18"/>
        <v>6.0947557543096664E-2</v>
      </c>
      <c r="M83" s="70">
        <f t="shared" ca="1" si="19"/>
        <v>6.0210221610496828E-2</v>
      </c>
      <c r="N83" s="70">
        <f t="shared" ca="1" si="20"/>
        <v>4.9876990165001356E-2</v>
      </c>
      <c r="O83" s="70">
        <f t="shared" ca="1" si="20"/>
        <v>4.9217625144016508E-2</v>
      </c>
      <c r="P83" s="70">
        <f t="shared" ca="1" si="21"/>
        <v>5.3831607023277717E-2</v>
      </c>
      <c r="Q83" s="70">
        <f t="shared" ca="1" si="22"/>
        <v>5.3142889292132844E-2</v>
      </c>
    </row>
    <row r="84" spans="1:17" x14ac:dyDescent="0.2">
      <c r="A84" t="s">
        <v>112</v>
      </c>
      <c r="B84" s="70">
        <f t="shared" ca="1" si="17"/>
        <v>8.9637487886123024E-2</v>
      </c>
      <c r="C84" s="70">
        <f t="shared" ca="1" si="17"/>
        <v>8.8857497554855613E-2</v>
      </c>
      <c r="D84" s="70">
        <f t="shared" ca="1" si="17"/>
        <v>9.4246837910106462E-2</v>
      </c>
      <c r="E84" s="70">
        <f t="shared" ca="1" si="18"/>
        <v>9.3452242543456521E-2</v>
      </c>
      <c r="F84" s="70">
        <f t="shared" ca="1" si="18"/>
        <v>7.9007272072314061E-2</v>
      </c>
      <c r="G84" s="70">
        <f t="shared" ca="1" si="18"/>
        <v>7.8265501530603854E-2</v>
      </c>
      <c r="H84" s="70">
        <f t="shared" ca="1" si="18"/>
        <v>8.3400073011773435E-2</v>
      </c>
      <c r="I84" s="70">
        <f t="shared" ca="1" si="18"/>
        <v>8.2641696714526591E-2</v>
      </c>
      <c r="J84" s="70">
        <f t="shared" ca="1" si="18"/>
        <v>5.2359517149453527E-2</v>
      </c>
      <c r="K84" s="70">
        <f t="shared" ca="1" si="18"/>
        <v>5.1749032468509593E-2</v>
      </c>
      <c r="L84" s="70">
        <f t="shared" ca="1" si="18"/>
        <v>5.6001966216155719E-2</v>
      </c>
      <c r="M84" s="70">
        <f t="shared" ca="1" si="19"/>
        <v>5.5369877862823769E-2</v>
      </c>
      <c r="N84" s="70">
        <f t="shared" ca="1" si="20"/>
        <v>4.6457959485348144E-2</v>
      </c>
      <c r="O84" s="70">
        <f t="shared" ca="1" si="20"/>
        <v>4.5885529802335068E-2</v>
      </c>
      <c r="P84" s="70">
        <f t="shared" ca="1" si="21"/>
        <v>4.9881185989533838E-2</v>
      </c>
      <c r="Q84" s="70">
        <f t="shared" ca="1" si="22"/>
        <v>4.9286201440848831E-2</v>
      </c>
    </row>
    <row r="85" spans="1:17" x14ac:dyDescent="0.2">
      <c r="A85" t="s">
        <v>119</v>
      </c>
      <c r="B85" s="70">
        <f t="shared" ca="1" si="17"/>
        <v>8.1116980553247786E-2</v>
      </c>
      <c r="C85" s="70">
        <f t="shared" ca="1" si="17"/>
        <v>8.0445251198527745E-2</v>
      </c>
      <c r="D85" s="70">
        <f t="shared" ca="1" si="17"/>
        <v>8.5082869746868739E-2</v>
      </c>
      <c r="E85" s="70">
        <f t="shared" ca="1" si="18"/>
        <v>8.4399632319097528E-2</v>
      </c>
      <c r="F85" s="70">
        <f t="shared" ca="1" si="18"/>
        <v>7.1944478032916925E-2</v>
      </c>
      <c r="G85" s="70">
        <f t="shared" ca="1" si="18"/>
        <v>7.1302863454293375E-2</v>
      </c>
      <c r="H85" s="70">
        <f t="shared" ca="1" si="18"/>
        <v>7.5739755584960489E-2</v>
      </c>
      <c r="I85" s="70">
        <f t="shared" ca="1" si="18"/>
        <v>7.5085053810083235E-2</v>
      </c>
      <c r="J85" s="70">
        <f t="shared" ca="1" si="18"/>
        <v>4.871754657076055E-2</v>
      </c>
      <c r="K85" s="70">
        <f t="shared" ca="1" si="18"/>
        <v>4.8180047591142583E-2</v>
      </c>
      <c r="L85" s="70">
        <f t="shared" ca="1" si="18"/>
        <v>5.1918451726710946E-2</v>
      </c>
      <c r="M85" s="70">
        <f t="shared" ca="1" si="19"/>
        <v>5.1363707705101569E-2</v>
      </c>
      <c r="N85" s="70">
        <f t="shared" ca="1" si="20"/>
        <v>4.3508128243261557E-2</v>
      </c>
      <c r="O85" s="70">
        <f t="shared" ca="1" si="20"/>
        <v>4.3001147781870697E-2</v>
      </c>
      <c r="P85" s="70">
        <f t="shared" ca="1" si="21"/>
        <v>4.6533586230967705E-2</v>
      </c>
      <c r="Q85" s="70">
        <f t="shared" ca="1" si="22"/>
        <v>4.6008494956412571E-2</v>
      </c>
    </row>
    <row r="86" spans="1:17" x14ac:dyDescent="0.2">
      <c r="A86" t="s">
        <v>120</v>
      </c>
      <c r="B86" s="70">
        <f t="shared" ca="1" si="17"/>
        <v>7.4347777180350794E-2</v>
      </c>
      <c r="C86" s="70">
        <f t="shared" ca="1" si="17"/>
        <v>7.3756643942942124E-2</v>
      </c>
      <c r="D86" s="70">
        <f t="shared" ca="1" si="17"/>
        <v>7.7835342789158046E-2</v>
      </c>
      <c r="E86" s="70">
        <f t="shared" ca="1" si="18"/>
        <v>7.7234801834840439E-2</v>
      </c>
      <c r="F86" s="70">
        <f t="shared" ca="1" si="18"/>
        <v>6.6263868352036348E-2</v>
      </c>
      <c r="G86" s="70">
        <f t="shared" ca="1" si="18"/>
        <v>6.5697348232785502E-2</v>
      </c>
      <c r="H86" s="70">
        <f t="shared" ca="1" si="18"/>
        <v>6.9611991127427109E-2</v>
      </c>
      <c r="I86" s="70">
        <f t="shared" ca="1" si="18"/>
        <v>6.9034773770849656E-2</v>
      </c>
      <c r="J86" s="70">
        <f t="shared" ca="1" si="18"/>
        <v>4.5634921287565522E-2</v>
      </c>
      <c r="K86" s="70">
        <f t="shared" ca="1" si="18"/>
        <v>4.515386843701108E-2</v>
      </c>
      <c r="L86" s="70">
        <f t="shared" ca="1" si="18"/>
        <v>4.8495530230683648E-2</v>
      </c>
      <c r="M86" s="70">
        <f t="shared" ca="1" si="19"/>
        <v>4.8000254954364996E-2</v>
      </c>
      <c r="N86" s="70">
        <f t="shared" ca="1" si="20"/>
        <v>4.0963356033447473E-2</v>
      </c>
      <c r="O86" s="70">
        <f t="shared" ca="1" si="20"/>
        <v>4.0507558567993929E-2</v>
      </c>
      <c r="P86" s="70">
        <f t="shared" ca="1" si="21"/>
        <v>4.3678993876889893E-2</v>
      </c>
      <c r="Q86" s="70">
        <f t="shared" ca="1" si="22"/>
        <v>4.3208195047457876E-2</v>
      </c>
    </row>
    <row r="87" spans="1:17" x14ac:dyDescent="0.2">
      <c r="A87" t="s">
        <v>121</v>
      </c>
      <c r="B87" s="70">
        <f t="shared" ca="1" si="17"/>
        <v>6.8811399764151182E-2</v>
      </c>
      <c r="C87" s="70">
        <f t="shared" ca="1" si="17"/>
        <v>6.82828052650295E-2</v>
      </c>
      <c r="D87" s="70">
        <f t="shared" ca="1" si="17"/>
        <v>7.1928226853583688E-2</v>
      </c>
      <c r="E87" s="70">
        <f t="shared" ca="1" si="18"/>
        <v>7.1391733390143375E-2</v>
      </c>
      <c r="F87" s="70">
        <f t="shared" ca="1" si="18"/>
        <v>6.1574189106036181E-2</v>
      </c>
      <c r="G87" s="70">
        <f t="shared" ca="1" si="18"/>
        <v>6.1066254118675167E-2</v>
      </c>
      <c r="H87" s="70">
        <f t="shared" ca="1" si="18"/>
        <v>6.4573966624060009E-2</v>
      </c>
      <c r="I87" s="70">
        <f t="shared" ca="1" si="18"/>
        <v>6.4057052554867377E-2</v>
      </c>
      <c r="J87" s="70">
        <f t="shared" ca="1" si="18"/>
        <v>4.2991924479817367E-2</v>
      </c>
      <c r="K87" s="70">
        <f t="shared" ca="1" si="18"/>
        <v>4.2555950573893275E-2</v>
      </c>
      <c r="L87" s="70">
        <f t="shared" ca="1" si="18"/>
        <v>4.5581477411984705E-2</v>
      </c>
      <c r="M87" s="70">
        <f t="shared" ca="1" si="19"/>
        <v>4.5133486766181452E-2</v>
      </c>
      <c r="N87" s="70">
        <f t="shared" ca="1" si="20"/>
        <v>3.8751445607275281E-2</v>
      </c>
      <c r="O87" s="70">
        <f t="shared" ca="1" si="20"/>
        <v>3.833686632018285E-2</v>
      </c>
      <c r="P87" s="70">
        <f t="shared" ca="1" si="21"/>
        <v>4.1218331484807913E-2</v>
      </c>
      <c r="Q87" s="70">
        <f t="shared" ca="1" si="22"/>
        <v>4.0791035013725496E-2</v>
      </c>
    </row>
    <row r="88" spans="1:17" x14ac:dyDescent="0.2">
      <c r="A88" t="s">
        <v>122</v>
      </c>
      <c r="B88" s="70">
        <f t="shared" ca="1" si="17"/>
        <v>6.4180635277057307E-2</v>
      </c>
      <c r="C88" s="70">
        <f t="shared" ca="1" si="17"/>
        <v>6.3702093227828049E-2</v>
      </c>
      <c r="D88" s="70">
        <f t="shared" ca="1" si="17"/>
        <v>6.7001010056914723E-2</v>
      </c>
      <c r="E88" s="70">
        <f t="shared" ca="1" si="18"/>
        <v>6.6515699593102662E-2</v>
      </c>
      <c r="F88" s="70">
        <f t="shared" ca="1" si="18"/>
        <v>5.7622349369024772E-2</v>
      </c>
      <c r="G88" s="70">
        <f t="shared" ca="1" si="18"/>
        <v>5.7161503850473028E-2</v>
      </c>
      <c r="H88" s="70">
        <f t="shared" ca="1" si="18"/>
        <v>6.0342454759303332E-2</v>
      </c>
      <c r="I88" s="70">
        <f t="shared" ca="1" si="18"/>
        <v>5.9873918127255177E-2</v>
      </c>
      <c r="J88" s="70">
        <f t="shared" ca="1" si="18"/>
        <v>4.06979378142589E-2</v>
      </c>
      <c r="K88" s="70">
        <f t="shared" ca="1" si="18"/>
        <v>4.0298872589276002E-2</v>
      </c>
      <c r="L88" s="70">
        <f t="shared" ca="1" si="18"/>
        <v>4.306601889670969E-2</v>
      </c>
      <c r="M88" s="70">
        <f t="shared" ca="1" si="19"/>
        <v>4.265660911932645E-2</v>
      </c>
      <c r="N88" s="70">
        <f t="shared" ca="1" si="20"/>
        <v>3.6811414627889727E-2</v>
      </c>
      <c r="O88" s="70">
        <f t="shared" ca="1" si="20"/>
        <v>3.6430805154679891E-2</v>
      </c>
      <c r="P88" s="70">
        <f t="shared" ca="1" si="21"/>
        <v>3.9073776255162729E-2</v>
      </c>
      <c r="Q88" s="70">
        <f t="shared" ca="1" si="22"/>
        <v>3.8682190272521288E-2</v>
      </c>
    </row>
    <row r="89" spans="1:17" x14ac:dyDescent="0.2">
      <c r="A89" t="s">
        <v>123</v>
      </c>
      <c r="B89" s="70">
        <f t="shared" ca="1" si="17"/>
        <v>6.0237666243387222E-2</v>
      </c>
      <c r="C89" s="70">
        <f t="shared" ca="1" si="17"/>
        <v>5.9800158491395528E-2</v>
      </c>
      <c r="D89" s="70">
        <f t="shared" ca="1" si="17"/>
        <v>6.2815180455950026E-2</v>
      </c>
      <c r="E89" s="70">
        <f t="shared" ca="1" si="18"/>
        <v>6.2371779376281244E-2</v>
      </c>
      <c r="F89" s="70">
        <f t="shared" ca="1" si="18"/>
        <v>5.4236839717971441E-2</v>
      </c>
      <c r="G89" s="70">
        <f t="shared" ca="1" si="18"/>
        <v>5.3814735038451023E-2</v>
      </c>
      <c r="H89" s="70">
        <f t="shared" ca="1" si="18"/>
        <v>5.672707218180606E-2</v>
      </c>
      <c r="I89" s="70">
        <f t="shared" ca="1" si="18"/>
        <v>5.6298273478973426E-2</v>
      </c>
      <c r="J89" s="70">
        <f t="shared" ca="1" si="18"/>
        <v>3.8685018960219697E-2</v>
      </c>
      <c r="K89" s="70">
        <f t="shared" ca="1" si="18"/>
        <v>3.8316779223477426E-2</v>
      </c>
      <c r="L89" s="70">
        <f t="shared" ca="1" si="18"/>
        <v>4.0868440439335685E-2</v>
      </c>
      <c r="M89" s="70">
        <f t="shared" ca="1" si="19"/>
        <v>4.0491162140464887E-2</v>
      </c>
      <c r="N89" s="70">
        <f t="shared" ca="1" si="20"/>
        <v>3.5094795545044244E-2</v>
      </c>
      <c r="O89" s="70">
        <f t="shared" ca="1" si="20"/>
        <v>3.4742708783019771E-2</v>
      </c>
      <c r="P89" s="70">
        <f t="shared" ca="1" si="21"/>
        <v>3.7185757834332422E-2</v>
      </c>
      <c r="Q89" s="70">
        <f t="shared" ca="1" si="22"/>
        <v>3.6824059698337019E-2</v>
      </c>
    </row>
    <row r="91" spans="1:17" x14ac:dyDescent="0.2">
      <c r="A91" s="5" t="s">
        <v>214</v>
      </c>
      <c r="B91" t="s">
        <v>202</v>
      </c>
      <c r="C91" t="s">
        <v>203</v>
      </c>
      <c r="D91" t="s">
        <v>204</v>
      </c>
      <c r="E91" t="s">
        <v>205</v>
      </c>
      <c r="F91" t="s">
        <v>206</v>
      </c>
      <c r="G91" t="s">
        <v>207</v>
      </c>
      <c r="H91" t="s">
        <v>208</v>
      </c>
    </row>
    <row r="92" spans="1:17" x14ac:dyDescent="0.2">
      <c r="A92" t="s">
        <v>202</v>
      </c>
      <c r="B92">
        <v>6.4786399999999999E-3</v>
      </c>
      <c r="C92">
        <v>-5.5296E-3</v>
      </c>
      <c r="D92">
        <v>-5.2376999999999996E-3</v>
      </c>
      <c r="E92">
        <v>-5.0422000000000002E-3</v>
      </c>
      <c r="F92">
        <v>-1.0478E-3</v>
      </c>
      <c r="G92">
        <v>-8.1209999999999995E-4</v>
      </c>
      <c r="H92">
        <v>3.6460000000000003E-4</v>
      </c>
    </row>
    <row r="93" spans="1:17" x14ac:dyDescent="0.2">
      <c r="A93" t="s">
        <v>203</v>
      </c>
      <c r="B93">
        <v>-5.5296E-3</v>
      </c>
      <c r="C93">
        <v>9.7749299999999994E-3</v>
      </c>
      <c r="D93">
        <v>5.7004000000000004E-3</v>
      </c>
      <c r="E93">
        <v>5.7048200000000002E-3</v>
      </c>
      <c r="F93">
        <v>-1.228E-4</v>
      </c>
      <c r="G93" s="113">
        <v>-8.9500000000000007E-6</v>
      </c>
      <c r="H93" s="113">
        <v>7.5400000000000003E-5</v>
      </c>
    </row>
    <row r="94" spans="1:17" x14ac:dyDescent="0.2">
      <c r="A94" t="s">
        <v>204</v>
      </c>
      <c r="B94">
        <v>-5.2376999999999996E-3</v>
      </c>
      <c r="C94">
        <v>5.7004000000000004E-3</v>
      </c>
      <c r="D94">
        <v>8.0071499999999993E-3</v>
      </c>
      <c r="E94">
        <v>5.95124E-3</v>
      </c>
      <c r="F94">
        <v>-2.8590000000000001E-4</v>
      </c>
      <c r="G94">
        <v>-2.967E-4</v>
      </c>
      <c r="H94">
        <v>2.6227999999999999E-4</v>
      </c>
    </row>
    <row r="95" spans="1:17" x14ac:dyDescent="0.2">
      <c r="A95" t="s">
        <v>205</v>
      </c>
      <c r="B95">
        <v>-5.0422000000000002E-3</v>
      </c>
      <c r="C95">
        <v>5.7048200000000002E-3</v>
      </c>
      <c r="D95">
        <v>5.95124E-3</v>
      </c>
      <c r="E95">
        <v>9.5284399999999991E-3</v>
      </c>
      <c r="F95" s="113">
        <v>-8.9699999999999998E-5</v>
      </c>
      <c r="G95">
        <v>-1.2821E-3</v>
      </c>
      <c r="H95">
        <v>2.8493000000000002E-4</v>
      </c>
    </row>
    <row r="96" spans="1:17" x14ac:dyDescent="0.2">
      <c r="A96" t="s">
        <v>206</v>
      </c>
      <c r="B96">
        <v>-1.0478E-3</v>
      </c>
      <c r="C96">
        <v>-1.228E-4</v>
      </c>
      <c r="D96">
        <v>-2.8590000000000001E-4</v>
      </c>
      <c r="E96" s="113">
        <v>-8.9699999999999998E-5</v>
      </c>
      <c r="F96">
        <v>3.76415E-3</v>
      </c>
      <c r="G96">
        <v>-2.6439999999999998E-4</v>
      </c>
      <c r="H96" s="113">
        <v>-1.8300000000000001E-5</v>
      </c>
    </row>
    <row r="97" spans="1:8" x14ac:dyDescent="0.2">
      <c r="A97" t="s">
        <v>207</v>
      </c>
      <c r="B97">
        <v>-8.1209999999999995E-4</v>
      </c>
      <c r="C97" s="113">
        <v>-8.9500000000000007E-6</v>
      </c>
      <c r="D97">
        <v>-2.967E-4</v>
      </c>
      <c r="E97">
        <v>-1.2821E-3</v>
      </c>
      <c r="F97">
        <v>-2.6439999999999998E-4</v>
      </c>
      <c r="G97">
        <v>3.96219E-3</v>
      </c>
      <c r="H97" s="113">
        <v>4.2299999999999998E-5</v>
      </c>
    </row>
    <row r="98" spans="1:8" x14ac:dyDescent="0.2">
      <c r="A98" t="s">
        <v>208</v>
      </c>
      <c r="B98">
        <v>3.6460000000000003E-4</v>
      </c>
      <c r="C98" s="113">
        <v>7.5400000000000003E-5</v>
      </c>
      <c r="D98">
        <v>2.6227999999999999E-4</v>
      </c>
      <c r="E98">
        <v>2.8493000000000002E-4</v>
      </c>
      <c r="F98" s="113">
        <v>-1.8300000000000001E-5</v>
      </c>
      <c r="G98" s="113">
        <v>4.2299999999999998E-5</v>
      </c>
      <c r="H98">
        <v>3.8970999999999998E-4</v>
      </c>
    </row>
    <row r="100" spans="1:8" x14ac:dyDescent="0.2">
      <c r="A100" s="5" t="s">
        <v>209</v>
      </c>
      <c r="B100" t="s">
        <v>202</v>
      </c>
      <c r="C100" t="s">
        <v>203</v>
      </c>
      <c r="D100" t="s">
        <v>204</v>
      </c>
      <c r="E100" t="s">
        <v>205</v>
      </c>
      <c r="F100" t="s">
        <v>206</v>
      </c>
      <c r="G100" t="s">
        <v>207</v>
      </c>
      <c r="H100" t="s">
        <v>208</v>
      </c>
    </row>
    <row r="101" spans="1:8" x14ac:dyDescent="0.2">
      <c r="A101" t="s">
        <v>202</v>
      </c>
      <c r="B101">
        <f>SQRT(B92)</f>
        <v>8.0489999378804813E-2</v>
      </c>
    </row>
    <row r="102" spans="1:8" x14ac:dyDescent="0.2">
      <c r="A102" t="s">
        <v>203</v>
      </c>
      <c r="B102">
        <f>B93/$B$101</f>
        <v>-6.869921782427163E-2</v>
      </c>
      <c r="C102">
        <f>SQRT(C93-$B$102^2)</f>
        <v>7.1100966732761645E-2</v>
      </c>
    </row>
    <row r="103" spans="1:8" x14ac:dyDescent="0.2">
      <c r="A103" t="s">
        <v>204</v>
      </c>
      <c r="B103">
        <f t="shared" ref="B103:B107" si="23">B94/$B$101</f>
        <v>-6.5072680338213881E-2</v>
      </c>
      <c r="C103">
        <f>(C94-$B$102*B103)/$C$102</f>
        <v>1.729874874498875E-2</v>
      </c>
      <c r="D103">
        <f>SQRT(D94-B103^2-C103^2)</f>
        <v>5.8935978531440211E-2</v>
      </c>
    </row>
    <row r="104" spans="1:8" x14ac:dyDescent="0.2">
      <c r="A104" t="s">
        <v>205</v>
      </c>
      <c r="B104">
        <f t="shared" si="23"/>
        <v>-6.264380716752431E-2</v>
      </c>
      <c r="C104">
        <f t="shared" ref="C104:C107" si="24">(C95-$B$102*B104)/$C$102</f>
        <v>1.9707741124297837E-2</v>
      </c>
      <c r="D104">
        <f>(D95-B104*$B$103-C104*$C$103)/$D$103</f>
        <v>2.6026891165643034E-2</v>
      </c>
      <c r="E104">
        <f>SQRT(E95-B104^2-C104^2-D104^2)</f>
        <v>6.7367642823446497E-2</v>
      </c>
    </row>
    <row r="105" spans="1:8" x14ac:dyDescent="0.2">
      <c r="A105" t="s">
        <v>206</v>
      </c>
      <c r="B105">
        <f t="shared" si="23"/>
        <v>-1.3017766282601239E-2</v>
      </c>
      <c r="C105">
        <f t="shared" si="24"/>
        <v>-1.4305155164159266E-2</v>
      </c>
      <c r="D105">
        <f t="shared" ref="D105:D107" si="25">(D96-B105*$B$103-C105*$C$103)/$D$103</f>
        <v>-1.5025451025811279E-2</v>
      </c>
      <c r="E105" s="113">
        <f>(E96-B105*$B$104-C105*$C$104-D105*$D$104)/$E$104</f>
        <v>-3.4466749576802275E-3</v>
      </c>
      <c r="F105">
        <f>SQRT(F96-B105^2-C105^2-D105^2-E105^2)</f>
        <v>5.6146295959287863E-2</v>
      </c>
    </row>
    <row r="106" spans="1:8" x14ac:dyDescent="0.2">
      <c r="A106" t="s">
        <v>207</v>
      </c>
      <c r="B106">
        <f t="shared" si="23"/>
        <v>-1.0089452183718711E-2</v>
      </c>
      <c r="C106">
        <f t="shared" si="24"/>
        <v>-9.8745137451606482E-3</v>
      </c>
      <c r="D106">
        <f t="shared" si="25"/>
        <v>-1.3275947629595242E-2</v>
      </c>
      <c r="E106" s="113">
        <f t="shared" ref="E106:E107" si="26">(E97-B106*$B$104-C106*$C$104-D106*$D$104)/$E$104</f>
        <v>-2.0395632602576787E-2</v>
      </c>
      <c r="F106" s="113">
        <f>(F97-B106*$B$105-C106*$C$105-D105*$D$106-E106*$E$105)/$F$105</f>
        <v>-1.4369118835449829E-2</v>
      </c>
      <c r="G106">
        <f>SQRT(G97-B106^2-C106^2-D106^2-E106^2-F106^2)</f>
        <v>5.4444308629082241E-2</v>
      </c>
    </row>
    <row r="107" spans="1:8" x14ac:dyDescent="0.2">
      <c r="A107" t="s">
        <v>208</v>
      </c>
      <c r="B107">
        <f t="shared" si="23"/>
        <v>4.5297552840584199E-3</v>
      </c>
      <c r="C107">
        <f t="shared" si="24"/>
        <v>5.4372065910609198E-3</v>
      </c>
      <c r="D107">
        <f t="shared" si="25"/>
        <v>7.8557522663261214E-3</v>
      </c>
      <c r="E107" s="113">
        <f t="shared" si="26"/>
        <v>3.8160047844998969E-3</v>
      </c>
      <c r="F107" s="113">
        <f>(F98-B107*$B$105-C107*$C$105-D106*$D$106-E107*$E$105)/$F$105</f>
        <v>-7.9525954511838358E-4</v>
      </c>
      <c r="G107" s="113">
        <f>(G98-B107*$B$106-C107*$C$106-D107*$D$106-E107*$E$106-F107*$F$106)/$G$106</f>
        <v>5.7377481097926949E-3</v>
      </c>
      <c r="H107">
        <f>SQRT(H98-B107^2-C107^2-D107^2-E107^2-F107^2-G107^2)</f>
        <v>1.51591284133331E-2</v>
      </c>
    </row>
    <row r="109" spans="1:8" x14ac:dyDescent="0.2">
      <c r="A109" s="5" t="s">
        <v>210</v>
      </c>
      <c r="B109" t="s">
        <v>211</v>
      </c>
      <c r="C109" t="s">
        <v>212</v>
      </c>
      <c r="D109" t="s">
        <v>213</v>
      </c>
    </row>
    <row r="110" spans="1:8" x14ac:dyDescent="0.2">
      <c r="A110" t="s">
        <v>202</v>
      </c>
      <c r="B110">
        <f ca="1">NORMINV(RAND(),0,1)</f>
        <v>0.84526083863721246</v>
      </c>
      <c r="C110">
        <f ca="1">B101*B110</f>
        <v>6.8035044376837273E-2</v>
      </c>
      <c r="D110" s="70">
        <f t="shared" ref="D110:D116" ca="1" si="27">B9+C110</f>
        <v>1.7332350443768374</v>
      </c>
    </row>
    <row r="111" spans="1:8" x14ac:dyDescent="0.2">
      <c r="A111" t="s">
        <v>203</v>
      </c>
      <c r="B111">
        <f t="shared" ref="B111:B116" ca="1" si="28">NORMINV(RAND(),0,1)</f>
        <v>6.3935051264438936E-2</v>
      </c>
      <c r="C111">
        <f ca="1">B102*B110+C102*B111</f>
        <v>-5.3522914518854089E-2</v>
      </c>
      <c r="D111" s="70">
        <f t="shared" ca="1" si="27"/>
        <v>0.25737708548114591</v>
      </c>
    </row>
    <row r="112" spans="1:8" x14ac:dyDescent="0.2">
      <c r="A112" t="s">
        <v>204</v>
      </c>
      <c r="B112">
        <f t="shared" ca="1" si="28"/>
        <v>-0.61935154586096142</v>
      </c>
      <c r="C112">
        <f ca="1">B103*B110+C103*B111+D103*B112</f>
        <v>-9.0399481377504337E-2</v>
      </c>
      <c r="D112" s="70">
        <f t="shared" ca="1" si="27"/>
        <v>0.98040051862249566</v>
      </c>
    </row>
    <row r="113" spans="1:4" x14ac:dyDescent="0.2">
      <c r="A113" t="s">
        <v>205</v>
      </c>
      <c r="B113">
        <f t="shared" ca="1" si="28"/>
        <v>2.1304266428398009</v>
      </c>
      <c r="C113">
        <f ca="1">B104*B110+C104*B111+D104*B112+E104*B113</f>
        <v>7.5711684316228767E-2</v>
      </c>
      <c r="D113" s="70">
        <f t="shared" ca="1" si="27"/>
        <v>1.1640116843162289</v>
      </c>
    </row>
    <row r="114" spans="1:4" x14ac:dyDescent="0.2">
      <c r="A114" t="s">
        <v>206</v>
      </c>
      <c r="B114">
        <f ca="1">NORMINV(RAND(),0,1)</f>
        <v>0.40302576844462024</v>
      </c>
      <c r="C114" s="113">
        <f ca="1">B105*B110+C105*B111+D105*B112+E105*B113+F105*B114</f>
        <v>1.2673543361373722E-2</v>
      </c>
      <c r="D114" s="70">
        <f t="shared" ca="1" si="27"/>
        <v>-0.10792645663862628</v>
      </c>
    </row>
    <row r="115" spans="1:4" x14ac:dyDescent="0.2">
      <c r="A115" t="s">
        <v>207</v>
      </c>
      <c r="B115">
        <f t="shared" ca="1" si="28"/>
        <v>-1.9668808498461048</v>
      </c>
      <c r="C115" s="113">
        <f ca="1">B106*B110+C106*B111+D106*B112+E106*B113+F106*B114+G106*B115</f>
        <v>-0.1572650599498332</v>
      </c>
      <c r="D115" s="70">
        <f t="shared" ca="1" si="27"/>
        <v>-1.846505994983319E-2</v>
      </c>
    </row>
    <row r="116" spans="1:4" x14ac:dyDescent="0.2">
      <c r="A116" t="s">
        <v>208</v>
      </c>
      <c r="B116">
        <f t="shared" ca="1" si="28"/>
        <v>-0.50439991599828504</v>
      </c>
      <c r="C116" s="113">
        <f ca="1">B107*B110+C107*B111+D107*B112+E107*B113+F107*B114+G107*B115+B116*H107</f>
        <v>-1.1811541281556336E-2</v>
      </c>
      <c r="D116" s="70">
        <f t="shared" ca="1" si="27"/>
        <v>0.53558845871844363</v>
      </c>
    </row>
  </sheetData>
  <mergeCells count="5">
    <mergeCell ref="A25:A26"/>
    <mergeCell ref="B25:E25"/>
    <mergeCell ref="F25:I25"/>
    <mergeCell ref="J25:M25"/>
    <mergeCell ref="N25:Q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C031-EAF1-3B4E-B1CC-F58D1E06449F}">
  <sheetPr codeName="Sheet13">
    <tabColor theme="4"/>
  </sheetPr>
  <dimension ref="A1:R82"/>
  <sheetViews>
    <sheetView topLeftCell="A63" workbookViewId="0">
      <selection activeCell="D76" sqref="D76:D82"/>
    </sheetView>
  </sheetViews>
  <sheetFormatPr baseColWidth="10" defaultRowHeight="16" x14ac:dyDescent="0.2"/>
  <cols>
    <col min="1" max="1" width="19.83203125" customWidth="1"/>
    <col min="2" max="17" width="18.5" customWidth="1"/>
  </cols>
  <sheetData>
    <row r="1" spans="1:8" x14ac:dyDescent="0.2">
      <c r="A1" s="5" t="s">
        <v>81</v>
      </c>
    </row>
    <row r="2" spans="1:8" x14ac:dyDescent="0.2">
      <c r="A2" t="s">
        <v>83</v>
      </c>
    </row>
    <row r="3" spans="1:8" x14ac:dyDescent="0.2">
      <c r="A3" t="s">
        <v>84</v>
      </c>
    </row>
    <row r="4" spans="1:8" x14ac:dyDescent="0.2">
      <c r="A4" t="s">
        <v>191</v>
      </c>
    </row>
    <row r="5" spans="1:8" x14ac:dyDescent="0.2">
      <c r="A5" s="5" t="s">
        <v>73</v>
      </c>
    </row>
    <row r="6" spans="1:8" s="13" customFormat="1" x14ac:dyDescent="0.2">
      <c r="A6" s="13" t="s">
        <v>65</v>
      </c>
    </row>
    <row r="7" spans="1:8" s="13" customFormat="1" x14ac:dyDescent="0.2">
      <c r="A7" s="21" t="s">
        <v>41</v>
      </c>
      <c r="B7" s="128" t="s">
        <v>235</v>
      </c>
      <c r="C7" s="22" t="s">
        <v>227</v>
      </c>
      <c r="D7" s="23" t="s">
        <v>42</v>
      </c>
      <c r="E7" s="20" t="s">
        <v>66</v>
      </c>
      <c r="F7" s="20" t="s">
        <v>229</v>
      </c>
      <c r="G7" s="14"/>
      <c r="H7" s="14"/>
    </row>
    <row r="8" spans="1:8" s="13" customFormat="1" x14ac:dyDescent="0.2">
      <c r="A8" s="16" t="s">
        <v>113</v>
      </c>
      <c r="B8" s="13">
        <f>1/EXP(B15)</f>
        <v>0.41811448349391933</v>
      </c>
      <c r="C8" s="17">
        <f>1/EXP(B15)</f>
        <v>0.41811448349391933</v>
      </c>
      <c r="D8" s="17"/>
      <c r="F8" s="130">
        <f ca="1">1/EXP(D82)</f>
        <v>0.3966354461795209</v>
      </c>
      <c r="G8" s="17"/>
      <c r="H8" s="14"/>
    </row>
    <row r="9" spans="1:8" s="13" customFormat="1" x14ac:dyDescent="0.2">
      <c r="A9" s="16" t="s">
        <v>166</v>
      </c>
      <c r="B9" s="13">
        <v>12.404999999999999</v>
      </c>
      <c r="C9" s="17">
        <f>-B9/EXP($B$15)</f>
        <v>-5.1867101677420688</v>
      </c>
      <c r="D9" s="17"/>
      <c r="E9" s="42"/>
      <c r="F9" s="130">
        <f ca="1">-D76/EXP($D$82)</f>
        <v>-5.0818403344984571</v>
      </c>
      <c r="G9" s="17"/>
      <c r="H9" s="15"/>
    </row>
    <row r="10" spans="1:8" s="13" customFormat="1" x14ac:dyDescent="0.2">
      <c r="A10" s="16" t="s">
        <v>45</v>
      </c>
      <c r="B10" s="13">
        <v>-0.76400000000000001</v>
      </c>
      <c r="C10" s="17">
        <f t="shared" ref="C10:C14" si="0">-B10/EXP($B$15)</f>
        <v>0.31943946538935436</v>
      </c>
      <c r="D10" s="17">
        <f t="shared" ref="D10:D14" si="1">EXP(C10)</f>
        <v>1.3763560528664658</v>
      </c>
      <c r="E10" s="42">
        <v>0.79449999999999998</v>
      </c>
      <c r="F10" s="130">
        <f t="shared" ref="F10:F13" ca="1" si="2">-D77/EXP($D$82)</f>
        <v>0.47754793065578732</v>
      </c>
      <c r="G10" s="17"/>
      <c r="H10" s="15"/>
    </row>
    <row r="11" spans="1:8" s="13" customFormat="1" x14ac:dyDescent="0.2">
      <c r="A11" s="19" t="s">
        <v>46</v>
      </c>
      <c r="B11" s="13">
        <v>-3.859</v>
      </c>
      <c r="C11" s="17">
        <f t="shared" si="0"/>
        <v>1.6135037918030346</v>
      </c>
      <c r="D11" s="17">
        <f t="shared" si="1"/>
        <v>5.0203707813514065</v>
      </c>
      <c r="E11" s="43">
        <v>0.1205</v>
      </c>
      <c r="F11" s="130">
        <f t="shared" ca="1" si="2"/>
        <v>1.353954371702129</v>
      </c>
      <c r="G11" s="17"/>
      <c r="H11" s="15"/>
    </row>
    <row r="12" spans="1:8" s="13" customFormat="1" x14ac:dyDescent="0.2">
      <c r="A12" s="16" t="s">
        <v>47</v>
      </c>
      <c r="B12" s="13">
        <v>-7.492</v>
      </c>
      <c r="C12" s="17">
        <f t="shared" si="0"/>
        <v>3.1325137103364433</v>
      </c>
      <c r="D12" s="17">
        <f t="shared" si="1"/>
        <v>22.931550429204187</v>
      </c>
      <c r="E12" s="43" t="s">
        <v>172</v>
      </c>
      <c r="F12" s="130">
        <f t="shared" ca="1" si="2"/>
        <v>2.8121554051481308</v>
      </c>
      <c r="G12" s="17"/>
      <c r="H12" s="15"/>
    </row>
    <row r="13" spans="1:8" s="13" customFormat="1" x14ac:dyDescent="0.2">
      <c r="A13" s="16" t="s">
        <v>43</v>
      </c>
      <c r="B13" s="13">
        <v>-1.4159999999999999</v>
      </c>
      <c r="C13" s="17">
        <f t="shared" si="0"/>
        <v>0.59205010862738972</v>
      </c>
      <c r="D13" s="17">
        <f t="shared" si="1"/>
        <v>1.8076905812363713</v>
      </c>
      <c r="E13" s="43" t="s">
        <v>173</v>
      </c>
      <c r="F13" s="130">
        <f t="shared" ca="1" si="2"/>
        <v>0.78818087232876921</v>
      </c>
      <c r="G13" s="17"/>
      <c r="H13" s="15"/>
    </row>
    <row r="14" spans="1:8" s="13" customFormat="1" x14ac:dyDescent="0.2">
      <c r="A14" s="16" t="s">
        <v>44</v>
      </c>
      <c r="B14" s="13">
        <v>-1.696</v>
      </c>
      <c r="C14" s="17">
        <f t="shared" si="0"/>
        <v>0.70912216400568717</v>
      </c>
      <c r="D14" s="17">
        <f t="shared" si="1"/>
        <v>2.0322065313713229</v>
      </c>
      <c r="E14" s="43" t="s">
        <v>174</v>
      </c>
      <c r="F14" s="130">
        <f ca="1">-D81/EXP($D$82)</f>
        <v>0.88408653613043053</v>
      </c>
      <c r="G14" s="17"/>
      <c r="H14" s="15"/>
    </row>
    <row r="15" spans="1:8" x14ac:dyDescent="0.2">
      <c r="A15" s="16" t="s">
        <v>155</v>
      </c>
      <c r="B15" s="13">
        <v>0.872</v>
      </c>
    </row>
    <row r="16" spans="1:8" s="13" customFormat="1" x14ac:dyDescent="0.2">
      <c r="A16" s="18" t="s">
        <v>167</v>
      </c>
      <c r="B16" s="17"/>
      <c r="C16" s="17"/>
      <c r="D16" s="17" t="s">
        <v>233</v>
      </c>
      <c r="E16" s="13" t="s">
        <v>234</v>
      </c>
      <c r="F16" s="18"/>
      <c r="G16" s="18"/>
      <c r="H16" s="14"/>
    </row>
    <row r="17" spans="1:18" s="13" customFormat="1" x14ac:dyDescent="0.2">
      <c r="A17" s="16"/>
      <c r="B17" s="20" t="s">
        <v>48</v>
      </c>
      <c r="C17" s="20" t="s">
        <v>49</v>
      </c>
      <c r="D17" s="20" t="s">
        <v>50</v>
      </c>
      <c r="E17" s="20" t="s">
        <v>51</v>
      </c>
      <c r="F17" s="20" t="s">
        <v>52</v>
      </c>
      <c r="G17" s="20" t="s">
        <v>53</v>
      </c>
      <c r="H17" s="20" t="s">
        <v>54</v>
      </c>
      <c r="I17" s="20" t="s">
        <v>55</v>
      </c>
      <c r="J17" s="20" t="s">
        <v>56</v>
      </c>
      <c r="K17" s="20" t="s">
        <v>57</v>
      </c>
      <c r="L17" s="20" t="s">
        <v>58</v>
      </c>
      <c r="M17" s="20" t="s">
        <v>59</v>
      </c>
      <c r="N17" s="20" t="s">
        <v>60</v>
      </c>
      <c r="O17" s="20" t="s">
        <v>61</v>
      </c>
      <c r="P17" s="20" t="s">
        <v>62</v>
      </c>
      <c r="Q17" s="20" t="s">
        <v>63</v>
      </c>
    </row>
    <row r="18" spans="1:18" s="13" customFormat="1" x14ac:dyDescent="0.2">
      <c r="A18" s="16" t="s">
        <v>45</v>
      </c>
      <c r="B18" s="13">
        <v>0</v>
      </c>
      <c r="C18" s="13">
        <v>0</v>
      </c>
      <c r="D18" s="13">
        <v>0</v>
      </c>
      <c r="E18" s="13">
        <v>0</v>
      </c>
      <c r="F18" s="16">
        <v>1</v>
      </c>
      <c r="G18" s="16">
        <v>1</v>
      </c>
      <c r="H18" s="16">
        <v>1</v>
      </c>
      <c r="I18" s="16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</row>
    <row r="19" spans="1:18" s="13" customFormat="1" x14ac:dyDescent="0.2">
      <c r="A19" s="19" t="s">
        <v>46</v>
      </c>
      <c r="B19" s="13">
        <v>0</v>
      </c>
      <c r="C19" s="13">
        <v>0</v>
      </c>
      <c r="D19" s="13">
        <v>0</v>
      </c>
      <c r="E19" s="13">
        <v>0</v>
      </c>
      <c r="F19" s="16">
        <v>0</v>
      </c>
      <c r="G19" s="16">
        <v>0</v>
      </c>
      <c r="H19" s="16">
        <v>0</v>
      </c>
      <c r="I19" s="16">
        <v>0</v>
      </c>
      <c r="J19" s="13">
        <v>1</v>
      </c>
      <c r="K19" s="13">
        <v>1</v>
      </c>
      <c r="L19" s="13">
        <v>1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</row>
    <row r="20" spans="1:18" s="13" customFormat="1" x14ac:dyDescent="0.2">
      <c r="A20" s="16" t="s">
        <v>47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</row>
    <row r="21" spans="1:18" s="13" customFormat="1" x14ac:dyDescent="0.2">
      <c r="A21" s="16" t="s">
        <v>43</v>
      </c>
      <c r="B21" s="13">
        <v>0</v>
      </c>
      <c r="C21" s="13">
        <v>0</v>
      </c>
      <c r="D21" s="13">
        <v>1</v>
      </c>
      <c r="E21" s="13">
        <v>1</v>
      </c>
      <c r="F21" s="16">
        <v>0</v>
      </c>
      <c r="G21" s="16">
        <v>0</v>
      </c>
      <c r="H21" s="14">
        <v>1</v>
      </c>
      <c r="I21" s="16">
        <v>1</v>
      </c>
      <c r="J21" s="13">
        <v>0</v>
      </c>
      <c r="K21" s="16">
        <v>0</v>
      </c>
      <c r="L21" s="16">
        <v>1</v>
      </c>
      <c r="M21" s="16">
        <v>1</v>
      </c>
      <c r="N21" s="13">
        <v>0</v>
      </c>
      <c r="O21" s="16">
        <v>0</v>
      </c>
      <c r="P21" s="16">
        <v>1</v>
      </c>
      <c r="Q21" s="16">
        <v>1</v>
      </c>
    </row>
    <row r="22" spans="1:18" s="13" customFormat="1" x14ac:dyDescent="0.2">
      <c r="A22" s="16" t="s">
        <v>44</v>
      </c>
      <c r="B22" s="13">
        <v>1</v>
      </c>
      <c r="C22" s="27">
        <v>0</v>
      </c>
      <c r="D22" s="27">
        <v>1</v>
      </c>
      <c r="E22" s="28">
        <v>0</v>
      </c>
      <c r="F22" s="16">
        <v>1</v>
      </c>
      <c r="G22" s="16">
        <v>0</v>
      </c>
      <c r="H22" s="14">
        <v>1</v>
      </c>
      <c r="I22" s="16">
        <v>0</v>
      </c>
      <c r="J22" s="13">
        <v>1</v>
      </c>
      <c r="K22" s="16">
        <v>0</v>
      </c>
      <c r="L22" s="16">
        <v>1</v>
      </c>
      <c r="M22" s="16">
        <v>0</v>
      </c>
      <c r="N22" s="13">
        <v>1</v>
      </c>
      <c r="O22" s="16">
        <v>0</v>
      </c>
      <c r="P22" s="16">
        <v>1</v>
      </c>
      <c r="Q22" s="16">
        <v>0</v>
      </c>
    </row>
    <row r="23" spans="1:18" s="13" customFormat="1" x14ac:dyDescent="0.2">
      <c r="A23" s="24" t="s">
        <v>39</v>
      </c>
      <c r="B23" s="13">
        <f t="shared" ref="B23:Q23" si="3">EXP($C$9 + $C$10*B18 + $C$11*B19  + $C$12*B20 + $C$13*B21 + $C$14*B22)</f>
        <v>1.1360782298718239E-2</v>
      </c>
      <c r="C23" s="13">
        <f t="shared" si="3"/>
        <v>5.5903679686788738E-3</v>
      </c>
      <c r="D23" s="13">
        <f t="shared" si="3"/>
        <v>2.0536779156869862E-2</v>
      </c>
      <c r="E23" s="13">
        <f t="shared" si="3"/>
        <v>1.010565552262631E-2</v>
      </c>
      <c r="F23" s="13">
        <f t="shared" si="3"/>
        <v>1.5636481482139052E-2</v>
      </c>
      <c r="G23" s="13">
        <f t="shared" si="3"/>
        <v>7.6943367914419783E-3</v>
      </c>
      <c r="H23" s="13">
        <f t="shared" si="3"/>
        <v>2.8265920298939713E-2</v>
      </c>
      <c r="I23" s="13">
        <f t="shared" si="3"/>
        <v>1.3908980146750152E-2</v>
      </c>
      <c r="J23" s="13">
        <f t="shared" si="3"/>
        <v>5.7035339505779298E-2</v>
      </c>
      <c r="K23" s="13">
        <f t="shared" si="3"/>
        <v>2.8065720006958225E-2</v>
      </c>
      <c r="L23" s="13">
        <f t="shared" si="3"/>
        <v>0.10310224602221596</v>
      </c>
      <c r="M23" s="13">
        <f t="shared" si="3"/>
        <v>5.0734137712195565E-2</v>
      </c>
      <c r="N23" s="13">
        <f t="shared" si="3"/>
        <v>0.26052035219826758</v>
      </c>
      <c r="O23" s="13">
        <f t="shared" si="3"/>
        <v>0.12819580499156735</v>
      </c>
      <c r="P23" s="13">
        <f t="shared" si="3"/>
        <v>0.47094018688919054</v>
      </c>
      <c r="Q23" s="13">
        <f t="shared" si="3"/>
        <v>0.23173834923727094</v>
      </c>
    </row>
    <row r="24" spans="1:18" s="13" customFormat="1" x14ac:dyDescent="0.2">
      <c r="A24" s="24" t="s">
        <v>231</v>
      </c>
      <c r="B24" s="13">
        <f t="shared" ref="B24:Q24" ca="1" si="4">EXP($F$9 + $F$10*B18 + $F$11*B19  + $F$12*B20 + $F$13*B21 + $F$14*B22)</f>
        <v>1.5029297767449276E-2</v>
      </c>
      <c r="C24" s="13">
        <f t="shared" ca="1" si="4"/>
        <v>6.208472829235436E-3</v>
      </c>
      <c r="D24" s="13">
        <f t="shared" ca="1" si="4"/>
        <v>3.3055314425856241E-2</v>
      </c>
      <c r="E24" s="13">
        <f t="shared" ca="1" si="4"/>
        <v>1.3654864295738312E-2</v>
      </c>
      <c r="F24" s="13">
        <f t="shared" ca="1" si="4"/>
        <v>2.422897936767315E-2</v>
      </c>
      <c r="G24" s="13">
        <f t="shared" ca="1" si="4"/>
        <v>1.000878167508916E-2</v>
      </c>
      <c r="H24" s="13">
        <f t="shared" ca="1" si="4"/>
        <v>5.3289018795716195E-2</v>
      </c>
      <c r="I24" s="13">
        <f t="shared" ca="1" si="4"/>
        <v>2.201323244831619E-2</v>
      </c>
      <c r="J24" s="13">
        <f t="shared" ca="1" si="4"/>
        <v>5.820410310371666E-2</v>
      </c>
      <c r="K24" s="13">
        <f t="shared" ca="1" si="4"/>
        <v>2.40436112359208E-2</v>
      </c>
      <c r="L24" s="13">
        <f t="shared" ca="1" si="4"/>
        <v>0.12801362769824459</v>
      </c>
      <c r="M24" s="13">
        <f t="shared" ca="1" si="4"/>
        <v>5.2881321644830122E-2</v>
      </c>
      <c r="N24" s="13">
        <f t="shared" ca="1" si="4"/>
        <v>0.25017405253546204</v>
      </c>
      <c r="O24" s="13">
        <f t="shared" ca="1" si="4"/>
        <v>0.10334473584721175</v>
      </c>
      <c r="P24" s="13">
        <f t="shared" ca="1" si="4"/>
        <v>0.55023076232216173</v>
      </c>
      <c r="Q24" s="13">
        <f t="shared" ca="1" si="4"/>
        <v>0.22729556567075795</v>
      </c>
    </row>
    <row r="26" spans="1:18" x14ac:dyDescent="0.2">
      <c r="A26" s="131" t="s">
        <v>29</v>
      </c>
      <c r="B26" s="133" t="s">
        <v>30</v>
      </c>
      <c r="C26" s="134"/>
      <c r="D26" s="134"/>
      <c r="E26" s="134"/>
      <c r="F26" s="134" t="s">
        <v>31</v>
      </c>
      <c r="G26" s="134"/>
      <c r="H26" s="134"/>
      <c r="I26" s="134"/>
      <c r="J26" s="135" t="s">
        <v>32</v>
      </c>
      <c r="K26" s="135"/>
      <c r="L26" s="135"/>
      <c r="M26" s="135"/>
      <c r="N26" s="135" t="s">
        <v>33</v>
      </c>
      <c r="O26" s="135"/>
      <c r="P26" s="135"/>
      <c r="Q26" s="135"/>
    </row>
    <row r="27" spans="1:18" x14ac:dyDescent="0.2">
      <c r="A27" s="132"/>
      <c r="B27" s="12" t="s">
        <v>34</v>
      </c>
      <c r="C27" s="6" t="s">
        <v>35</v>
      </c>
      <c r="D27" s="6" t="s">
        <v>36</v>
      </c>
      <c r="E27" s="6" t="s">
        <v>37</v>
      </c>
      <c r="F27" s="6" t="s">
        <v>34</v>
      </c>
      <c r="G27" s="6" t="s">
        <v>35</v>
      </c>
      <c r="H27" s="6" t="s">
        <v>36</v>
      </c>
      <c r="I27" s="6" t="s">
        <v>37</v>
      </c>
      <c r="J27" s="6" t="s">
        <v>34</v>
      </c>
      <c r="K27" s="6" t="s">
        <v>35</v>
      </c>
      <c r="L27" s="6" t="s">
        <v>36</v>
      </c>
      <c r="M27" s="6" t="s">
        <v>37</v>
      </c>
      <c r="N27" s="6" t="s">
        <v>34</v>
      </c>
      <c r="O27" s="6" t="s">
        <v>35</v>
      </c>
      <c r="P27" s="6" t="s">
        <v>36</v>
      </c>
      <c r="Q27" s="6" t="s">
        <v>37</v>
      </c>
    </row>
    <row r="28" spans="1:18" x14ac:dyDescent="0.2">
      <c r="A28" s="7">
        <v>0</v>
      </c>
      <c r="B28" s="7"/>
      <c r="C28" s="8"/>
      <c r="D28" s="8"/>
      <c r="E28" s="8"/>
      <c r="F28" s="7"/>
      <c r="G28" s="8"/>
      <c r="H28" s="8"/>
      <c r="I28" s="9"/>
      <c r="J28" s="8"/>
      <c r="K28" s="8"/>
      <c r="L28" s="8"/>
      <c r="M28" s="8"/>
      <c r="N28" s="7"/>
      <c r="O28" s="8"/>
      <c r="P28" s="8"/>
      <c r="Q28" s="9"/>
    </row>
    <row r="29" spans="1:18" x14ac:dyDescent="0.2">
      <c r="A29" s="10">
        <v>1</v>
      </c>
      <c r="B29" s="25">
        <f t="shared" ref="B29:B38" si="5">1-EXP(B$23*($A28^$C$8-$A29^$C$8))</f>
        <v>1.1296492303363936E-2</v>
      </c>
      <c r="C29" s="29">
        <f t="shared" ref="C29:C38" si="6">1-EXP(C$23*($A28^$C$8-$A29^$C$8))</f>
        <v>5.5747709395785883E-3</v>
      </c>
      <c r="D29" s="29">
        <f t="shared" ref="D29:D38" si="7">1-EXP(D$23*($A28^$C$8-$A29^$C$8))</f>
        <v>2.0327335722695627E-2</v>
      </c>
      <c r="E29" s="29">
        <f t="shared" ref="E29:E38" si="8">1-EXP(E$23*($A28^$C$8-$A29^$C$8))</f>
        <v>1.0054764957630025E-2</v>
      </c>
      <c r="F29" s="25">
        <f t="shared" ref="F29:F38" si="9">1-EXP(F$23*($A28^$C$8-$A29^$C$8))</f>
        <v>1.551486640795896E-2</v>
      </c>
      <c r="G29" s="29">
        <f t="shared" ref="G29:G38" si="10">1-EXP(G$23*($A28^$C$8-$A29^$C$8))</f>
        <v>7.6648111573667244E-3</v>
      </c>
      <c r="H29" s="29">
        <f t="shared" ref="H29:H38" si="11">1-EXP(H$23*($A28^$C$8-$A29^$C$8))</f>
        <v>2.7870176626442089E-2</v>
      </c>
      <c r="I29" s="55">
        <f t="shared" ref="I29:I38" si="12">1-EXP(I$23*($A28^$C$8-$A29^$C$8))</f>
        <v>1.3812697198526735E-2</v>
      </c>
      <c r="J29" s="29">
        <f t="shared" ref="J29:J38" si="13">1-EXP(J$23*($A28^$C$8-$A29^$C$8))</f>
        <v>5.5439311531214397E-2</v>
      </c>
      <c r="K29" s="29">
        <f t="shared" ref="K29:K38" si="14">1-EXP(K$23*($A28^$C$8-$A29^$C$8))</f>
        <v>2.7675536469100703E-2</v>
      </c>
      <c r="L29" s="29">
        <f t="shared" ref="L29:L38" si="15">1-EXP(L$23*($A28^$C$8-$A29^$C$8))</f>
        <v>9.7965260697686407E-2</v>
      </c>
      <c r="M29" s="29">
        <f t="shared" ref="M29:M38" si="16">1-EXP(M$23*($A28^$C$8-$A29^$C$8))</f>
        <v>4.9468652619039322E-2</v>
      </c>
      <c r="N29" s="25">
        <f t="shared" ref="N29:N38" si="17">1-EXP(N$23*($A28^$C$8-$A29^$C$8))</f>
        <v>0.22934952821475307</v>
      </c>
      <c r="O29" s="29">
        <f t="shared" ref="O29:O38" si="18">1-EXP(O$23*($A28^$C$8-$A29^$C$8))</f>
        <v>0.12031888367332988</v>
      </c>
      <c r="P29" s="29">
        <f t="shared" ref="P29:P38" si="19">1-EXP(P$23*($A28^$C$8-$A29^$C$8))</f>
        <v>0.37558507450639289</v>
      </c>
      <c r="Q29" s="55">
        <f t="shared" ref="Q29:Q38" si="20">1-EXP(Q$23*($A28^$C$8-$A29^$C$8))</f>
        <v>0.20684637458999211</v>
      </c>
      <c r="R29" s="72"/>
    </row>
    <row r="30" spans="1:18" x14ac:dyDescent="0.2">
      <c r="A30" s="10">
        <v>2</v>
      </c>
      <c r="B30" s="25">
        <f t="shared" si="5"/>
        <v>3.8119848579744042E-3</v>
      </c>
      <c r="C30" s="29">
        <f t="shared" si="6"/>
        <v>1.8776055814683223E-3</v>
      </c>
      <c r="D30" s="29">
        <f t="shared" si="7"/>
        <v>6.8802783344471541E-3</v>
      </c>
      <c r="E30" s="29">
        <f t="shared" si="8"/>
        <v>3.3915559746313662E-3</v>
      </c>
      <c r="F30" s="25">
        <f t="shared" si="9"/>
        <v>5.2428818579673964E-3</v>
      </c>
      <c r="G30" s="29">
        <f t="shared" si="10"/>
        <v>2.5833403711021941E-3</v>
      </c>
      <c r="H30" s="29">
        <f t="shared" si="11"/>
        <v>9.4574345458275921E-3</v>
      </c>
      <c r="I30" s="55">
        <f t="shared" si="12"/>
        <v>4.6650073045184648E-3</v>
      </c>
      <c r="J30" s="29">
        <f t="shared" si="13"/>
        <v>1.8991491773769797E-2</v>
      </c>
      <c r="K30" s="29">
        <f t="shared" si="14"/>
        <v>9.3907654641636196E-3</v>
      </c>
      <c r="L30" s="29">
        <f t="shared" si="15"/>
        <v>3.406711453201694E-2</v>
      </c>
      <c r="M30" s="29">
        <f t="shared" si="16"/>
        <v>1.6911180879351506E-2</v>
      </c>
      <c r="N30" s="25">
        <f t="shared" si="17"/>
        <v>8.3856034824129733E-2</v>
      </c>
      <c r="O30" s="29">
        <f t="shared" si="18"/>
        <v>4.2181407147223515E-2</v>
      </c>
      <c r="P30" s="29">
        <f t="shared" si="19"/>
        <v>0.14642402220583128</v>
      </c>
      <c r="Q30" s="55">
        <f t="shared" si="20"/>
        <v>7.4948458654693906E-2</v>
      </c>
      <c r="R30" s="72"/>
    </row>
    <row r="31" spans="1:18" x14ac:dyDescent="0.2">
      <c r="A31" s="10">
        <v>3</v>
      </c>
      <c r="B31" s="25">
        <f t="shared" si="5"/>
        <v>2.800568503896872E-3</v>
      </c>
      <c r="C31" s="29">
        <f t="shared" si="6"/>
        <v>1.3790739968035926E-3</v>
      </c>
      <c r="D31" s="29">
        <f t="shared" si="7"/>
        <v>5.0568345392084657E-3</v>
      </c>
      <c r="E31" s="29">
        <f t="shared" si="8"/>
        <v>2.4915505531722948E-3</v>
      </c>
      <c r="F31" s="25">
        <f t="shared" si="9"/>
        <v>3.8525468434432719E-3</v>
      </c>
      <c r="G31" s="29">
        <f t="shared" si="10"/>
        <v>1.897604123745511E-3</v>
      </c>
      <c r="H31" s="29">
        <f t="shared" si="11"/>
        <v>6.9533748125841788E-3</v>
      </c>
      <c r="I31" s="55">
        <f t="shared" si="12"/>
        <v>3.4276520250253739E-3</v>
      </c>
      <c r="J31" s="29">
        <f t="shared" si="13"/>
        <v>1.3980962709840505E-2</v>
      </c>
      <c r="K31" s="29">
        <f t="shared" si="14"/>
        <v>6.9042962440627464E-3</v>
      </c>
      <c r="L31" s="29">
        <f t="shared" si="15"/>
        <v>2.5130429698875023E-2</v>
      </c>
      <c r="M31" s="29">
        <f t="shared" si="16"/>
        <v>1.2446015960130397E-2</v>
      </c>
      <c r="N31" s="25">
        <f t="shared" si="17"/>
        <v>6.2287119437931859E-2</v>
      </c>
      <c r="O31" s="29">
        <f t="shared" si="18"/>
        <v>3.1150632915564858E-2</v>
      </c>
      <c r="P31" s="29">
        <f t="shared" si="19"/>
        <v>0.10975203827899394</v>
      </c>
      <c r="Q31" s="55">
        <f t="shared" si="20"/>
        <v>5.5600887123805287E-2</v>
      </c>
      <c r="R31" s="72"/>
    </row>
    <row r="32" spans="1:18" x14ac:dyDescent="0.2">
      <c r="A32" s="10">
        <v>4</v>
      </c>
      <c r="B32" s="25">
        <f t="shared" si="5"/>
        <v>2.2960937422219496E-3</v>
      </c>
      <c r="C32" s="29">
        <f t="shared" si="6"/>
        <v>1.130512156992669E-3</v>
      </c>
      <c r="D32" s="29">
        <f t="shared" si="7"/>
        <v>4.1467777265782324E-3</v>
      </c>
      <c r="E32" s="29">
        <f t="shared" si="8"/>
        <v>2.0426830934560103E-3</v>
      </c>
      <c r="F32" s="25">
        <f t="shared" si="9"/>
        <v>3.1588764078376297E-3</v>
      </c>
      <c r="G32" s="29">
        <f t="shared" si="10"/>
        <v>1.5556561553772275E-3</v>
      </c>
      <c r="H32" s="29">
        <f t="shared" si="11"/>
        <v>5.7029850754539702E-3</v>
      </c>
      <c r="I32" s="55">
        <f t="shared" si="12"/>
        <v>2.8103780890852414E-3</v>
      </c>
      <c r="J32" s="29">
        <f t="shared" si="13"/>
        <v>1.147415994566614E-2</v>
      </c>
      <c r="K32" s="29">
        <f t="shared" si="14"/>
        <v>5.6627068727008734E-3</v>
      </c>
      <c r="L32" s="29">
        <f t="shared" si="15"/>
        <v>2.0645547193768432E-2</v>
      </c>
      <c r="M32" s="29">
        <f t="shared" si="16"/>
        <v>1.0213004128042491E-2</v>
      </c>
      <c r="N32" s="25">
        <f t="shared" si="17"/>
        <v>5.1348266394645958E-2</v>
      </c>
      <c r="O32" s="29">
        <f t="shared" si="18"/>
        <v>2.5605534078163572E-2</v>
      </c>
      <c r="P32" s="29">
        <f t="shared" si="19"/>
        <v>9.0890520077964498E-2</v>
      </c>
      <c r="Q32" s="55">
        <f t="shared" si="20"/>
        <v>4.5807453501118256E-2</v>
      </c>
      <c r="R32" s="72"/>
    </row>
    <row r="33" spans="1:18" x14ac:dyDescent="0.2">
      <c r="A33" s="10">
        <v>5</v>
      </c>
      <c r="B33" s="25">
        <f t="shared" si="5"/>
        <v>1.9815470856874295E-3</v>
      </c>
      <c r="C33" s="29">
        <f t="shared" si="6"/>
        <v>9.7556288630407106E-4</v>
      </c>
      <c r="D33" s="29">
        <f t="shared" si="7"/>
        <v>3.5791571653819299E-3</v>
      </c>
      <c r="E33" s="29">
        <f t="shared" si="8"/>
        <v>1.7628210137548006E-3</v>
      </c>
      <c r="F33" s="25">
        <f t="shared" si="9"/>
        <v>2.7262969353329947E-3</v>
      </c>
      <c r="G33" s="29">
        <f t="shared" si="10"/>
        <v>1.3424753372968112E-3</v>
      </c>
      <c r="H33" s="29">
        <f t="shared" si="11"/>
        <v>4.9228742721438845E-3</v>
      </c>
      <c r="I33" s="55">
        <f t="shared" si="12"/>
        <v>2.4254642250297609E-3</v>
      </c>
      <c r="J33" s="29">
        <f t="shared" si="13"/>
        <v>9.9085540235179792E-3</v>
      </c>
      <c r="K33" s="29">
        <f t="shared" si="14"/>
        <v>4.8880921687591838E-3</v>
      </c>
      <c r="L33" s="29">
        <f t="shared" si="15"/>
        <v>1.7839880445680523E-2</v>
      </c>
      <c r="M33" s="29">
        <f t="shared" si="16"/>
        <v>8.8187098322667357E-3</v>
      </c>
      <c r="N33" s="25">
        <f t="shared" si="17"/>
        <v>4.4466090500565381E-2</v>
      </c>
      <c r="O33" s="29">
        <f t="shared" si="18"/>
        <v>2.2133468254100896E-2</v>
      </c>
      <c r="P33" s="29">
        <f t="shared" si="19"/>
        <v>7.8933328698280514E-2</v>
      </c>
      <c r="Q33" s="55">
        <f t="shared" si="20"/>
        <v>3.9652317901173184E-2</v>
      </c>
      <c r="R33" s="72"/>
    </row>
    <row r="34" spans="1:18" x14ac:dyDescent="0.2">
      <c r="A34" s="10">
        <v>6</v>
      </c>
      <c r="B34" s="25">
        <f t="shared" si="5"/>
        <v>1.7622461455529814E-3</v>
      </c>
      <c r="C34" s="29">
        <f t="shared" si="6"/>
        <v>8.6754741688854775E-4</v>
      </c>
      <c r="D34" s="29">
        <f t="shared" si="7"/>
        <v>3.1833283946501867E-3</v>
      </c>
      <c r="E34" s="29">
        <f t="shared" si="8"/>
        <v>1.5677078170331926E-3</v>
      </c>
      <c r="F34" s="25">
        <f t="shared" si="9"/>
        <v>2.4246735268396158E-3</v>
      </c>
      <c r="G34" s="29">
        <f t="shared" si="10"/>
        <v>1.1938591698642531E-3</v>
      </c>
      <c r="H34" s="29">
        <f t="shared" si="11"/>
        <v>4.3787669683652553E-3</v>
      </c>
      <c r="I34" s="55">
        <f t="shared" si="12"/>
        <v>2.1570873892832187E-3</v>
      </c>
      <c r="J34" s="29">
        <f t="shared" si="13"/>
        <v>8.8158441770455065E-3</v>
      </c>
      <c r="K34" s="29">
        <f t="shared" si="14"/>
        <v>4.3478207998860485E-3</v>
      </c>
      <c r="L34" s="29">
        <f t="shared" si="15"/>
        <v>1.5879549263305592E-2</v>
      </c>
      <c r="M34" s="29">
        <f t="shared" si="16"/>
        <v>7.8457107526851422E-3</v>
      </c>
      <c r="N34" s="25">
        <f t="shared" si="17"/>
        <v>3.9639635566785958E-2</v>
      </c>
      <c r="O34" s="29">
        <f t="shared" si="18"/>
        <v>1.970608784412009E-2</v>
      </c>
      <c r="P34" s="29">
        <f t="shared" si="19"/>
        <v>7.0506153557808093E-2</v>
      </c>
      <c r="Q34" s="55">
        <f t="shared" si="20"/>
        <v>3.5338657716326383E-2</v>
      </c>
    </row>
    <row r="35" spans="1:18" x14ac:dyDescent="0.2">
      <c r="A35" s="10">
        <v>7</v>
      </c>
      <c r="B35" s="25">
        <f t="shared" si="5"/>
        <v>1.5985592142552241E-3</v>
      </c>
      <c r="C35" s="29">
        <f t="shared" si="6"/>
        <v>7.8693217639647095E-4</v>
      </c>
      <c r="D35" s="29">
        <f t="shared" si="7"/>
        <v>2.887834738229289E-3</v>
      </c>
      <c r="E35" s="29">
        <f t="shared" si="8"/>
        <v>1.422077782167408E-3</v>
      </c>
      <c r="F35" s="25">
        <f t="shared" si="9"/>
        <v>2.1995245839974142E-3</v>
      </c>
      <c r="G35" s="29">
        <f t="shared" si="10"/>
        <v>1.0829384490309568E-3</v>
      </c>
      <c r="H35" s="29">
        <f t="shared" si="11"/>
        <v>3.9725275700515095E-3</v>
      </c>
      <c r="I35" s="55">
        <f t="shared" si="12"/>
        <v>1.9567614312206993E-3</v>
      </c>
      <c r="J35" s="29">
        <f t="shared" si="13"/>
        <v>7.999612747917495E-3</v>
      </c>
      <c r="K35" s="29">
        <f t="shared" si="14"/>
        <v>3.9444467368179303E-3</v>
      </c>
      <c r="L35" s="29">
        <f t="shared" si="15"/>
        <v>1.4414083378179954E-2</v>
      </c>
      <c r="M35" s="29">
        <f t="shared" si="16"/>
        <v>7.1189780919703738E-3</v>
      </c>
      <c r="N35" s="25">
        <f t="shared" si="17"/>
        <v>3.6021967065121729E-2</v>
      </c>
      <c r="O35" s="29">
        <f t="shared" si="18"/>
        <v>1.7890705477439872E-2</v>
      </c>
      <c r="P35" s="29">
        <f t="shared" si="19"/>
        <v>6.4167088952729601E-2</v>
      </c>
      <c r="Q35" s="55">
        <f t="shared" si="20"/>
        <v>3.2106925156682342E-2</v>
      </c>
    </row>
    <row r="36" spans="1:18" x14ac:dyDescent="0.2">
      <c r="A36" s="10">
        <v>8</v>
      </c>
      <c r="B36" s="25">
        <f t="shared" si="5"/>
        <v>1.470601711577979E-3</v>
      </c>
      <c r="C36" s="29">
        <f t="shared" si="6"/>
        <v>7.2391822932693639E-4</v>
      </c>
      <c r="D36" s="29">
        <f t="shared" si="7"/>
        <v>2.656813906110278E-3</v>
      </c>
      <c r="E36" s="29">
        <f t="shared" si="8"/>
        <v>1.3082375706106042E-3</v>
      </c>
      <c r="F36" s="25">
        <f t="shared" si="9"/>
        <v>2.0235112644467756E-3</v>
      </c>
      <c r="G36" s="29">
        <f t="shared" si="10"/>
        <v>9.9623348538124823E-4</v>
      </c>
      <c r="H36" s="29">
        <f t="shared" si="11"/>
        <v>3.6548926974778739E-3</v>
      </c>
      <c r="I36" s="55">
        <f t="shared" si="12"/>
        <v>1.8001573035845153E-3</v>
      </c>
      <c r="J36" s="29">
        <f t="shared" si="13"/>
        <v>7.3611727628615231E-3</v>
      </c>
      <c r="K36" s="29">
        <f t="shared" si="14"/>
        <v>3.6290530554482503E-3</v>
      </c>
      <c r="L36" s="29">
        <f t="shared" si="15"/>
        <v>1.3267146070966129E-2</v>
      </c>
      <c r="M36" s="29">
        <f t="shared" si="16"/>
        <v>6.5505883091159234E-3</v>
      </c>
      <c r="N36" s="25">
        <f t="shared" si="17"/>
        <v>3.3184887034619082E-2</v>
      </c>
      <c r="O36" s="29">
        <f t="shared" si="18"/>
        <v>1.6469449908416589E-2</v>
      </c>
      <c r="P36" s="29">
        <f t="shared" si="19"/>
        <v>5.9182347488403453E-2</v>
      </c>
      <c r="Q36" s="55">
        <f t="shared" si="20"/>
        <v>2.9573444749010691E-2</v>
      </c>
    </row>
    <row r="37" spans="1:18" x14ac:dyDescent="0.2">
      <c r="A37" s="10">
        <v>9</v>
      </c>
      <c r="B37" s="25">
        <f t="shared" si="5"/>
        <v>1.3671678623478067E-3</v>
      </c>
      <c r="C37" s="29">
        <f t="shared" si="6"/>
        <v>6.7298419737604753E-4</v>
      </c>
      <c r="D37" s="29">
        <f t="shared" si="7"/>
        <v>2.4700518190055032E-3</v>
      </c>
      <c r="E37" s="29">
        <f t="shared" si="8"/>
        <v>1.2162165456310881E-3</v>
      </c>
      <c r="F37" s="25">
        <f t="shared" si="9"/>
        <v>1.8812255157039104E-3</v>
      </c>
      <c r="G37" s="29">
        <f t="shared" si="10"/>
        <v>9.2614855404027363E-4</v>
      </c>
      <c r="H37" s="29">
        <f t="shared" si="11"/>
        <v>3.3980897605787597E-3</v>
      </c>
      <c r="I37" s="55">
        <f t="shared" si="12"/>
        <v>1.6735637990021868E-3</v>
      </c>
      <c r="J37" s="29">
        <f t="shared" si="13"/>
        <v>6.8448523262203409E-3</v>
      </c>
      <c r="K37" s="29">
        <f t="shared" si="14"/>
        <v>3.3740626080036584E-3</v>
      </c>
      <c r="L37" s="29">
        <f t="shared" si="15"/>
        <v>1.2339156798934159E-2</v>
      </c>
      <c r="M37" s="29">
        <f t="shared" si="16"/>
        <v>6.090948548638675E-3</v>
      </c>
      <c r="N37" s="25">
        <f t="shared" si="17"/>
        <v>3.0885711797117299E-2</v>
      </c>
      <c r="O37" s="29">
        <f t="shared" si="18"/>
        <v>1.5319214855478824E-2</v>
      </c>
      <c r="P37" s="29">
        <f t="shared" si="19"/>
        <v>5.5134025753955207E-2</v>
      </c>
      <c r="Q37" s="55">
        <f t="shared" si="20"/>
        <v>2.7520909788974812E-2</v>
      </c>
    </row>
    <row r="38" spans="1:18" x14ac:dyDescent="0.2">
      <c r="A38" s="11">
        <v>10</v>
      </c>
      <c r="B38" s="26">
        <f t="shared" si="5"/>
        <v>1.2814055479293263E-3</v>
      </c>
      <c r="C38" s="56">
        <f t="shared" si="6"/>
        <v>6.3075420860025933E-4</v>
      </c>
      <c r="D38" s="56">
        <f t="shared" si="7"/>
        <v>2.3151859362312566E-3</v>
      </c>
      <c r="E38" s="56">
        <f t="shared" si="8"/>
        <v>1.1399179882073396E-3</v>
      </c>
      <c r="F38" s="26">
        <f t="shared" si="9"/>
        <v>1.7632448907347609E-3</v>
      </c>
      <c r="G38" s="56">
        <f t="shared" si="10"/>
        <v>8.6803931600121231E-4</v>
      </c>
      <c r="H38" s="56">
        <f t="shared" si="11"/>
        <v>3.1851312459970638E-3</v>
      </c>
      <c r="I38" s="57">
        <f t="shared" si="12"/>
        <v>1.568596395125077E-3</v>
      </c>
      <c r="J38" s="56">
        <f t="shared" si="13"/>
        <v>6.4165814740406724E-3</v>
      </c>
      <c r="K38" s="56">
        <f t="shared" si="14"/>
        <v>3.1626074863090325E-3</v>
      </c>
      <c r="L38" s="56">
        <f t="shared" si="15"/>
        <v>1.1569124444312795E-2</v>
      </c>
      <c r="M38" s="56">
        <f t="shared" si="16"/>
        <v>5.7097124872350635E-3</v>
      </c>
      <c r="N38" s="26">
        <f t="shared" si="17"/>
        <v>2.8975383046845327E-2</v>
      </c>
      <c r="O38" s="56">
        <f t="shared" si="18"/>
        <v>1.4364566380585919E-2</v>
      </c>
      <c r="P38" s="56">
        <f t="shared" si="19"/>
        <v>5.1764467528515823E-2</v>
      </c>
      <c r="Q38" s="57">
        <f t="shared" si="20"/>
        <v>2.5815917646783371E-2</v>
      </c>
    </row>
    <row r="39" spans="1:18" x14ac:dyDescent="0.2">
      <c r="G39" s="29"/>
      <c r="H39" s="29"/>
      <c r="I39" s="29"/>
    </row>
    <row r="40" spans="1:18" x14ac:dyDescent="0.2">
      <c r="A40" t="s">
        <v>159</v>
      </c>
      <c r="R40" s="31"/>
    </row>
    <row r="41" spans="1:18" x14ac:dyDescent="0.2">
      <c r="A41" t="s">
        <v>160</v>
      </c>
      <c r="R41" s="31"/>
    </row>
    <row r="42" spans="1:18" x14ac:dyDescent="0.2">
      <c r="A42" t="s">
        <v>161</v>
      </c>
      <c r="R42" s="31"/>
    </row>
    <row r="43" spans="1:18" x14ac:dyDescent="0.2">
      <c r="R43" s="31"/>
    </row>
    <row r="44" spans="1:18" s="115" customFormat="1" x14ac:dyDescent="0.2">
      <c r="A44" s="129" t="s">
        <v>230</v>
      </c>
      <c r="R44" s="123"/>
    </row>
    <row r="45" spans="1:18" x14ac:dyDescent="0.2">
      <c r="A45">
        <v>0</v>
      </c>
    </row>
    <row r="46" spans="1:18" x14ac:dyDescent="0.2">
      <c r="A46">
        <v>1</v>
      </c>
      <c r="B46" s="38">
        <f ca="1">1-EXP(B$24*($A45^$F$8-$A46^$F$8))</f>
        <v>1.4916921554669504E-2</v>
      </c>
      <c r="C46" s="38">
        <f t="shared" ref="C46:Q55" ca="1" si="21">1-EXP(C$24*($A45^$F$8-$A46^$F$8))</f>
        <v>6.1892400843750472E-3</v>
      </c>
      <c r="D46" s="38">
        <f t="shared" ca="1" si="21"/>
        <v>3.2514957770730768E-2</v>
      </c>
      <c r="E46" s="38">
        <f t="shared" ca="1" si="21"/>
        <v>1.3562059528664627E-2</v>
      </c>
      <c r="F46" s="38">
        <f t="shared" ca="1" si="21"/>
        <v>2.3937813934445829E-2</v>
      </c>
      <c r="G46" s="38">
        <f t="shared" ca="1" si="21"/>
        <v>9.9588605086188275E-3</v>
      </c>
      <c r="H46" s="38">
        <f t="shared" ca="1" si="21"/>
        <v>5.1894047560631207E-2</v>
      </c>
      <c r="I46" s="38">
        <f t="shared" ca="1" si="21"/>
        <v>2.1772709376497668E-2</v>
      </c>
      <c r="J46" s="38">
        <f t="shared" ca="1" si="21"/>
        <v>5.6542634792311475E-2</v>
      </c>
      <c r="K46" s="38">
        <f t="shared" ca="1" si="21"/>
        <v>2.3756866340100213E-2</v>
      </c>
      <c r="L46" s="38">
        <f t="shared" ca="1" si="21"/>
        <v>0.12015861115000637</v>
      </c>
      <c r="M46" s="38">
        <f t="shared" ca="1" si="21"/>
        <v>5.1507428658726373E-2</v>
      </c>
      <c r="N46" s="38">
        <f ca="1">1-EXP(N$24*($A45^$F$8-$A46^$F$8))</f>
        <v>0.22133475738358643</v>
      </c>
      <c r="O46" s="38">
        <f t="shared" ca="1" si="21"/>
        <v>9.8183968425488932E-2</v>
      </c>
      <c r="P46" s="38">
        <f t="shared" ref="P46:P54" ca="1" si="22">1-EXP(P$24*($A45^$F$8-$A46^$F$8))</f>
        <v>0.42318331253705999</v>
      </c>
      <c r="Q46" s="38">
        <f t="shared" ca="1" si="21"/>
        <v>0.20331472532972061</v>
      </c>
    </row>
    <row r="47" spans="1:18" x14ac:dyDescent="0.2">
      <c r="A47">
        <v>2</v>
      </c>
      <c r="B47" s="38">
        <f t="shared" ref="B47:B55" ca="1" si="23">1-EXP(B$24*($A46^$F$8-$A47^$F$8))</f>
        <v>4.7444934451917886E-3</v>
      </c>
      <c r="C47" s="38">
        <f t="shared" ca="1" si="21"/>
        <v>1.9626448142221475E-3</v>
      </c>
      <c r="D47" s="38">
        <f t="shared" ca="1" si="21"/>
        <v>1.0405319181048922E-2</v>
      </c>
      <c r="E47" s="38">
        <f t="shared" ca="1" si="21"/>
        <v>4.3115449695058095E-3</v>
      </c>
      <c r="F47" s="38">
        <f t="shared" ca="1" si="21"/>
        <v>7.6375629084863839E-3</v>
      </c>
      <c r="G47" s="38">
        <f t="shared" ca="1" si="21"/>
        <v>3.1621110948149012E-3</v>
      </c>
      <c r="H47" s="38">
        <f t="shared" ca="1" si="21"/>
        <v>1.6721094003584902E-2</v>
      </c>
      <c r="I47" s="38">
        <f t="shared" ca="1" si="21"/>
        <v>6.9415357458165738E-3</v>
      </c>
      <c r="J47" s="38">
        <f t="shared" ca="1" si="21"/>
        <v>1.8249199953523476E-2</v>
      </c>
      <c r="K47" s="38">
        <f t="shared" ca="1" si="21"/>
        <v>7.5793523742307967E-3</v>
      </c>
      <c r="L47" s="38">
        <f t="shared" ca="1" si="21"/>
        <v>3.9698415981603064E-2</v>
      </c>
      <c r="M47" s="38">
        <f t="shared" ca="1" si="21"/>
        <v>1.6594233663470792E-2</v>
      </c>
      <c r="N47" s="38">
        <f t="shared" ca="1" si="21"/>
        <v>7.6111267464802124E-2</v>
      </c>
      <c r="O47" s="38">
        <f t="shared" ca="1" si="21"/>
        <v>3.2172889017194617E-2</v>
      </c>
      <c r="P47" s="38">
        <f t="shared" ca="1" si="22"/>
        <v>0.15979708272899951</v>
      </c>
      <c r="Q47" s="38">
        <f t="shared" ca="1" si="21"/>
        <v>6.9398471913526882E-2</v>
      </c>
    </row>
    <row r="48" spans="1:18" x14ac:dyDescent="0.2">
      <c r="A48">
        <v>3</v>
      </c>
      <c r="B48" s="38">
        <f t="shared" ca="1" si="23"/>
        <v>3.4460646552690877E-3</v>
      </c>
      <c r="C48" s="38">
        <f t="shared" ca="1" si="21"/>
        <v>1.424981685644422E-3</v>
      </c>
      <c r="D48" s="38">
        <f t="shared" ca="1" si="21"/>
        <v>7.5635867695665882E-3</v>
      </c>
      <c r="E48" s="38">
        <f t="shared" ca="1" si="21"/>
        <v>3.1314150460894918E-3</v>
      </c>
      <c r="F48" s="38">
        <f t="shared" ca="1" si="21"/>
        <v>5.549595858706402E-3</v>
      </c>
      <c r="G48" s="38">
        <f t="shared" ca="1" si="21"/>
        <v>2.2962344580810257E-3</v>
      </c>
      <c r="H48" s="38">
        <f t="shared" ca="1" si="21"/>
        <v>1.216512914086354E-2</v>
      </c>
      <c r="I48" s="38">
        <f t="shared" ca="1" si="21"/>
        <v>5.0433658199672271E-3</v>
      </c>
      <c r="J48" s="38">
        <f t="shared" ca="1" si="21"/>
        <v>1.3279691359205037E-2</v>
      </c>
      <c r="K48" s="38">
        <f t="shared" ca="1" si="21"/>
        <v>5.5072548149731615E-3</v>
      </c>
      <c r="L48" s="38">
        <f t="shared" ca="1" si="21"/>
        <v>2.8974850298313704E-2</v>
      </c>
      <c r="M48" s="38">
        <f t="shared" ca="1" si="21"/>
        <v>1.2072621740589651E-2</v>
      </c>
      <c r="N48" s="38">
        <f t="shared" ca="1" si="21"/>
        <v>5.584168744925766E-2</v>
      </c>
      <c r="O48" s="38">
        <f t="shared" ca="1" si="21"/>
        <v>2.3457314119603168E-2</v>
      </c>
      <c r="P48" s="38">
        <f t="shared" ca="1" si="22"/>
        <v>0.11872026448232353</v>
      </c>
      <c r="Q48" s="38">
        <f t="shared" ca="1" si="21"/>
        <v>5.0867206062936265E-2</v>
      </c>
    </row>
    <row r="49" spans="1:17" x14ac:dyDescent="0.2">
      <c r="A49">
        <v>4</v>
      </c>
      <c r="B49" s="38">
        <f t="shared" ca="1" si="23"/>
        <v>2.8047206117071122E-3</v>
      </c>
      <c r="C49" s="38">
        <f t="shared" ca="1" si="21"/>
        <v>1.1595608262819912E-3</v>
      </c>
      <c r="D49" s="38">
        <f t="shared" ca="1" si="21"/>
        <v>6.1583058867651363E-3</v>
      </c>
      <c r="E49" s="38">
        <f t="shared" ca="1" si="21"/>
        <v>2.5485552643155218E-3</v>
      </c>
      <c r="F49" s="38">
        <f t="shared" ca="1" si="21"/>
        <v>4.5176537290235741E-3</v>
      </c>
      <c r="G49" s="38">
        <f t="shared" ca="1" si="21"/>
        <v>1.8686836577238575E-3</v>
      </c>
      <c r="H49" s="38">
        <f t="shared" ca="1" si="21"/>
        <v>9.9091796639801943E-3</v>
      </c>
      <c r="I49" s="38">
        <f t="shared" ca="1" si="21"/>
        <v>4.1053623033093789E-3</v>
      </c>
      <c r="J49" s="38">
        <f t="shared" ca="1" si="21"/>
        <v>1.0818186674866226E-2</v>
      </c>
      <c r="K49" s="38">
        <f t="shared" ca="1" si="21"/>
        <v>4.4831682053452226E-3</v>
      </c>
      <c r="L49" s="38">
        <f t="shared" ca="1" si="21"/>
        <v>2.3639179613698436E-2</v>
      </c>
      <c r="M49" s="38">
        <f t="shared" ca="1" si="21"/>
        <v>9.8337417062803745E-3</v>
      </c>
      <c r="N49" s="38">
        <f t="shared" ca="1" si="21"/>
        <v>4.567624055970132E-2</v>
      </c>
      <c r="O49" s="38">
        <f t="shared" ca="1" si="21"/>
        <v>1.9127667715459484E-2</v>
      </c>
      <c r="P49" s="38">
        <f t="shared" ca="1" si="22"/>
        <v>9.7716596693143365E-2</v>
      </c>
      <c r="Q49" s="38">
        <f t="shared" ca="1" si="21"/>
        <v>4.1587284461901519E-2</v>
      </c>
    </row>
    <row r="50" spans="1:17" x14ac:dyDescent="0.2">
      <c r="A50">
        <v>5</v>
      </c>
      <c r="B50" s="38">
        <f t="shared" ca="1" si="23"/>
        <v>2.4074113994984048E-3</v>
      </c>
      <c r="C50" s="38">
        <f t="shared" ca="1" si="21"/>
        <v>9.951842752545792E-4</v>
      </c>
      <c r="D50" s="38">
        <f t="shared" ca="1" si="21"/>
        <v>5.287197900071039E-3</v>
      </c>
      <c r="E50" s="38">
        <f t="shared" ca="1" si="21"/>
        <v>2.1874939379645797E-3</v>
      </c>
      <c r="F50" s="38">
        <f t="shared" ca="1" si="21"/>
        <v>3.8781672483361174E-3</v>
      </c>
      <c r="G50" s="38">
        <f t="shared" ca="1" si="21"/>
        <v>1.6038642969409267E-3</v>
      </c>
      <c r="H50" s="38">
        <f t="shared" ca="1" si="21"/>
        <v>8.5097769110261678E-3</v>
      </c>
      <c r="I50" s="38">
        <f t="shared" ca="1" si="21"/>
        <v>3.5241334781509481E-3</v>
      </c>
      <c r="J50" s="38">
        <f t="shared" ca="1" si="21"/>
        <v>9.2910145582724146E-3</v>
      </c>
      <c r="K50" s="38">
        <f t="shared" ca="1" si="21"/>
        <v>3.8485538056525215E-3</v>
      </c>
      <c r="L50" s="38">
        <f t="shared" ca="1" si="21"/>
        <v>2.0320794708966528E-2</v>
      </c>
      <c r="M50" s="38">
        <f t="shared" ca="1" si="21"/>
        <v>8.4449470303641361E-3</v>
      </c>
      <c r="N50" s="38">
        <f t="shared" ca="1" si="21"/>
        <v>3.9327290903793943E-2</v>
      </c>
      <c r="O50" s="38">
        <f t="shared" ref="O50:O55" ca="1" si="24">1-EXP(O$24*($A49^$F$8-$A50^$F$8))</f>
        <v>1.6437254411059032E-2</v>
      </c>
      <c r="P50" s="38">
        <f t="shared" ca="1" si="22"/>
        <v>8.4461535806308108E-2</v>
      </c>
      <c r="Q50" s="38">
        <f t="shared" ca="1" si="21"/>
        <v>3.5795990646087184E-2</v>
      </c>
    </row>
    <row r="51" spans="1:17" x14ac:dyDescent="0.2">
      <c r="A51">
        <v>6</v>
      </c>
      <c r="B51" s="38">
        <f t="shared" ca="1" si="23"/>
        <v>2.1317627306700615E-3</v>
      </c>
      <c r="C51" s="38">
        <f t="shared" ca="1" si="21"/>
        <v>8.8116424501460955E-4</v>
      </c>
      <c r="D51" s="38">
        <f t="shared" ca="1" si="21"/>
        <v>4.6825884146152186E-3</v>
      </c>
      <c r="E51" s="38">
        <f t="shared" ca="1" si="21"/>
        <v>1.9370013721773383E-3</v>
      </c>
      <c r="F51" s="38">
        <f t="shared" ca="1" si="21"/>
        <v>3.4344070977657681E-3</v>
      </c>
      <c r="G51" s="38">
        <f t="shared" ca="1" si="21"/>
        <v>1.4201562996444261E-3</v>
      </c>
      <c r="H51" s="38">
        <f t="shared" ca="1" si="21"/>
        <v>7.5380529903643634E-3</v>
      </c>
      <c r="I51" s="38">
        <f t="shared" ca="1" si="21"/>
        <v>3.1208202370114346E-3</v>
      </c>
      <c r="J51" s="38">
        <f t="shared" ca="1" si="21"/>
        <v>8.2304525632816983E-3</v>
      </c>
      <c r="K51" s="38">
        <f t="shared" ca="1" si="21"/>
        <v>3.408176380186978E-3</v>
      </c>
      <c r="L51" s="38">
        <f t="shared" ca="1" si="21"/>
        <v>1.8012691684348825E-2</v>
      </c>
      <c r="M51" s="38">
        <f t="shared" ca="1" si="21"/>
        <v>7.4805980199316169E-3</v>
      </c>
      <c r="N51" s="38">
        <f t="shared" ca="1" si="21"/>
        <v>3.4899157224260624E-2</v>
      </c>
      <c r="O51" s="38">
        <f t="shared" ca="1" si="24"/>
        <v>1.4566972731709482E-2</v>
      </c>
      <c r="P51" s="38">
        <f t="shared" ca="1" si="22"/>
        <v>7.5154236626532533E-2</v>
      </c>
      <c r="Q51" s="38">
        <f t="shared" ca="1" si="21"/>
        <v>3.1758872015587358E-2</v>
      </c>
    </row>
    <row r="52" spans="1:17" x14ac:dyDescent="0.2">
      <c r="A52">
        <v>7</v>
      </c>
      <c r="B52" s="38">
        <f t="shared" ca="1" si="23"/>
        <v>1.9268311654182524E-3</v>
      </c>
      <c r="C52" s="38">
        <f t="shared" ca="1" si="21"/>
        <v>7.9640780066370098E-4</v>
      </c>
      <c r="D52" s="38">
        <f t="shared" ca="1" si="21"/>
        <v>4.2329604151404299E-3</v>
      </c>
      <c r="E52" s="38">
        <f t="shared" ca="1" si="21"/>
        <v>1.7507762641664204E-3</v>
      </c>
      <c r="F52" s="38">
        <f t="shared" ca="1" si="21"/>
        <v>3.1044440745479074E-3</v>
      </c>
      <c r="G52" s="38">
        <f t="shared" ca="1" si="21"/>
        <v>1.2835892004202654E-3</v>
      </c>
      <c r="H52" s="38">
        <f t="shared" ca="1" si="21"/>
        <v>6.8151798642307471E-3</v>
      </c>
      <c r="I52" s="38">
        <f t="shared" ca="1" si="21"/>
        <v>2.8209426303265062E-3</v>
      </c>
      <c r="J52" s="38">
        <f t="shared" ca="1" si="21"/>
        <v>7.4414299563585473E-3</v>
      </c>
      <c r="K52" s="38">
        <f t="shared" ca="1" si="21"/>
        <v>3.0807295941198687E-3</v>
      </c>
      <c r="L52" s="38">
        <f t="shared" ca="1" si="21"/>
        <v>1.6293618682839406E-2</v>
      </c>
      <c r="M52" s="38">
        <f t="shared" ca="1" si="21"/>
        <v>6.7632158340623638E-3</v>
      </c>
      <c r="N52" s="38">
        <f t="shared" ca="1" si="21"/>
        <v>3.1594626489756084E-2</v>
      </c>
      <c r="O52" s="38">
        <f t="shared" ca="1" si="24"/>
        <v>1.317453910374089E-2</v>
      </c>
      <c r="P52" s="38">
        <f t="shared" ca="1" si="22"/>
        <v>6.8175126151949539E-2</v>
      </c>
      <c r="Q52" s="38">
        <f t="shared" ca="1" si="21"/>
        <v>2.8747243430795599E-2</v>
      </c>
    </row>
    <row r="53" spans="1:17" x14ac:dyDescent="0.2">
      <c r="A53">
        <v>8</v>
      </c>
      <c r="B53" s="38">
        <f t="shared" ca="1" si="23"/>
        <v>1.7671645907596512E-3</v>
      </c>
      <c r="C53" s="38">
        <f t="shared" ca="1" si="21"/>
        <v>7.3037931705732806E-4</v>
      </c>
      <c r="D53" s="38">
        <f t="shared" ca="1" si="21"/>
        <v>3.8825688514239065E-3</v>
      </c>
      <c r="E53" s="38">
        <f t="shared" ca="1" si="21"/>
        <v>1.6056867148270815E-3</v>
      </c>
      <c r="F53" s="38">
        <f t="shared" ca="1" si="21"/>
        <v>2.8473340666546054E-3</v>
      </c>
      <c r="G53" s="38">
        <f t="shared" ca="1" si="21"/>
        <v>1.1771933384320254E-3</v>
      </c>
      <c r="H53" s="38">
        <f t="shared" ca="1" si="21"/>
        <v>6.2517119824196943E-3</v>
      </c>
      <c r="I53" s="38">
        <f t="shared" ca="1" si="21"/>
        <v>2.5872817283033589E-3</v>
      </c>
      <c r="J53" s="38">
        <f t="shared" ca="1" si="21"/>
        <v>6.8263628882506699E-3</v>
      </c>
      <c r="K53" s="38">
        <f t="shared" ca="1" si="21"/>
        <v>2.8255808345212241E-3</v>
      </c>
      <c r="L53" s="38">
        <f t="shared" ca="1" si="21"/>
        <v>1.4952411742960248E-2</v>
      </c>
      <c r="M53" s="38">
        <f t="shared" ca="1" si="21"/>
        <v>6.2040308217753415E-3</v>
      </c>
      <c r="N53" s="38">
        <f t="shared" ca="1" si="21"/>
        <v>2.9012628015846365E-2</v>
      </c>
      <c r="O53" s="38">
        <f t="shared" ca="1" si="24"/>
        <v>1.2088499210997306E-2</v>
      </c>
      <c r="P53" s="38">
        <f t="shared" ca="1" si="22"/>
        <v>6.2702072962665611E-2</v>
      </c>
      <c r="Q53" s="38">
        <f t="shared" ca="1" si="21"/>
        <v>2.6394758468763602E-2</v>
      </c>
    </row>
    <row r="54" spans="1:17" x14ac:dyDescent="0.2">
      <c r="A54">
        <v>9</v>
      </c>
      <c r="B54" s="38">
        <f t="shared" ca="1" si="23"/>
        <v>1.6384695226249191E-3</v>
      </c>
      <c r="C54" s="38">
        <f t="shared" ca="1" si="21"/>
        <v>6.7716329552236498E-4</v>
      </c>
      <c r="D54" s="38">
        <f t="shared" ca="1" si="21"/>
        <v>3.6000959617988881E-3</v>
      </c>
      <c r="E54" s="38">
        <f t="shared" ca="1" si="21"/>
        <v>1.4887426215530741E-3</v>
      </c>
      <c r="F54" s="38">
        <f t="shared" ca="1" si="21"/>
        <v>2.6400789436212824E-3</v>
      </c>
      <c r="G54" s="38">
        <f t="shared" ca="1" si="21"/>
        <v>1.091439873156963E-3</v>
      </c>
      <c r="H54" s="38">
        <f t="shared" ca="1" si="21"/>
        <v>5.7973764043621756E-3</v>
      </c>
      <c r="I54" s="38">
        <f t="shared" ca="1" si="21"/>
        <v>2.3989328258872122E-3</v>
      </c>
      <c r="J54" s="38">
        <f t="shared" ca="1" si="21"/>
        <v>6.3303984135910651E-3</v>
      </c>
      <c r="K54" s="38">
        <f t="shared" ca="1" si="21"/>
        <v>2.6199070305693573E-3</v>
      </c>
      <c r="L54" s="38">
        <f t="shared" ca="1" si="21"/>
        <v>1.3870192514323865E-2</v>
      </c>
      <c r="M54" s="38">
        <f t="shared" ca="1" si="21"/>
        <v>5.7531503748449175E-3</v>
      </c>
      <c r="N54" s="38">
        <f t="shared" ca="1" si="21"/>
        <v>2.6926767462097989E-2</v>
      </c>
      <c r="O54" s="38">
        <f t="shared" ca="1" si="24"/>
        <v>1.1212381874302402E-2</v>
      </c>
      <c r="P54" s="38">
        <f t="shared" ca="1" si="22"/>
        <v>5.8267915081860355E-2</v>
      </c>
      <c r="Q54" s="38">
        <f t="shared" ca="1" si="21"/>
        <v>2.4494727567259345E-2</v>
      </c>
    </row>
    <row r="55" spans="1:17" x14ac:dyDescent="0.2">
      <c r="A55">
        <v>10</v>
      </c>
      <c r="B55" s="38">
        <f t="shared" ca="1" si="23"/>
        <v>1.5320316482552165E-3</v>
      </c>
      <c r="C55" s="38">
        <f t="shared" ca="1" si="21"/>
        <v>6.3315377106087922E-4</v>
      </c>
      <c r="D55" s="38">
        <f t="shared" ca="1" si="21"/>
        <v>3.3664424024008044E-3</v>
      </c>
      <c r="E55" s="38">
        <f t="shared" ca="1" si="21"/>
        <v>1.3920244889790157E-3</v>
      </c>
      <c r="F55" s="38">
        <f t="shared" ca="1" si="21"/>
        <v>2.4686552421556707E-3</v>
      </c>
      <c r="G55" s="38">
        <f t="shared" ca="1" si="21"/>
        <v>1.0205198476143096E-3</v>
      </c>
      <c r="H55" s="38">
        <f t="shared" ca="1" si="21"/>
        <v>5.4215033202010821E-3</v>
      </c>
      <c r="I55" s="38">
        <f t="shared" ca="1" si="21"/>
        <v>2.2431494367833871E-3</v>
      </c>
      <c r="J55" s="38">
        <f t="shared" ca="1" si="21"/>
        <v>5.9200698258504714E-3</v>
      </c>
      <c r="K55" s="38">
        <f t="shared" ca="1" si="21"/>
        <v>2.4497915080035071E-3</v>
      </c>
      <c r="L55" s="38">
        <f t="shared" ca="1" si="21"/>
        <v>1.2974345192563019E-2</v>
      </c>
      <c r="M55" s="38">
        <f t="shared" ca="1" si="21"/>
        <v>5.3801369218189343E-3</v>
      </c>
      <c r="N55" s="38">
        <f t="shared" ca="1" si="21"/>
        <v>2.5198465185631735E-2</v>
      </c>
      <c r="O55" s="38">
        <f t="shared" ca="1" si="24"/>
        <v>1.0487283243514556E-2</v>
      </c>
      <c r="P55" s="38">
        <f t="shared" ca="1" si="21"/>
        <v>5.4585213419237832E-2</v>
      </c>
      <c r="Q55" s="38">
        <f t="shared" ca="1" si="21"/>
        <v>2.2920682194305986E-2</v>
      </c>
    </row>
    <row r="57" spans="1:17" x14ac:dyDescent="0.2">
      <c r="A57" s="5" t="s">
        <v>214</v>
      </c>
      <c r="B57" t="s">
        <v>202</v>
      </c>
      <c r="C57" t="s">
        <v>203</v>
      </c>
      <c r="D57" t="s">
        <v>204</v>
      </c>
      <c r="E57" t="s">
        <v>205</v>
      </c>
      <c r="F57" t="s">
        <v>206</v>
      </c>
      <c r="G57" t="s">
        <v>207</v>
      </c>
      <c r="H57" t="s">
        <v>208</v>
      </c>
    </row>
    <row r="58" spans="1:17" x14ac:dyDescent="0.2">
      <c r="A58" t="s">
        <v>202</v>
      </c>
      <c r="B58">
        <v>7.3229624602315404</v>
      </c>
      <c r="C58">
        <v>-5.8225162693688999</v>
      </c>
      <c r="D58">
        <v>-6.1956732993252102</v>
      </c>
      <c r="E58">
        <v>-6.6171279535605603</v>
      </c>
      <c r="F58">
        <v>-0.26871100349565602</v>
      </c>
      <c r="G58">
        <v>-0.33473018607758698</v>
      </c>
      <c r="H58">
        <v>0.130093510544185</v>
      </c>
    </row>
    <row r="59" spans="1:17" x14ac:dyDescent="0.2">
      <c r="A59" t="s">
        <v>203</v>
      </c>
      <c r="B59">
        <v>-5.8225162693688999</v>
      </c>
      <c r="C59">
        <v>8.6016729961869807</v>
      </c>
      <c r="D59">
        <v>5.7597166089705896</v>
      </c>
      <c r="E59">
        <v>5.8041254365236297</v>
      </c>
      <c r="F59">
        <v>3.2410466160634199E-2</v>
      </c>
      <c r="G59">
        <v>-2.8351620910191399E-2</v>
      </c>
      <c r="H59">
        <v>-8.9687854719820402E-3</v>
      </c>
    </row>
    <row r="60" spans="1:17" x14ac:dyDescent="0.2">
      <c r="A60" t="s">
        <v>204</v>
      </c>
      <c r="B60">
        <v>-6.1956732993252102</v>
      </c>
      <c r="C60">
        <v>5.7597166089705896</v>
      </c>
      <c r="D60">
        <v>6.1756809800553798</v>
      </c>
      <c r="E60">
        <v>6.0441928679351697</v>
      </c>
      <c r="F60">
        <v>1.92236739514028E-2</v>
      </c>
      <c r="G60">
        <v>5.3866621933083898E-2</v>
      </c>
      <c r="H60">
        <v>-4.1707579209917502E-2</v>
      </c>
    </row>
    <row r="61" spans="1:17" x14ac:dyDescent="0.2">
      <c r="A61" t="s">
        <v>205</v>
      </c>
      <c r="B61">
        <v>-6.6171279535605603</v>
      </c>
      <c r="C61">
        <v>5.8041254365236297</v>
      </c>
      <c r="D61">
        <v>6.0441928679351697</v>
      </c>
      <c r="E61">
        <v>6.47473887867217</v>
      </c>
      <c r="F61">
        <v>7.4725451422161707E-2</v>
      </c>
      <c r="G61">
        <v>1.3040467506933001E-2</v>
      </c>
      <c r="H61">
        <v>-8.07748669532867E-2</v>
      </c>
    </row>
    <row r="62" spans="1:17" x14ac:dyDescent="0.2">
      <c r="A62" t="s">
        <v>206</v>
      </c>
      <c r="B62">
        <v>-0.26871100349565602</v>
      </c>
      <c r="C62">
        <v>3.2410466160634199E-2</v>
      </c>
      <c r="D62">
        <v>1.92236739514028E-2</v>
      </c>
      <c r="E62">
        <v>7.4725451422161707E-2</v>
      </c>
      <c r="F62">
        <v>0.32406549971361098</v>
      </c>
      <c r="G62">
        <v>-2.2050260892513499E-2</v>
      </c>
      <c r="H62">
        <v>-1.53493902428198E-2</v>
      </c>
    </row>
    <row r="63" spans="1:17" x14ac:dyDescent="0.2">
      <c r="A63" t="s">
        <v>207</v>
      </c>
      <c r="B63">
        <v>-0.33473018607758698</v>
      </c>
      <c r="C63">
        <v>-2.8351620910191399E-2</v>
      </c>
      <c r="D63">
        <v>5.3866621933083898E-2</v>
      </c>
      <c r="E63">
        <v>1.3040467506933001E-2</v>
      </c>
      <c r="F63">
        <v>-2.2050260892513499E-2</v>
      </c>
      <c r="G63">
        <v>0.39098793187277697</v>
      </c>
      <c r="H63">
        <v>-1.92831485348029E-2</v>
      </c>
    </row>
    <row r="64" spans="1:17" x14ac:dyDescent="0.2">
      <c r="A64" t="s">
        <v>208</v>
      </c>
      <c r="B64">
        <v>0.130093510544185</v>
      </c>
      <c r="C64">
        <v>-8.9687854719820402E-3</v>
      </c>
      <c r="D64">
        <v>-4.1707579209917502E-2</v>
      </c>
      <c r="E64">
        <v>-8.07748669532867E-2</v>
      </c>
      <c r="F64">
        <v>-1.53493902428198E-2</v>
      </c>
      <c r="G64">
        <v>-1.92831485348029E-2</v>
      </c>
      <c r="H64">
        <v>1.1070293494070699E-2</v>
      </c>
    </row>
    <row r="66" spans="1:8" x14ac:dyDescent="0.2">
      <c r="A66" s="5" t="s">
        <v>209</v>
      </c>
      <c r="B66" t="s">
        <v>202</v>
      </c>
      <c r="C66" t="s">
        <v>203</v>
      </c>
      <c r="D66" t="s">
        <v>204</v>
      </c>
      <c r="E66" t="s">
        <v>205</v>
      </c>
      <c r="F66" t="s">
        <v>206</v>
      </c>
      <c r="G66" t="s">
        <v>207</v>
      </c>
      <c r="H66" t="s">
        <v>208</v>
      </c>
    </row>
    <row r="67" spans="1:8" x14ac:dyDescent="0.2">
      <c r="A67" t="s">
        <v>202</v>
      </c>
      <c r="B67">
        <f>SQRT(B58)</f>
        <v>2.7060972747171417</v>
      </c>
    </row>
    <row r="68" spans="1:8" x14ac:dyDescent="0.2">
      <c r="A68" t="s">
        <v>203</v>
      </c>
      <c r="B68">
        <f>B59/$B$67</f>
        <v>-2.1516285921308969</v>
      </c>
      <c r="C68">
        <f>SQRT(C59-$B$102^2)</f>
        <v>2.932860889334334</v>
      </c>
    </row>
    <row r="69" spans="1:8" x14ac:dyDescent="0.2">
      <c r="A69" t="s">
        <v>204</v>
      </c>
      <c r="B69">
        <f t="shared" ref="B69:B73" si="25">B60/$B$67</f>
        <v>-2.2895234983645669</v>
      </c>
      <c r="C69">
        <f>(C60-$B$68*B69)/$C$68</f>
        <v>0.28419772331002424</v>
      </c>
      <c r="D69">
        <f>SQRT(D60-B69^2-C69^2)</f>
        <v>0.92357716762447817</v>
      </c>
    </row>
    <row r="70" spans="1:8" x14ac:dyDescent="0.2">
      <c r="A70" t="s">
        <v>205</v>
      </c>
      <c r="B70">
        <f t="shared" si="25"/>
        <v>-2.445266109013847</v>
      </c>
      <c r="C70">
        <f t="shared" ref="C70:C73" si="26">(C61-$B$68*B70)/$C$68</f>
        <v>0.18508240979815874</v>
      </c>
      <c r="D70">
        <f>(D61-B70*$B$69-C70*$C$69)/$D$69</f>
        <v>0.42562621282116486</v>
      </c>
      <c r="E70">
        <f>SQRT(E61-B70^2-C70^2-D70^2)</f>
        <v>0.52914966060961421</v>
      </c>
    </row>
    <row r="71" spans="1:8" x14ac:dyDescent="0.2">
      <c r="A71" t="s">
        <v>206</v>
      </c>
      <c r="B71">
        <f t="shared" si="25"/>
        <v>-9.9298353391137198E-2</v>
      </c>
      <c r="C71">
        <f t="shared" si="26"/>
        <v>-6.179724064184678E-2</v>
      </c>
      <c r="D71">
        <f t="shared" ref="D71:D73" si="27">(D62-B71*$B$69-C71*$C$69)/$D$69</f>
        <v>-0.2063277558922296</v>
      </c>
      <c r="E71" s="113">
        <f>(E62-B71*$B$70-C71*$C$70-D71*$D$70)/$E$70</f>
        <v>-0.13007541792543398</v>
      </c>
      <c r="F71">
        <f>SQRT(F62-B71^2-C71^2-D71^2-E71^2)</f>
        <v>0.5008948797666769</v>
      </c>
    </row>
    <row r="72" spans="1:8" x14ac:dyDescent="0.2">
      <c r="A72" t="s">
        <v>207</v>
      </c>
      <c r="B72">
        <f t="shared" si="25"/>
        <v>-0.12369480920177753</v>
      </c>
      <c r="C72">
        <f>(C63-$B$68*B72)/$C$68</f>
        <v>-0.10041284609095569</v>
      </c>
      <c r="D72">
        <f t="shared" si="27"/>
        <v>-0.21741382869657688</v>
      </c>
      <c r="E72" s="113">
        <f t="shared" ref="E72:E73" si="28">(E63-B72*$B$70-C72*$C$70-D72*$D$70)/$E$70</f>
        <v>-0.33696436852555151</v>
      </c>
      <c r="F72" s="113">
        <f>(F63-B72*$B$71-C72*$C$71-D72*$D$71-E72*$E$71)/$F$71</f>
        <v>-0.2579932082351003</v>
      </c>
      <c r="G72">
        <f>SQRT(G63-B72^2-C72^2-D72^2-E72^2-F72^2)</f>
        <v>0.37179366902821093</v>
      </c>
    </row>
    <row r="73" spans="1:8" x14ac:dyDescent="0.2">
      <c r="A73" t="s">
        <v>208</v>
      </c>
      <c r="B73">
        <f t="shared" si="25"/>
        <v>4.8074218085077225E-2</v>
      </c>
      <c r="C73">
        <f t="shared" si="26"/>
        <v>3.2210554904855325E-2</v>
      </c>
      <c r="D73">
        <f t="shared" si="27"/>
        <v>6.4104341755371108E-2</v>
      </c>
      <c r="E73" s="113">
        <f t="shared" si="28"/>
        <v>6.677305460167599E-3</v>
      </c>
      <c r="F73" s="113">
        <f>(F64-B73*$B$71-C73*$C$71-D73*$D$71-E73*$E$71)/$F$71</f>
        <v>1.1000076791572484E-2</v>
      </c>
      <c r="G73" s="113">
        <f>(G64-B73*$B$72-C73*$C$72-D73*$D$72-E73*$E$72-F73*$F$72)/$G$72</f>
        <v>2.3999509489982085E-2</v>
      </c>
      <c r="H73">
        <f>SQRT(H64-B73^2-C73^2-D73^2-E73^2-F73^2-G73^2)</f>
        <v>5.3579025905874794E-2</v>
      </c>
    </row>
    <row r="75" spans="1:8" x14ac:dyDescent="0.2">
      <c r="A75" s="5" t="s">
        <v>210</v>
      </c>
      <c r="B75" t="s">
        <v>211</v>
      </c>
      <c r="C75" t="s">
        <v>212</v>
      </c>
      <c r="D75" t="s">
        <v>213</v>
      </c>
    </row>
    <row r="76" spans="1:8" x14ac:dyDescent="0.2">
      <c r="A76" t="s">
        <v>202</v>
      </c>
      <c r="B76">
        <f ca="1">NORMINV(RAND(),0,1)</f>
        <v>0.15053805208194579</v>
      </c>
      <c r="C76">
        <f ca="1">B67*B76</f>
        <v>0.40737061248018064</v>
      </c>
      <c r="D76" s="70">
        <f ca="1">C76+B9</f>
        <v>12.81237061248018</v>
      </c>
    </row>
    <row r="77" spans="1:8" x14ac:dyDescent="0.2">
      <c r="A77" t="s">
        <v>203</v>
      </c>
      <c r="B77">
        <f t="shared" ref="B77:B82" ca="1" si="29">NORMINV(RAND(),0,1)</f>
        <v>-3.9584261457307909E-2</v>
      </c>
      <c r="C77">
        <f ca="1">B68*B76+C68*B77</f>
        <v>-0.43999710932452751</v>
      </c>
      <c r="D77" s="70">
        <f ca="1">C77+B10</f>
        <v>-1.2039971093245274</v>
      </c>
    </row>
    <row r="78" spans="1:8" x14ac:dyDescent="0.2">
      <c r="A78" t="s">
        <v>204</v>
      </c>
      <c r="B78">
        <f t="shared" ca="1" si="29"/>
        <v>0.86761688072204934</v>
      </c>
      <c r="C78">
        <f ca="1">B69*B76+C69*B77+D69*B78</f>
        <v>0.44540097665573547</v>
      </c>
      <c r="D78" s="70">
        <f t="shared" ref="D78:D81" ca="1" si="30">C78+B11</f>
        <v>-3.4135990233442643</v>
      </c>
    </row>
    <row r="79" spans="1:8" x14ac:dyDescent="0.2">
      <c r="A79" t="s">
        <v>205</v>
      </c>
      <c r="B79">
        <f t="shared" ca="1" si="29"/>
        <v>0.77128655138846591</v>
      </c>
      <c r="C79">
        <f ca="1">B70*B76+C70*B77+D70*B78+E70*B79</f>
        <v>0.40197455664786236</v>
      </c>
      <c r="D79" s="70">
        <f t="shared" ca="1" si="30"/>
        <v>-7.0900254433521379</v>
      </c>
    </row>
    <row r="80" spans="1:8" x14ac:dyDescent="0.2">
      <c r="A80" t="s">
        <v>206</v>
      </c>
      <c r="B80">
        <f ca="1">NORMINV(RAND(),0,1)</f>
        <v>-0.55765425225236698</v>
      </c>
      <c r="C80" s="113">
        <f ca="1">B71*B76+C71*B77+D71*B78+E71*B79+F71*B80</f>
        <v>-0.57116700668258291</v>
      </c>
      <c r="D80" s="70">
        <f t="shared" ca="1" si="30"/>
        <v>-1.9871670066825828</v>
      </c>
    </row>
    <row r="81" spans="1:4" x14ac:dyDescent="0.2">
      <c r="A81" t="s">
        <v>207</v>
      </c>
      <c r="B81">
        <f t="shared" ca="1" si="29"/>
        <v>-0.57467904594951014</v>
      </c>
      <c r="C81" s="113">
        <f ca="1">B72*B76+C72*B77+D72*B78+E72*B79+F72*B80+G72*B81</f>
        <v>-0.5329650222796396</v>
      </c>
      <c r="D81" s="70">
        <f t="shared" ca="1" si="30"/>
        <v>-2.2289650222796396</v>
      </c>
    </row>
    <row r="82" spans="1:4" x14ac:dyDescent="0.2">
      <c r="A82" t="s">
        <v>208</v>
      </c>
      <c r="B82">
        <f t="shared" ca="1" si="29"/>
        <v>0.11074955942032227</v>
      </c>
      <c r="C82" s="113">
        <f ca="1">B73*B76+C73*B77+D73*B78+E73*B79+F73*B80+G73*B81+B82*H73</f>
        <v>5.2737691752690337E-2</v>
      </c>
      <c r="D82" s="70">
        <f ca="1">C82+B15</f>
        <v>0.92473769175269038</v>
      </c>
    </row>
  </sheetData>
  <mergeCells count="5">
    <mergeCell ref="A26:A27"/>
    <mergeCell ref="B26:E26"/>
    <mergeCell ref="F26:I26"/>
    <mergeCell ref="J26:M26"/>
    <mergeCell ref="N26:Q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3423-5AA7-444E-AFD9-98C9F1E8F95A}">
  <sheetPr codeName="Sheet14">
    <tabColor theme="4"/>
  </sheetPr>
  <dimension ref="A1:R116"/>
  <sheetViews>
    <sheetView topLeftCell="A89" workbookViewId="0">
      <selection activeCell="D12" sqref="D12"/>
    </sheetView>
  </sheetViews>
  <sheetFormatPr baseColWidth="10" defaultRowHeight="16" x14ac:dyDescent="0.2"/>
  <cols>
    <col min="1" max="1" width="19.83203125" customWidth="1"/>
    <col min="2" max="17" width="18.5" customWidth="1"/>
  </cols>
  <sheetData>
    <row r="1" spans="1:8" x14ac:dyDescent="0.2">
      <c r="A1" s="5" t="s">
        <v>85</v>
      </c>
    </row>
    <row r="2" spans="1:8" x14ac:dyDescent="0.2">
      <c r="A2" t="s">
        <v>83</v>
      </c>
    </row>
    <row r="3" spans="1:8" x14ac:dyDescent="0.2">
      <c r="A3" t="s">
        <v>84</v>
      </c>
    </row>
    <row r="4" spans="1:8" x14ac:dyDescent="0.2">
      <c r="A4" t="s">
        <v>192</v>
      </c>
    </row>
    <row r="5" spans="1:8" x14ac:dyDescent="0.2">
      <c r="A5" s="5" t="s">
        <v>70</v>
      </c>
    </row>
    <row r="6" spans="1:8" s="13" customFormat="1" x14ac:dyDescent="0.2">
      <c r="A6" s="13" t="s">
        <v>152</v>
      </c>
    </row>
    <row r="7" spans="1:8" s="13" customFormat="1" x14ac:dyDescent="0.2">
      <c r="A7" s="13" t="s">
        <v>153</v>
      </c>
    </row>
    <row r="8" spans="1:8" s="13" customFormat="1" x14ac:dyDescent="0.2">
      <c r="A8" s="21" t="s">
        <v>41</v>
      </c>
      <c r="B8" s="22" t="s">
        <v>217</v>
      </c>
      <c r="C8" s="23" t="s">
        <v>66</v>
      </c>
      <c r="D8" s="114" t="s">
        <v>216</v>
      </c>
      <c r="E8" s="20"/>
      <c r="F8" s="23"/>
      <c r="G8" s="14"/>
      <c r="H8" s="14"/>
    </row>
    <row r="9" spans="1:8" s="13" customFormat="1" x14ac:dyDescent="0.2">
      <c r="A9" s="16" t="s">
        <v>154</v>
      </c>
      <c r="B9" s="70">
        <v>2.7833000000000001</v>
      </c>
      <c r="C9" s="19" t="s">
        <v>114</v>
      </c>
      <c r="D9" s="70">
        <f ca="1">D110</f>
        <v>2.4233513303267862</v>
      </c>
      <c r="E9" s="33"/>
      <c r="F9" s="15"/>
      <c r="G9" s="15"/>
      <c r="H9" s="14"/>
    </row>
    <row r="10" spans="1:8" s="13" customFormat="1" x14ac:dyDescent="0.2">
      <c r="A10" s="16" t="s">
        <v>45</v>
      </c>
      <c r="B10" s="70">
        <v>0.51049999999999995</v>
      </c>
      <c r="C10" s="19">
        <v>0.254</v>
      </c>
      <c r="D10" s="70">
        <f ca="1">D111</f>
        <v>0.37305002139548249</v>
      </c>
      <c r="E10" s="33"/>
      <c r="F10" s="15"/>
      <c r="G10" s="15"/>
      <c r="H10" s="14"/>
    </row>
    <row r="11" spans="1:8" s="13" customFormat="1" x14ac:dyDescent="0.2">
      <c r="A11" s="19" t="s">
        <v>46</v>
      </c>
      <c r="B11" s="70">
        <v>0.85450000000000004</v>
      </c>
      <c r="C11" s="19" t="s">
        <v>175</v>
      </c>
      <c r="D11" s="70">
        <f ca="1">D112</f>
        <v>1.0753267424752988</v>
      </c>
      <c r="E11" s="43"/>
      <c r="F11" s="15"/>
      <c r="G11" s="15"/>
      <c r="H11" s="14"/>
    </row>
    <row r="12" spans="1:8" s="13" customFormat="1" x14ac:dyDescent="0.2">
      <c r="A12" s="16" t="s">
        <v>47</v>
      </c>
      <c r="B12" s="70">
        <v>0.3085</v>
      </c>
      <c r="C12" s="19">
        <v>0.47199999999999998</v>
      </c>
      <c r="D12" s="70">
        <f t="shared" ref="D12:D15" ca="1" si="0">D113</f>
        <v>0.75821790484199303</v>
      </c>
      <c r="E12" s="43"/>
      <c r="F12" s="15"/>
      <c r="G12" s="15"/>
      <c r="H12" s="14"/>
    </row>
    <row r="13" spans="1:8" s="13" customFormat="1" x14ac:dyDescent="0.2">
      <c r="A13" s="16" t="s">
        <v>43</v>
      </c>
      <c r="B13" s="70">
        <v>-0.28839999999999999</v>
      </c>
      <c r="C13" s="19">
        <v>0.307</v>
      </c>
      <c r="D13" s="70">
        <f t="shared" ca="1" si="0"/>
        <v>-0.24038756744337247</v>
      </c>
      <c r="E13" s="43"/>
      <c r="F13" s="15"/>
      <c r="G13" s="15"/>
      <c r="H13" s="14"/>
    </row>
    <row r="14" spans="1:8" s="13" customFormat="1" x14ac:dyDescent="0.2">
      <c r="A14" s="16" t="s">
        <v>44</v>
      </c>
      <c r="B14" s="70">
        <v>-0.13850000000000001</v>
      </c>
      <c r="C14" s="16">
        <v>0.629</v>
      </c>
      <c r="D14" s="70">
        <f t="shared" ca="1" si="0"/>
        <v>-0.70365197957420289</v>
      </c>
      <c r="E14" s="43"/>
      <c r="F14" s="16"/>
      <c r="G14" s="15"/>
      <c r="H14" s="14"/>
    </row>
    <row r="15" spans="1:8" s="13" customFormat="1" x14ac:dyDescent="0.2">
      <c r="A15" s="16" t="s">
        <v>155</v>
      </c>
      <c r="B15" s="70">
        <v>0.82</v>
      </c>
      <c r="C15" s="19" t="s">
        <v>114</v>
      </c>
      <c r="D15" s="70">
        <f t="shared" ca="1" si="0"/>
        <v>0.75765728937377852</v>
      </c>
      <c r="E15" s="43"/>
      <c r="F15" s="16"/>
      <c r="G15" s="18"/>
      <c r="H15" s="14"/>
    </row>
    <row r="16" spans="1:8" s="13" customFormat="1" x14ac:dyDescent="0.2">
      <c r="A16" s="16"/>
      <c r="B16" s="17"/>
      <c r="C16" s="17"/>
      <c r="D16" s="17"/>
      <c r="F16" s="18"/>
      <c r="G16" s="18"/>
      <c r="H16" s="14"/>
    </row>
    <row r="17" spans="1:18" s="13" customFormat="1" x14ac:dyDescent="0.2">
      <c r="A17" s="16"/>
      <c r="B17" s="20" t="s">
        <v>48</v>
      </c>
      <c r="C17" s="20" t="s">
        <v>49</v>
      </c>
      <c r="D17" s="20" t="s">
        <v>50</v>
      </c>
      <c r="E17" s="20" t="s">
        <v>51</v>
      </c>
      <c r="F17" s="20" t="s">
        <v>52</v>
      </c>
      <c r="G17" s="20" t="s">
        <v>53</v>
      </c>
      <c r="H17" s="20" t="s">
        <v>54</v>
      </c>
      <c r="I17" s="20" t="s">
        <v>55</v>
      </c>
      <c r="J17" s="20" t="s">
        <v>56</v>
      </c>
      <c r="K17" s="20" t="s">
        <v>57</v>
      </c>
      <c r="L17" s="20" t="s">
        <v>58</v>
      </c>
      <c r="M17" s="20" t="s">
        <v>59</v>
      </c>
      <c r="N17" s="20" t="s">
        <v>60</v>
      </c>
      <c r="O17" s="20" t="s">
        <v>61</v>
      </c>
      <c r="P17" s="20" t="s">
        <v>62</v>
      </c>
      <c r="Q17" s="20" t="s">
        <v>63</v>
      </c>
    </row>
    <row r="18" spans="1:18" s="13" customFormat="1" x14ac:dyDescent="0.2">
      <c r="A18" s="16" t="s">
        <v>45</v>
      </c>
      <c r="B18" s="13">
        <v>0</v>
      </c>
      <c r="C18" s="13">
        <v>0</v>
      </c>
      <c r="D18" s="13">
        <v>0</v>
      </c>
      <c r="E18" s="13">
        <v>0</v>
      </c>
      <c r="F18" s="16">
        <v>1</v>
      </c>
      <c r="G18" s="16">
        <v>1</v>
      </c>
      <c r="H18" s="16">
        <v>1</v>
      </c>
      <c r="I18" s="16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</row>
    <row r="19" spans="1:18" s="13" customFormat="1" x14ac:dyDescent="0.2">
      <c r="A19" s="19" t="s">
        <v>46</v>
      </c>
      <c r="B19" s="13">
        <v>0</v>
      </c>
      <c r="C19" s="13">
        <v>0</v>
      </c>
      <c r="D19" s="13">
        <v>0</v>
      </c>
      <c r="E19" s="13">
        <v>0</v>
      </c>
      <c r="F19" s="16">
        <v>0</v>
      </c>
      <c r="G19" s="16">
        <v>0</v>
      </c>
      <c r="H19" s="16">
        <v>0</v>
      </c>
      <c r="I19" s="16">
        <v>0</v>
      </c>
      <c r="J19" s="13">
        <v>1</v>
      </c>
      <c r="K19" s="13">
        <v>1</v>
      </c>
      <c r="L19" s="13">
        <v>1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</row>
    <row r="20" spans="1:18" s="13" customFormat="1" x14ac:dyDescent="0.2">
      <c r="A20" s="16" t="s">
        <v>47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</row>
    <row r="21" spans="1:18" s="13" customFormat="1" x14ac:dyDescent="0.2">
      <c r="A21" s="16" t="s">
        <v>43</v>
      </c>
      <c r="B21" s="13">
        <v>0</v>
      </c>
      <c r="C21" s="13">
        <v>0</v>
      </c>
      <c r="D21" s="13">
        <v>1</v>
      </c>
      <c r="E21" s="13">
        <v>1</v>
      </c>
      <c r="F21" s="16">
        <v>0</v>
      </c>
      <c r="G21" s="16">
        <v>0</v>
      </c>
      <c r="H21" s="14">
        <v>1</v>
      </c>
      <c r="I21" s="16">
        <v>1</v>
      </c>
      <c r="J21" s="13">
        <v>0</v>
      </c>
      <c r="K21" s="16">
        <v>0</v>
      </c>
      <c r="L21" s="16">
        <v>1</v>
      </c>
      <c r="M21" s="16">
        <v>1</v>
      </c>
      <c r="N21" s="13">
        <v>0</v>
      </c>
      <c r="O21" s="16">
        <v>0</v>
      </c>
      <c r="P21" s="16">
        <v>1</v>
      </c>
      <c r="Q21" s="16">
        <v>1</v>
      </c>
    </row>
    <row r="22" spans="1:18" s="13" customFormat="1" x14ac:dyDescent="0.2">
      <c r="A22" s="16" t="s">
        <v>44</v>
      </c>
      <c r="B22" s="13">
        <v>1</v>
      </c>
      <c r="C22" s="27">
        <v>0</v>
      </c>
      <c r="D22" s="27">
        <v>1</v>
      </c>
      <c r="E22" s="28">
        <v>0</v>
      </c>
      <c r="F22" s="16">
        <v>1</v>
      </c>
      <c r="G22" s="16">
        <v>0</v>
      </c>
      <c r="H22" s="14">
        <v>1</v>
      </c>
      <c r="I22" s="16">
        <v>0</v>
      </c>
      <c r="J22" s="13">
        <v>1</v>
      </c>
      <c r="K22" s="16">
        <v>0</v>
      </c>
      <c r="L22" s="16">
        <v>1</v>
      </c>
      <c r="M22" s="16">
        <v>0</v>
      </c>
      <c r="N22" s="13">
        <v>1</v>
      </c>
      <c r="O22" s="16">
        <v>0</v>
      </c>
      <c r="P22" s="16">
        <v>1</v>
      </c>
      <c r="Q22" s="16">
        <v>0</v>
      </c>
    </row>
    <row r="23" spans="1:18" s="13" customFormat="1" x14ac:dyDescent="0.2">
      <c r="A23" s="71"/>
    </row>
    <row r="25" spans="1:18" x14ac:dyDescent="0.2">
      <c r="A25" s="131" t="s">
        <v>29</v>
      </c>
      <c r="B25" s="133" t="s">
        <v>30</v>
      </c>
      <c r="C25" s="134"/>
      <c r="D25" s="134"/>
      <c r="E25" s="134"/>
      <c r="F25" s="134" t="s">
        <v>31</v>
      </c>
      <c r="G25" s="134"/>
      <c r="H25" s="134"/>
      <c r="I25" s="134"/>
      <c r="J25" s="135" t="s">
        <v>32</v>
      </c>
      <c r="K25" s="135"/>
      <c r="L25" s="135"/>
      <c r="M25" s="135"/>
      <c r="N25" s="135" t="s">
        <v>33</v>
      </c>
      <c r="O25" s="135"/>
      <c r="P25" s="135"/>
      <c r="Q25" s="135"/>
    </row>
    <row r="26" spans="1:18" x14ac:dyDescent="0.2">
      <c r="A26" s="132"/>
      <c r="B26" s="12" t="s">
        <v>34</v>
      </c>
      <c r="C26" s="6" t="s">
        <v>35</v>
      </c>
      <c r="D26" s="6" t="s">
        <v>36</v>
      </c>
      <c r="E26" s="6" t="s">
        <v>37</v>
      </c>
      <c r="F26" s="6" t="s">
        <v>34</v>
      </c>
      <c r="G26" s="6" t="s">
        <v>35</v>
      </c>
      <c r="H26" s="6" t="s">
        <v>36</v>
      </c>
      <c r="I26" s="6" t="s">
        <v>37</v>
      </c>
      <c r="J26" s="6" t="s">
        <v>34</v>
      </c>
      <c r="K26" s="6" t="s">
        <v>35</v>
      </c>
      <c r="L26" s="6" t="s">
        <v>36</v>
      </c>
      <c r="M26" s="6" t="s">
        <v>37</v>
      </c>
      <c r="N26" s="6" t="s">
        <v>34</v>
      </c>
      <c r="O26" s="6" t="s">
        <v>35</v>
      </c>
      <c r="P26" s="6" t="s">
        <v>36</v>
      </c>
      <c r="Q26" s="6" t="s">
        <v>37</v>
      </c>
    </row>
    <row r="27" spans="1:18" x14ac:dyDescent="0.2">
      <c r="A27" s="7">
        <v>0</v>
      </c>
      <c r="B27" s="7"/>
      <c r="C27" s="8"/>
      <c r="D27" s="8"/>
      <c r="E27" s="8"/>
      <c r="F27" s="7"/>
      <c r="G27" s="8"/>
      <c r="H27" s="8"/>
      <c r="I27" s="9"/>
      <c r="J27" s="8"/>
      <c r="K27" s="8"/>
      <c r="L27" s="8"/>
      <c r="M27" s="8"/>
      <c r="N27" s="7"/>
      <c r="O27" s="8"/>
      <c r="P27" s="8"/>
      <c r="Q27" s="9"/>
    </row>
    <row r="28" spans="1:18" x14ac:dyDescent="0.2">
      <c r="A28" s="10">
        <v>1</v>
      </c>
      <c r="B28" s="25">
        <v>0.12203283497595496</v>
      </c>
      <c r="C28" s="29">
        <v>0.11012160494262302</v>
      </c>
      <c r="D28" s="29">
        <v>0.14966307528034895</v>
      </c>
      <c r="E28" s="29">
        <v>0.13591097187713597</v>
      </c>
      <c r="F28" s="25">
        <v>8.2308289772658028E-2</v>
      </c>
      <c r="G28" s="29">
        <v>7.343056384027602E-2</v>
      </c>
      <c r="H28" s="29">
        <v>0.103347416637951</v>
      </c>
      <c r="I28" s="55">
        <v>9.2800844902007018E-2</v>
      </c>
      <c r="J28" s="29">
        <v>6.1626790440634016E-2</v>
      </c>
      <c r="K28" s="29">
        <v>5.4549426089318009E-2</v>
      </c>
      <c r="L28" s="29">
        <v>7.8643584901133989E-2</v>
      </c>
      <c r="M28" s="29">
        <v>7.0072464412976987E-2</v>
      </c>
      <c r="N28" s="25">
        <v>9.6673653470343957E-2</v>
      </c>
      <c r="O28" s="29">
        <v>8.6640381567357982E-2</v>
      </c>
      <c r="P28" s="29">
        <v>0.12025053579030898</v>
      </c>
      <c r="Q28" s="55">
        <v>5.897964155455504E-2</v>
      </c>
      <c r="R28" s="32"/>
    </row>
    <row r="29" spans="1:18" x14ac:dyDescent="0.2">
      <c r="A29" s="10">
        <v>2</v>
      </c>
      <c r="B29" s="25">
        <v>8.3117005594024129E-2</v>
      </c>
      <c r="C29" s="29">
        <v>7.6988922006448579E-2</v>
      </c>
      <c r="D29" s="29">
        <v>9.6716941526784339E-2</v>
      </c>
      <c r="E29" s="29">
        <v>9.0045985410131424E-2</v>
      </c>
      <c r="F29" s="25">
        <v>6.187395555737063E-2</v>
      </c>
      <c r="G29" s="29">
        <v>5.6755438993475238E-2</v>
      </c>
      <c r="H29" s="29">
        <v>7.3419479596804504E-2</v>
      </c>
      <c r="I29" s="55">
        <v>6.7725498457110511E-2</v>
      </c>
      <c r="J29" s="29">
        <v>4.9669479556693763E-2</v>
      </c>
      <c r="K29" s="29">
        <v>4.5240079124052368E-2</v>
      </c>
      <c r="L29" s="29">
        <v>5.9780998483724312E-2</v>
      </c>
      <c r="M29" s="29">
        <v>5.4774360581791193E-2</v>
      </c>
      <c r="N29" s="25">
        <v>6.9836860602521922E-2</v>
      </c>
      <c r="O29" s="29">
        <v>6.4314236310830664E-2</v>
      </c>
      <c r="P29" s="29">
        <v>8.2211305600781936E-2</v>
      </c>
      <c r="Q29" s="55">
        <v>4.5758427530926071E-2</v>
      </c>
      <c r="R29" s="32"/>
    </row>
    <row r="30" spans="1:18" x14ac:dyDescent="0.2">
      <c r="A30" s="10">
        <v>3</v>
      </c>
      <c r="B30" s="25">
        <v>6.5747563224233807E-2</v>
      </c>
      <c r="C30" s="29">
        <v>6.1372935737637024E-2</v>
      </c>
      <c r="D30" s="29">
        <v>7.5359633591376096E-2</v>
      </c>
      <c r="E30" s="29">
        <v>7.0660041974548338E-2</v>
      </c>
      <c r="F30" s="25">
        <v>5.0437505386147774E-2</v>
      </c>
      <c r="G30" s="29">
        <v>4.667796683118941E-2</v>
      </c>
      <c r="H30" s="29">
        <v>5.8810392009479684E-2</v>
      </c>
      <c r="I30" s="55">
        <v>5.4698213524041361E-2</v>
      </c>
      <c r="J30" s="29">
        <v>4.1415716023713633E-2</v>
      </c>
      <c r="K30" s="29">
        <v>3.8087377684743351E-2</v>
      </c>
      <c r="L30" s="29">
        <v>4.8904126958483896E-2</v>
      </c>
      <c r="M30" s="29">
        <v>4.5213878466328739E-2</v>
      </c>
      <c r="N30" s="25">
        <v>5.6226707714150059E-2</v>
      </c>
      <c r="O30" s="29">
        <v>5.2218920003567093E-2</v>
      </c>
      <c r="P30" s="29">
        <v>6.5102876784588037E-2</v>
      </c>
      <c r="Q30" s="55">
        <v>3.7836217709431019E-2</v>
      </c>
      <c r="R30" s="32"/>
    </row>
    <row r="31" spans="1:18" x14ac:dyDescent="0.2">
      <c r="A31" s="10">
        <v>4</v>
      </c>
      <c r="B31" s="25">
        <v>5.5518269395695485E-2</v>
      </c>
      <c r="C31" s="29">
        <v>5.2061259759804801E-2</v>
      </c>
      <c r="D31" s="29">
        <v>6.3070958908919561E-2</v>
      </c>
      <c r="E31" s="29">
        <v>5.9385109515486811E-2</v>
      </c>
      <c r="F31" s="25">
        <v>4.3353246870804329E-2</v>
      </c>
      <c r="G31" s="29">
        <v>4.0333545721241038E-2</v>
      </c>
      <c r="H31" s="29">
        <v>5.0029694649723733E-2</v>
      </c>
      <c r="I31" s="55">
        <v>4.6758493070175877E-2</v>
      </c>
      <c r="J31" s="29">
        <v>3.6080030563972021E-2</v>
      </c>
      <c r="K31" s="29">
        <v>3.3371422663728056E-2</v>
      </c>
      <c r="L31" s="29">
        <v>4.2123412172780483E-2</v>
      </c>
      <c r="M31" s="29">
        <v>3.9153416127805873E-2</v>
      </c>
      <c r="N31" s="25">
        <v>4.7976065992771266E-2</v>
      </c>
      <c r="O31" s="29">
        <v>4.4779076118115824E-2</v>
      </c>
      <c r="P31" s="29">
        <v>5.5009650189260184E-2</v>
      </c>
      <c r="Q31" s="55">
        <v>3.2824194201057644E-2</v>
      </c>
      <c r="R31" s="32"/>
    </row>
    <row r="32" spans="1:18" x14ac:dyDescent="0.2">
      <c r="A32" s="10">
        <v>5</v>
      </c>
      <c r="B32" s="25">
        <v>4.8572610462304877E-2</v>
      </c>
      <c r="C32" s="29">
        <v>4.5693245951539563E-2</v>
      </c>
      <c r="D32" s="29">
        <v>5.4838823924045377E-2</v>
      </c>
      <c r="E32" s="29">
        <v>5.1784695323285002E-2</v>
      </c>
      <c r="F32" s="25">
        <v>3.8402228969390939E-2</v>
      </c>
      <c r="G32" s="29">
        <v>3.5858973163536256E-2</v>
      </c>
      <c r="H32" s="29">
        <v>4.3997412829658189E-2</v>
      </c>
      <c r="I32" s="55">
        <v>4.1260456055449701E-2</v>
      </c>
      <c r="J32" s="29">
        <v>3.2261030750034947E-2</v>
      </c>
      <c r="K32" s="29">
        <v>2.9959228891469181E-2</v>
      </c>
      <c r="L32" s="29">
        <v>3.7367467298330292E-2</v>
      </c>
      <c r="M32" s="29">
        <v>3.4862642053771542E-2</v>
      </c>
      <c r="N32" s="25">
        <v>4.2280132058346465E-2</v>
      </c>
      <c r="O32" s="29">
        <v>3.9600209121686269E-2</v>
      </c>
      <c r="P32" s="29">
        <v>4.8149455349031589E-2</v>
      </c>
      <c r="Q32" s="55">
        <v>2.9274609527077389E-2</v>
      </c>
      <c r="R32" s="32"/>
    </row>
    <row r="33" spans="1:18" x14ac:dyDescent="0.2">
      <c r="A33" s="10">
        <v>6</v>
      </c>
      <c r="B33" s="25">
        <v>4.3467178340653168E-2</v>
      </c>
      <c r="C33" s="29">
        <v>4.0989253649416302E-2</v>
      </c>
      <c r="D33" s="29">
        <v>4.8844078870944774E-2</v>
      </c>
      <c r="E33" s="29">
        <v>4.6225899766407785E-2</v>
      </c>
      <c r="F33" s="25">
        <v>3.4690168256010345E-2</v>
      </c>
      <c r="G33" s="29">
        <v>3.2483248793998554E-2</v>
      </c>
      <c r="H33" s="29">
        <v>3.9527452033168875E-2</v>
      </c>
      <c r="I33" s="55">
        <v>3.7164113910303942E-2</v>
      </c>
      <c r="J33" s="29">
        <v>2.9351007385378436E-2</v>
      </c>
      <c r="K33" s="29">
        <v>2.7340177111546016E-2</v>
      </c>
      <c r="L33" s="29">
        <v>3.3792917789561172E-2</v>
      </c>
      <c r="M33" s="29">
        <v>3.1617120295827639E-2</v>
      </c>
      <c r="N33" s="25">
        <v>3.8045210143820007E-2</v>
      </c>
      <c r="O33" s="29">
        <v>3.5727855815653853E-2</v>
      </c>
      <c r="P33" s="29">
        <v>4.3103325716155716E-2</v>
      </c>
      <c r="Q33" s="55">
        <v>2.6587406704914107E-2</v>
      </c>
    </row>
    <row r="34" spans="1:18" x14ac:dyDescent="0.2">
      <c r="A34" s="10">
        <v>7</v>
      </c>
      <c r="B34" s="25">
        <v>3.951685785787884E-2</v>
      </c>
      <c r="C34" s="29">
        <v>3.7335994275277673E-2</v>
      </c>
      <c r="D34" s="29">
        <v>4.4238306024248719E-2</v>
      </c>
      <c r="E34" s="29">
        <v>4.1941020766060766E-2</v>
      </c>
      <c r="F34" s="25">
        <v>3.1774949990894696E-2</v>
      </c>
      <c r="G34" s="29">
        <v>2.9819860291647404E-2</v>
      </c>
      <c r="H34" s="29">
        <v>3.6047770559630932E-2</v>
      </c>
      <c r="I34" s="55">
        <v>3.3962215659056771E-2</v>
      </c>
      <c r="J34" s="29">
        <v>2.7037953954073046E-2</v>
      </c>
      <c r="K34" s="29">
        <v>2.5247140235340915E-2</v>
      </c>
      <c r="L34" s="29">
        <v>3.0980549973788407E-2</v>
      </c>
      <c r="M34" s="29">
        <v>2.9051475658165904E-2</v>
      </c>
      <c r="N34" s="25">
        <v>3.4740176673354273E-2</v>
      </c>
      <c r="O34" s="29">
        <v>3.2692928887393058E-2</v>
      </c>
      <c r="P34" s="29">
        <v>3.9196837437465382E-2</v>
      </c>
      <c r="Q34" s="55">
        <v>2.4460978230030683E-2</v>
      </c>
    </row>
    <row r="35" spans="1:18" x14ac:dyDescent="0.2">
      <c r="A35" s="10">
        <v>8</v>
      </c>
      <c r="B35" s="25">
        <v>3.6347827230185259E-2</v>
      </c>
      <c r="C35" s="29">
        <v>3.4396609803473588E-2</v>
      </c>
      <c r="D35" s="29">
        <v>4.056417941800472E-2</v>
      </c>
      <c r="E35" s="29">
        <v>3.851392275981691E-2</v>
      </c>
      <c r="F35" s="25">
        <v>2.9408593337665989E-2</v>
      </c>
      <c r="G35" s="29">
        <v>2.7650004063072608E-2</v>
      </c>
      <c r="H35" s="29">
        <v>3.3242816120083063E-2</v>
      </c>
      <c r="I35" s="55">
        <v>3.1372809926298539E-2</v>
      </c>
      <c r="J35" s="29">
        <v>2.514247925294455E-2</v>
      </c>
      <c r="K35" s="29">
        <v>2.3524681352090626E-2</v>
      </c>
      <c r="L35" s="29">
        <v>2.8694378609605886E-2</v>
      </c>
      <c r="M35" s="29">
        <v>2.6958045899543204E-2</v>
      </c>
      <c r="N35" s="25">
        <v>3.2070679455751705E-2</v>
      </c>
      <c r="O35" s="29">
        <v>3.0233355160616759E-2</v>
      </c>
      <c r="P35" s="29">
        <v>3.6061660492341829E-2</v>
      </c>
      <c r="Q35" s="55">
        <v>2.2724140807694138E-2</v>
      </c>
    </row>
    <row r="36" spans="1:18" x14ac:dyDescent="0.2">
      <c r="A36" s="10">
        <v>9</v>
      </c>
      <c r="B36" s="25">
        <v>3.3736173246447954E-2</v>
      </c>
      <c r="C36" s="29">
        <v>3.1968318681264596E-2</v>
      </c>
      <c r="D36" s="29">
        <v>3.7550280270510661E-2</v>
      </c>
      <c r="E36" s="29">
        <v>3.5696583916211555E-2</v>
      </c>
      <c r="F36" s="25">
        <v>2.7439472135792009E-2</v>
      </c>
      <c r="G36" s="29">
        <v>2.583898286803521E-2</v>
      </c>
      <c r="H36" s="29">
        <v>3.0922021909091768E-2</v>
      </c>
      <c r="I36" s="55">
        <v>2.9224652158413189E-2</v>
      </c>
      <c r="J36" s="29">
        <v>2.3552892998021879E-2</v>
      </c>
      <c r="K36" s="29">
        <v>2.2075188272851043E-2</v>
      </c>
      <c r="L36" s="29">
        <v>2.6789727973329458E-2</v>
      </c>
      <c r="M36" s="29">
        <v>2.5208619988784542E-2</v>
      </c>
      <c r="N36" s="25">
        <v>2.9858333944092319E-2</v>
      </c>
      <c r="O36" s="29">
        <v>2.8189358884279758E-2</v>
      </c>
      <c r="P36" s="29">
        <v>3.3477016762321732E-2</v>
      </c>
      <c r="Q36" s="55">
        <v>2.1271257970072677E-2</v>
      </c>
    </row>
    <row r="37" spans="1:18" x14ac:dyDescent="0.2">
      <c r="A37" s="11">
        <v>10</v>
      </c>
      <c r="B37" s="26">
        <v>3.1538427760459786E-2</v>
      </c>
      <c r="C37" s="56">
        <v>2.9920676688016568E-2</v>
      </c>
      <c r="D37" s="56">
        <v>3.5023976327758444E-2</v>
      </c>
      <c r="E37" s="56">
        <v>3.3330717646684938E-2</v>
      </c>
      <c r="F37" s="26">
        <v>2.5768842157330218E-2</v>
      </c>
      <c r="G37" s="56">
        <v>2.429861035245684E-2</v>
      </c>
      <c r="H37" s="56">
        <v>2.896248904986487E-2</v>
      </c>
      <c r="I37" s="57">
        <v>2.7406808349681788E-2</v>
      </c>
      <c r="J37" s="56">
        <v>2.2195427024240266E-2</v>
      </c>
      <c r="K37" s="56">
        <v>2.0833762894420071E-2</v>
      </c>
      <c r="L37" s="56">
        <v>2.5172183805357684E-2</v>
      </c>
      <c r="M37" s="56">
        <v>2.3719067660252446E-2</v>
      </c>
      <c r="N37" s="26">
        <v>2.7987780449080235E-2</v>
      </c>
      <c r="O37" s="56">
        <v>2.645712662220856E-2</v>
      </c>
      <c r="P37" s="56">
        <v>3.1301368121178563E-2</v>
      </c>
      <c r="Q37" s="57">
        <v>2.0033016137924076E-2</v>
      </c>
    </row>
    <row r="38" spans="1:18" x14ac:dyDescent="0.2">
      <c r="G38" s="29"/>
      <c r="H38" s="29"/>
      <c r="I38" s="29"/>
    </row>
    <row r="39" spans="1:18" x14ac:dyDescent="0.2">
      <c r="A39" t="s">
        <v>156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31"/>
    </row>
    <row r="40" spans="1:18" x14ac:dyDescent="0.2">
      <c r="A40" t="s">
        <v>158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31"/>
    </row>
    <row r="41" spans="1:18" x14ac:dyDescent="0.2">
      <c r="A41" t="s">
        <v>151</v>
      </c>
      <c r="B41" s="68">
        <v>1</v>
      </c>
      <c r="C41" s="68">
        <v>1</v>
      </c>
      <c r="D41" s="68">
        <v>1</v>
      </c>
      <c r="E41" s="68">
        <v>1</v>
      </c>
      <c r="F41" s="68">
        <v>1</v>
      </c>
      <c r="G41" s="68">
        <v>1</v>
      </c>
      <c r="H41" s="68">
        <v>1</v>
      </c>
      <c r="I41" s="68">
        <v>1</v>
      </c>
      <c r="J41" s="68">
        <v>1</v>
      </c>
      <c r="K41" s="68">
        <v>1</v>
      </c>
      <c r="L41" s="68">
        <v>1</v>
      </c>
      <c r="M41" s="68">
        <v>1</v>
      </c>
      <c r="N41" s="68">
        <v>1</v>
      </c>
      <c r="O41" s="68">
        <v>1</v>
      </c>
      <c r="P41" s="68">
        <v>1</v>
      </c>
      <c r="Q41" s="68">
        <v>1</v>
      </c>
    </row>
    <row r="42" spans="1:18" x14ac:dyDescent="0.2">
      <c r="A42" t="s">
        <v>115</v>
      </c>
      <c r="B42" s="58">
        <v>0.87796716502404504</v>
      </c>
      <c r="C42" s="58">
        <v>0.88987839505737698</v>
      </c>
      <c r="D42" s="58">
        <v>0.85033692471965105</v>
      </c>
      <c r="E42" s="58">
        <v>0.86408902812286403</v>
      </c>
      <c r="F42" s="58">
        <v>0.91769171022734197</v>
      </c>
      <c r="G42" s="58">
        <v>0.92656943615972398</v>
      </c>
      <c r="H42" s="58">
        <v>0.896652583362049</v>
      </c>
      <c r="I42" s="58">
        <v>0.90719915509799298</v>
      </c>
      <c r="J42" s="58">
        <v>0.93837320955936598</v>
      </c>
      <c r="K42" s="58">
        <v>0.94545057391068199</v>
      </c>
      <c r="L42" s="58">
        <v>0.92135641509886601</v>
      </c>
      <c r="M42" s="58">
        <v>0.92992753558702301</v>
      </c>
      <c r="N42" s="58">
        <v>0.90332634652965604</v>
      </c>
      <c r="O42" s="58">
        <v>0.91335961843264202</v>
      </c>
      <c r="P42" s="58">
        <v>0.87974946420969102</v>
      </c>
      <c r="Q42" s="58">
        <v>0.89153491669387397</v>
      </c>
    </row>
    <row r="43" spans="1:18" x14ac:dyDescent="0.2">
      <c r="A43" t="s">
        <v>116</v>
      </c>
      <c r="B43" s="58">
        <v>0.80499316325737202</v>
      </c>
      <c r="C43" s="58">
        <v>0.82136761670508096</v>
      </c>
      <c r="D43" s="58">
        <v>0.76809493809347495</v>
      </c>
      <c r="E43" s="58">
        <v>0.78628128010345799</v>
      </c>
      <c r="F43" s="58">
        <v>0.86091049413336795</v>
      </c>
      <c r="G43" s="58">
        <v>0.87398158105254198</v>
      </c>
      <c r="H43" s="58">
        <v>0.83082081731247703</v>
      </c>
      <c r="I43" s="58">
        <v>0.84575864011911195</v>
      </c>
      <c r="J43" s="58">
        <v>0.89176470061060797</v>
      </c>
      <c r="K43" s="58">
        <v>0.90267831513908203</v>
      </c>
      <c r="L43" s="58">
        <v>0.866276808644871</v>
      </c>
      <c r="M43" s="58">
        <v>0.87899134943784296</v>
      </c>
      <c r="N43" s="58">
        <v>0.84024087038847906</v>
      </c>
      <c r="O43" s="58">
        <v>0.85461759209599497</v>
      </c>
      <c r="P43" s="58">
        <v>0.80742411215542398</v>
      </c>
      <c r="Q43" s="58">
        <v>0.82366948073706503</v>
      </c>
    </row>
    <row r="44" spans="1:18" x14ac:dyDescent="0.2">
      <c r="A44" t="s">
        <v>117</v>
      </c>
      <c r="B44" s="58">
        <v>0.752066824361032</v>
      </c>
      <c r="C44" s="58">
        <v>0.77095787474806399</v>
      </c>
      <c r="D44" s="58">
        <v>0.71021158499535997</v>
      </c>
      <c r="E44" s="58">
        <v>0.73072261184754606</v>
      </c>
      <c r="F44" s="58">
        <v>0.81748831644852504</v>
      </c>
      <c r="G44" s="58">
        <v>0.83318589780110097</v>
      </c>
      <c r="H44" s="58">
        <v>0.78195991935669396</v>
      </c>
      <c r="I44" s="58">
        <v>0.79949715343207395</v>
      </c>
      <c r="J44" s="58">
        <v>0.85483162701014703</v>
      </c>
      <c r="K44" s="58">
        <v>0.86829766522255203</v>
      </c>
      <c r="L44" s="58">
        <v>0.82391229761371199</v>
      </c>
      <c r="M44" s="58">
        <v>0.83924874139140604</v>
      </c>
      <c r="N44" s="58">
        <v>0.79299689255966299</v>
      </c>
      <c r="O44" s="58">
        <v>0.80999038442069304</v>
      </c>
      <c r="P44" s="58">
        <v>0.75485847966886399</v>
      </c>
      <c r="Q44" s="58">
        <v>0.77363024370386801</v>
      </c>
    </row>
    <row r="45" spans="1:18" x14ac:dyDescent="0.2">
      <c r="A45" t="s">
        <v>118</v>
      </c>
      <c r="B45" s="58">
        <v>0.71031337580259102</v>
      </c>
      <c r="C45" s="58">
        <v>0.73082083656693797</v>
      </c>
      <c r="D45" s="58">
        <v>0.66541785930147901</v>
      </c>
      <c r="E45" s="58">
        <v>0.68732856951753696</v>
      </c>
      <c r="F45" s="58">
        <v>0.78204754365153395</v>
      </c>
      <c r="G45" s="58">
        <v>0.79958055629784697</v>
      </c>
      <c r="H45" s="58">
        <v>0.74283870336295599</v>
      </c>
      <c r="I45" s="58">
        <v>0.76211387132369501</v>
      </c>
      <c r="J45" s="58">
        <v>0.82398927578057102</v>
      </c>
      <c r="K45" s="58">
        <v>0.83932133683848198</v>
      </c>
      <c r="L45" s="58">
        <v>0.78920630030710703</v>
      </c>
      <c r="M45" s="58">
        <v>0.80638928618497097</v>
      </c>
      <c r="N45" s="58">
        <v>0.75495202131015804</v>
      </c>
      <c r="O45" s="58">
        <v>0.77371976334177694</v>
      </c>
      <c r="P45" s="58">
        <v>0.71333397875988303</v>
      </c>
      <c r="Q45" s="58">
        <v>0.73373480480675801</v>
      </c>
    </row>
    <row r="46" spans="1:18" x14ac:dyDescent="0.2">
      <c r="A46" t="s">
        <v>112</v>
      </c>
      <c r="B46" s="58">
        <v>0.67581160089356695</v>
      </c>
      <c r="C46" s="58">
        <v>0.69742726033517499</v>
      </c>
      <c r="D46" s="58">
        <v>0.62892712647933002</v>
      </c>
      <c r="E46" s="58">
        <v>0.65173546895808199</v>
      </c>
      <c r="F46" s="58">
        <v>0.75201517481527802</v>
      </c>
      <c r="G46" s="58">
        <v>0.77090841858747705</v>
      </c>
      <c r="H46" s="58">
        <v>0.71015572226524804</v>
      </c>
      <c r="I46" s="58">
        <v>0.73066870542669504</v>
      </c>
      <c r="J46" s="58">
        <v>0.79740653241691495</v>
      </c>
      <c r="K46" s="58">
        <v>0.81417591679464396</v>
      </c>
      <c r="L46" s="58">
        <v>0.75971565968874499</v>
      </c>
      <c r="M46" s="58">
        <v>0.77827642514470796</v>
      </c>
      <c r="N46" s="58">
        <v>0.72303255015144896</v>
      </c>
      <c r="O46" s="58">
        <v>0.743080298911861</v>
      </c>
      <c r="P46" s="58">
        <v>0.678987336200637</v>
      </c>
      <c r="Q46" s="58">
        <v>0.70050930556604196</v>
      </c>
    </row>
    <row r="47" spans="1:18" x14ac:dyDescent="0.2">
      <c r="A47" t="s">
        <v>119</v>
      </c>
      <c r="B47" s="58">
        <v>0.64643597751284398</v>
      </c>
      <c r="C47" s="58">
        <v>0.66884023745927901</v>
      </c>
      <c r="D47" s="58">
        <v>0.59820776030949696</v>
      </c>
      <c r="E47" s="58">
        <v>0.62160841049581295</v>
      </c>
      <c r="F47" s="58">
        <v>0.72592764186986303</v>
      </c>
      <c r="G47" s="58">
        <v>0.74586680862911203</v>
      </c>
      <c r="H47" s="58">
        <v>0.68208507601732804</v>
      </c>
      <c r="I47" s="58">
        <v>0.70351405042752302</v>
      </c>
      <c r="J47" s="58">
        <v>0.77400184739479705</v>
      </c>
      <c r="K47" s="58">
        <v>0.79191620302952304</v>
      </c>
      <c r="L47" s="58">
        <v>0.73404265085744103</v>
      </c>
      <c r="M47" s="58">
        <v>0.75366956578750099</v>
      </c>
      <c r="N47" s="58">
        <v>0.69552462484011501</v>
      </c>
      <c r="O47" s="58">
        <v>0.71653163313288504</v>
      </c>
      <c r="P47" s="58">
        <v>0.64972072389123603</v>
      </c>
      <c r="Q47" s="58">
        <v>0.67204373061089595</v>
      </c>
    </row>
    <row r="48" spans="1:18" x14ac:dyDescent="0.2">
      <c r="A48" t="s">
        <v>120</v>
      </c>
      <c r="B48" s="58">
        <v>0.62089085887524997</v>
      </c>
      <c r="C48" s="58">
        <v>0.64386842218242402</v>
      </c>
      <c r="D48" s="58">
        <v>0.57174406234284503</v>
      </c>
      <c r="E48" s="58">
        <v>0.59553751924285003</v>
      </c>
      <c r="F48" s="58">
        <v>0.70286132735244</v>
      </c>
      <c r="G48" s="58">
        <v>0.72362516459961501</v>
      </c>
      <c r="H48" s="58">
        <v>0.65749742969490699</v>
      </c>
      <c r="I48" s="58">
        <v>0.67962115452772698</v>
      </c>
      <c r="J48" s="58">
        <v>0.75307442108456901</v>
      </c>
      <c r="K48" s="58">
        <v>0.77192258359699795</v>
      </c>
      <c r="L48" s="58">
        <v>0.71130160582965996</v>
      </c>
      <c r="M48" s="58">
        <v>0.73177435274272495</v>
      </c>
      <c r="N48" s="58">
        <v>0.67136197649250096</v>
      </c>
      <c r="O48" s="58">
        <v>0.69310611540530398</v>
      </c>
      <c r="P48" s="58">
        <v>0.62425372629711895</v>
      </c>
      <c r="Q48" s="58">
        <v>0.64716171437849701</v>
      </c>
    </row>
    <row r="49" spans="1:17" x14ac:dyDescent="0.2">
      <c r="A49" t="s">
        <v>121</v>
      </c>
      <c r="B49" s="58">
        <v>0.59832282520805102</v>
      </c>
      <c r="C49" s="58">
        <v>0.62172153129983698</v>
      </c>
      <c r="D49" s="58">
        <v>0.54855173361679099</v>
      </c>
      <c r="E49" s="58">
        <v>0.57260103322615796</v>
      </c>
      <c r="F49" s="58">
        <v>0.68219116440355998</v>
      </c>
      <c r="G49" s="58">
        <v>0.70361692585829405</v>
      </c>
      <c r="H49" s="58">
        <v>0.63564036354013198</v>
      </c>
      <c r="I49" s="58">
        <v>0.65829952922483703</v>
      </c>
      <c r="J49" s="58">
        <v>0.73414026307652702</v>
      </c>
      <c r="K49" s="58">
        <v>0.75376335078939605</v>
      </c>
      <c r="L49" s="58">
        <v>0.69089124824636305</v>
      </c>
      <c r="M49" s="58">
        <v>0.71204714615337805</v>
      </c>
      <c r="N49" s="58">
        <v>0.64983094174563005</v>
      </c>
      <c r="O49" s="58">
        <v>0.67215119205425999</v>
      </c>
      <c r="P49" s="58">
        <v>0.60174210035831299</v>
      </c>
      <c r="Q49" s="58">
        <v>0.62508209826616201</v>
      </c>
    </row>
    <row r="50" spans="1:17" x14ac:dyDescent="0.2">
      <c r="A50" t="s">
        <v>122</v>
      </c>
      <c r="B50" s="58">
        <v>0.57813770271952802</v>
      </c>
      <c r="C50" s="58">
        <v>0.60184613925623998</v>
      </c>
      <c r="D50" s="58">
        <v>0.527953462276606</v>
      </c>
      <c r="E50" s="58">
        <v>0.55216113239309095</v>
      </c>
      <c r="F50" s="58">
        <v>0.66347219895662501</v>
      </c>
      <c r="G50" s="58">
        <v>0.68543618016538199</v>
      </c>
      <c r="H50" s="58">
        <v>0.61598507829244098</v>
      </c>
      <c r="I50" s="58">
        <v>0.63906095446719402</v>
      </c>
      <c r="J50" s="58">
        <v>0.71684913601474598</v>
      </c>
      <c r="K50" s="58">
        <v>0.73712388290754505</v>
      </c>
      <c r="L50" s="58">
        <v>0.67238245964668897</v>
      </c>
      <c r="M50" s="58">
        <v>0.69409742023189902</v>
      </c>
      <c r="N50" s="58">
        <v>0.63042807247978505</v>
      </c>
      <c r="O50" s="58">
        <v>0.65320368087694602</v>
      </c>
      <c r="P50" s="58">
        <v>0.58159756997802303</v>
      </c>
      <c r="Q50" s="58">
        <v>0.60525737851421502</v>
      </c>
    </row>
    <row r="51" spans="1:17" x14ac:dyDescent="0.2">
      <c r="A51" t="s">
        <v>123</v>
      </c>
      <c r="B51" s="58">
        <v>0.55990414854671</v>
      </c>
      <c r="C51" s="58">
        <v>0.58383849550762301</v>
      </c>
      <c r="D51" s="58">
        <v>0.50946243271167202</v>
      </c>
      <c r="E51" s="58">
        <v>0.533757205593823</v>
      </c>
      <c r="F51" s="58">
        <v>0.64637528858593496</v>
      </c>
      <c r="G51" s="58">
        <v>0.66878103350206697</v>
      </c>
      <c r="H51" s="58">
        <v>0.59814461720751599</v>
      </c>
      <c r="I51" s="58">
        <v>0.62154633336434695</v>
      </c>
      <c r="J51" s="58">
        <v>0.70093836332894099</v>
      </c>
      <c r="K51" s="58">
        <v>0.72176681870723502</v>
      </c>
      <c r="L51" s="58">
        <v>0.65545712478496398</v>
      </c>
      <c r="M51" s="58">
        <v>0.67763407655861196</v>
      </c>
      <c r="N51" s="58">
        <v>0.61278378999828398</v>
      </c>
      <c r="O51" s="58">
        <v>0.63592178838189195</v>
      </c>
      <c r="P51" s="58">
        <v>0.56339277034175805</v>
      </c>
      <c r="Q51" s="58">
        <v>0.58728783494231795</v>
      </c>
    </row>
    <row r="53" spans="1:17" x14ac:dyDescent="0.2">
      <c r="A53" t="s">
        <v>157</v>
      </c>
    </row>
    <row r="54" spans="1:17" x14ac:dyDescent="0.2">
      <c r="A54" t="s">
        <v>115</v>
      </c>
      <c r="B54" s="67">
        <f t="shared" ref="B54:Q63" si="1">1-B42/B41</f>
        <v>0.12203283497595496</v>
      </c>
      <c r="C54" s="67">
        <f t="shared" si="1"/>
        <v>0.11012160494262302</v>
      </c>
      <c r="D54" s="67">
        <f t="shared" si="1"/>
        <v>0.14966307528034895</v>
      </c>
      <c r="E54" s="67">
        <f t="shared" si="1"/>
        <v>0.13591097187713597</v>
      </c>
      <c r="F54" s="67">
        <f t="shared" si="1"/>
        <v>8.2308289772658028E-2</v>
      </c>
      <c r="G54" s="67">
        <f t="shared" si="1"/>
        <v>7.343056384027602E-2</v>
      </c>
      <c r="H54" s="67">
        <f t="shared" si="1"/>
        <v>0.103347416637951</v>
      </c>
      <c r="I54" s="67">
        <f t="shared" si="1"/>
        <v>9.2800844902007018E-2</v>
      </c>
      <c r="J54" s="67">
        <f t="shared" si="1"/>
        <v>6.1626790440634016E-2</v>
      </c>
      <c r="K54" s="67">
        <f t="shared" si="1"/>
        <v>5.4549426089318009E-2</v>
      </c>
      <c r="L54" s="67">
        <f t="shared" si="1"/>
        <v>7.8643584901133989E-2</v>
      </c>
      <c r="M54" s="67">
        <f t="shared" si="1"/>
        <v>7.0072464412976987E-2</v>
      </c>
      <c r="N54" s="67">
        <f t="shared" si="1"/>
        <v>9.6673653470343957E-2</v>
      </c>
      <c r="O54" s="67">
        <f t="shared" si="1"/>
        <v>8.6640381567357982E-2</v>
      </c>
      <c r="P54" s="67">
        <f t="shared" si="1"/>
        <v>0.12025053579030898</v>
      </c>
      <c r="Q54" s="67">
        <f t="shared" si="1"/>
        <v>0.10846508330612603</v>
      </c>
    </row>
    <row r="55" spans="1:17" x14ac:dyDescent="0.2">
      <c r="A55" t="s">
        <v>116</v>
      </c>
      <c r="B55" s="67">
        <f t="shared" si="1"/>
        <v>8.3117005594024129E-2</v>
      </c>
      <c r="C55" s="67">
        <f t="shared" si="1"/>
        <v>7.6988922006448579E-2</v>
      </c>
      <c r="D55" s="67">
        <f t="shared" si="1"/>
        <v>9.6716941526784339E-2</v>
      </c>
      <c r="E55" s="67">
        <f t="shared" si="1"/>
        <v>9.0045985410131424E-2</v>
      </c>
      <c r="F55" s="67">
        <f t="shared" si="1"/>
        <v>6.187395555737063E-2</v>
      </c>
      <c r="G55" s="67">
        <f t="shared" si="1"/>
        <v>5.6755438993475238E-2</v>
      </c>
      <c r="H55" s="67">
        <f t="shared" si="1"/>
        <v>7.3419479596804504E-2</v>
      </c>
      <c r="I55" s="67">
        <f t="shared" si="1"/>
        <v>6.7725498457110511E-2</v>
      </c>
      <c r="J55" s="67">
        <f t="shared" si="1"/>
        <v>4.9669479556693763E-2</v>
      </c>
      <c r="K55" s="67">
        <f t="shared" si="1"/>
        <v>4.5240079124052368E-2</v>
      </c>
      <c r="L55" s="67">
        <f t="shared" si="1"/>
        <v>5.9780998483724312E-2</v>
      </c>
      <c r="M55" s="67">
        <f t="shared" si="1"/>
        <v>5.4774360581791193E-2</v>
      </c>
      <c r="N55" s="67">
        <f t="shared" si="1"/>
        <v>6.9836860602521922E-2</v>
      </c>
      <c r="O55" s="67">
        <f t="shared" si="1"/>
        <v>6.4314236310830664E-2</v>
      </c>
      <c r="P55" s="67">
        <f t="shared" si="1"/>
        <v>8.2211305600781936E-2</v>
      </c>
      <c r="Q55" s="67">
        <f t="shared" si="1"/>
        <v>7.6122016856589259E-2</v>
      </c>
    </row>
    <row r="56" spans="1:17" x14ac:dyDescent="0.2">
      <c r="A56" t="s">
        <v>117</v>
      </c>
      <c r="B56" s="67">
        <f t="shared" si="1"/>
        <v>6.5747563224233807E-2</v>
      </c>
      <c r="C56" s="67">
        <f t="shared" si="1"/>
        <v>6.1372935737637024E-2</v>
      </c>
      <c r="D56" s="67">
        <f t="shared" si="1"/>
        <v>7.5359633591376096E-2</v>
      </c>
      <c r="E56" s="67">
        <f t="shared" si="1"/>
        <v>7.0660041974548338E-2</v>
      </c>
      <c r="F56" s="67">
        <f t="shared" si="1"/>
        <v>5.0437505386147774E-2</v>
      </c>
      <c r="G56" s="67">
        <f t="shared" si="1"/>
        <v>4.667796683118941E-2</v>
      </c>
      <c r="H56" s="67">
        <f t="shared" si="1"/>
        <v>5.8810392009479684E-2</v>
      </c>
      <c r="I56" s="67">
        <f t="shared" si="1"/>
        <v>5.4698213524041361E-2</v>
      </c>
      <c r="J56" s="67">
        <f t="shared" si="1"/>
        <v>4.1415716023713633E-2</v>
      </c>
      <c r="K56" s="67">
        <f t="shared" si="1"/>
        <v>3.8087377684743351E-2</v>
      </c>
      <c r="L56" s="67">
        <f t="shared" si="1"/>
        <v>4.8904126958483896E-2</v>
      </c>
      <c r="M56" s="67">
        <f t="shared" si="1"/>
        <v>4.5213878466328739E-2</v>
      </c>
      <c r="N56" s="67">
        <f t="shared" si="1"/>
        <v>5.6226707714150059E-2</v>
      </c>
      <c r="O56" s="67">
        <f t="shared" si="1"/>
        <v>5.2218920003567093E-2</v>
      </c>
      <c r="P56" s="67">
        <f t="shared" si="1"/>
        <v>6.5102876784588037E-2</v>
      </c>
      <c r="Q56" s="67">
        <f t="shared" si="1"/>
        <v>6.0751597823460846E-2</v>
      </c>
    </row>
    <row r="57" spans="1:17" x14ac:dyDescent="0.2">
      <c r="A57" t="s">
        <v>118</v>
      </c>
      <c r="B57" s="67">
        <f t="shared" si="1"/>
        <v>5.5518269395695485E-2</v>
      </c>
      <c r="C57" s="67">
        <f t="shared" si="1"/>
        <v>5.2061259759804801E-2</v>
      </c>
      <c r="D57" s="67">
        <f t="shared" si="1"/>
        <v>6.3070958908919561E-2</v>
      </c>
      <c r="E57" s="67">
        <f t="shared" si="1"/>
        <v>5.9385109515486811E-2</v>
      </c>
      <c r="F57" s="67">
        <f t="shared" si="1"/>
        <v>4.3353246870804329E-2</v>
      </c>
      <c r="G57" s="67">
        <f t="shared" si="1"/>
        <v>4.0333545721241038E-2</v>
      </c>
      <c r="H57" s="67">
        <f t="shared" si="1"/>
        <v>5.0029694649723733E-2</v>
      </c>
      <c r="I57" s="67">
        <f t="shared" si="1"/>
        <v>4.6758493070175877E-2</v>
      </c>
      <c r="J57" s="67">
        <f t="shared" si="1"/>
        <v>3.6080030563972021E-2</v>
      </c>
      <c r="K57" s="67">
        <f t="shared" si="1"/>
        <v>3.3371422663728056E-2</v>
      </c>
      <c r="L57" s="67">
        <f t="shared" si="1"/>
        <v>4.2123412172780483E-2</v>
      </c>
      <c r="M57" s="67">
        <f t="shared" si="1"/>
        <v>3.9153416127805873E-2</v>
      </c>
      <c r="N57" s="67">
        <f t="shared" si="1"/>
        <v>4.7976065992771266E-2</v>
      </c>
      <c r="O57" s="67">
        <f t="shared" si="1"/>
        <v>4.4779076118115824E-2</v>
      </c>
      <c r="P57" s="67">
        <f t="shared" si="1"/>
        <v>5.5009650189260184E-2</v>
      </c>
      <c r="Q57" s="67">
        <f t="shared" si="1"/>
        <v>5.1569130371771355E-2</v>
      </c>
    </row>
    <row r="58" spans="1:17" x14ac:dyDescent="0.2">
      <c r="A58" t="s">
        <v>112</v>
      </c>
      <c r="B58" s="67">
        <f t="shared" si="1"/>
        <v>4.8572610462304877E-2</v>
      </c>
      <c r="C58" s="67">
        <f t="shared" si="1"/>
        <v>4.5693245951539563E-2</v>
      </c>
      <c r="D58" s="67">
        <f t="shared" si="1"/>
        <v>5.4838823924045377E-2</v>
      </c>
      <c r="E58" s="67">
        <f t="shared" si="1"/>
        <v>5.1784695323285002E-2</v>
      </c>
      <c r="F58" s="67">
        <f t="shared" si="1"/>
        <v>3.8402228969390939E-2</v>
      </c>
      <c r="G58" s="67">
        <f t="shared" si="1"/>
        <v>3.5858973163536256E-2</v>
      </c>
      <c r="H58" s="67">
        <f t="shared" si="1"/>
        <v>4.3997412829658189E-2</v>
      </c>
      <c r="I58" s="67">
        <f t="shared" si="1"/>
        <v>4.1260456055449701E-2</v>
      </c>
      <c r="J58" s="67">
        <f t="shared" si="1"/>
        <v>3.2261030750034947E-2</v>
      </c>
      <c r="K58" s="67">
        <f t="shared" si="1"/>
        <v>2.9959228891469181E-2</v>
      </c>
      <c r="L58" s="67">
        <f t="shared" si="1"/>
        <v>3.7367467298330292E-2</v>
      </c>
      <c r="M58" s="67">
        <f t="shared" si="1"/>
        <v>3.4862642053771542E-2</v>
      </c>
      <c r="N58" s="67">
        <f t="shared" si="1"/>
        <v>4.2280132058346465E-2</v>
      </c>
      <c r="O58" s="67">
        <f t="shared" si="1"/>
        <v>3.9600209121686269E-2</v>
      </c>
      <c r="P58" s="67">
        <f t="shared" si="1"/>
        <v>4.8149455349031589E-2</v>
      </c>
      <c r="Q58" s="67">
        <f t="shared" si="1"/>
        <v>4.5282708443231789E-2</v>
      </c>
    </row>
    <row r="59" spans="1:17" x14ac:dyDescent="0.2">
      <c r="A59" t="s">
        <v>119</v>
      </c>
      <c r="B59" s="67">
        <f t="shared" si="1"/>
        <v>4.3467178340653168E-2</v>
      </c>
      <c r="C59" s="67">
        <f t="shared" si="1"/>
        <v>4.0989253649416302E-2</v>
      </c>
      <c r="D59" s="67">
        <f t="shared" si="1"/>
        <v>4.8844078870944774E-2</v>
      </c>
      <c r="E59" s="67">
        <f t="shared" si="1"/>
        <v>4.6225899766407785E-2</v>
      </c>
      <c r="F59" s="67">
        <f t="shared" si="1"/>
        <v>3.4690168256010345E-2</v>
      </c>
      <c r="G59" s="67">
        <f t="shared" si="1"/>
        <v>3.2483248793998554E-2</v>
      </c>
      <c r="H59" s="67">
        <f t="shared" si="1"/>
        <v>3.9527452033168875E-2</v>
      </c>
      <c r="I59" s="67">
        <f t="shared" si="1"/>
        <v>3.7164113910303942E-2</v>
      </c>
      <c r="J59" s="67">
        <f t="shared" si="1"/>
        <v>2.9351007385378436E-2</v>
      </c>
      <c r="K59" s="67">
        <f t="shared" si="1"/>
        <v>2.7340177111546016E-2</v>
      </c>
      <c r="L59" s="67">
        <f t="shared" si="1"/>
        <v>3.3792917789561172E-2</v>
      </c>
      <c r="M59" s="67">
        <f t="shared" si="1"/>
        <v>3.1617120295827639E-2</v>
      </c>
      <c r="N59" s="67">
        <f t="shared" si="1"/>
        <v>3.8045210143820007E-2</v>
      </c>
      <c r="O59" s="67">
        <f t="shared" si="1"/>
        <v>3.5727855815653853E-2</v>
      </c>
      <c r="P59" s="67">
        <f t="shared" si="1"/>
        <v>4.3103325716155716E-2</v>
      </c>
      <c r="Q59" s="67">
        <f t="shared" si="1"/>
        <v>4.0635541496689465E-2</v>
      </c>
    </row>
    <row r="60" spans="1:17" x14ac:dyDescent="0.2">
      <c r="A60" t="s">
        <v>120</v>
      </c>
      <c r="B60" s="67">
        <f t="shared" si="1"/>
        <v>3.951685785787884E-2</v>
      </c>
      <c r="C60" s="67">
        <f t="shared" si="1"/>
        <v>3.7335994275277673E-2</v>
      </c>
      <c r="D60" s="67">
        <f t="shared" si="1"/>
        <v>4.4238306024248719E-2</v>
      </c>
      <c r="E60" s="67">
        <f t="shared" si="1"/>
        <v>4.1941020766060766E-2</v>
      </c>
      <c r="F60" s="67">
        <f t="shared" si="1"/>
        <v>3.1774949990894696E-2</v>
      </c>
      <c r="G60" s="67">
        <f t="shared" si="1"/>
        <v>2.9819860291647404E-2</v>
      </c>
      <c r="H60" s="67">
        <f t="shared" si="1"/>
        <v>3.6047770559630932E-2</v>
      </c>
      <c r="I60" s="67">
        <f t="shared" si="1"/>
        <v>3.3962215659056771E-2</v>
      </c>
      <c r="J60" s="67">
        <f t="shared" si="1"/>
        <v>2.7037953954073046E-2</v>
      </c>
      <c r="K60" s="67">
        <f t="shared" si="1"/>
        <v>2.5247140235340915E-2</v>
      </c>
      <c r="L60" s="67">
        <f t="shared" si="1"/>
        <v>3.0980549973788407E-2</v>
      </c>
      <c r="M60" s="67">
        <f t="shared" si="1"/>
        <v>2.9051475658165904E-2</v>
      </c>
      <c r="N60" s="67">
        <f t="shared" si="1"/>
        <v>3.4740176673354273E-2</v>
      </c>
      <c r="O60" s="67">
        <f t="shared" si="1"/>
        <v>3.2692928887393058E-2</v>
      </c>
      <c r="P60" s="67">
        <f t="shared" si="1"/>
        <v>3.9196837437465382E-2</v>
      </c>
      <c r="Q60" s="67">
        <f t="shared" si="1"/>
        <v>3.7024400495159537E-2</v>
      </c>
    </row>
    <row r="61" spans="1:17" x14ac:dyDescent="0.2">
      <c r="A61" t="s">
        <v>121</v>
      </c>
      <c r="B61" s="67">
        <f t="shared" si="1"/>
        <v>3.6347827230185259E-2</v>
      </c>
      <c r="C61" s="67">
        <f t="shared" si="1"/>
        <v>3.4396609803473588E-2</v>
      </c>
      <c r="D61" s="67">
        <f t="shared" si="1"/>
        <v>4.056417941800472E-2</v>
      </c>
      <c r="E61" s="67">
        <f t="shared" si="1"/>
        <v>3.851392275981691E-2</v>
      </c>
      <c r="F61" s="67">
        <f t="shared" si="1"/>
        <v>2.9408593337665989E-2</v>
      </c>
      <c r="G61" s="67">
        <f t="shared" si="1"/>
        <v>2.7650004063072608E-2</v>
      </c>
      <c r="H61" s="67">
        <f t="shared" si="1"/>
        <v>3.3242816120083063E-2</v>
      </c>
      <c r="I61" s="67">
        <f t="shared" si="1"/>
        <v>3.1372809926298539E-2</v>
      </c>
      <c r="J61" s="67">
        <f t="shared" si="1"/>
        <v>2.514247925294455E-2</v>
      </c>
      <c r="K61" s="67">
        <f t="shared" si="1"/>
        <v>2.3524681352090626E-2</v>
      </c>
      <c r="L61" s="67">
        <f t="shared" si="1"/>
        <v>2.8694378609605886E-2</v>
      </c>
      <c r="M61" s="67">
        <f t="shared" si="1"/>
        <v>2.6958045899543204E-2</v>
      </c>
      <c r="N61" s="67">
        <f t="shared" si="1"/>
        <v>3.2070679455751705E-2</v>
      </c>
      <c r="O61" s="67">
        <f t="shared" si="1"/>
        <v>3.0233355160616759E-2</v>
      </c>
      <c r="P61" s="67">
        <f t="shared" si="1"/>
        <v>3.6061660492341829E-2</v>
      </c>
      <c r="Q61" s="67">
        <f t="shared" si="1"/>
        <v>3.4117617933470012E-2</v>
      </c>
    </row>
    <row r="62" spans="1:17" x14ac:dyDescent="0.2">
      <c r="A62" t="s">
        <v>122</v>
      </c>
      <c r="B62" s="67">
        <f t="shared" si="1"/>
        <v>3.3736173246447954E-2</v>
      </c>
      <c r="C62" s="67">
        <f t="shared" si="1"/>
        <v>3.1968318681264596E-2</v>
      </c>
      <c r="D62" s="67">
        <f t="shared" si="1"/>
        <v>3.7550280270510661E-2</v>
      </c>
      <c r="E62" s="67">
        <f t="shared" si="1"/>
        <v>3.5696583916211555E-2</v>
      </c>
      <c r="F62" s="67">
        <f t="shared" si="1"/>
        <v>2.7439472135792009E-2</v>
      </c>
      <c r="G62" s="67">
        <f t="shared" si="1"/>
        <v>2.583898286803521E-2</v>
      </c>
      <c r="H62" s="67">
        <f t="shared" si="1"/>
        <v>3.0922021909091768E-2</v>
      </c>
      <c r="I62" s="67">
        <f t="shared" si="1"/>
        <v>2.9224652158413189E-2</v>
      </c>
      <c r="J62" s="67">
        <f t="shared" si="1"/>
        <v>2.3552892998021879E-2</v>
      </c>
      <c r="K62" s="67">
        <f t="shared" si="1"/>
        <v>2.2075188272851043E-2</v>
      </c>
      <c r="L62" s="67">
        <f t="shared" si="1"/>
        <v>2.6789727973329458E-2</v>
      </c>
      <c r="M62" s="67">
        <f t="shared" si="1"/>
        <v>2.5208619988784542E-2</v>
      </c>
      <c r="N62" s="67">
        <f t="shared" si="1"/>
        <v>2.9858333944092319E-2</v>
      </c>
      <c r="O62" s="67">
        <f t="shared" si="1"/>
        <v>2.8189358884279758E-2</v>
      </c>
      <c r="P62" s="67">
        <f t="shared" si="1"/>
        <v>3.3477016762321732E-2</v>
      </c>
      <c r="Q62" s="67">
        <f t="shared" si="1"/>
        <v>3.1715385558051201E-2</v>
      </c>
    </row>
    <row r="63" spans="1:17" x14ac:dyDescent="0.2">
      <c r="A63" t="s">
        <v>123</v>
      </c>
      <c r="B63" s="67">
        <f t="shared" si="1"/>
        <v>3.1538427760459786E-2</v>
      </c>
      <c r="C63" s="67">
        <f t="shared" si="1"/>
        <v>2.9920676688016568E-2</v>
      </c>
      <c r="D63" s="67">
        <f t="shared" si="1"/>
        <v>3.5023976327758444E-2</v>
      </c>
      <c r="E63" s="67">
        <f t="shared" si="1"/>
        <v>3.3330717646684938E-2</v>
      </c>
      <c r="F63" s="67">
        <f t="shared" si="1"/>
        <v>2.5768842157330218E-2</v>
      </c>
      <c r="G63" s="67">
        <f t="shared" si="1"/>
        <v>2.429861035245684E-2</v>
      </c>
      <c r="H63" s="67">
        <f t="shared" si="1"/>
        <v>2.896248904986487E-2</v>
      </c>
      <c r="I63" s="67">
        <f t="shared" si="1"/>
        <v>2.7406808349681788E-2</v>
      </c>
      <c r="J63" s="67">
        <f t="shared" si="1"/>
        <v>2.2195427024240266E-2</v>
      </c>
      <c r="K63" s="67">
        <f t="shared" si="1"/>
        <v>2.0833762894420071E-2</v>
      </c>
      <c r="L63" s="67">
        <f t="shared" si="1"/>
        <v>2.5172183805357684E-2</v>
      </c>
      <c r="M63" s="67">
        <f t="shared" si="1"/>
        <v>2.3719067660252446E-2</v>
      </c>
      <c r="N63" s="67">
        <f t="shared" si="1"/>
        <v>2.7987780449080235E-2</v>
      </c>
      <c r="O63" s="67">
        <f t="shared" si="1"/>
        <v>2.645712662220856E-2</v>
      </c>
      <c r="P63" s="67">
        <f t="shared" si="1"/>
        <v>3.1301368121178563E-2</v>
      </c>
      <c r="Q63" s="67">
        <f t="shared" si="1"/>
        <v>2.9689094606345279E-2</v>
      </c>
    </row>
    <row r="65" spans="1:17" s="115" customFormat="1" x14ac:dyDescent="0.2">
      <c r="A65" s="115" t="s">
        <v>221</v>
      </c>
    </row>
    <row r="66" spans="1:17" x14ac:dyDescent="0.2">
      <c r="A66" t="s">
        <v>218</v>
      </c>
    </row>
    <row r="67" spans="1:17" x14ac:dyDescent="0.2">
      <c r="A67">
        <v>0</v>
      </c>
      <c r="B67" s="67">
        <v>1</v>
      </c>
      <c r="C67" s="67">
        <v>1</v>
      </c>
      <c r="D67" s="67">
        <v>1</v>
      </c>
      <c r="E67" s="67">
        <v>1</v>
      </c>
      <c r="F67" s="67">
        <v>1</v>
      </c>
      <c r="G67" s="67">
        <v>1</v>
      </c>
      <c r="H67" s="67">
        <v>1</v>
      </c>
      <c r="I67" s="67">
        <v>1</v>
      </c>
      <c r="J67" s="67">
        <v>1</v>
      </c>
      <c r="K67" s="67">
        <v>1</v>
      </c>
      <c r="L67" s="67">
        <v>1</v>
      </c>
      <c r="M67" s="67">
        <v>1</v>
      </c>
      <c r="N67" s="67">
        <v>1</v>
      </c>
      <c r="O67" s="67">
        <v>1</v>
      </c>
      <c r="P67" s="67">
        <v>1</v>
      </c>
      <c r="Q67" s="67">
        <v>1</v>
      </c>
    </row>
    <row r="68" spans="1:17" x14ac:dyDescent="0.2">
      <c r="A68">
        <v>1</v>
      </c>
      <c r="B68" s="67">
        <f ca="1">1-LOGNORMDIST($A68, $D$9+$D$10*B18+$D$11*B19+$D$12*B20+$D$13*B21+$D$14*B22,EXP($D$15))</f>
        <v>0.78991662154352293</v>
      </c>
      <c r="C68" s="67">
        <f ca="1">1-LOGNORMDIST($A68, $D$9+$D$10*C$18+$D$11*C$19+$D$12*C$20+$D$13*C$21+$D$14*C$22,EXP($D$15))</f>
        <v>0.87201715835232008</v>
      </c>
      <c r="D68" s="67">
        <f ca="1">1-LOGNORMDIST($A68, $D$9+$D$10*D$18+$D$11*D$19+$D$12*D$20+$D$13*D$21+$D$14*D$22,EXP($D$15))</f>
        <v>0.75598549375368695</v>
      </c>
      <c r="E68" s="67">
        <f ca="1">1-LOGNORMDIST($A68, $D$9+$D$10*E$18+$D$11*E$19+$D$12*E$20+$D$13*E$21+$D$14*E$22,EXP($D$15))</f>
        <v>0.84691541356099664</v>
      </c>
      <c r="F68" s="67">
        <f ca="1">1-LOGNORMDIST($A68, $D$9+$D$10*F$18+$D$11*F$19+$D$12*F$20+$D$13*F$21+$D$14*F$22,EXP($D$15))</f>
        <v>0.83670465011248385</v>
      </c>
      <c r="G68" s="67">
        <f t="shared" ref="G68:Q68" ca="1" si="2">1-LOGNORMDIST($A68, $D$9+$D$10*G$18+$D$11*G$19+$D$12*G$20+$D$13*G$21+$D$14*G$22,EXP($D$15))</f>
        <v>0.90504584068157456</v>
      </c>
      <c r="H68" s="67">
        <f t="shared" ca="1" si="2"/>
        <v>0.80739021113313814</v>
      </c>
      <c r="I68" s="67">
        <f t="shared" ca="1" si="2"/>
        <v>0.88457370395903312</v>
      </c>
      <c r="J68" s="67">
        <f t="shared" ca="1" si="2"/>
        <v>0.90493687213209351</v>
      </c>
      <c r="K68" s="67">
        <f t="shared" ca="1" si="2"/>
        <v>0.94950281641471923</v>
      </c>
      <c r="L68" s="67">
        <f t="shared" ca="1" si="2"/>
        <v>0.88444819375710848</v>
      </c>
      <c r="M68" s="67">
        <f t="shared" ca="1" si="2"/>
        <v>0.93666511990547929</v>
      </c>
      <c r="N68" s="67">
        <f t="shared" ca="1" si="2"/>
        <v>0.87729221362229071</v>
      </c>
      <c r="O68" s="67">
        <f t="shared" ca="1" si="2"/>
        <v>0.93207213330275085</v>
      </c>
      <c r="P68" s="67">
        <f t="shared" ca="1" si="2"/>
        <v>0.85288144658801901</v>
      </c>
      <c r="Q68" s="67">
        <f t="shared" ca="1" si="2"/>
        <v>0.91600915339888889</v>
      </c>
    </row>
    <row r="69" spans="1:17" x14ac:dyDescent="0.2">
      <c r="A69">
        <v>2</v>
      </c>
      <c r="B69" s="67">
        <f t="shared" ref="B69:B77" ca="1" si="3">1-LOGNORMDIST(A69, $D$9+$D$14,EXP($D$15))</f>
        <v>0.68481637350135827</v>
      </c>
      <c r="C69" s="67">
        <f t="shared" ref="C69:Q77" ca="1" si="4">1-LOGNORMDIST($A69, $D$9+$D$10*C$18+$D$11*C$19+$D$12*C$20+$D$13*C$21+$D$14*C$22,EXP($D$15))</f>
        <v>0.79133331246439553</v>
      </c>
      <c r="D69" s="67">
        <f t="shared" ca="1" si="4"/>
        <v>0.64375914398337453</v>
      </c>
      <c r="E69" s="67">
        <f t="shared" ca="1" si="4"/>
        <v>0.75752751033459553</v>
      </c>
      <c r="F69" s="67">
        <f t="shared" ca="1" si="4"/>
        <v>0.7441143713534476</v>
      </c>
      <c r="G69" s="67">
        <f t="shared" ca="1" si="4"/>
        <v>0.837915876501928</v>
      </c>
      <c r="H69" s="67">
        <f t="shared" ca="1" si="4"/>
        <v>0.7065718557944396</v>
      </c>
      <c r="I69" s="67">
        <f t="shared" ca="1" si="4"/>
        <v>0.8087348238283838</v>
      </c>
      <c r="J69" s="67">
        <f t="shared" ca="1" si="4"/>
        <v>0.83775763988264207</v>
      </c>
      <c r="K69" s="67">
        <f t="shared" ca="1" si="4"/>
        <v>0.90576688728827903</v>
      </c>
      <c r="L69" s="67">
        <f t="shared" ca="1" si="4"/>
        <v>0.80855911900367516</v>
      </c>
      <c r="M69" s="67">
        <f t="shared" ca="1" si="4"/>
        <v>0.88540443721570539</v>
      </c>
      <c r="N69" s="67">
        <f t="shared" ca="1" si="4"/>
        <v>0.79860104486507888</v>
      </c>
      <c r="O69" s="67">
        <f t="shared" ca="1" si="4"/>
        <v>0.87828998291272575</v>
      </c>
      <c r="P69" s="67">
        <f t="shared" ca="1" si="4"/>
        <v>0.76545174387232562</v>
      </c>
      <c r="Q69" s="67">
        <f t="shared" ca="1" si="4"/>
        <v>0.85401186170235999</v>
      </c>
    </row>
    <row r="70" spans="1:17" x14ac:dyDescent="0.2">
      <c r="A70">
        <v>3</v>
      </c>
      <c r="B70" s="67">
        <f t="shared" ca="1" si="3"/>
        <v>0.61452895866985879</v>
      </c>
      <c r="C70" s="67">
        <f t="shared" ca="1" si="4"/>
        <v>0.73269659240959106</v>
      </c>
      <c r="D70" s="67">
        <f t="shared" ca="1" si="4"/>
        <v>0.57081833226917211</v>
      </c>
      <c r="E70" s="67">
        <f t="shared" ca="1" si="4"/>
        <v>0.69437998587207406</v>
      </c>
      <c r="F70" s="67">
        <f t="shared" ca="1" si="4"/>
        <v>0.67939761750240302</v>
      </c>
      <c r="G70" s="67">
        <f t="shared" ca="1" si="4"/>
        <v>0.78694365257537846</v>
      </c>
      <c r="H70" s="67">
        <f t="shared" ca="1" si="4"/>
        <v>0.63807951796715312</v>
      </c>
      <c r="I70" s="67">
        <f t="shared" ca="1" si="4"/>
        <v>0.75275229611224381</v>
      </c>
      <c r="J70" s="67">
        <f t="shared" ca="1" si="4"/>
        <v>0.78675623107580583</v>
      </c>
      <c r="K70" s="67">
        <f t="shared" ca="1" si="4"/>
        <v>0.86971878856584484</v>
      </c>
      <c r="L70" s="67">
        <f t="shared" ca="1" si="4"/>
        <v>0.75254859447798306</v>
      </c>
      <c r="M70" s="67">
        <f t="shared" ca="1" si="4"/>
        <v>0.84432130612653233</v>
      </c>
      <c r="N70" s="67">
        <f t="shared" ca="1" si="4"/>
        <v>0.74104407489698843</v>
      </c>
      <c r="O70" s="67">
        <f t="shared" ca="1" si="4"/>
        <v>0.83557027980154674</v>
      </c>
      <c r="P70" s="67">
        <f t="shared" ca="1" si="4"/>
        <v>0.70328865388789263</v>
      </c>
      <c r="Q70" s="67">
        <f t="shared" ca="1" si="4"/>
        <v>0.80613159315106686</v>
      </c>
    </row>
    <row r="71" spans="1:17" x14ac:dyDescent="0.2">
      <c r="A71">
        <v>4</v>
      </c>
      <c r="B71" s="67">
        <f t="shared" ca="1" si="3"/>
        <v>0.56209700419941933</v>
      </c>
      <c r="C71" s="67">
        <f t="shared" ca="1" si="4"/>
        <v>0.68656401338276141</v>
      </c>
      <c r="D71" s="67">
        <f t="shared" ca="1" si="4"/>
        <v>0.51738963181699471</v>
      </c>
      <c r="E71" s="67">
        <f t="shared" ca="1" si="4"/>
        <v>0.64559299793012548</v>
      </c>
      <c r="F71" s="67">
        <f t="shared" ca="1" si="4"/>
        <v>0.62973825751945878</v>
      </c>
      <c r="G71" s="67">
        <f t="shared" ca="1" si="4"/>
        <v>0.74569590574451383</v>
      </c>
      <c r="H71" s="67">
        <f t="shared" ca="1" si="4"/>
        <v>0.58647060774714233</v>
      </c>
      <c r="I71" s="67">
        <f t="shared" ca="1" si="4"/>
        <v>0.70826443650733262</v>
      </c>
      <c r="J71" s="67">
        <f t="shared" ca="1" si="4"/>
        <v>0.7454891476637111</v>
      </c>
      <c r="K71" s="67">
        <f t="shared" ca="1" si="4"/>
        <v>0.83896376809690076</v>
      </c>
      <c r="L71" s="67">
        <f t="shared" ca="1" si="4"/>
        <v>0.70804310766290735</v>
      </c>
      <c r="M71" s="67">
        <f t="shared" ca="1" si="4"/>
        <v>0.80989871794567703</v>
      </c>
      <c r="N71" s="67">
        <f t="shared" ca="1" si="4"/>
        <v>0.69557397645061947</v>
      </c>
      <c r="O71" s="67">
        <f t="shared" ca="1" si="4"/>
        <v>0.79998257861791455</v>
      </c>
      <c r="P71" s="67">
        <f t="shared" ca="1" si="4"/>
        <v>0.65506367543511224</v>
      </c>
      <c r="Q71" s="67">
        <f t="shared" ca="1" si="4"/>
        <v>0.76696067072413643</v>
      </c>
    </row>
    <row r="72" spans="1:17" x14ac:dyDescent="0.2">
      <c r="A72">
        <v>5</v>
      </c>
      <c r="B72" s="67">
        <f ca="1">1-LOGNORMDIST(A72, $D$9+$D$14,EXP($D$15))</f>
        <v>0.52061075991140138</v>
      </c>
      <c r="C72" s="67">
        <f t="shared" ca="1" si="4"/>
        <v>0.64859601441892134</v>
      </c>
      <c r="D72" s="67">
        <f t="shared" ca="1" si="4"/>
        <v>0.47568025912772671</v>
      </c>
      <c r="E72" s="67">
        <f t="shared" ca="1" si="4"/>
        <v>0.60597662715309175</v>
      </c>
      <c r="F72" s="67">
        <f t="shared" ca="1" si="4"/>
        <v>0.58961653875319797</v>
      </c>
      <c r="G72" s="67">
        <f t="shared" ca="1" si="4"/>
        <v>0.71103296210577571</v>
      </c>
      <c r="H72" s="67">
        <f t="shared" ca="1" si="4"/>
        <v>0.54533108640754724</v>
      </c>
      <c r="I72" s="67">
        <f t="shared" ca="1" si="4"/>
        <v>0.67137750004306995</v>
      </c>
      <c r="J72" s="67">
        <f t="shared" ca="1" si="4"/>
        <v>0.71081261870699564</v>
      </c>
      <c r="K72" s="67">
        <f t="shared" ca="1" si="4"/>
        <v>0.81208519262098211</v>
      </c>
      <c r="L72" s="67">
        <f t="shared" ca="1" si="4"/>
        <v>0.67114439238781531</v>
      </c>
      <c r="M72" s="67">
        <f t="shared" ca="1" si="4"/>
        <v>0.78021561358787939</v>
      </c>
      <c r="N72" s="67">
        <f t="shared" ca="1" si="4"/>
        <v>0.65803686274937712</v>
      </c>
      <c r="O72" s="67">
        <f t="shared" ca="1" si="4"/>
        <v>0.76942590122791543</v>
      </c>
      <c r="P72" s="67">
        <f t="shared" ca="1" si="4"/>
        <v>0.61578394621918875</v>
      </c>
      <c r="Q72" s="67">
        <f t="shared" ca="1" si="4"/>
        <v>0.7337757196631336</v>
      </c>
    </row>
    <row r="73" spans="1:17" x14ac:dyDescent="0.2">
      <c r="A73">
        <v>6</v>
      </c>
      <c r="B73" s="67">
        <f t="shared" ca="1" si="3"/>
        <v>0.48652663505412852</v>
      </c>
      <c r="C73" s="67">
        <f t="shared" ca="1" si="4"/>
        <v>0.61641057944205058</v>
      </c>
      <c r="D73" s="67">
        <f t="shared" ca="1" si="4"/>
        <v>0.44177754805881753</v>
      </c>
      <c r="E73" s="67">
        <f t="shared" ca="1" si="4"/>
        <v>0.57275093829054846</v>
      </c>
      <c r="F73" s="67">
        <f t="shared" ca="1" si="4"/>
        <v>0.55610177339618305</v>
      </c>
      <c r="G73" s="67">
        <f t="shared" ca="1" si="4"/>
        <v>0.68115794554522036</v>
      </c>
      <c r="H73" s="67">
        <f t="shared" ca="1" si="4"/>
        <v>0.51133168871867518</v>
      </c>
      <c r="I73" s="67">
        <f t="shared" ca="1" si="4"/>
        <v>0.63992352590856827</v>
      </c>
      <c r="J73" s="67">
        <f t="shared" ca="1" si="4"/>
        <v>0.68092771964399534</v>
      </c>
      <c r="K73" s="67">
        <f t="shared" ca="1" si="4"/>
        <v>0.78818539607925753</v>
      </c>
      <c r="L73" s="67">
        <f t="shared" ca="1" si="4"/>
        <v>0.6396822976845018</v>
      </c>
      <c r="M73" s="67">
        <f t="shared" ca="1" si="4"/>
        <v>0.75410227644125283</v>
      </c>
      <c r="N73" s="67">
        <f t="shared" ca="1" si="4"/>
        <v>0.62613940322998796</v>
      </c>
      <c r="O73" s="67">
        <f t="shared" ca="1" si="4"/>
        <v>0.74263547789359374</v>
      </c>
      <c r="P73" s="67">
        <f t="shared" ca="1" si="4"/>
        <v>0.58276055148572337</v>
      </c>
      <c r="Q73" s="67">
        <f t="shared" ca="1" si="4"/>
        <v>0.70498997108029937</v>
      </c>
    </row>
    <row r="74" spans="1:17" x14ac:dyDescent="0.2">
      <c r="A74">
        <v>7</v>
      </c>
      <c r="B74" s="67">
        <f t="shared" ca="1" si="3"/>
        <v>0.45777557581550155</v>
      </c>
      <c r="C74" s="67">
        <f t="shared" ca="1" si="4"/>
        <v>0.58854622450080407</v>
      </c>
      <c r="D74" s="67">
        <f t="shared" ca="1" si="4"/>
        <v>0.41343244891431841</v>
      </c>
      <c r="E74" s="67">
        <f t="shared" ca="1" si="4"/>
        <v>0.54424021368150433</v>
      </c>
      <c r="F74" s="67">
        <f t="shared" ca="1" si="4"/>
        <v>0.52743866183082533</v>
      </c>
      <c r="G74" s="67">
        <f t="shared" ca="1" si="4"/>
        <v>0.65493515726472429</v>
      </c>
      <c r="H74" s="67">
        <f t="shared" ca="1" si="4"/>
        <v>0.48251117557006218</v>
      </c>
      <c r="I74" s="67">
        <f t="shared" ca="1" si="4"/>
        <v>0.61255871986211519</v>
      </c>
      <c r="J74" s="67">
        <f t="shared" ca="1" si="4"/>
        <v>0.65469758850319337</v>
      </c>
      <c r="K74" s="67">
        <f t="shared" ca="1" si="4"/>
        <v>0.76665667380453151</v>
      </c>
      <c r="L74" s="67">
        <f t="shared" ca="1" si="4"/>
        <v>0.61231181651781608</v>
      </c>
      <c r="M74" s="67">
        <f t="shared" ca="1" si="4"/>
        <v>0.73078727981933289</v>
      </c>
      <c r="N74" s="67">
        <f t="shared" ca="1" si="4"/>
        <v>0.59846866767695128</v>
      </c>
      <c r="O74" s="67">
        <f t="shared" ca="1" si="4"/>
        <v>0.71878356242950237</v>
      </c>
      <c r="P74" s="67">
        <f t="shared" ca="1" si="4"/>
        <v>0.55436624979588489</v>
      </c>
      <c r="Q74" s="67">
        <f t="shared" ca="1" si="4"/>
        <v>0.67958791438842914</v>
      </c>
    </row>
    <row r="75" spans="1:17" x14ac:dyDescent="0.2">
      <c r="A75">
        <v>8</v>
      </c>
      <c r="B75" s="67">
        <f t="shared" ca="1" si="3"/>
        <v>0.43304229003927031</v>
      </c>
      <c r="C75" s="67">
        <f t="shared" ca="1" si="4"/>
        <v>0.56403690063390299</v>
      </c>
      <c r="D75" s="67">
        <f t="shared" ca="1" si="4"/>
        <v>0.38923293947078452</v>
      </c>
      <c r="E75" s="67">
        <f t="shared" ca="1" si="4"/>
        <v>0.51935204388895806</v>
      </c>
      <c r="F75" s="67">
        <f t="shared" ca="1" si="4"/>
        <v>0.50248867467694658</v>
      </c>
      <c r="G75" s="67">
        <f t="shared" ca="1" si="4"/>
        <v>0.63159641157661206</v>
      </c>
      <c r="H75" s="67">
        <f t="shared" ca="1" si="4"/>
        <v>0.45761399055461571</v>
      </c>
      <c r="I75" s="67">
        <f t="shared" ca="1" si="4"/>
        <v>0.58838773671732558</v>
      </c>
      <c r="J75" s="67">
        <f t="shared" ca="1" si="4"/>
        <v>0.6313533212598228</v>
      </c>
      <c r="K75" s="67">
        <f t="shared" ca="1" si="4"/>
        <v>0.74706621665519624</v>
      </c>
      <c r="L75" s="67">
        <f t="shared" ca="1" si="4"/>
        <v>0.58813687059504782</v>
      </c>
      <c r="M75" s="67">
        <f t="shared" ca="1" si="4"/>
        <v>0.70973172357075565</v>
      </c>
      <c r="N75" s="67">
        <f t="shared" ca="1" si="4"/>
        <v>0.57408766895897934</v>
      </c>
      <c r="O75" s="67">
        <f t="shared" ca="1" si="4"/>
        <v>0.69729522120002319</v>
      </c>
      <c r="P75" s="67">
        <f t="shared" ca="1" si="4"/>
        <v>0.52953694928251416</v>
      </c>
      <c r="Q75" s="67">
        <f t="shared" ca="1" si="4"/>
        <v>0.65687605092472379</v>
      </c>
    </row>
    <row r="76" spans="1:17" x14ac:dyDescent="0.2">
      <c r="A76">
        <v>9</v>
      </c>
      <c r="B76" s="67">
        <f t="shared" ca="1" si="3"/>
        <v>0.41143844704143195</v>
      </c>
      <c r="C76" s="67">
        <f t="shared" ca="1" si="4"/>
        <v>0.54220879499666963</v>
      </c>
      <c r="D76" s="67">
        <f t="shared" ca="1" si="4"/>
        <v>0.36823517011882856</v>
      </c>
      <c r="E76" s="67">
        <f t="shared" ca="1" si="4"/>
        <v>0.49733311197960206</v>
      </c>
      <c r="F76" s="67">
        <f t="shared" ca="1" si="4"/>
        <v>0.48046995070016796</v>
      </c>
      <c r="G76" s="67">
        <f t="shared" ca="1" si="4"/>
        <v>0.61059574707560027</v>
      </c>
      <c r="H76" s="67">
        <f t="shared" ca="1" si="4"/>
        <v>0.43578718953646922</v>
      </c>
      <c r="I76" s="67">
        <f t="shared" ca="1" si="4"/>
        <v>0.56678200236848908</v>
      </c>
      <c r="J76" s="67">
        <f t="shared" ca="1" si="4"/>
        <v>0.61034848543083275</v>
      </c>
      <c r="K76" s="67">
        <f t="shared" ca="1" si="4"/>
        <v>0.72909349273146329</v>
      </c>
      <c r="L76" s="67">
        <f t="shared" ca="1" si="4"/>
        <v>0.56652841413100763</v>
      </c>
      <c r="M76" s="67">
        <f t="shared" ca="1" si="4"/>
        <v>0.69054254384903857</v>
      </c>
      <c r="N76" s="67">
        <f t="shared" ca="1" si="4"/>
        <v>0.55234112675877423</v>
      </c>
      <c r="O76" s="67">
        <f t="shared" ca="1" si="4"/>
        <v>0.6777530217018487</v>
      </c>
      <c r="P76" s="67">
        <f t="shared" ca="1" si="4"/>
        <v>0.50753699050111756</v>
      </c>
      <c r="Q76" s="67">
        <f t="shared" ca="1" si="4"/>
        <v>0.6363576670446115</v>
      </c>
    </row>
    <row r="77" spans="1:17" x14ac:dyDescent="0.2">
      <c r="A77">
        <v>10</v>
      </c>
      <c r="B77" s="67">
        <f t="shared" ca="1" si="3"/>
        <v>0.39233611375853017</v>
      </c>
      <c r="C77" s="67">
        <f t="shared" ca="1" si="4"/>
        <v>0.52257237730470152</v>
      </c>
      <c r="D77" s="67">
        <f t="shared" ca="1" si="4"/>
        <v>0.34977783731133605</v>
      </c>
      <c r="E77" s="67">
        <f t="shared" ca="1" si="4"/>
        <v>0.47764139165715835</v>
      </c>
      <c r="F77" s="67">
        <f t="shared" ca="1" si="4"/>
        <v>0.46082191226990743</v>
      </c>
      <c r="G77" s="67">
        <f t="shared" ca="1" si="4"/>
        <v>0.59153018443128402</v>
      </c>
      <c r="H77" s="67">
        <f t="shared" ca="1" si="4"/>
        <v>0.41642484463853835</v>
      </c>
      <c r="I77" s="67">
        <f t="shared" ca="1" si="4"/>
        <v>0.54728233282488525</v>
      </c>
      <c r="J77" s="67">
        <f t="shared" ca="1" si="4"/>
        <v>0.59127977844772894</v>
      </c>
      <c r="K77" s="67">
        <f t="shared" ca="1" si="4"/>
        <v>0.71249368715067696</v>
      </c>
      <c r="L77" s="67">
        <f t="shared" ca="1" si="4"/>
        <v>0.54702694509535033</v>
      </c>
      <c r="M77" s="67">
        <f t="shared" ca="1" si="4"/>
        <v>0.67292327199805968</v>
      </c>
      <c r="N77" s="67">
        <f t="shared" ca="1" si="4"/>
        <v>0.53275190357184066</v>
      </c>
      <c r="O77" s="67">
        <f t="shared" ca="1" si="4"/>
        <v>0.65984330690285842</v>
      </c>
      <c r="P77" s="67">
        <f t="shared" ca="1" si="4"/>
        <v>0.48783590622215045</v>
      </c>
      <c r="Q77" s="67">
        <f ca="1">1-LOGNORMDIST($A77, $D$9+$D$10*Q$18+$D$11*Q$19+$D$12*Q$20+$D$13*Q$21+$D$14*Q$22,EXP($D$15))</f>
        <v>0.61766374372618826</v>
      </c>
    </row>
    <row r="78" spans="1:17" x14ac:dyDescent="0.2">
      <c r="B78" s="67"/>
      <c r="C78" s="67"/>
    </row>
    <row r="79" spans="1:17" x14ac:dyDescent="0.2">
      <c r="A79" t="s">
        <v>222</v>
      </c>
    </row>
    <row r="80" spans="1:17" x14ac:dyDescent="0.2">
      <c r="A80" t="s">
        <v>115</v>
      </c>
      <c r="B80" s="70">
        <f t="shared" ref="B80:Q89" ca="1" si="5">1-B68/B67</f>
        <v>0.21008337845647707</v>
      </c>
      <c r="C80" s="70">
        <f t="shared" ca="1" si="5"/>
        <v>0.12798284164767992</v>
      </c>
      <c r="D80" s="70">
        <f t="shared" ca="1" si="5"/>
        <v>0.24401450624631305</v>
      </c>
      <c r="E80" s="70">
        <f t="shared" ca="1" si="5"/>
        <v>0.15308458643900336</v>
      </c>
      <c r="F80" s="70">
        <f t="shared" ca="1" si="5"/>
        <v>0.16329534988751615</v>
      </c>
      <c r="G80" s="70">
        <f t="shared" ca="1" si="5"/>
        <v>9.4954159318425435E-2</v>
      </c>
      <c r="H80" s="70">
        <f t="shared" ca="1" si="5"/>
        <v>0.19260978886686186</v>
      </c>
      <c r="I80" s="70">
        <f t="shared" ca="1" si="5"/>
        <v>0.11542629604096688</v>
      </c>
      <c r="J80" s="70">
        <f t="shared" ca="1" si="5"/>
        <v>9.5063127867906494E-2</v>
      </c>
      <c r="K80" s="70">
        <f t="shared" ca="1" si="5"/>
        <v>5.0497183585280769E-2</v>
      </c>
      <c r="L80" s="70">
        <f t="shared" ca="1" si="5"/>
        <v>0.11555180624289152</v>
      </c>
      <c r="M80" s="70">
        <f t="shared" ca="1" si="5"/>
        <v>6.3334880094520707E-2</v>
      </c>
      <c r="N80" s="70">
        <f t="shared" ca="1" si="5"/>
        <v>0.12270778637770929</v>
      </c>
      <c r="O80" s="70">
        <f t="shared" ca="1" si="5"/>
        <v>6.7927866697249151E-2</v>
      </c>
      <c r="P80" s="70">
        <f t="shared" ca="1" si="5"/>
        <v>0.14711855341198099</v>
      </c>
      <c r="Q80" s="70">
        <f t="shared" ca="1" si="5"/>
        <v>8.3990846601111113E-2</v>
      </c>
    </row>
    <row r="81" spans="1:17" x14ac:dyDescent="0.2">
      <c r="A81" t="s">
        <v>116</v>
      </c>
      <c r="B81" s="70">
        <f t="shared" ca="1" si="5"/>
        <v>0.13305233131668426</v>
      </c>
      <c r="C81" s="70">
        <f t="shared" ca="1" si="5"/>
        <v>9.2525525576098722E-2</v>
      </c>
      <c r="D81" s="70">
        <f t="shared" ca="1" si="5"/>
        <v>0.14845040109576191</v>
      </c>
      <c r="E81" s="70">
        <f t="shared" ca="1" si="5"/>
        <v>0.10554525492759048</v>
      </c>
      <c r="F81" s="70">
        <f t="shared" ca="1" si="5"/>
        <v>0.11066064799160458</v>
      </c>
      <c r="G81" s="70">
        <f t="shared" ca="1" si="5"/>
        <v>7.4172998937923507E-2</v>
      </c>
      <c r="H81" s="70">
        <f t="shared" ca="1" si="5"/>
        <v>0.12486942985994864</v>
      </c>
      <c r="I81" s="70">
        <f t="shared" ca="1" si="5"/>
        <v>8.5734947569910624E-2</v>
      </c>
      <c r="J81" s="70">
        <f t="shared" ca="1" si="5"/>
        <v>7.423637418063489E-2</v>
      </c>
      <c r="K81" s="70">
        <f t="shared" ca="1" si="5"/>
        <v>4.6061926695051936E-2</v>
      </c>
      <c r="L81" s="70">
        <f t="shared" ca="1" si="5"/>
        <v>8.5803866511455995E-2</v>
      </c>
      <c r="M81" s="70">
        <f t="shared" ca="1" si="5"/>
        <v>5.4726797870883415E-2</v>
      </c>
      <c r="N81" s="70">
        <f t="shared" ca="1" si="5"/>
        <v>8.9697785453150658E-2</v>
      </c>
      <c r="O81" s="70">
        <f t="shared" ca="1" si="5"/>
        <v>5.7701704051005942E-2</v>
      </c>
      <c r="P81" s="70">
        <f t="shared" ca="1" si="5"/>
        <v>0.10251096804304849</v>
      </c>
      <c r="Q81" s="70">
        <f t="shared" ca="1" si="5"/>
        <v>6.7681956524654252E-2</v>
      </c>
    </row>
    <row r="82" spans="1:17" x14ac:dyDescent="0.2">
      <c r="A82" t="s">
        <v>117</v>
      </c>
      <c r="B82" s="70">
        <f ca="1">1-B70/B69</f>
        <v>0.10263687836803759</v>
      </c>
      <c r="C82" s="70">
        <f t="shared" ca="1" si="5"/>
        <v>7.4098637238202647E-2</v>
      </c>
      <c r="D82" s="70">
        <f t="shared" ca="1" si="5"/>
        <v>0.11330450587912144</v>
      </c>
      <c r="E82" s="70">
        <f t="shared" ca="1" si="5"/>
        <v>8.3360041187982126E-2</v>
      </c>
      <c r="F82" s="70">
        <f t="shared" ca="1" si="5"/>
        <v>8.6971514517765858E-2</v>
      </c>
      <c r="G82" s="70">
        <f t="shared" ca="1" si="5"/>
        <v>6.0832149570127281E-2</v>
      </c>
      <c r="H82" s="70">
        <f t="shared" ca="1" si="5"/>
        <v>9.6936125130934636E-2</v>
      </c>
      <c r="I82" s="70">
        <f t="shared" ca="1" si="5"/>
        <v>6.9222353318644347E-2</v>
      </c>
      <c r="J82" s="70">
        <f t="shared" ca="1" si="5"/>
        <v>6.0878476517362223E-2</v>
      </c>
      <c r="K82" s="70">
        <f t="shared" ca="1" si="5"/>
        <v>3.979842852321136E-2</v>
      </c>
      <c r="L82" s="70">
        <f t="shared" ca="1" si="5"/>
        <v>6.9272021314544796E-2</v>
      </c>
      <c r="M82" s="70">
        <f t="shared" ca="1" si="5"/>
        <v>4.640041246954385E-2</v>
      </c>
      <c r="N82" s="70">
        <f t="shared" ca="1" si="5"/>
        <v>7.207224475622187E-2</v>
      </c>
      <c r="O82" s="70">
        <f t="shared" ca="1" si="5"/>
        <v>4.8639633768228885E-2</v>
      </c>
      <c r="P82" s="70">
        <f t="shared" ca="1" si="5"/>
        <v>8.1210984862295277E-2</v>
      </c>
      <c r="Q82" s="70">
        <f t="shared" ca="1" si="5"/>
        <v>5.6065109512472233E-2</v>
      </c>
    </row>
    <row r="83" spans="1:17" x14ac:dyDescent="0.2">
      <c r="A83" t="s">
        <v>118</v>
      </c>
      <c r="B83" s="70">
        <f t="shared" ca="1" si="5"/>
        <v>8.5320559317380029E-2</v>
      </c>
      <c r="C83" s="70">
        <f ca="1">1-C71/C70</f>
        <v>6.296273178385503E-2</v>
      </c>
      <c r="D83" s="70">
        <f t="shared" ca="1" si="5"/>
        <v>9.3600183161221318E-2</v>
      </c>
      <c r="E83" s="70">
        <f t="shared" ca="1" si="5"/>
        <v>7.0259784173757334E-2</v>
      </c>
      <c r="F83" s="70">
        <f t="shared" ca="1" si="5"/>
        <v>7.3093220676136106E-2</v>
      </c>
      <c r="G83" s="70">
        <f t="shared" ca="1" si="5"/>
        <v>5.2415121077444171E-2</v>
      </c>
      <c r="H83" s="70">
        <f t="shared" ca="1" si="5"/>
        <v>8.0881628020956997E-2</v>
      </c>
      <c r="I83" s="70">
        <f t="shared" ca="1" si="5"/>
        <v>5.9100264236560451E-2</v>
      </c>
      <c r="J83" s="70">
        <f t="shared" ca="1" si="5"/>
        <v>5.2452185037881849E-2</v>
      </c>
      <c r="K83" s="70">
        <f t="shared" ca="1" si="5"/>
        <v>3.5362028362821429E-2</v>
      </c>
      <c r="L83" s="70">
        <f t="shared" ca="1" si="5"/>
        <v>5.9139684987316476E-2</v>
      </c>
      <c r="M83" s="70">
        <f t="shared" ca="1" si="5"/>
        <v>4.0769536349585689E-2</v>
      </c>
      <c r="N83" s="70">
        <f t="shared" ca="1" si="5"/>
        <v>6.1359506116676954E-2</v>
      </c>
      <c r="O83" s="70">
        <f t="shared" ca="1" si="5"/>
        <v>4.2590913109169626E-2</v>
      </c>
      <c r="P83" s="70">
        <f t="shared" ca="1" si="5"/>
        <v>6.85706760462933E-2</v>
      </c>
      <c r="Q83" s="70">
        <f t="shared" ca="1" si="5"/>
        <v>4.8591225997998921E-2</v>
      </c>
    </row>
    <row r="84" spans="1:17" x14ac:dyDescent="0.2">
      <c r="A84" t="s">
        <v>112</v>
      </c>
      <c r="B84" s="70">
        <f t="shared" ca="1" si="5"/>
        <v>7.3806200670124111E-2</v>
      </c>
      <c r="C84" s="70">
        <f t="shared" ca="1" si="5"/>
        <v>5.5301469671805825E-2</v>
      </c>
      <c r="D84" s="70">
        <f t="shared" ca="1" si="5"/>
        <v>8.0615014535159735E-2</v>
      </c>
      <c r="E84" s="70">
        <f t="shared" ca="1" si="5"/>
        <v>6.1364312971252999E-2</v>
      </c>
      <c r="F84" s="70">
        <f t="shared" ca="1" si="5"/>
        <v>6.3711737832636062E-2</v>
      </c>
      <c r="G84" s="70">
        <f t="shared" ca="1" si="5"/>
        <v>4.6484020324786601E-2</v>
      </c>
      <c r="H84" s="70">
        <f t="shared" ca="1" si="5"/>
        <v>7.0147626830997956E-2</v>
      </c>
      <c r="I84" s="70">
        <f t="shared" ca="1" si="5"/>
        <v>5.2080740699283701E-2</v>
      </c>
      <c r="J84" s="70">
        <f t="shared" ca="1" si="5"/>
        <v>4.6515135821075693E-2</v>
      </c>
      <c r="K84" s="70">
        <f t="shared" ca="1" si="5"/>
        <v>3.2037826301950845E-2</v>
      </c>
      <c r="L84" s="70">
        <f t="shared" ca="1" si="5"/>
        <v>5.2113656464909952E-2</v>
      </c>
      <c r="M84" s="70">
        <f t="shared" ca="1" si="5"/>
        <v>3.6650390598332305E-2</v>
      </c>
      <c r="N84" s="70">
        <f t="shared" ca="1" si="5"/>
        <v>5.3965667164241893E-2</v>
      </c>
      <c r="O84" s="70">
        <f t="shared" ca="1" si="5"/>
        <v>3.819667853616282E-2</v>
      </c>
      <c r="P84" s="70">
        <f t="shared" ca="1" si="5"/>
        <v>5.9963222949025119E-2</v>
      </c>
      <c r="Q84" s="70">
        <f t="shared" ca="1" si="5"/>
        <v>4.326812616045983E-2</v>
      </c>
    </row>
    <row r="85" spans="1:17" x14ac:dyDescent="0.2">
      <c r="A85" t="s">
        <v>119</v>
      </c>
      <c r="B85" s="70">
        <f t="shared" ca="1" si="5"/>
        <v>6.5469497524548559E-2</v>
      </c>
      <c r="C85" s="70">
        <f t="shared" ca="1" si="5"/>
        <v>4.962323890581688E-2</v>
      </c>
      <c r="D85" s="70">
        <f t="shared" ca="1" si="5"/>
        <v>7.1272058107010539E-2</v>
      </c>
      <c r="E85" s="70">
        <f t="shared" ca="1" si="5"/>
        <v>5.482998415077367E-2</v>
      </c>
      <c r="F85" s="70">
        <f t="shared" ca="1" si="5"/>
        <v>5.6841630371978979E-2</v>
      </c>
      <c r="G85" s="70">
        <f t="shared" ca="1" si="5"/>
        <v>4.2016359511770518E-2</v>
      </c>
      <c r="H85" s="70">
        <f t="shared" ca="1" si="5"/>
        <v>6.2346340665903277E-2</v>
      </c>
      <c r="I85" s="70">
        <f t="shared" ca="1" si="5"/>
        <v>4.6849908036065924E-2</v>
      </c>
      <c r="J85" s="70">
        <f t="shared" ca="1" si="5"/>
        <v>4.2043287184972078E-2</v>
      </c>
      <c r="K85" s="70">
        <f t="shared" ca="1" si="5"/>
        <v>2.9430159247933907E-2</v>
      </c>
      <c r="L85" s="70">
        <f t="shared" ca="1" si="5"/>
        <v>4.687827993522653E-2</v>
      </c>
      <c r="M85" s="70">
        <f t="shared" ca="1" si="5"/>
        <v>3.3469385502992499E-2</v>
      </c>
      <c r="N85" s="70">
        <f t="shared" ca="1" si="5"/>
        <v>4.8473666636420276E-2</v>
      </c>
      <c r="O85" s="70">
        <f t="shared" ca="1" si="5"/>
        <v>3.4818717814889322E-2</v>
      </c>
      <c r="P85" s="70">
        <f t="shared" ca="1" si="5"/>
        <v>5.3628216416201746E-2</v>
      </c>
      <c r="Q85" s="70">
        <f t="shared" ca="1" si="5"/>
        <v>3.9229628088606416E-2</v>
      </c>
    </row>
    <row r="86" spans="1:17" x14ac:dyDescent="0.2">
      <c r="A86" t="s">
        <v>120</v>
      </c>
      <c r="B86" s="70">
        <f t="shared" ca="1" si="5"/>
        <v>5.9094522616276235E-2</v>
      </c>
      <c r="C86" s="70">
        <f t="shared" ca="1" si="5"/>
        <v>4.5204212696135393E-2</v>
      </c>
      <c r="D86" s="70">
        <f t="shared" ca="1" si="5"/>
        <v>6.4161475088646447E-2</v>
      </c>
      <c r="E86" s="70">
        <f t="shared" ca="1" si="5"/>
        <v>4.9778573378051916E-2</v>
      </c>
      <c r="F86" s="70">
        <f t="shared" ca="1" si="5"/>
        <v>5.1542924221062103E-2</v>
      </c>
      <c r="G86" s="70">
        <f t="shared" ca="1" si="5"/>
        <v>3.8497368271181998E-2</v>
      </c>
      <c r="H86" s="70">
        <f t="shared" ca="1" si="5"/>
        <v>5.6363635942128121E-2</v>
      </c>
      <c r="I86" s="70">
        <f t="shared" ca="1" si="5"/>
        <v>4.2762619185785278E-2</v>
      </c>
      <c r="J86" s="70">
        <f t="shared" ca="1" si="5"/>
        <v>3.8521168083031854E-2</v>
      </c>
      <c r="K86" s="70">
        <f t="shared" ca="1" si="5"/>
        <v>2.731428719920248E-2</v>
      </c>
      <c r="L86" s="70">
        <f t="shared" ca="1" si="5"/>
        <v>4.2787617018261059E-2</v>
      </c>
      <c r="M86" s="70">
        <f t="shared" ca="1" si="5"/>
        <v>3.0917552366965029E-2</v>
      </c>
      <c r="N86" s="70">
        <f t="shared" ca="1" si="5"/>
        <v>4.419261175753364E-2</v>
      </c>
      <c r="O86" s="70">
        <f t="shared" ca="1" si="5"/>
        <v>3.2117931574915826E-2</v>
      </c>
      <c r="P86" s="70">
        <f t="shared" ca="1" si="5"/>
        <v>4.8723788213612562E-2</v>
      </c>
      <c r="Q86" s="70">
        <f t="shared" ca="1" si="5"/>
        <v>3.6031798655156932E-2</v>
      </c>
    </row>
    <row r="87" spans="1:17" x14ac:dyDescent="0.2">
      <c r="A87" t="s">
        <v>121</v>
      </c>
      <c r="B87" s="70">
        <f t="shared" ca="1" si="5"/>
        <v>5.4029282213604923E-2</v>
      </c>
      <c r="C87" s="70">
        <f t="shared" ca="1" si="5"/>
        <v>4.1643838404858524E-2</v>
      </c>
      <c r="D87" s="70">
        <f t="shared" ca="1" si="5"/>
        <v>5.8533164261978632E-2</v>
      </c>
      <c r="E87" s="70">
        <f t="shared" ca="1" si="5"/>
        <v>4.5730119103457367E-2</v>
      </c>
      <c r="F87" s="70">
        <f t="shared" ca="1" si="5"/>
        <v>4.7304054403735418E-2</v>
      </c>
      <c r="G87" s="70">
        <f t="shared" ca="1" si="5"/>
        <v>3.5635200567922354E-2</v>
      </c>
      <c r="H87" s="70">
        <f t="shared" ca="1" si="5"/>
        <v>5.159918832145538E-2</v>
      </c>
      <c r="I87" s="70">
        <f t="shared" ca="1" si="5"/>
        <v>3.9459046718378965E-2</v>
      </c>
      <c r="J87" s="70">
        <f t="shared" ca="1" si="5"/>
        <v>3.565656518873328E-2</v>
      </c>
      <c r="K87" s="70">
        <f t="shared" ca="1" si="5"/>
        <v>2.5553103258226018E-2</v>
      </c>
      <c r="L87" s="70">
        <f t="shared" ca="1" si="5"/>
        <v>3.9481429674589452E-2</v>
      </c>
      <c r="M87" s="70">
        <f t="shared" ca="1" si="5"/>
        <v>2.8812154822649094E-2</v>
      </c>
      <c r="N87" s="70">
        <f t="shared" ca="1" si="5"/>
        <v>4.073897270614113E-2</v>
      </c>
      <c r="O87" s="70">
        <f t="shared" ca="1" si="5"/>
        <v>2.9895426596635244E-2</v>
      </c>
      <c r="P87" s="70">
        <f t="shared" ca="1" si="5"/>
        <v>4.4788622183462246E-2</v>
      </c>
      <c r="Q87" s="70">
        <f t="shared" ca="1" si="5"/>
        <v>3.3420052038659498E-2</v>
      </c>
    </row>
    <row r="88" spans="1:17" x14ac:dyDescent="0.2">
      <c r="A88" t="s">
        <v>122</v>
      </c>
      <c r="B88" s="70">
        <f t="shared" ca="1" si="5"/>
        <v>4.9888529353286026E-2</v>
      </c>
      <c r="C88" s="70">
        <f t="shared" ca="1" si="5"/>
        <v>3.8699782962252072E-2</v>
      </c>
      <c r="D88" s="70">
        <f t="shared" ca="1" si="5"/>
        <v>5.3946537465470734E-2</v>
      </c>
      <c r="E88" s="70">
        <f t="shared" ca="1" si="5"/>
        <v>4.2396929343872625E-2</v>
      </c>
      <c r="F88" s="70">
        <f t="shared" ca="1" si="5"/>
        <v>4.3819343771149932E-2</v>
      </c>
      <c r="G88" s="70">
        <f t="shared" ca="1" si="5"/>
        <v>3.3250132705138769E-2</v>
      </c>
      <c r="H88" s="70">
        <f t="shared" ca="1" si="5"/>
        <v>4.7696970522454918E-2</v>
      </c>
      <c r="I88" s="70">
        <f t="shared" ca="1" si="5"/>
        <v>3.6720232255989971E-2</v>
      </c>
      <c r="J88" s="70">
        <f t="shared" ca="1" si="5"/>
        <v>3.3269541984948026E-2</v>
      </c>
      <c r="K88" s="70">
        <f t="shared" ca="1" si="5"/>
        <v>2.4057738822940489E-2</v>
      </c>
      <c r="L88" s="70">
        <f t="shared" ca="1" si="5"/>
        <v>3.6740523412820303E-2</v>
      </c>
      <c r="M88" s="70">
        <f t="shared" ca="1" si="5"/>
        <v>2.703722982139467E-2</v>
      </c>
      <c r="N88" s="70">
        <f t="shared" ca="1" si="5"/>
        <v>3.7880176453953696E-2</v>
      </c>
      <c r="O88" s="70">
        <f t="shared" ca="1" si="5"/>
        <v>2.8025718381581632E-2</v>
      </c>
      <c r="P88" s="70">
        <f t="shared" ca="1" si="5"/>
        <v>4.1545653823033546E-2</v>
      </c>
      <c r="Q88" s="70">
        <f t="shared" ca="1" si="5"/>
        <v>3.1236309881030544E-2</v>
      </c>
    </row>
    <row r="89" spans="1:17" x14ac:dyDescent="0.2">
      <c r="A89" t="s">
        <v>123</v>
      </c>
      <c r="B89" s="70">
        <f t="shared" ca="1" si="5"/>
        <v>4.6428167859038694E-2</v>
      </c>
      <c r="C89" s="70">
        <f t="shared" ca="1" si="5"/>
        <v>3.6215601578518664E-2</v>
      </c>
      <c r="D89" s="70">
        <f t="shared" ca="1" si="5"/>
        <v>5.0123764119370695E-2</v>
      </c>
      <c r="E89" s="70">
        <f t="shared" ca="1" si="5"/>
        <v>3.9594629531225278E-2</v>
      </c>
      <c r="F89" s="70">
        <f t="shared" ca="1" si="5"/>
        <v>4.0893376165623496E-2</v>
      </c>
      <c r="G89" s="70">
        <f t="shared" ca="1" si="5"/>
        <v>3.1224525777700296E-2</v>
      </c>
      <c r="H89" s="70">
        <f t="shared" ca="1" si="5"/>
        <v>4.4430734456710086E-2</v>
      </c>
      <c r="I89" s="70">
        <f t="shared" ca="1" si="5"/>
        <v>3.4404179141394597E-2</v>
      </c>
      <c r="J89" s="70">
        <f t="shared" ca="1" si="5"/>
        <v>3.1242327028375594E-2</v>
      </c>
      <c r="K89" s="70">
        <f t="shared" ca="1" si="5"/>
        <v>2.2767732459930579E-2</v>
      </c>
      <c r="L89" s="70">
        <f t="shared" ca="1" si="5"/>
        <v>3.4422755415666861E-2</v>
      </c>
      <c r="M89" s="70">
        <f t="shared" ca="1" si="5"/>
        <v>2.551511417786112E-2</v>
      </c>
      <c r="N89" s="70">
        <f t="shared" ca="1" si="5"/>
        <v>3.5465805890439905E-2</v>
      </c>
      <c r="O89" s="70">
        <f t="shared" ca="1" si="5"/>
        <v>2.6425134563057617E-2</v>
      </c>
      <c r="P89" s="70">
        <f t="shared" ca="1" si="5"/>
        <v>3.8817041216080095E-2</v>
      </c>
      <c r="Q89" s="70">
        <f t="shared" ca="1" si="5"/>
        <v>2.9376440776210044E-2</v>
      </c>
    </row>
    <row r="91" spans="1:17" x14ac:dyDescent="0.2">
      <c r="A91" s="5" t="s">
        <v>214</v>
      </c>
      <c r="B91" t="s">
        <v>202</v>
      </c>
      <c r="C91" t="s">
        <v>203</v>
      </c>
      <c r="D91" t="s">
        <v>204</v>
      </c>
      <c r="E91" t="s">
        <v>205</v>
      </c>
      <c r="F91" t="s">
        <v>206</v>
      </c>
      <c r="G91" t="s">
        <v>207</v>
      </c>
      <c r="H91" t="s">
        <v>208</v>
      </c>
    </row>
    <row r="92" spans="1:17" x14ac:dyDescent="0.2">
      <c r="A92" t="s">
        <v>202</v>
      </c>
      <c r="B92">
        <v>0.14535448631702699</v>
      </c>
      <c r="C92">
        <v>-9.5888318998719205E-2</v>
      </c>
      <c r="D92">
        <v>-8.9678806853735193E-2</v>
      </c>
      <c r="E92">
        <v>-9.0427000149915296E-2</v>
      </c>
      <c r="F92">
        <v>-2.18989598951327E-2</v>
      </c>
      <c r="G92">
        <v>-1.4461945306826599E-2</v>
      </c>
      <c r="H92">
        <v>1.43191338522259E-2</v>
      </c>
    </row>
    <row r="93" spans="1:17" x14ac:dyDescent="0.2">
      <c r="A93" t="s">
        <v>203</v>
      </c>
      <c r="B93">
        <v>-9.5888318998719205E-2</v>
      </c>
      <c r="C93">
        <v>0.20059752005496001</v>
      </c>
      <c r="D93">
        <v>0.10693167773189299</v>
      </c>
      <c r="E93">
        <v>0.109382550025095</v>
      </c>
      <c r="F93">
        <v>6.8878453540494504E-3</v>
      </c>
      <c r="G93">
        <v>-1.3756460826278599E-2</v>
      </c>
      <c r="H93">
        <v>3.1248194606880702E-3</v>
      </c>
    </row>
    <row r="94" spans="1:17" x14ac:dyDescent="0.2">
      <c r="A94" t="s">
        <v>204</v>
      </c>
      <c r="B94">
        <v>-8.9678806853735193E-2</v>
      </c>
      <c r="C94">
        <v>0.10693167773189299</v>
      </c>
      <c r="D94">
        <v>0.14960880911270899</v>
      </c>
      <c r="E94">
        <v>0.1089852305439</v>
      </c>
      <c r="F94">
        <v>-4.4329701907900301E-3</v>
      </c>
      <c r="G94">
        <v>-8.0116272548024694E-3</v>
      </c>
      <c r="H94">
        <v>4.8844231130208996E-3</v>
      </c>
    </row>
    <row r="95" spans="1:17" x14ac:dyDescent="0.2">
      <c r="A95" t="s">
        <v>205</v>
      </c>
      <c r="B95">
        <v>-9.0427000149915296E-2</v>
      </c>
      <c r="C95">
        <v>0.109382550025095</v>
      </c>
      <c r="D95">
        <v>0.1089852305439</v>
      </c>
      <c r="E95">
        <v>0.18405547352149701</v>
      </c>
      <c r="F95">
        <v>-3.7132276406942901E-3</v>
      </c>
      <c r="G95">
        <v>-3.02731116434443E-2</v>
      </c>
      <c r="H95">
        <v>2.8775705447243501E-3</v>
      </c>
    </row>
    <row r="96" spans="1:17" x14ac:dyDescent="0.2">
      <c r="A96" t="s">
        <v>206</v>
      </c>
      <c r="B96">
        <v>-2.18989598951327E-2</v>
      </c>
      <c r="C96">
        <v>6.8878453540494504E-3</v>
      </c>
      <c r="D96">
        <v>-4.4329701907900301E-3</v>
      </c>
      <c r="E96">
        <v>-3.7132276406942901E-3</v>
      </c>
      <c r="F96">
        <v>7.96972358183477E-2</v>
      </c>
      <c r="G96">
        <v>-1.02361238113611E-2</v>
      </c>
      <c r="H96">
        <v>-4.8318582552615402E-4</v>
      </c>
    </row>
    <row r="97" spans="1:8" x14ac:dyDescent="0.2">
      <c r="A97" t="s">
        <v>207</v>
      </c>
      <c r="B97">
        <v>-1.4461945306826599E-2</v>
      </c>
      <c r="C97">
        <v>-1.3756460826278599E-2</v>
      </c>
      <c r="D97">
        <v>-8.0116272548024694E-3</v>
      </c>
      <c r="E97">
        <v>-3.02731116434443E-2</v>
      </c>
      <c r="F97">
        <v>-1.02361238113611E-2</v>
      </c>
      <c r="G97">
        <v>8.2362825407289106E-2</v>
      </c>
      <c r="H97">
        <v>-1.0180648760651099E-3</v>
      </c>
    </row>
    <row r="98" spans="1:8" x14ac:dyDescent="0.2">
      <c r="A98" t="s">
        <v>208</v>
      </c>
      <c r="B98">
        <v>1.43191338522259E-2</v>
      </c>
      <c r="C98">
        <v>3.1248194606880702E-3</v>
      </c>
      <c r="D98">
        <v>4.8844231130208996E-3</v>
      </c>
      <c r="E98">
        <v>2.8775705447243501E-3</v>
      </c>
      <c r="F98">
        <v>-4.8318582552615402E-4</v>
      </c>
      <c r="G98">
        <v>-1.0180648760651099E-3</v>
      </c>
      <c r="H98">
        <v>6.0963893375440602E-3</v>
      </c>
    </row>
    <row r="100" spans="1:8" x14ac:dyDescent="0.2">
      <c r="A100" s="5" t="s">
        <v>209</v>
      </c>
      <c r="B100" t="s">
        <v>202</v>
      </c>
      <c r="C100" t="s">
        <v>203</v>
      </c>
      <c r="D100" t="s">
        <v>204</v>
      </c>
      <c r="E100" t="s">
        <v>205</v>
      </c>
      <c r="F100" t="s">
        <v>206</v>
      </c>
      <c r="G100" t="s">
        <v>207</v>
      </c>
      <c r="H100" t="s">
        <v>208</v>
      </c>
    </row>
    <row r="101" spans="1:8" x14ac:dyDescent="0.2">
      <c r="A101" t="s">
        <v>202</v>
      </c>
      <c r="B101">
        <f>SQRT(B92)</f>
        <v>0.38125383449485067</v>
      </c>
    </row>
    <row r="102" spans="1:8" x14ac:dyDescent="0.2">
      <c r="A102" t="s">
        <v>203</v>
      </c>
      <c r="B102">
        <f>B93/$B$101</f>
        <v>-0.25150781532667915</v>
      </c>
      <c r="C102">
        <f>SQRT(C93-$B$102^2)</f>
        <v>0.37059592399884955</v>
      </c>
    </row>
    <row r="103" spans="1:8" x14ac:dyDescent="0.2">
      <c r="A103" t="s">
        <v>204</v>
      </c>
      <c r="B103">
        <f t="shared" ref="B103:B107" si="6">B94/$B$101</f>
        <v>-0.23522073416666561</v>
      </c>
      <c r="C103">
        <f>(C94-$B$102*B103)/$C$102</f>
        <v>0.12890542412507933</v>
      </c>
      <c r="D103">
        <f>SQRT(D94-B103^2-C103^2)</f>
        <v>0.27868155116895921</v>
      </c>
    </row>
    <row r="104" spans="1:8" x14ac:dyDescent="0.2">
      <c r="A104" t="s">
        <v>205</v>
      </c>
      <c r="B104">
        <f t="shared" si="6"/>
        <v>-0.2371831886483928</v>
      </c>
      <c r="C104">
        <f>(C95-$B$102*B104)/$C$102</f>
        <v>0.13418691678885411</v>
      </c>
      <c r="D104">
        <f>(D95-B104*$B$103-C104*$C$103)/$D$103</f>
        <v>0.1288115600288389</v>
      </c>
      <c r="E104">
        <f>SQRT(E95-B104^2-C104^2-D104^2)</f>
        <v>0.30528848964498467</v>
      </c>
    </row>
    <row r="105" spans="1:8" x14ac:dyDescent="0.2">
      <c r="A105" t="s">
        <v>206</v>
      </c>
      <c r="B105">
        <f t="shared" si="6"/>
        <v>-5.7439317099979154E-2</v>
      </c>
      <c r="C105">
        <f>(C96-$B$102*B105)/$C$102</f>
        <v>-2.0395776947741431E-2</v>
      </c>
      <c r="D105">
        <f>(D96-B105*$B$103-C105*$C$103)/$D$103</f>
        <v>-5.4954345513832985E-2</v>
      </c>
      <c r="E105" s="113">
        <f>(E96-B105*$B$104-C105*$C$104-D105*$D$104)/$E$104</f>
        <v>-2.463658761870979E-2</v>
      </c>
      <c r="F105">
        <f>SQRT(F96-B105^2-C105^2-D105^2-E105^2)</f>
        <v>0.26898890574108375</v>
      </c>
    </row>
    <row r="106" spans="1:8" x14ac:dyDescent="0.2">
      <c r="A106" t="s">
        <v>207</v>
      </c>
      <c r="B106">
        <f t="shared" si="6"/>
        <v>-3.7932589782311885E-2</v>
      </c>
      <c r="C106" s="113">
        <f>(C97-$B$102*B106)/$C$102</f>
        <v>-6.2863086460128725E-2</v>
      </c>
      <c r="D106">
        <f>(D97-B106*$B$103-C106*$C$103)/$D$103</f>
        <v>-3.1687659313093468E-2</v>
      </c>
      <c r="E106" s="113">
        <f>(E97-B106*$B$104-C106*$C$104-D106*$D$104)/$E$104</f>
        <v>-8.7631681401147132E-2</v>
      </c>
      <c r="F106" s="113">
        <f>(F97-B106*$B$105-C106*$C$105-D106*$D$105-E106*$E$105)/$F$105</f>
        <v>-6.5420569970819353E-2</v>
      </c>
      <c r="G106">
        <f>SQRT(G97-B106^2-C106^2-D106^2-E106^2-F106^2)</f>
        <v>0.25299981440143515</v>
      </c>
    </row>
    <row r="107" spans="1:8" x14ac:dyDescent="0.2">
      <c r="A107" t="s">
        <v>208</v>
      </c>
      <c r="B107">
        <f t="shared" si="6"/>
        <v>3.7558006127855217E-2</v>
      </c>
      <c r="C107" s="113">
        <f>(C98-$B$102*B107)/$C$102</f>
        <v>3.3920911472221128E-2</v>
      </c>
      <c r="D107" s="113">
        <f>(D98-B107*$B$103-C107*$C$103)/$D$103</f>
        <v>3.3537402705745463E-2</v>
      </c>
      <c r="E107" s="113">
        <f>(E98-B107*$B$104-C107*$C$104-D107*$D$104)/$E$104</f>
        <v>9.5449078798418366E-3</v>
      </c>
      <c r="F107" s="113">
        <f>(F98-B107*$B$105-C107*$C$105-D107*$D$105-E107*$E$105)/$F$105</f>
        <v>1.6521661758965793E-2</v>
      </c>
      <c r="G107" s="113">
        <f>(G98-B107*$B$106-C107*$C$106-D107*$D$106-E107*$E$106-F107*$F$106)/$G$106</f>
        <v>2.1814227072925442E-2</v>
      </c>
      <c r="H107">
        <f>SQRT(H98-B107^2-C107^2-D107^2-E107^2-F107^2-G107^2)</f>
        <v>3.9629141062972231E-2</v>
      </c>
    </row>
    <row r="109" spans="1:8" x14ac:dyDescent="0.2">
      <c r="A109" s="5" t="s">
        <v>210</v>
      </c>
      <c r="B109" t="s">
        <v>211</v>
      </c>
      <c r="C109" t="s">
        <v>212</v>
      </c>
      <c r="D109" t="s">
        <v>213</v>
      </c>
    </row>
    <row r="110" spans="1:8" x14ac:dyDescent="0.2">
      <c r="A110" t="s">
        <v>202</v>
      </c>
      <c r="B110">
        <f ca="1">NORMINV(RAND(),0,1)</f>
        <v>-0.9441181625101146</v>
      </c>
      <c r="C110">
        <f ca="1">B101*B110</f>
        <v>-0.35994866967321376</v>
      </c>
      <c r="D110" s="70">
        <f t="shared" ref="D110:D116" ca="1" si="7">B9+C110</f>
        <v>2.4233513303267862</v>
      </c>
    </row>
    <row r="111" spans="1:8" x14ac:dyDescent="0.2">
      <c r="A111" t="s">
        <v>203</v>
      </c>
      <c r="B111">
        <f t="shared" ref="B111:B116" ca="1" si="8">NORMINV(RAND(),0,1)</f>
        <v>-1.0116222300082256</v>
      </c>
      <c r="C111">
        <f ca="1">B102*B110+C102*B111</f>
        <v>-0.13744997860451749</v>
      </c>
      <c r="D111" s="70">
        <f t="shared" ca="1" si="7"/>
        <v>0.37305002139548249</v>
      </c>
    </row>
    <row r="112" spans="1:8" x14ac:dyDescent="0.2">
      <c r="A112" t="s">
        <v>204</v>
      </c>
      <c r="B112">
        <f t="shared" ca="1" si="8"/>
        <v>0.46344713965242529</v>
      </c>
      <c r="C112">
        <f ca="1">B103*B110+C103*B111+D103*B112</f>
        <v>0.22082674247529874</v>
      </c>
      <c r="D112" s="70">
        <f t="shared" ca="1" si="7"/>
        <v>1.0753267424752988</v>
      </c>
    </row>
    <row r="113" spans="1:4" x14ac:dyDescent="0.2">
      <c r="A113" t="s">
        <v>205</v>
      </c>
      <c r="B113">
        <f t="shared" ca="1" si="8"/>
        <v>0.98869783101984032</v>
      </c>
      <c r="C113">
        <f ca="1">B104*B110+C104*B111+D104*B112+E104*B113</f>
        <v>0.44971790484199309</v>
      </c>
      <c r="D113" s="70">
        <f t="shared" ca="1" si="7"/>
        <v>0.75821790484199303</v>
      </c>
    </row>
    <row r="114" spans="1:4" x14ac:dyDescent="0.2">
      <c r="A114" t="s">
        <v>206</v>
      </c>
      <c r="B114">
        <f ca="1">NORMINV(RAND(),0,1)</f>
        <v>8.5418703796121431E-2</v>
      </c>
      <c r="C114" s="113">
        <f ca="1">B105*B110+C105*B111+D105*B112+E105*B113+F105*B114</f>
        <v>4.8012432556627516E-2</v>
      </c>
      <c r="D114" s="70">
        <f t="shared" ca="1" si="7"/>
        <v>-0.24038756744337247</v>
      </c>
    </row>
    <row r="115" spans="1:4" x14ac:dyDescent="0.2">
      <c r="A115" t="s">
        <v>207</v>
      </c>
      <c r="B115">
        <f t="shared" ca="1" si="8"/>
        <v>-2.2041264136049135</v>
      </c>
      <c r="C115" s="113">
        <f ca="1">B106*B110+C106*B111+D106*B112+E106*B113+F106*B114+G106*B115</f>
        <v>-0.56515197957420282</v>
      </c>
      <c r="D115" s="70">
        <f t="shared" ca="1" si="7"/>
        <v>-0.70365197957420289</v>
      </c>
    </row>
    <row r="116" spans="1:4" x14ac:dyDescent="0.2">
      <c r="A116" t="s">
        <v>208</v>
      </c>
      <c r="B116">
        <f t="shared" ca="1" si="8"/>
        <v>0.73485936135445373</v>
      </c>
      <c r="C116" s="113">
        <f ca="1">B107*B110+C107*B111+D107*B112+E107*B113+F107*B114+G107*B115+B116*H107</f>
        <v>-6.234271062622139E-2</v>
      </c>
      <c r="D116" s="70">
        <f t="shared" ca="1" si="7"/>
        <v>0.75765728937377852</v>
      </c>
    </row>
  </sheetData>
  <mergeCells count="5">
    <mergeCell ref="A25:A26"/>
    <mergeCell ref="B25:E25"/>
    <mergeCell ref="F25:I25"/>
    <mergeCell ref="J25:M25"/>
    <mergeCell ref="N25:Q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AC1A-43E4-2B43-ACB4-CB50AEAC40F0}">
  <sheetPr codeName="Sheet15"/>
  <dimension ref="A1:AE318"/>
  <sheetViews>
    <sheetView zoomScale="110" zoomScaleNormal="110" workbookViewId="0">
      <pane xSplit="1" topLeftCell="B1" activePane="topRight" state="frozen"/>
      <selection pane="topRight" activeCell="L136" sqref="L136"/>
    </sheetView>
  </sheetViews>
  <sheetFormatPr baseColWidth="10" defaultRowHeight="16" x14ac:dyDescent="0.2"/>
  <cols>
    <col min="1" max="1" width="13.83203125" customWidth="1"/>
    <col min="2" max="2" width="12" customWidth="1"/>
    <col min="3" max="5" width="12" style="38" customWidth="1"/>
    <col min="6" max="6" width="13.1640625" style="38" customWidth="1"/>
    <col min="7" max="14" width="12" customWidth="1"/>
    <col min="15" max="15" width="13.6640625" bestFit="1" customWidth="1"/>
    <col min="16" max="16" width="12.83203125" bestFit="1" customWidth="1"/>
    <col min="17" max="17" width="14" bestFit="1" customWidth="1"/>
    <col min="18" max="18" width="3.5" customWidth="1"/>
    <col min="20" max="20" width="19.6640625" customWidth="1"/>
    <col min="21" max="21" width="14.83203125" bestFit="1" customWidth="1"/>
    <col min="22" max="22" width="20.1640625" customWidth="1"/>
    <col min="23" max="23" width="16.6640625" customWidth="1"/>
    <col min="24" max="24" width="23" bestFit="1" customWidth="1"/>
    <col min="25" max="25" width="18.1640625" customWidth="1"/>
    <col min="26" max="26" width="13.83203125" customWidth="1"/>
    <col min="27" max="27" width="17.83203125" style="59" customWidth="1"/>
    <col min="28" max="28" width="14" style="59" customWidth="1"/>
    <col min="29" max="29" width="18.83203125" style="59" bestFit="1" customWidth="1"/>
    <col min="30" max="30" width="10.83203125" style="59"/>
    <col min="31" max="31" width="15" style="59" bestFit="1" customWidth="1"/>
  </cols>
  <sheetData>
    <row r="1" spans="1:25" x14ac:dyDescent="0.2">
      <c r="A1" s="5" t="s">
        <v>86</v>
      </c>
    </row>
    <row r="2" spans="1:25" x14ac:dyDescent="0.2">
      <c r="A2" s="5"/>
    </row>
    <row r="3" spans="1:25" x14ac:dyDescent="0.2">
      <c r="A3" t="s">
        <v>87</v>
      </c>
      <c r="B3" s="44" t="s">
        <v>106</v>
      </c>
      <c r="C3" s="41"/>
    </row>
    <row r="4" spans="1:25" x14ac:dyDescent="0.2">
      <c r="A4" t="s">
        <v>88</v>
      </c>
      <c r="B4" s="16" t="s">
        <v>89</v>
      </c>
      <c r="C4" s="41"/>
    </row>
    <row r="5" spans="1:25" x14ac:dyDescent="0.2">
      <c r="A5" t="s">
        <v>90</v>
      </c>
      <c r="B5" s="16" t="s">
        <v>91</v>
      </c>
      <c r="C5" s="41"/>
    </row>
    <row r="6" spans="1:25" x14ac:dyDescent="0.2">
      <c r="A6" t="s">
        <v>109</v>
      </c>
      <c r="B6" s="16">
        <v>1427</v>
      </c>
      <c r="S6" s="5" t="s">
        <v>168</v>
      </c>
    </row>
    <row r="7" spans="1:25" x14ac:dyDescent="0.2">
      <c r="A7" s="5" t="s">
        <v>29</v>
      </c>
      <c r="B7" s="34" t="s">
        <v>0</v>
      </c>
      <c r="C7" s="39" t="s">
        <v>67</v>
      </c>
      <c r="D7" s="39" t="s">
        <v>76</v>
      </c>
      <c r="E7" s="39" t="s">
        <v>177</v>
      </c>
      <c r="F7" s="39" t="s">
        <v>4</v>
      </c>
      <c r="G7" s="35" t="s">
        <v>68</v>
      </c>
      <c r="H7" s="35" t="s">
        <v>77</v>
      </c>
      <c r="I7" s="35" t="s">
        <v>178</v>
      </c>
      <c r="J7" s="35" t="s">
        <v>2</v>
      </c>
      <c r="K7" s="36" t="s">
        <v>78</v>
      </c>
      <c r="L7" s="36" t="s">
        <v>80</v>
      </c>
      <c r="M7" s="36" t="s">
        <v>179</v>
      </c>
      <c r="N7" s="36" t="s">
        <v>92</v>
      </c>
      <c r="O7" s="37" t="s">
        <v>81</v>
      </c>
      <c r="P7" s="37" t="s">
        <v>180</v>
      </c>
      <c r="Q7" s="37" t="s">
        <v>93</v>
      </c>
      <c r="R7" s="5"/>
      <c r="S7" s="30" t="s">
        <v>69</v>
      </c>
      <c r="T7" s="30" t="s">
        <v>193</v>
      </c>
      <c r="U7" s="30" t="s">
        <v>6</v>
      </c>
      <c r="V7" s="30" t="s">
        <v>194</v>
      </c>
      <c r="W7" s="30" t="s">
        <v>195</v>
      </c>
      <c r="X7" s="30" t="s">
        <v>196</v>
      </c>
      <c r="Y7" s="5"/>
    </row>
    <row r="8" spans="1:25" x14ac:dyDescent="0.2">
      <c r="A8" s="5"/>
      <c r="B8" s="5"/>
      <c r="C8" s="40"/>
      <c r="D8" s="40"/>
      <c r="E8" s="40"/>
      <c r="F8" s="4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" t="s">
        <v>94</v>
      </c>
    </row>
    <row r="9" spans="1:25" x14ac:dyDescent="0.2">
      <c r="A9">
        <v>0</v>
      </c>
      <c r="S9" s="16">
        <f>B6</f>
        <v>1427</v>
      </c>
      <c r="T9" s="27"/>
      <c r="U9" s="27"/>
      <c r="V9" s="27"/>
      <c r="W9" s="27"/>
      <c r="X9" s="27"/>
      <c r="Y9" s="27">
        <f>SUM(S9:X9)</f>
        <v>1427</v>
      </c>
    </row>
    <row r="10" spans="1:25" x14ac:dyDescent="0.2">
      <c r="A10">
        <v>1</v>
      </c>
      <c r="B10" s="38">
        <f>tpNTRD2TRD!C28</f>
        <v>6.6696819518022976E-2</v>
      </c>
      <c r="C10" s="38">
        <f>tpNTRD2COM!C29</f>
        <v>0.17747800194875674</v>
      </c>
      <c r="D10" s="38">
        <f>tpNTRD2DEAD!C30</f>
        <v>3.5841891761889677E-4</v>
      </c>
      <c r="E10" s="38">
        <f>tpNTRD2LOW!C28</f>
        <v>0.19550843680176899</v>
      </c>
      <c r="F10" s="38">
        <f>1-B10-C10-D10-E10</f>
        <v>0.5599583228138324</v>
      </c>
      <c r="G10" s="38">
        <f>tpTRD2TCOM!C29</f>
        <v>9.5834648065341699E-2</v>
      </c>
      <c r="H10" s="38">
        <f>tpTRD2DEAD!C30</f>
        <v>1.2779157095761384E-3</v>
      </c>
      <c r="I10" s="38">
        <f>tpTRD2LOW!C29</f>
        <v>7.9009708164511139E-2</v>
      </c>
      <c r="J10" s="38">
        <f>1-G10-H10-I10</f>
        <v>0.82387772806057102</v>
      </c>
      <c r="K10" s="38">
        <f>tpCOM2TRD!C28</f>
        <v>0.109845280288696</v>
      </c>
      <c r="L10" s="38">
        <f>tpCOM2DEAD!C30</f>
        <v>3.1203093467194742E-3</v>
      </c>
      <c r="M10" s="38">
        <f>tpCOM2LOW!C28</f>
        <v>0.16770247238040803</v>
      </c>
      <c r="N10" s="38">
        <f>1-K10-L10-M10</f>
        <v>0.71933193798417649</v>
      </c>
      <c r="O10" s="38">
        <f>tpTCOM2DEAD!C29</f>
        <v>5.5747709395785883E-3</v>
      </c>
      <c r="P10" s="38">
        <f>tpTCOM2LOW!C28</f>
        <v>0.11012160494262302</v>
      </c>
      <c r="Q10" s="38">
        <f>1-O10-P10</f>
        <v>0.88430362411779839</v>
      </c>
      <c r="S10" s="27">
        <f>S9*F10</f>
        <v>799.06052665533878</v>
      </c>
      <c r="T10" s="27">
        <f>S9*C10+T9*N10</f>
        <v>253.26110878087587</v>
      </c>
      <c r="U10" s="27">
        <f>S9*B10+T9*K10+U9*J10</f>
        <v>95.176361452218785</v>
      </c>
      <c r="V10" s="27">
        <f>U9*G10+V9*Q10</f>
        <v>0</v>
      </c>
      <c r="W10" s="27">
        <f>S9*D10+T9*L10+U9*H10+V9*O10+W9</f>
        <v>0.51146379544216569</v>
      </c>
      <c r="X10" s="27">
        <f>S9*E10+T9*M10+U9*I10+V9*P10+X9</f>
        <v>278.99053931612434</v>
      </c>
      <c r="Y10" s="27">
        <f t="shared" ref="Y10:Y19" si="0">SUM(S10:X10)</f>
        <v>1426.9999999999998</v>
      </c>
    </row>
    <row r="11" spans="1:25" x14ac:dyDescent="0.2">
      <c r="A11">
        <v>2</v>
      </c>
      <c r="B11" s="38">
        <f>tpNTRD2TRD!C29</f>
        <v>6.4386039276586815E-2</v>
      </c>
      <c r="C11" s="38">
        <f>tpNTRD2COM!C30</f>
        <v>5.5400202407175803E-2</v>
      </c>
      <c r="D11" s="38">
        <f>tpNTRD2DEAD!C31</f>
        <v>3.5829049952551539E-4</v>
      </c>
      <c r="E11" s="38">
        <f>tpNTRD2LOW!C29</f>
        <v>0.17673936670227053</v>
      </c>
      <c r="F11" s="38">
        <f t="shared" ref="F11:F19" si="1">1-B11-C11-D11-E11</f>
        <v>0.70311610111444134</v>
      </c>
      <c r="G11" s="38">
        <f>tpTRD2TCOM!C30</f>
        <v>6.8047042816151149E-2</v>
      </c>
      <c r="H11" s="38">
        <f>tpTRD2DEAD!C31</f>
        <v>1.2762847252756337E-3</v>
      </c>
      <c r="I11" s="38">
        <f>tpTRD2LOW!C30</f>
        <v>9.2746037416584048E-2</v>
      </c>
      <c r="J11" s="38">
        <f t="shared" ref="J11:J19" si="2">1-G11-H11-I11</f>
        <v>0.83793063504198917</v>
      </c>
      <c r="K11" s="38">
        <f>tpCOM2TRD!C29</f>
        <v>7.3373720113698582E-2</v>
      </c>
      <c r="L11" s="38">
        <f>tpCOM2DEAD!C31</f>
        <v>3.1106033021616186E-3</v>
      </c>
      <c r="M11" s="38">
        <f>tpCOM2LOW!C29</f>
        <v>0.14327358295594306</v>
      </c>
      <c r="N11" s="38">
        <f t="shared" ref="N11:N19" si="3">1-K11-L11-M11</f>
        <v>0.78024209362819674</v>
      </c>
      <c r="O11" s="38">
        <f>tpTCOM2DEAD!C30</f>
        <v>1.8776055814683223E-3</v>
      </c>
      <c r="P11" s="38">
        <f>tpTCOM2LOW!C29</f>
        <v>7.6988922006448579E-2</v>
      </c>
      <c r="Q11" s="38">
        <f t="shared" ref="Q11:Q19" si="4">1-O11-P11</f>
        <v>0.9211334724120831</v>
      </c>
      <c r="S11" s="27">
        <f t="shared" ref="S11:S19" si="5">S10*F11</f>
        <v>561.83232205635397</v>
      </c>
      <c r="T11" s="27">
        <f t="shared" ref="T11:T12" si="6">S10*C11+T10*N11</f>
        <v>241.87309266207933</v>
      </c>
      <c r="U11" s="27">
        <f t="shared" ref="U11:U12" si="7">S10*B11+T10*K11+U10*J11</f>
        <v>149.78224115761734</v>
      </c>
      <c r="V11" s="27">
        <f t="shared" ref="V11:V19" si="8">U10*G11+V10*Q11</f>
        <v>6.4764699428246093</v>
      </c>
      <c r="W11" s="27">
        <f t="shared" ref="W11:W15" si="9">S10*D11+T10*L11+U10*H11+V10*O11+W10</f>
        <v>1.7070265683003134</v>
      </c>
      <c r="X11" s="27">
        <f t="shared" ref="X11:X19" si="10">S10*E11+T10*M11+U10*I11+V10*P11+X10</f>
        <v>465.32884761282446</v>
      </c>
      <c r="Y11" s="27">
        <f t="shared" si="0"/>
        <v>1427</v>
      </c>
    </row>
    <row r="12" spans="1:25" x14ac:dyDescent="0.2">
      <c r="A12">
        <v>3</v>
      </c>
      <c r="B12" s="38">
        <f>tpNTRD2TRD!C30</f>
        <v>5.609075701385402E-2</v>
      </c>
      <c r="C12" s="38">
        <f>tpNTRD2COM!C31</f>
        <v>3.9943983580342013E-2</v>
      </c>
      <c r="D12" s="38">
        <f>tpNTRD2DEAD!C32</f>
        <v>3.5816217342188317E-4</v>
      </c>
      <c r="E12" s="38">
        <f>tpNTRD2LOW!C30</f>
        <v>0.14792900434235834</v>
      </c>
      <c r="F12" s="38">
        <f t="shared" si="1"/>
        <v>0.75567809289002374</v>
      </c>
      <c r="G12" s="38">
        <f>tpTRD2TCOM!C31</f>
        <v>6.0379670709973632E-2</v>
      </c>
      <c r="H12" s="38">
        <f>tpTRD2DEAD!C32</f>
        <v>1.2746578988694912E-3</v>
      </c>
      <c r="I12" s="38">
        <f>tpTRD2LOW!C31</f>
        <v>9.8726897288201276E-2</v>
      </c>
      <c r="J12" s="38">
        <f t="shared" si="2"/>
        <v>0.8396187741029556</v>
      </c>
      <c r="K12" s="38">
        <f>tpCOM2TRD!C30</f>
        <v>5.790772420166268E-2</v>
      </c>
      <c r="L12" s="38">
        <f>tpCOM2DEAD!C32</f>
        <v>3.1009574536665641E-3</v>
      </c>
      <c r="M12" s="38">
        <f>tpCOM2LOW!C30</f>
        <v>0.11863548019294501</v>
      </c>
      <c r="N12" s="38">
        <f t="shared" si="3"/>
        <v>0.82035583815172575</v>
      </c>
      <c r="O12" s="38">
        <f>tpTCOM2DEAD!C31</f>
        <v>1.3790739968035926E-3</v>
      </c>
      <c r="P12" s="38">
        <f>tpTCOM2LOW!C30</f>
        <v>6.1372935737637024E-2</v>
      </c>
      <c r="Q12" s="38">
        <f t="shared" si="4"/>
        <v>0.93724799026555938</v>
      </c>
      <c r="S12" s="27">
        <f t="shared" si="5"/>
        <v>424.56437765551919</v>
      </c>
      <c r="T12" s="27">
        <f t="shared" si="6"/>
        <v>220.86382470427455</v>
      </c>
      <c r="U12" s="27">
        <f t="shared" si="7"/>
        <v>171.27990230382315</v>
      </c>
      <c r="V12" s="27">
        <f t="shared" si="8"/>
        <v>15.113860837226461</v>
      </c>
      <c r="W12" s="27">
        <f t="shared" si="9"/>
        <v>2.8581444714897004</v>
      </c>
      <c r="X12" s="27">
        <f t="shared" si="10"/>
        <v>592.31989002766704</v>
      </c>
      <c r="Y12" s="27">
        <f t="shared" si="0"/>
        <v>1427</v>
      </c>
    </row>
    <row r="13" spans="1:25" x14ac:dyDescent="0.2">
      <c r="A13">
        <v>4</v>
      </c>
      <c r="B13" s="38">
        <f>tpNTRD2TRD!C31</f>
        <v>4.9957394347680095E-2</v>
      </c>
      <c r="C13" s="38">
        <f>tpNTRD2COM!C32</f>
        <v>3.2321989162718223E-2</v>
      </c>
      <c r="D13" s="38">
        <f>tpNTRD2DEAD!C33</f>
        <v>3.58033939207969E-4</v>
      </c>
      <c r="E13" s="38">
        <f>tpNTRD2LOW!C31</f>
        <v>0.1283065219536712</v>
      </c>
      <c r="F13" s="38">
        <f t="shared" si="1"/>
        <v>0.78905606059672251</v>
      </c>
      <c r="G13" s="38">
        <f>tpTRD2TCOM!C32</f>
        <v>5.5870186260493004E-2</v>
      </c>
      <c r="H13" s="38">
        <f>tpTRD2DEAD!C33</f>
        <v>1.2730352144778578E-3</v>
      </c>
      <c r="I13" s="38">
        <f>tpTRD2LOW!C32</f>
        <v>0.10281163411367233</v>
      </c>
      <c r="J13" s="38">
        <f t="shared" si="2"/>
        <v>0.8400451444113568</v>
      </c>
      <c r="K13" s="38">
        <f>tpCOM2TRD!C31</f>
        <v>4.8862634202301747E-2</v>
      </c>
      <c r="L13" s="38">
        <f>tpCOM2DEAD!C33</f>
        <v>3.0913712429685436E-3</v>
      </c>
      <c r="M13" s="38">
        <f>tpCOM2LOW!C31</f>
        <v>0.10241574785233454</v>
      </c>
      <c r="N13" s="38">
        <f t="shared" si="3"/>
        <v>0.84563024670239517</v>
      </c>
      <c r="O13" s="38">
        <f>tpTCOM2DEAD!C32</f>
        <v>1.130512156992669E-3</v>
      </c>
      <c r="P13" s="38">
        <f>tpTCOM2LOW!C31</f>
        <v>5.2061259759804801E-2</v>
      </c>
      <c r="Q13" s="38">
        <f t="shared" si="4"/>
        <v>0.94680822808320253</v>
      </c>
      <c r="S13" s="27">
        <f t="shared" si="5"/>
        <v>335.00509530256312</v>
      </c>
      <c r="T13" s="27">
        <f>S12*C13+T12*N13</f>
        <v>200.49189578576815</v>
      </c>
      <c r="U13" s="27">
        <f>S12*B13+T12*K13+U12*J13</f>
        <v>175.88496858113862</v>
      </c>
      <c r="V13" s="27">
        <f t="shared" si="8"/>
        <v>23.879367843184138</v>
      </c>
      <c r="W13" s="27">
        <f t="shared" si="9"/>
        <v>3.9280567549525998</v>
      </c>
      <c r="X13" s="27">
        <f t="shared" si="10"/>
        <v>687.81061573239344</v>
      </c>
      <c r="Y13" s="27">
        <f t="shared" si="0"/>
        <v>1427</v>
      </c>
    </row>
    <row r="14" spans="1:25" x14ac:dyDescent="0.2">
      <c r="A14">
        <v>5</v>
      </c>
      <c r="B14" s="38">
        <f>tpNTRD2TRD!C32</f>
        <v>4.5287436745172438E-2</v>
      </c>
      <c r="C14" s="38">
        <f>tpNTRD2COM!C33</f>
        <v>2.7612099444212612E-2</v>
      </c>
      <c r="D14" s="38">
        <f>tpNTRD2DEAD!C34</f>
        <v>3.5790579678540713E-4</v>
      </c>
      <c r="E14" s="38">
        <f>tpNTRD2LOW!C32</f>
        <v>0.11404894197724424</v>
      </c>
      <c r="F14" s="38">
        <f t="shared" si="1"/>
        <v>0.8126936160365853</v>
      </c>
      <c r="G14" s="38">
        <f>tpTRD2TCOM!C33</f>
        <v>5.2733729340486146E-2</v>
      </c>
      <c r="H14" s="38">
        <f>tpTRD2DEAD!C34</f>
        <v>1.271416656302149E-3</v>
      </c>
      <c r="I14" s="38">
        <f>tpTRD2LOW!C33</f>
        <v>0.10595344484105418</v>
      </c>
      <c r="J14" s="38">
        <f t="shared" si="2"/>
        <v>0.84004140916215753</v>
      </c>
      <c r="K14" s="38">
        <f>tpCOM2TRD!C32</f>
        <v>4.2739852101585485E-2</v>
      </c>
      <c r="L14" s="38">
        <f>tpCOM2DEAD!C34</f>
        <v>3.08184411868484E-3</v>
      </c>
      <c r="M14" s="38">
        <f>tpCOM2LOW!C32</f>
        <v>9.0800449795121696E-2</v>
      </c>
      <c r="N14" s="38">
        <f t="shared" si="3"/>
        <v>0.86337785398460798</v>
      </c>
      <c r="O14" s="38">
        <f>tpTCOM2DEAD!C33</f>
        <v>9.7556288630407106E-4</v>
      </c>
      <c r="P14" s="38">
        <f>tpTCOM2LOW!C32</f>
        <v>4.5693245951539563E-2</v>
      </c>
      <c r="Q14" s="38">
        <f t="shared" si="4"/>
        <v>0.95333119116215637</v>
      </c>
      <c r="S14" s="27">
        <f t="shared" si="5"/>
        <v>272.2565022921209</v>
      </c>
      <c r="T14" s="27">
        <f t="shared" ref="T14:T18" si="11">S13*C14+T13*N14</f>
        <v>182.35045673063448</v>
      </c>
      <c r="U14" s="27">
        <f t="shared" ref="U14:U19" si="12">S13*B14+T13*K14+U13*J14</f>
        <v>171.49117289361701</v>
      </c>
      <c r="V14" s="27">
        <f t="shared" si="8"/>
        <v>32.0400165183597</v>
      </c>
      <c r="W14" s="27">
        <f t="shared" si="9"/>
        <v>4.9127606940488313</v>
      </c>
      <c r="X14" s="27">
        <f t="shared" si="10"/>
        <v>763.94909087121914</v>
      </c>
      <c r="Y14" s="27">
        <f t="shared" si="0"/>
        <v>1427</v>
      </c>
    </row>
    <row r="15" spans="1:25" x14ac:dyDescent="0.2">
      <c r="A15">
        <v>6</v>
      </c>
      <c r="B15" s="38">
        <f>tpNTRD2TRD!C33</f>
        <v>4.1594995870171458E-2</v>
      </c>
      <c r="C15" s="38">
        <f>tpNTRD2COM!C34</f>
        <v>2.4352816601640237E-2</v>
      </c>
      <c r="D15" s="38">
        <f>tpNTRD2DEAD!C35</f>
        <v>3.577777460563869E-4</v>
      </c>
      <c r="E15" s="38">
        <f>tpNTRD2LOW!C33</f>
        <v>0.10313696381046511</v>
      </c>
      <c r="F15" s="38">
        <f t="shared" si="1"/>
        <v>0.83055744597166681</v>
      </c>
      <c r="G15" s="38">
        <f>tpTRD2TCOM!C34</f>
        <v>5.0358512129789035E-2</v>
      </c>
      <c r="H15" s="38">
        <f>tpTRD2DEAD!C35</f>
        <v>1.2698022086236049E-3</v>
      </c>
      <c r="I15" s="38">
        <f>tpTRD2LOW!C34</f>
        <v>0.10852218678596204</v>
      </c>
      <c r="J15" s="38">
        <f t="shared" si="2"/>
        <v>0.83984949887562532</v>
      </c>
      <c r="K15" s="38">
        <f>tpCOM2TRD!C33</f>
        <v>3.8246780883618658E-2</v>
      </c>
      <c r="L15" s="38">
        <f>tpCOM2DEAD!C35</f>
        <v>3.072375536208094E-3</v>
      </c>
      <c r="M15" s="38">
        <f>tpCOM2LOW!C33</f>
        <v>8.1983123278948522E-2</v>
      </c>
      <c r="N15" s="38">
        <f t="shared" si="3"/>
        <v>0.87669772030122473</v>
      </c>
      <c r="O15" s="38">
        <f>tpTCOM2DEAD!C34</f>
        <v>8.6754741688854775E-4</v>
      </c>
      <c r="P15" s="38">
        <f>tpTCOM2LOW!C33</f>
        <v>4.0989253649416302E-2</v>
      </c>
      <c r="Q15" s="38">
        <f t="shared" si="4"/>
        <v>0.95814319893369515</v>
      </c>
      <c r="S15" s="27">
        <f t="shared" si="5"/>
        <v>226.12466519292317</v>
      </c>
      <c r="T15" s="27">
        <f t="shared" si="11"/>
        <v>166.49644238055842</v>
      </c>
      <c r="U15" s="27">
        <f t="shared" si="12"/>
        <v>162.32560166736994</v>
      </c>
      <c r="V15" s="27">
        <f t="shared" si="8"/>
        <v>39.334964231104557</v>
      </c>
      <c r="W15" s="27">
        <f t="shared" si="9"/>
        <v>5.8159731977310125</v>
      </c>
      <c r="X15" s="27">
        <f t="shared" si="10"/>
        <v>826.90235333031296</v>
      </c>
      <c r="Y15" s="27">
        <f t="shared" si="0"/>
        <v>1427</v>
      </c>
    </row>
    <row r="16" spans="1:25" x14ac:dyDescent="0.2">
      <c r="A16">
        <v>7</v>
      </c>
      <c r="B16" s="38">
        <f>tpNTRD2TRD!C34</f>
        <v>3.858571417297163E-2</v>
      </c>
      <c r="C16" s="38">
        <f>tpNTRD2COM!C35</f>
        <v>2.193560149753393E-2</v>
      </c>
      <c r="D16" s="38">
        <f>tpNTRD2DEAD!C36</f>
        <v>3.5764978692176541E-4</v>
      </c>
      <c r="E16" s="38">
        <f>tpNTRD2LOW!C34</f>
        <v>9.4461971509993692E-2</v>
      </c>
      <c r="F16" s="38">
        <f t="shared" si="1"/>
        <v>0.84465906303257898</v>
      </c>
      <c r="G16" s="38">
        <f>tpTRD2TCOM!C35</f>
        <v>4.846332428778688E-2</v>
      </c>
      <c r="H16" s="38">
        <f>tpTRD2DEAD!C36</f>
        <v>1.2681918558045124E-3</v>
      </c>
      <c r="I16" s="38">
        <f>tpTRD2LOW!C35</f>
        <v>0.11070301875285482</v>
      </c>
      <c r="J16" s="38">
        <f t="shared" si="2"/>
        <v>0.83956546510355379</v>
      </c>
      <c r="K16" s="38">
        <f>tpCOM2TRD!C34</f>
        <v>3.4773748300062857E-2</v>
      </c>
      <c r="L16" s="38">
        <f>tpCOM2DEAD!C36</f>
        <v>3.062964957604275E-3</v>
      </c>
      <c r="M16" s="38">
        <f>tpCOM2LOW!C34</f>
        <v>7.5010017174225063E-2</v>
      </c>
      <c r="N16" s="38">
        <f t="shared" si="3"/>
        <v>0.88715326956810781</v>
      </c>
      <c r="O16" s="38">
        <f>tpTCOM2DEAD!C35</f>
        <v>7.8693217639647095E-4</v>
      </c>
      <c r="P16" s="38">
        <f>tpTCOM2LOW!C34</f>
        <v>3.7335994275277673E-2</v>
      </c>
      <c r="Q16" s="38">
        <f t="shared" si="4"/>
        <v>0.96187707354832586</v>
      </c>
      <c r="S16" s="27">
        <f t="shared" si="5"/>
        <v>190.99824783041012</v>
      </c>
      <c r="T16" s="27">
        <f t="shared" si="11"/>
        <v>152.66804377380572</v>
      </c>
      <c r="U16" s="27">
        <f t="shared" si="12"/>
        <v>150.79785634087017</v>
      </c>
      <c r="V16" s="27">
        <f t="shared" si="8"/>
        <v>45.70223855655879</v>
      </c>
      <c r="W16" s="27">
        <f>S15*D16+T15*L16+U15*H16+V15*O16+W15</f>
        <v>6.643633359666433</v>
      </c>
      <c r="X16" s="27">
        <f t="shared" si="10"/>
        <v>880.18998013868884</v>
      </c>
      <c r="Y16" s="27">
        <f t="shared" si="0"/>
        <v>1427</v>
      </c>
    </row>
    <row r="17" spans="1:25" x14ac:dyDescent="0.2">
      <c r="A17">
        <v>8</v>
      </c>
      <c r="B17" s="38">
        <f>tpNTRD2TRD!C35</f>
        <v>3.607438403964458E-2</v>
      </c>
      <c r="C17" s="38">
        <f>tpNTRD2COM!C36</f>
        <v>2.0056578021514393E-2</v>
      </c>
      <c r="D17" s="38">
        <f>tpNTRD2DEAD!C37</f>
        <v>3.5752191928328791E-4</v>
      </c>
      <c r="E17" s="38">
        <f>tpNTRD2LOW!C35</f>
        <v>8.7365566672059525E-2</v>
      </c>
      <c r="F17" s="38">
        <f t="shared" si="1"/>
        <v>0.85614594934749821</v>
      </c>
      <c r="G17" s="38">
        <f>tpTRD2TCOM!C36</f>
        <v>4.6896486924575376E-2</v>
      </c>
      <c r="H17" s="38">
        <f>tpTRD2DEAD!C37</f>
        <v>1.2665855822842076E-3</v>
      </c>
      <c r="I17" s="38">
        <f>tpTRD2LOW!C36</f>
        <v>0.11260266751428338</v>
      </c>
      <c r="J17" s="38">
        <f t="shared" si="2"/>
        <v>0.83923425997885703</v>
      </c>
      <c r="K17" s="38">
        <f>tpCOM2TRD!C35</f>
        <v>3.1989363591172437E-2</v>
      </c>
      <c r="L17" s="38">
        <f>tpCOM2DEAD!C37</f>
        <v>3.053611851508764E-3</v>
      </c>
      <c r="M17" s="38">
        <f>tpCOM2LOW!C35</f>
        <v>6.9326455527770836E-2</v>
      </c>
      <c r="N17" s="38">
        <f t="shared" si="3"/>
        <v>0.89563056902954796</v>
      </c>
      <c r="O17" s="38">
        <f>tpTCOM2DEAD!C36</f>
        <v>7.2391822932693639E-4</v>
      </c>
      <c r="P17" s="38">
        <f>tpTCOM2LOW!C35</f>
        <v>3.4396609803473588E-2</v>
      </c>
      <c r="Q17" s="38">
        <f t="shared" si="4"/>
        <v>0.96487947196719948</v>
      </c>
      <c r="S17" s="27">
        <f t="shared" si="5"/>
        <v>163.52237621247522</v>
      </c>
      <c r="T17" s="27">
        <f t="shared" si="11"/>
        <v>140.56493817734471</v>
      </c>
      <c r="U17" s="27">
        <f t="shared" si="12"/>
        <v>138.32862507679488</v>
      </c>
      <c r="V17" s="27">
        <f t="shared" si="8"/>
        <v>51.169041504315047</v>
      </c>
      <c r="W17" s="27">
        <f t="shared" ref="W17:W19" si="13">S16*D17+T16*L17+U16*H17+V16*O17+W16</f>
        <v>7.4021914419177106</v>
      </c>
      <c r="X17" s="27">
        <f t="shared" si="10"/>
        <v>926.01282758715251</v>
      </c>
      <c r="Y17" s="27">
        <f t="shared" si="0"/>
        <v>1427</v>
      </c>
    </row>
    <row r="18" spans="1:25" x14ac:dyDescent="0.2">
      <c r="A18">
        <v>9</v>
      </c>
      <c r="B18" s="38">
        <f>tpNTRD2TRD!C36</f>
        <v>3.39387802777803E-2</v>
      </c>
      <c r="C18" s="38">
        <f>tpNTRD2COM!C37</f>
        <v>1.854523873411118E-2</v>
      </c>
      <c r="D18" s="38">
        <f>tpNTRD2DEAD!C38</f>
        <v>3.5739414304358785E-4</v>
      </c>
      <c r="E18" s="38">
        <f>tpNTRD2LOW!C36</f>
        <v>8.143040198754159E-2</v>
      </c>
      <c r="F18" s="38">
        <f t="shared" si="1"/>
        <v>0.86572818485752334</v>
      </c>
      <c r="G18" s="38">
        <f>tpTRD2TCOM!C37</f>
        <v>4.5567294060963492E-2</v>
      </c>
      <c r="H18" s="38">
        <f>tpTRD2DEAD!C38</f>
        <v>1.2649833725827397E-3</v>
      </c>
      <c r="I18" s="38">
        <f>tpTRD2LOW!C37</f>
        <v>0.11428854596846805</v>
      </c>
      <c r="J18" s="38">
        <f t="shared" si="2"/>
        <v>0.83887917659798572</v>
      </c>
      <c r="K18" s="38">
        <f>tpCOM2TRD!C36</f>
        <v>2.9695635604979231E-2</v>
      </c>
      <c r="L18" s="38">
        <f>tpCOM2DEAD!C38</f>
        <v>3.0443156930288762E-3</v>
      </c>
      <c r="M18" s="38">
        <f>tpCOM2LOW!C36</f>
        <v>6.458547197850939E-2</v>
      </c>
      <c r="N18" s="38">
        <f t="shared" si="3"/>
        <v>0.9026745767234825</v>
      </c>
      <c r="O18" s="38">
        <f>tpTCOM2DEAD!C37</f>
        <v>6.7298419737604753E-4</v>
      </c>
      <c r="P18" s="38">
        <f>tpTCOM2LOW!C36</f>
        <v>3.1968318681264596E-2</v>
      </c>
      <c r="Q18" s="38">
        <f t="shared" si="4"/>
        <v>0.96735869712135936</v>
      </c>
      <c r="S18" s="27">
        <f t="shared" si="5"/>
        <v>141.56592994201523</v>
      </c>
      <c r="T18" s="27">
        <f t="shared" si="11"/>
        <v>129.91695757662663</v>
      </c>
      <c r="U18" s="27">
        <f t="shared" si="12"/>
        <v>125.76491828407976</v>
      </c>
      <c r="V18" s="27">
        <f t="shared" si="8"/>
        <v>55.802078458486044</v>
      </c>
      <c r="W18" s="27">
        <f t="shared" si="13"/>
        <v>8.0979767956172033</v>
      </c>
      <c r="X18" s="27">
        <f t="shared" si="10"/>
        <v>965.85213894317519</v>
      </c>
      <c r="Y18" s="27">
        <f t="shared" si="0"/>
        <v>1427</v>
      </c>
    </row>
    <row r="19" spans="1:25" x14ac:dyDescent="0.2">
      <c r="A19">
        <v>10</v>
      </c>
      <c r="B19" s="38">
        <f>tpNTRD2TRD!C37</f>
        <v>3.2094774193021869E-2</v>
      </c>
      <c r="C19" s="38">
        <f>tpNTRD2COM!C38</f>
        <v>1.7297733572355201E-2</v>
      </c>
      <c r="D19" s="38">
        <f>tpNTRD2DEAD!C39</f>
        <v>3.5726645810385538E-4</v>
      </c>
      <c r="E19" s="38">
        <f>tpNTRD2LOW!C37</f>
        <v>7.6377899025676044E-2</v>
      </c>
      <c r="F19" s="38">
        <f t="shared" si="1"/>
        <v>0.87387232675084303</v>
      </c>
      <c r="G19" s="38">
        <f>tpTRD2TCOM!C38</f>
        <v>4.4417407415706101E-2</v>
      </c>
      <c r="H19" s="38">
        <f>tpTRD2DEAD!C39</f>
        <v>1.2633852112970967E-3</v>
      </c>
      <c r="I19" s="38">
        <f>tpTRD2LOW!C38</f>
        <v>0.11580608281538451</v>
      </c>
      <c r="J19" s="38">
        <f t="shared" si="2"/>
        <v>0.83851312455761229</v>
      </c>
      <c r="K19" s="38">
        <f>tpCOM2TRD!C37</f>
        <v>2.7765935842552714E-2</v>
      </c>
      <c r="L19" s="38">
        <f>tpCOM2DEAD!C39</f>
        <v>3.0350759636431635E-3</v>
      </c>
      <c r="M19" s="38">
        <f>tpCOM2LOW!C37</f>
        <v>6.05575886968438E-2</v>
      </c>
      <c r="N19" s="38">
        <f t="shared" si="3"/>
        <v>0.90864139949696032</v>
      </c>
      <c r="O19" s="38">
        <f>tpTCOM2DEAD!C38</f>
        <v>6.3075420860025933E-4</v>
      </c>
      <c r="P19" s="38">
        <f>tpTCOM2LOW!C37</f>
        <v>2.9920676688016568E-2</v>
      </c>
      <c r="Q19" s="38">
        <f t="shared" si="4"/>
        <v>0.96944856910338317</v>
      </c>
      <c r="S19" s="27">
        <f t="shared" si="5"/>
        <v>123.71054858707569</v>
      </c>
      <c r="T19" s="27">
        <f>S18*C19+T18*N19</f>
        <v>120.49669588987292</v>
      </c>
      <c r="U19" s="27">
        <f t="shared" si="12"/>
        <v>113.60632705396289</v>
      </c>
      <c r="V19" s="27">
        <f t="shared" si="8"/>
        <v>59.683396728600968</v>
      </c>
      <c r="W19" s="27">
        <f t="shared" si="13"/>
        <v>8.7369483229026592</v>
      </c>
      <c r="X19" s="27">
        <f t="shared" si="10"/>
        <v>1000.7660834175849</v>
      </c>
      <c r="Y19" s="27">
        <f t="shared" si="0"/>
        <v>1427</v>
      </c>
    </row>
    <row r="20" spans="1:25" x14ac:dyDescent="0.2">
      <c r="A20" s="5"/>
    </row>
    <row r="21" spans="1:25" x14ac:dyDescent="0.2">
      <c r="A21" t="s">
        <v>87</v>
      </c>
      <c r="B21" s="44" t="s">
        <v>107</v>
      </c>
    </row>
    <row r="22" spans="1:25" x14ac:dyDescent="0.2">
      <c r="A22" t="s">
        <v>88</v>
      </c>
      <c r="B22" s="16" t="s">
        <v>89</v>
      </c>
      <c r="C22" s="50">
        <v>3869</v>
      </c>
    </row>
    <row r="23" spans="1:25" x14ac:dyDescent="0.2">
      <c r="A23" t="s">
        <v>90</v>
      </c>
      <c r="B23" s="16" t="s">
        <v>91</v>
      </c>
    </row>
    <row r="24" spans="1:25" x14ac:dyDescent="0.2">
      <c r="A24" t="s">
        <v>109</v>
      </c>
      <c r="B24" s="16">
        <v>3869</v>
      </c>
      <c r="S24" s="5" t="s">
        <v>168</v>
      </c>
    </row>
    <row r="25" spans="1:25" x14ac:dyDescent="0.2">
      <c r="A25" s="5" t="s">
        <v>29</v>
      </c>
      <c r="B25" s="34" t="s">
        <v>0</v>
      </c>
      <c r="C25" s="39" t="s">
        <v>67</v>
      </c>
      <c r="D25" s="39" t="s">
        <v>76</v>
      </c>
      <c r="E25" s="39" t="s">
        <v>177</v>
      </c>
      <c r="F25" s="39" t="s">
        <v>4</v>
      </c>
      <c r="G25" s="35" t="s">
        <v>68</v>
      </c>
      <c r="H25" s="35" t="s">
        <v>77</v>
      </c>
      <c r="I25" s="35" t="s">
        <v>178</v>
      </c>
      <c r="J25" s="35" t="s">
        <v>2</v>
      </c>
      <c r="K25" s="36" t="s">
        <v>78</v>
      </c>
      <c r="L25" s="36" t="s">
        <v>80</v>
      </c>
      <c r="M25" s="36" t="s">
        <v>179</v>
      </c>
      <c r="N25" s="36" t="s">
        <v>92</v>
      </c>
      <c r="O25" s="37" t="s">
        <v>81</v>
      </c>
      <c r="P25" s="37" t="s">
        <v>180</v>
      </c>
      <c r="Q25" s="37" t="s">
        <v>93</v>
      </c>
      <c r="R25" s="5"/>
      <c r="S25" s="30" t="s">
        <v>69</v>
      </c>
      <c r="T25" s="30" t="s">
        <v>193</v>
      </c>
      <c r="U25" s="30" t="s">
        <v>6</v>
      </c>
      <c r="V25" s="30" t="s">
        <v>194</v>
      </c>
      <c r="W25" s="30" t="s">
        <v>195</v>
      </c>
      <c r="X25" s="30" t="s">
        <v>196</v>
      </c>
      <c r="Y25" s="5"/>
    </row>
    <row r="26" spans="1:25" x14ac:dyDescent="0.2">
      <c r="A26" s="5"/>
      <c r="B26" s="5"/>
      <c r="C26" s="40"/>
      <c r="D26" s="40"/>
      <c r="E26" s="40"/>
      <c r="F26" s="4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1" t="s">
        <v>94</v>
      </c>
    </row>
    <row r="27" spans="1:25" x14ac:dyDescent="0.2">
      <c r="A27">
        <v>0</v>
      </c>
      <c r="S27" s="16">
        <f>B24</f>
        <v>3869</v>
      </c>
      <c r="T27" s="27"/>
      <c r="U27" s="27"/>
      <c r="V27" s="27"/>
      <c r="W27" s="27"/>
      <c r="X27" s="27"/>
      <c r="Y27" s="27">
        <f>SUM(S27:X27)</f>
        <v>3869</v>
      </c>
    </row>
    <row r="28" spans="1:25" x14ac:dyDescent="0.2">
      <c r="A28">
        <v>1</v>
      </c>
      <c r="B28" s="38">
        <f>tpNTRD2TRD!G28</f>
        <v>7.294924050677698E-2</v>
      </c>
      <c r="C28" s="38">
        <f>tpNTRD2COM!G29</f>
        <v>0.10973929588594689</v>
      </c>
      <c r="D28" s="38">
        <f>tpNTRD2DEAD!G30</f>
        <v>6.8972760770025232E-4</v>
      </c>
      <c r="E28" s="38">
        <f>tpNTRD2LOW!G28</f>
        <v>0.15115072394357298</v>
      </c>
      <c r="F28" s="38">
        <f>1-B28-C28-D28-E28</f>
        <v>0.6654710120560029</v>
      </c>
      <c r="G28" s="38">
        <f>tpTRD2TCOM!G29</f>
        <v>4.5037545154617109E-2</v>
      </c>
      <c r="H28" s="38">
        <f>tpTRD2DEAD!G30</f>
        <v>2.409624243261077E-3</v>
      </c>
      <c r="I28" s="38">
        <f>tpTRD2LOW!G29</f>
        <v>4.9008524498090678E-2</v>
      </c>
      <c r="J28" s="38">
        <f>1-G28-H28-I28</f>
        <v>0.90354430610403114</v>
      </c>
      <c r="K28" s="38">
        <f>tpCOM2TRD!G28</f>
        <v>8.981220610059204E-2</v>
      </c>
      <c r="L28" s="38">
        <f>tpCOM2DEAD!G30</f>
        <v>3.9449211967104159E-3</v>
      </c>
      <c r="M28" s="38">
        <f>tpCOM2LOW!G28</f>
        <v>0.12648837220310805</v>
      </c>
      <c r="N28" s="38">
        <f>1-K28-L28-M28</f>
        <v>0.7797545004995895</v>
      </c>
      <c r="O28" s="38">
        <f>tpTCOM2DEAD!G29</f>
        <v>7.6648111573667244E-3</v>
      </c>
      <c r="P28" s="38">
        <f>tpTCOM2LOW!G28</f>
        <v>7.343056384027602E-2</v>
      </c>
      <c r="Q28" s="38">
        <f>1-O28-P28</f>
        <v>0.91890462500235726</v>
      </c>
      <c r="S28" s="27">
        <f>S27*F28</f>
        <v>2574.7073456446751</v>
      </c>
      <c r="T28" s="27">
        <f>S27*C28+T27*N28</f>
        <v>424.5813357827285</v>
      </c>
      <c r="U28" s="27">
        <f>S27*B28+T27*K28+U27*J28</f>
        <v>282.24061152072011</v>
      </c>
      <c r="V28" s="27">
        <f>U27*G28+V27*Q28</f>
        <v>0</v>
      </c>
      <c r="W28" s="27">
        <f>S27*D28+T27*L28+U27*H28+V27*O28+W27</f>
        <v>2.6685561141922762</v>
      </c>
      <c r="X28" s="27">
        <f>S27*E28+T27*M28+U27*I28+V27*P28+X27</f>
        <v>584.8021509376839</v>
      </c>
      <c r="Y28" s="27">
        <f t="shared" ref="Y28:Y37" si="14">SUM(S28:X28)</f>
        <v>3868.9999999999995</v>
      </c>
    </row>
    <row r="29" spans="1:25" x14ac:dyDescent="0.2">
      <c r="A29">
        <v>2</v>
      </c>
      <c r="B29" s="38">
        <f>tpNTRD2TRD!G29</f>
        <v>6.8824554662733517E-2</v>
      </c>
      <c r="C29" s="38">
        <f>tpNTRD2COM!G30</f>
        <v>3.3339969929965019E-2</v>
      </c>
      <c r="D29" s="38">
        <f>tpNTRD2DEAD!G31</f>
        <v>6.89252211421576E-4</v>
      </c>
      <c r="E29" s="38">
        <f>tpNTRD2LOW!G29</f>
        <v>0.14797295318651527</v>
      </c>
      <c r="F29" s="38">
        <f t="shared" ref="F29:F37" si="15">1-B29-C29-D29-E29</f>
        <v>0.74917327000936462</v>
      </c>
      <c r="G29" s="38">
        <f>tpTRD2TCOM!G30</f>
        <v>3.1722633973678471E-2</v>
      </c>
      <c r="H29" s="38">
        <f>tpTRD2DEAD!G31</f>
        <v>2.4038319116099771E-3</v>
      </c>
      <c r="I29" s="38">
        <f>tpTRD2LOW!G30</f>
        <v>5.7693484925304572E-2</v>
      </c>
      <c r="J29" s="38">
        <f t="shared" ref="J29:J37" si="16">1-G29-H29-I29</f>
        <v>0.90818004918940698</v>
      </c>
      <c r="K29" s="38">
        <f>tpCOM2TRD!G29</f>
        <v>6.3046783313062127E-2</v>
      </c>
      <c r="L29" s="38">
        <f>tpCOM2DEAD!G31</f>
        <v>3.9294199446797684E-3</v>
      </c>
      <c r="M29" s="38">
        <f>tpCOM2LOW!G29</f>
        <v>0.11734137502633446</v>
      </c>
      <c r="N29" s="38">
        <f t="shared" ref="N29:N37" si="17">1-K29-L29-M29</f>
        <v>0.81568242171592364</v>
      </c>
      <c r="O29" s="38">
        <f>tpTCOM2DEAD!G30</f>
        <v>2.5833403711021941E-3</v>
      </c>
      <c r="P29" s="38">
        <f>tpTCOM2LOW!G29</f>
        <v>5.6755438993475238E-2</v>
      </c>
      <c r="Q29" s="38">
        <f t="shared" ref="Q29:Q37" si="18">1-O29-P29</f>
        <v>0.94066122063542257</v>
      </c>
      <c r="S29" s="27">
        <f t="shared" ref="S29:S37" si="19">S28*F29</f>
        <v>1928.9019214537527</v>
      </c>
      <c r="T29" s="27">
        <f t="shared" ref="T29:T30" si="20">S28*C29+T28*N29</f>
        <v>432.16419766889123</v>
      </c>
      <c r="U29" s="27">
        <f t="shared" ref="U29:U30" si="21">S28*B29+T28*K29+U28*J29</f>
        <v>460.29686638086349</v>
      </c>
      <c r="V29" s="27">
        <f t="shared" ref="V29:V37" si="22">U28*G29+V28*Q29</f>
        <v>8.9534156117789827</v>
      </c>
      <c r="W29" s="27">
        <f t="shared" ref="W29:W33" si="23">S28*D29+T28*L29+U28*H29+V28*O29+W28</f>
        <v>6.7899962036304977</v>
      </c>
      <c r="X29" s="27">
        <f t="shared" ref="X29:X37" si="24">S28*E29+T28*M29+U28*I29+V28*P29+X28</f>
        <v>1031.8936026810829</v>
      </c>
      <c r="Y29" s="27">
        <f t="shared" si="14"/>
        <v>3868.9999999999995</v>
      </c>
    </row>
    <row r="30" spans="1:25" x14ac:dyDescent="0.2">
      <c r="A30">
        <v>3</v>
      </c>
      <c r="B30" s="38">
        <f>tpNTRD2TRD!G30</f>
        <v>5.9476216923715963E-2</v>
      </c>
      <c r="C30" s="38">
        <f>tpNTRD2COM!G31</f>
        <v>2.3960519139410552E-2</v>
      </c>
      <c r="D30" s="38">
        <f>tpNTRD2DEAD!G32</f>
        <v>6.8877747002704659E-4</v>
      </c>
      <c r="E30" s="38">
        <f>tpNTRD2LOW!G30</f>
        <v>0.12691741017516445</v>
      </c>
      <c r="F30" s="38">
        <f t="shared" si="15"/>
        <v>0.78895707629168199</v>
      </c>
      <c r="G30" s="38">
        <f>tpTRD2TCOM!G31</f>
        <v>2.8086715114175265E-2</v>
      </c>
      <c r="H30" s="38">
        <f>tpTRD2DEAD!G32</f>
        <v>2.3980673607620906E-3</v>
      </c>
      <c r="I30" s="38">
        <f>tpTRD2LOW!G31</f>
        <v>6.1490943880443849E-2</v>
      </c>
      <c r="J30" s="38">
        <f t="shared" si="16"/>
        <v>0.9080242736446188</v>
      </c>
      <c r="K30" s="38">
        <f>tpCOM2TRD!G30</f>
        <v>5.0503252779702024E-2</v>
      </c>
      <c r="L30" s="38">
        <f>tpCOM2DEAD!G32</f>
        <v>3.9140400376913576E-3</v>
      </c>
      <c r="M30" s="38">
        <f>tpCOM2LOW!G30</f>
        <v>9.9695501900907924E-2</v>
      </c>
      <c r="N30" s="38">
        <f t="shared" si="17"/>
        <v>0.8458872052816987</v>
      </c>
      <c r="O30" s="38">
        <f>tpTCOM2DEAD!G31</f>
        <v>1.897604123745511E-3</v>
      </c>
      <c r="P30" s="38">
        <f>tpTCOM2LOW!G30</f>
        <v>4.667796683118941E-2</v>
      </c>
      <c r="Q30" s="38">
        <f t="shared" si="18"/>
        <v>0.95142442904506508</v>
      </c>
      <c r="S30" s="27">
        <f t="shared" si="19"/>
        <v>1521.8208204035604</v>
      </c>
      <c r="T30" s="27">
        <f t="shared" si="20"/>
        <v>411.77965679598447</v>
      </c>
      <c r="U30" s="27">
        <f t="shared" si="21"/>
        <v>554.51021457854279</v>
      </c>
      <c r="V30" s="27">
        <f t="shared" si="22"/>
        <v>21.446725290426905</v>
      </c>
      <c r="W30" s="27">
        <f t="shared" si="23"/>
        <v>10.930901291468063</v>
      </c>
      <c r="X30" s="27">
        <f t="shared" si="24"/>
        <v>1348.5116816400173</v>
      </c>
      <c r="Y30" s="27">
        <f t="shared" si="14"/>
        <v>3869</v>
      </c>
    </row>
    <row r="31" spans="1:25" x14ac:dyDescent="0.2">
      <c r="A31">
        <v>4</v>
      </c>
      <c r="B31" s="38">
        <f>tpNTRD2TRD!G31</f>
        <v>5.2724915066429068E-2</v>
      </c>
      <c r="C31" s="38">
        <f>tpNTRD2COM!G32</f>
        <v>1.9357719819231622E-2</v>
      </c>
      <c r="D31" s="38">
        <f>tpNTRD2DEAD!G33</f>
        <v>6.8830338216485654E-4</v>
      </c>
      <c r="E31" s="38">
        <f>tpNTRD2LOW!G31</f>
        <v>0.11157735575767402</v>
      </c>
      <c r="F31" s="38">
        <f t="shared" si="15"/>
        <v>0.81565170597450043</v>
      </c>
      <c r="G31" s="38">
        <f>tpTRD2TCOM!G32</f>
        <v>2.5955801963064129E-2</v>
      </c>
      <c r="H31" s="38">
        <f>tpTRD2DEAD!G33</f>
        <v>2.3923303913343519E-3</v>
      </c>
      <c r="I31" s="38">
        <f>tpTRD2LOW!G32</f>
        <v>6.4090129773887727E-2</v>
      </c>
      <c r="J31" s="38">
        <f t="shared" si="16"/>
        <v>0.90756173787171379</v>
      </c>
      <c r="K31" s="38">
        <f>tpCOM2TRD!G31</f>
        <v>4.2992646693965964E-2</v>
      </c>
      <c r="L31" s="38">
        <f>tpCOM2DEAD!G33</f>
        <v>3.8987800564523889E-3</v>
      </c>
      <c r="M31" s="38">
        <f>tpCOM2LOW!G31</f>
        <v>8.7321945710029825E-2</v>
      </c>
      <c r="N31" s="38">
        <f t="shared" si="17"/>
        <v>0.86578662753955182</v>
      </c>
      <c r="O31" s="38">
        <f>tpTCOM2DEAD!G32</f>
        <v>1.5556561553772275E-3</v>
      </c>
      <c r="P31" s="38">
        <f>tpTCOM2LOW!G31</f>
        <v>4.0333545721241038E-2</v>
      </c>
      <c r="Q31" s="38">
        <f t="shared" si="18"/>
        <v>0.95811079812338174</v>
      </c>
      <c r="S31" s="27">
        <f t="shared" si="19"/>
        <v>1241.275748349678</v>
      </c>
      <c r="T31" s="27">
        <f>S30*C31+T30*N31</f>
        <v>385.97230140323484</v>
      </c>
      <c r="U31" s="27">
        <f>S30*B31+T30*K31+U30*J31</f>
        <v>601.19362481301266</v>
      </c>
      <c r="V31" s="27">
        <f t="shared" si="22"/>
        <v>34.941096401240685</v>
      </c>
      <c r="W31" s="27">
        <f t="shared" si="23"/>
        <v>14.943749391622042</v>
      </c>
      <c r="X31" s="27">
        <f t="shared" si="24"/>
        <v>1590.6734796412118</v>
      </c>
      <c r="Y31" s="27">
        <f t="shared" si="14"/>
        <v>3869</v>
      </c>
    </row>
    <row r="32" spans="1:25" x14ac:dyDescent="0.2">
      <c r="A32">
        <v>5</v>
      </c>
      <c r="B32" s="38">
        <f>tpNTRD2TRD!G32</f>
        <v>4.7642366106356748E-2</v>
      </c>
      <c r="C32" s="38">
        <f>tpNTRD2COM!G33</f>
        <v>1.6520832989878831E-2</v>
      </c>
      <c r="D32" s="38">
        <f>tpNTRD2DEAD!G34</f>
        <v>6.8782994648652895E-4</v>
      </c>
      <c r="E32" s="38">
        <f>tpNTRD2LOW!G32</f>
        <v>0.10007719659896297</v>
      </c>
      <c r="F32" s="38">
        <f t="shared" si="15"/>
        <v>0.83507177435831492</v>
      </c>
      <c r="G32" s="38">
        <f>tpTRD2TCOM!G33</f>
        <v>2.4476954003430085E-2</v>
      </c>
      <c r="H32" s="38">
        <f>tpTRD2DEAD!G34</f>
        <v>2.3866208058480609E-3</v>
      </c>
      <c r="I32" s="38">
        <f>tpTRD2LOW!G33</f>
        <v>6.609245316140866E-2</v>
      </c>
      <c r="J32" s="38">
        <f t="shared" si="16"/>
        <v>0.90704397202931319</v>
      </c>
      <c r="K32" s="38">
        <f>tpCOM2TRD!G32</f>
        <v>3.7838535654307504E-2</v>
      </c>
      <c r="L32" s="38">
        <f>tpCOM2DEAD!G34</f>
        <v>3.883638603717765E-3</v>
      </c>
      <c r="M32" s="38">
        <f>tpCOM2LOW!G32</f>
        <v>7.8181413713423242E-2</v>
      </c>
      <c r="N32" s="38">
        <f t="shared" si="17"/>
        <v>0.88009641202855149</v>
      </c>
      <c r="O32" s="38">
        <f>tpTCOM2DEAD!G33</f>
        <v>1.3424753372968112E-3</v>
      </c>
      <c r="P32" s="38">
        <f>tpTCOM2LOW!G32</f>
        <v>3.5858973163536256E-2</v>
      </c>
      <c r="Q32" s="38">
        <f t="shared" si="18"/>
        <v>0.96279855149916693</v>
      </c>
      <c r="S32" s="27">
        <f t="shared" si="19"/>
        <v>1036.5543416423109</v>
      </c>
      <c r="T32" s="27">
        <f t="shared" ref="T32:T36" si="25">S31*C32+T31*N32</f>
        <v>360.19974694026149</v>
      </c>
      <c r="U32" s="27">
        <f t="shared" ref="U32:U37" si="26">S31*B32+T31*K32+U31*J32</f>
        <v>619.05099373913436</v>
      </c>
      <c r="V32" s="27">
        <f t="shared" si="22"/>
        <v>48.356625704610806</v>
      </c>
      <c r="W32" s="27">
        <f t="shared" si="23"/>
        <v>18.778241726378543</v>
      </c>
      <c r="X32" s="27">
        <f t="shared" si="24"/>
        <v>1786.0600502473039</v>
      </c>
      <c r="Y32" s="27">
        <f t="shared" si="14"/>
        <v>3869</v>
      </c>
    </row>
    <row r="33" spans="1:31" x14ac:dyDescent="0.2">
      <c r="A33">
        <v>6</v>
      </c>
      <c r="B33" s="38">
        <f>tpNTRD2TRD!G33</f>
        <v>4.3652238601285975E-2</v>
      </c>
      <c r="C33" s="38">
        <f>tpNTRD2COM!G34</f>
        <v>1.4560941236327118E-2</v>
      </c>
      <c r="D33" s="38">
        <f>tpNTRD2DEAD!G35</f>
        <v>6.8735716164669558E-4</v>
      </c>
      <c r="E33" s="38">
        <f>tpNTRD2LOW!G33</f>
        <v>9.1104608937590648E-2</v>
      </c>
      <c r="F33" s="38">
        <f t="shared" si="15"/>
        <v>0.84999485406314956</v>
      </c>
      <c r="G33" s="38">
        <f>tpTRD2TCOM!G34</f>
        <v>2.3358799534821784E-2</v>
      </c>
      <c r="H33" s="38">
        <f>tpTRD2DEAD!G35</f>
        <v>2.3809384087044583E-3</v>
      </c>
      <c r="I33" s="38">
        <f>tpTRD2LOW!G34</f>
        <v>6.7731588233577722E-2</v>
      </c>
      <c r="J33" s="38">
        <f t="shared" si="16"/>
        <v>0.90652867382289604</v>
      </c>
      <c r="K33" s="38">
        <f>tpCOM2TRD!G33</f>
        <v>3.4020236431948736E-2</v>
      </c>
      <c r="L33" s="38">
        <f>tpCOM2DEAD!G35</f>
        <v>3.868614303864093E-3</v>
      </c>
      <c r="M33" s="38">
        <f>tpCOM2LOW!G33</f>
        <v>7.1104864241080978E-2</v>
      </c>
      <c r="N33" s="38">
        <f t="shared" si="17"/>
        <v>0.89100628502310619</v>
      </c>
      <c r="O33" s="38">
        <f>tpTCOM2DEAD!G34</f>
        <v>1.1938591698642531E-3</v>
      </c>
      <c r="P33" s="38">
        <f>tpTCOM2LOW!G33</f>
        <v>3.2483248793998554E-2</v>
      </c>
      <c r="Q33" s="38">
        <f t="shared" si="18"/>
        <v>0.96632289203613719</v>
      </c>
      <c r="S33" s="27">
        <f t="shared" si="19"/>
        <v>881.06585635278009</v>
      </c>
      <c r="T33" s="27">
        <f t="shared" si="25"/>
        <v>336.03344524441877</v>
      </c>
      <c r="U33" s="27">
        <f t="shared" si="26"/>
        <v>618.68947438128828</v>
      </c>
      <c r="V33" s="27">
        <f t="shared" si="22"/>
        <v>61.18840246457318</v>
      </c>
      <c r="W33" s="27">
        <f t="shared" si="23"/>
        <v>22.415851958764993</v>
      </c>
      <c r="X33" s="27">
        <f t="shared" si="24"/>
        <v>1949.6069695981746</v>
      </c>
      <c r="Y33" s="27">
        <f t="shared" si="14"/>
        <v>3869</v>
      </c>
    </row>
    <row r="34" spans="1:31" x14ac:dyDescent="0.2">
      <c r="A34">
        <v>7</v>
      </c>
      <c r="B34" s="38">
        <f>tpNTRD2TRD!G34</f>
        <v>4.0416760978773891E-2</v>
      </c>
      <c r="C34" s="38">
        <f>tpNTRD2COM!G35</f>
        <v>1.3109119055975671E-2</v>
      </c>
      <c r="D34" s="38">
        <f>tpNTRD2DEAD!G36</f>
        <v>6.8688502630476211E-4</v>
      </c>
      <c r="E34" s="38">
        <f>tpNTRD2LOW!G34</f>
        <v>8.3874846983787776E-2</v>
      </c>
      <c r="F34" s="38">
        <f t="shared" si="15"/>
        <v>0.8619123879551579</v>
      </c>
      <c r="G34" s="38">
        <f>tpTRD2TCOM!G35</f>
        <v>2.2467711060492612E-2</v>
      </c>
      <c r="H34" s="38">
        <f>tpTRD2DEAD!G36</f>
        <v>2.3752830061632979E-3</v>
      </c>
      <c r="I34" s="38">
        <f>tpTRD2LOW!G35</f>
        <v>6.9124639113921083E-2</v>
      </c>
      <c r="J34" s="38">
        <f t="shared" si="16"/>
        <v>0.90603236681942301</v>
      </c>
      <c r="K34" s="38">
        <f>tpCOM2TRD!G34</f>
        <v>3.1047534645207708E-2</v>
      </c>
      <c r="L34" s="38">
        <f>tpCOM2DEAD!G36</f>
        <v>3.8537058024740167E-3</v>
      </c>
      <c r="M34" s="38">
        <f>tpCOM2LOW!G34</f>
        <v>6.5429506291632356E-2</v>
      </c>
      <c r="N34" s="38">
        <f t="shared" si="17"/>
        <v>0.89966925326068592</v>
      </c>
      <c r="O34" s="38">
        <f>tpTCOM2DEAD!G35</f>
        <v>1.0829384490309568E-3</v>
      </c>
      <c r="P34" s="38">
        <f>tpTCOM2LOW!G34</f>
        <v>2.9819860291647404E-2</v>
      </c>
      <c r="Q34" s="38">
        <f t="shared" si="18"/>
        <v>0.96909720125932164</v>
      </c>
      <c r="S34" s="27">
        <f t="shared" si="19"/>
        <v>759.40157619478077</v>
      </c>
      <c r="T34" s="27">
        <f t="shared" si="25"/>
        <v>313.86895596074561</v>
      </c>
      <c r="U34" s="27">
        <f t="shared" si="26"/>
        <v>606.59552695588707</v>
      </c>
      <c r="V34" s="27">
        <f t="shared" si="22"/>
        <v>73.198045924513679</v>
      </c>
      <c r="W34" s="27">
        <f>S33*D34+T33*L34+U33*H34+V33*O34+W33</f>
        <v>25.851842808699494</v>
      </c>
      <c r="X34" s="27">
        <f t="shared" si="24"/>
        <v>2090.0840521553732</v>
      </c>
      <c r="Y34" s="27">
        <f t="shared" si="14"/>
        <v>3869</v>
      </c>
    </row>
    <row r="35" spans="1:31" x14ac:dyDescent="0.2">
      <c r="A35">
        <v>8</v>
      </c>
      <c r="B35" s="38">
        <f>tpNTRD2TRD!G35</f>
        <v>3.7727048428923493E-2</v>
      </c>
      <c r="C35" s="38">
        <f>tpNTRD2COM!G36</f>
        <v>1.1981548048200508E-2</v>
      </c>
      <c r="D35" s="38">
        <f>tpNTRD2DEAD!G37</f>
        <v>6.8641353912268777E-4</v>
      </c>
      <c r="E35" s="38">
        <f>tpNTRD2LOW!G35</f>
        <v>7.7900513855883591E-2</v>
      </c>
      <c r="F35" s="38">
        <f t="shared" si="15"/>
        <v>0.87170447612786972</v>
      </c>
      <c r="G35" s="38">
        <f>tpTRD2TCOM!G36</f>
        <v>2.1731734863034702E-2</v>
      </c>
      <c r="H35" s="38">
        <f>tpTRD2DEAD!G37</f>
        <v>2.3696544063216418E-3</v>
      </c>
      <c r="I35" s="38">
        <f>tpTRD2LOW!G36</f>
        <v>7.0339163091308277E-2</v>
      </c>
      <c r="J35" s="38">
        <f t="shared" si="16"/>
        <v>0.90555944763933538</v>
      </c>
      <c r="K35" s="38">
        <f>tpCOM2TRD!G35</f>
        <v>2.8650615140124569E-2</v>
      </c>
      <c r="L35" s="38">
        <f>tpCOM2DEAD!G37</f>
        <v>3.8389117659264338E-3</v>
      </c>
      <c r="M35" s="38">
        <f>tpCOM2LOW!G35</f>
        <v>6.0754039015206263E-2</v>
      </c>
      <c r="N35" s="38">
        <f t="shared" si="17"/>
        <v>0.90675643407874273</v>
      </c>
      <c r="O35" s="38">
        <f>tpTCOM2DEAD!G36</f>
        <v>9.9623348538124823E-4</v>
      </c>
      <c r="P35" s="38">
        <f>tpTCOM2LOW!G35</f>
        <v>2.7650004063072608E-2</v>
      </c>
      <c r="Q35" s="38">
        <f t="shared" si="18"/>
        <v>0.97135376245154614</v>
      </c>
      <c r="S35" s="27">
        <f t="shared" si="19"/>
        <v>661.97375314754993</v>
      </c>
      <c r="T35" s="27">
        <f t="shared" si="25"/>
        <v>293.70150174804064</v>
      </c>
      <c r="U35" s="27">
        <f t="shared" si="26"/>
        <v>586.95082903443006</v>
      </c>
      <c r="V35" s="27">
        <f t="shared" si="22"/>
        <v>84.283570473785588</v>
      </c>
      <c r="W35" s="27">
        <f t="shared" ref="W35:W37" si="27">S34*D35+T34*L35+U34*H35+V34*O35+W34</f>
        <v>29.088365667947944</v>
      </c>
      <c r="X35" s="27">
        <f t="shared" si="24"/>
        <v>2213.0019799282459</v>
      </c>
      <c r="Y35" s="27">
        <f t="shared" si="14"/>
        <v>3869</v>
      </c>
    </row>
    <row r="36" spans="1:31" x14ac:dyDescent="0.2">
      <c r="A36">
        <v>9</v>
      </c>
      <c r="B36" s="38">
        <f>tpNTRD2TRD!G36</f>
        <v>3.544676686467485E-2</v>
      </c>
      <c r="C36" s="38">
        <f>tpNTRD2COM!G37</f>
        <v>1.1075253602123358E-2</v>
      </c>
      <c r="D36" s="38">
        <f>tpNTRD2DEAD!G38</f>
        <v>6.8594269876709468E-4</v>
      </c>
      <c r="E36" s="38">
        <f>tpNTRD2LOW!G36</f>
        <v>7.286368532241827E-2</v>
      </c>
      <c r="F36" s="38">
        <f t="shared" si="15"/>
        <v>0.87992835151201643</v>
      </c>
      <c r="G36" s="38">
        <f>tpTRD2TCOM!G37</f>
        <v>2.1107899733641022E-2</v>
      </c>
      <c r="H36" s="38">
        <f>tpTRD2DEAD!G38</f>
        <v>2.3640524190899903E-3</v>
      </c>
      <c r="I36" s="38">
        <f>tpTRD2LOW!G37</f>
        <v>7.141786321590482E-2</v>
      </c>
      <c r="J36" s="38">
        <f t="shared" si="16"/>
        <v>0.90511018463136417</v>
      </c>
      <c r="K36" s="38">
        <f>tpCOM2TRD!G36</f>
        <v>2.6666741909775249E-2</v>
      </c>
      <c r="L36" s="38">
        <f>tpCOM2DEAD!G38</f>
        <v>3.8242308810017001E-3</v>
      </c>
      <c r="M36" s="38">
        <f>tpCOM2LOW!G36</f>
        <v>5.6820599733239496E-2</v>
      </c>
      <c r="N36" s="38">
        <f t="shared" si="17"/>
        <v>0.91268842747598355</v>
      </c>
      <c r="O36" s="38">
        <f>tpTCOM2DEAD!G37</f>
        <v>9.2614855404027363E-4</v>
      </c>
      <c r="P36" s="38">
        <f>tpTCOM2LOW!G36</f>
        <v>2.583898286803521E-2</v>
      </c>
      <c r="Q36" s="38">
        <f t="shared" si="18"/>
        <v>0.97323486857792452</v>
      </c>
      <c r="S36" s="27">
        <f t="shared" si="19"/>
        <v>582.48947335134608</v>
      </c>
      <c r="T36" s="27">
        <f t="shared" si="25"/>
        <v>275.38948897181257</v>
      </c>
      <c r="U36" s="27">
        <f t="shared" si="26"/>
        <v>562.55206468086874</v>
      </c>
      <c r="V36" s="27">
        <f t="shared" si="22"/>
        <v>94.417008881169181</v>
      </c>
      <c r="W36" s="27">
        <f t="shared" si="27"/>
        <v>32.131265717665755</v>
      </c>
      <c r="X36" s="27">
        <f t="shared" si="24"/>
        <v>2322.0206983971379</v>
      </c>
      <c r="Y36" s="27">
        <f t="shared" si="14"/>
        <v>3869</v>
      </c>
    </row>
    <row r="37" spans="1:31" x14ac:dyDescent="0.2">
      <c r="A37">
        <v>10</v>
      </c>
      <c r="B37" s="38">
        <f>tpNTRD2TRD!G37</f>
        <v>3.3482813551416579E-2</v>
      </c>
      <c r="C37" s="38">
        <f>tpNTRD2COM!G38</f>
        <v>1.0327596554708496E-2</v>
      </c>
      <c r="D37" s="38">
        <f>tpNTRD2DEAD!G39</f>
        <v>6.854725039080467E-4</v>
      </c>
      <c r="E37" s="38">
        <f>tpNTRD2LOW!G37</f>
        <v>6.8547789338089249E-2</v>
      </c>
      <c r="F37" s="38">
        <f t="shared" si="15"/>
        <v>0.88695632805187763</v>
      </c>
      <c r="G37" s="38">
        <f>tpTRD2TCOM!G38</f>
        <v>2.0568599246347907E-2</v>
      </c>
      <c r="H37" s="38">
        <f>tpTRD2DEAD!G39</f>
        <v>2.35847685617252E-3</v>
      </c>
      <c r="I37" s="38">
        <f>tpTRD2LOW!G38</f>
        <v>7.2389534953420043E-2</v>
      </c>
      <c r="J37" s="38">
        <f t="shared" si="16"/>
        <v>0.90468338894405953</v>
      </c>
      <c r="K37" s="38">
        <f>tpCOM2TRD!G37</f>
        <v>2.4991045415945878E-2</v>
      </c>
      <c r="L37" s="38">
        <f>tpCOM2DEAD!G39</f>
        <v>3.8096618544916083E-3</v>
      </c>
      <c r="M37" s="38">
        <f>tpCOM2LOW!G37</f>
        <v>5.3455260701927521E-2</v>
      </c>
      <c r="N37" s="38">
        <f t="shared" si="17"/>
        <v>0.91774403202763499</v>
      </c>
      <c r="O37" s="38">
        <f>tpTCOM2DEAD!G38</f>
        <v>8.6803931600121231E-4</v>
      </c>
      <c r="P37" s="38">
        <f>tpTCOM2LOW!G37</f>
        <v>2.429861035245684E-2</v>
      </c>
      <c r="Q37" s="38">
        <f t="shared" si="18"/>
        <v>0.97483335033154195</v>
      </c>
      <c r="S37" s="27">
        <f t="shared" si="19"/>
        <v>516.64272441258197</v>
      </c>
      <c r="T37" s="27">
        <f>S36*C37+T36*N37</f>
        <v>258.7527762651585</v>
      </c>
      <c r="U37" s="27">
        <f t="shared" si="26"/>
        <v>535.31716599082074</v>
      </c>
      <c r="V37" s="27">
        <f t="shared" si="22"/>
        <v>103.61175706953948</v>
      </c>
      <c r="W37" s="27">
        <f t="shared" si="27"/>
        <v>34.988410767477816</v>
      </c>
      <c r="X37" s="27">
        <f t="shared" si="24"/>
        <v>2419.6871654944216</v>
      </c>
      <c r="Y37" s="27">
        <f t="shared" si="14"/>
        <v>3869</v>
      </c>
    </row>
    <row r="38" spans="1:31" x14ac:dyDescent="0.2">
      <c r="A38" s="5"/>
    </row>
    <row r="39" spans="1:31" x14ac:dyDescent="0.2">
      <c r="A39" t="s">
        <v>87</v>
      </c>
      <c r="B39" s="16" t="s">
        <v>104</v>
      </c>
    </row>
    <row r="40" spans="1:31" x14ac:dyDescent="0.2">
      <c r="A40" t="s">
        <v>88</v>
      </c>
      <c r="B40" s="16" t="s">
        <v>89</v>
      </c>
    </row>
    <row r="41" spans="1:31" x14ac:dyDescent="0.2">
      <c r="A41" t="s">
        <v>90</v>
      </c>
      <c r="B41" s="16" t="s">
        <v>91</v>
      </c>
    </row>
    <row r="42" spans="1:31" x14ac:dyDescent="0.2">
      <c r="A42" t="s">
        <v>109</v>
      </c>
      <c r="B42">
        <v>6009</v>
      </c>
      <c r="S42" s="5" t="s">
        <v>168</v>
      </c>
    </row>
    <row r="43" spans="1:31" s="5" customFormat="1" x14ac:dyDescent="0.2">
      <c r="A43" s="5" t="s">
        <v>29</v>
      </c>
      <c r="B43" s="34" t="s">
        <v>0</v>
      </c>
      <c r="C43" s="39" t="s">
        <v>67</v>
      </c>
      <c r="D43" s="39" t="s">
        <v>76</v>
      </c>
      <c r="E43" s="39" t="s">
        <v>177</v>
      </c>
      <c r="F43" s="39" t="s">
        <v>4</v>
      </c>
      <c r="G43" s="35" t="s">
        <v>68</v>
      </c>
      <c r="H43" s="35" t="s">
        <v>77</v>
      </c>
      <c r="I43" s="35" t="s">
        <v>178</v>
      </c>
      <c r="J43" s="35" t="s">
        <v>2</v>
      </c>
      <c r="K43" s="36" t="s">
        <v>78</v>
      </c>
      <c r="L43" s="36" t="s">
        <v>80</v>
      </c>
      <c r="M43" s="36" t="s">
        <v>179</v>
      </c>
      <c r="N43" s="36" t="s">
        <v>92</v>
      </c>
      <c r="O43" s="37" t="s">
        <v>81</v>
      </c>
      <c r="P43" s="37" t="s">
        <v>180</v>
      </c>
      <c r="Q43" s="37" t="s">
        <v>93</v>
      </c>
      <c r="S43" s="30" t="s">
        <v>69</v>
      </c>
      <c r="T43" s="30" t="s">
        <v>193</v>
      </c>
      <c r="U43" s="30" t="s">
        <v>6</v>
      </c>
      <c r="V43" s="30" t="s">
        <v>194</v>
      </c>
      <c r="W43" s="30" t="s">
        <v>195</v>
      </c>
      <c r="X43" s="30" t="s">
        <v>196</v>
      </c>
      <c r="AA43" s="30"/>
      <c r="AB43" s="30"/>
      <c r="AC43" s="30"/>
      <c r="AD43" s="30"/>
      <c r="AE43" s="30"/>
    </row>
    <row r="44" spans="1:31" s="5" customFormat="1" x14ac:dyDescent="0.2">
      <c r="C44" s="40"/>
      <c r="D44" s="40"/>
      <c r="E44" s="40"/>
      <c r="F44" s="40"/>
      <c r="Y44" s="1" t="s">
        <v>94</v>
      </c>
      <c r="AA44" s="30"/>
      <c r="AB44" s="30"/>
      <c r="AC44" s="30"/>
      <c r="AD44" s="30"/>
      <c r="AE44" s="30"/>
    </row>
    <row r="45" spans="1:31" x14ac:dyDescent="0.2">
      <c r="A45">
        <v>0</v>
      </c>
      <c r="S45">
        <f>B42</f>
        <v>6009</v>
      </c>
      <c r="T45" s="27"/>
      <c r="U45" s="27"/>
      <c r="V45" s="27"/>
      <c r="W45" s="27"/>
      <c r="X45" s="27"/>
      <c r="Y45" s="27">
        <f>SUM(S45:X45)</f>
        <v>6009</v>
      </c>
    </row>
    <row r="46" spans="1:31" x14ac:dyDescent="0.2">
      <c r="A46">
        <v>1</v>
      </c>
      <c r="B46" s="38">
        <f>tpNTRD2TRD!K28</f>
        <v>5.4763183363487955E-2</v>
      </c>
      <c r="C46" s="38">
        <f>tpNTRD2COM!K29</f>
        <v>0.12464155405176947</v>
      </c>
      <c r="D46" s="38">
        <f>tpNTRD2DEAD!K30</f>
        <v>1.9633457024916812E-3</v>
      </c>
      <c r="E46" s="38">
        <f>tpNTRD2LOW!K28</f>
        <v>7.3967764326968055E-2</v>
      </c>
      <c r="F46" s="38">
        <f>1-B46-C46-D46-E46</f>
        <v>0.74466415255528284</v>
      </c>
      <c r="G46" s="38">
        <f>tpTRD2TCOM!K29</f>
        <v>7.1570886660094812E-2</v>
      </c>
      <c r="H46" s="38">
        <f>tpTRD2DEAD!K30</f>
        <v>2.9787170514131711E-3</v>
      </c>
      <c r="I46" s="38">
        <f>tpTRD2LOW!K29</f>
        <v>3.1307899245018533E-2</v>
      </c>
      <c r="J46" s="38">
        <f>1-G46-H46-I46</f>
        <v>0.89414249704347348</v>
      </c>
      <c r="K46" s="38">
        <f>tpCOM2TRD!K28</f>
        <v>6.7683749654016023E-2</v>
      </c>
      <c r="L46" s="38">
        <f>tpCOM2DEAD!K30</f>
        <v>1.3440146673301401E-2</v>
      </c>
      <c r="M46" s="38">
        <f>tpCOM2LOW!K28</f>
        <v>5.6741129194267992E-2</v>
      </c>
      <c r="N46" s="38">
        <f>1-K46-L46-M46</f>
        <v>0.86213497447841458</v>
      </c>
      <c r="O46" s="38">
        <f>tpTCOM2DEAD!K29</f>
        <v>2.7675536469100703E-2</v>
      </c>
      <c r="P46" s="38">
        <f>tpTCOM2LOW!K28</f>
        <v>5.4549426089318009E-2</v>
      </c>
      <c r="Q46" s="38">
        <f>1-O46-P46</f>
        <v>0.91777503744158129</v>
      </c>
      <c r="S46" s="27">
        <f>S45*F46</f>
        <v>4474.6868927046944</v>
      </c>
      <c r="T46" s="27">
        <f>S45*C46+T45*N46</f>
        <v>748.97109829708268</v>
      </c>
      <c r="U46" s="27">
        <f>S45*B46+T45*K46+U45*J46</f>
        <v>329.07196883119911</v>
      </c>
      <c r="V46" s="27">
        <f>U45*G46+V45*Q46</f>
        <v>0</v>
      </c>
      <c r="W46" s="27">
        <f>S45*D46+T45*L46+U45*H46+V45*O46+W45</f>
        <v>11.797744326272513</v>
      </c>
      <c r="X46" s="27">
        <f>S45*E46+T45*M46+U45*I46+V45*P46+X45</f>
        <v>444.47229584075103</v>
      </c>
      <c r="Y46" s="27">
        <f t="shared" ref="Y46:Y55" si="28">SUM(S46:X46)</f>
        <v>6009</v>
      </c>
    </row>
    <row r="47" spans="1:31" x14ac:dyDescent="0.2">
      <c r="A47">
        <v>2</v>
      </c>
      <c r="B47" s="38">
        <f>tpNTRD2TRD!K29</f>
        <v>5.5549056575164513E-2</v>
      </c>
      <c r="C47" s="38">
        <f>tpNTRD2COM!K30</f>
        <v>3.8088385215130915E-2</v>
      </c>
      <c r="D47" s="38">
        <f>tpNTRD2DEAD!K31</f>
        <v>1.9594985294747458E-3</v>
      </c>
      <c r="E47" s="38">
        <f>tpNTRD2LOW!K29</f>
        <v>8.9408084195376269E-2</v>
      </c>
      <c r="F47" s="38">
        <f t="shared" ref="F47:F55" si="29">1-B47-C47-D47-E47</f>
        <v>0.81499497548485356</v>
      </c>
      <c r="G47" s="38">
        <f>tpTRD2TCOM!K30</f>
        <v>5.0621859245558287E-2</v>
      </c>
      <c r="H47" s="38">
        <f>tpTRD2DEAD!K31</f>
        <v>2.9698706470764336E-3</v>
      </c>
      <c r="I47" s="38">
        <f>tpTRD2LOW!K30</f>
        <v>3.691724642296057E-2</v>
      </c>
      <c r="J47" s="38">
        <f t="shared" ref="J47:J55" si="30">1-G47-H47-I47</f>
        <v>0.90949102368440471</v>
      </c>
      <c r="K47" s="38">
        <f>tpCOM2TRD!K29</f>
        <v>5.0849631030558284E-2</v>
      </c>
      <c r="L47" s="38">
        <f>tpCOM2DEAD!K31</f>
        <v>1.3261904728581797E-2</v>
      </c>
      <c r="M47" s="38">
        <f>tpCOM2LOW!K29</f>
        <v>6.5631351624521495E-2</v>
      </c>
      <c r="N47" s="38">
        <f t="shared" ref="N47:N55" si="31">1-K47-L47-M47</f>
        <v>0.87025711261633842</v>
      </c>
      <c r="O47" s="38">
        <f>tpTCOM2DEAD!K30</f>
        <v>9.3907654641636196E-3</v>
      </c>
      <c r="P47" s="38">
        <f>tpTCOM2LOW!K29</f>
        <v>4.5240079124052368E-2</v>
      </c>
      <c r="Q47" s="38">
        <f t="shared" ref="Q47:Q55" si="32">1-O47-P47</f>
        <v>0.94536915541178401</v>
      </c>
      <c r="S47" s="27">
        <f t="shared" ref="S47:S55" si="33">S46*F47</f>
        <v>3646.847334422258</v>
      </c>
      <c r="T47" s="27">
        <f t="shared" ref="T47:T54" si="34">S46*C47+T46*N47</f>
        <v>822.23102352354056</v>
      </c>
      <c r="U47" s="27">
        <f t="shared" ref="U47:U55" si="35">S46*B47+T46*K47+U46*J47</f>
        <v>585.93754115808861</v>
      </c>
      <c r="V47" s="27">
        <f t="shared" ref="V47:V55" si="36">U46*G47+V46*Q47</f>
        <v>16.658234887831707</v>
      </c>
      <c r="W47" s="27">
        <f t="shared" ref="W47:W55" si="37">S46*D47+T46*L47+U46*H47+V46*O47+W46</f>
        <v>31.475971243471889</v>
      </c>
      <c r="X47" s="27">
        <f t="shared" ref="X47:X55" si="38">S46*E47+T46*M47+U46*I47+V46*P47+X46</f>
        <v>905.84989476480905</v>
      </c>
      <c r="Y47" s="27">
        <f t="shared" si="28"/>
        <v>6009</v>
      </c>
    </row>
    <row r="48" spans="1:31" x14ac:dyDescent="0.2">
      <c r="A48">
        <v>3</v>
      </c>
      <c r="B48" s="38">
        <f>tpNTRD2TRD!K30</f>
        <v>4.9264045122346944E-2</v>
      </c>
      <c r="C48" s="38">
        <f>tpNTRD2COM!K31</f>
        <v>2.7392074264963817E-2</v>
      </c>
      <c r="D48" s="38">
        <f>tpNTRD2DEAD!K32</f>
        <v>1.9556664040319971E-3</v>
      </c>
      <c r="E48" s="38">
        <f>tpNTRD2LOW!K30</f>
        <v>8.2478604360552987E-2</v>
      </c>
      <c r="F48" s="38">
        <f t="shared" si="29"/>
        <v>0.83890960984810425</v>
      </c>
      <c r="G48" s="38">
        <f>tpTRD2TCOM!K31</f>
        <v>4.4870496174064689E-2</v>
      </c>
      <c r="H48" s="38">
        <f>tpTRD2DEAD!K32</f>
        <v>2.9610766325015581E-3</v>
      </c>
      <c r="I48" s="38">
        <f>tpTRD2LOW!K31</f>
        <v>3.9375865498666895E-2</v>
      </c>
      <c r="J48" s="38">
        <f t="shared" si="30"/>
        <v>0.91279256169476686</v>
      </c>
      <c r="K48" s="38">
        <f>tpCOM2TRD!K30</f>
        <v>4.1608385977898066E-2</v>
      </c>
      <c r="L48" s="38">
        <f>tpCOM2DEAD!K32</f>
        <v>1.3088328562134488E-2</v>
      </c>
      <c r="M48" s="38">
        <f>tpCOM2LOW!K30</f>
        <v>6.0264800301788601E-2</v>
      </c>
      <c r="N48" s="38">
        <f t="shared" si="31"/>
        <v>0.88503848515817884</v>
      </c>
      <c r="O48" s="38">
        <f>tpTCOM2DEAD!K31</f>
        <v>6.9042962440627464E-3</v>
      </c>
      <c r="P48" s="38">
        <f>tpTCOM2LOW!K30</f>
        <v>3.8087377684743351E-2</v>
      </c>
      <c r="Q48" s="38">
        <f t="shared" si="32"/>
        <v>0.9550083260711939</v>
      </c>
      <c r="S48" s="27">
        <f t="shared" si="33"/>
        <v>3059.3752744957756</v>
      </c>
      <c r="T48" s="27">
        <f t="shared" si="34"/>
        <v>827.60081252681312</v>
      </c>
      <c r="U48" s="27">
        <f t="shared" si="35"/>
        <v>748.70958661388318</v>
      </c>
      <c r="V48" s="27">
        <f t="shared" si="36"/>
        <v>42.200061214303808</v>
      </c>
      <c r="W48" s="27">
        <f t="shared" si="37"/>
        <v>51.219637195688776</v>
      </c>
      <c r="X48" s="27">
        <f t="shared" si="38"/>
        <v>1279.8946279535355</v>
      </c>
      <c r="Y48" s="27">
        <f t="shared" si="28"/>
        <v>6009</v>
      </c>
    </row>
    <row r="49" spans="1:25" x14ac:dyDescent="0.2">
      <c r="A49">
        <v>4</v>
      </c>
      <c r="B49" s="38">
        <f>tpNTRD2TRD!K31</f>
        <v>4.4337051395361815E-2</v>
      </c>
      <c r="C49" s="38">
        <f>tpNTRD2COM!K32</f>
        <v>2.213757763261226E-2</v>
      </c>
      <c r="D49" s="38">
        <f>tpNTRD2DEAD!K33</f>
        <v>1.9518492380513619E-3</v>
      </c>
      <c r="E49" s="38">
        <f>tpNTRD2LOW!K31</f>
        <v>7.55078148909053E-2</v>
      </c>
      <c r="F49" s="38">
        <f t="shared" si="29"/>
        <v>0.85606570684306926</v>
      </c>
      <c r="G49" s="38">
        <f>tpTRD2TCOM!K32</f>
        <v>4.1493655858057088E-2</v>
      </c>
      <c r="H49" s="38">
        <f>tpTRD2DEAD!K33</f>
        <v>2.9523345436731629E-3</v>
      </c>
      <c r="I49" s="38">
        <f>tpTRD2LOW!K32</f>
        <v>4.1060782116411176E-2</v>
      </c>
      <c r="J49" s="38">
        <f t="shared" si="30"/>
        <v>0.91449322748185857</v>
      </c>
      <c r="K49" s="38">
        <f>tpCOM2TRD!K31</f>
        <v>3.5871828569393527E-2</v>
      </c>
      <c r="L49" s="38">
        <f>tpCOM2DEAD!K33</f>
        <v>1.2919237339068412E-2</v>
      </c>
      <c r="M49" s="38">
        <f>tpCOM2LOW!K31</f>
        <v>5.5171569819739474E-2</v>
      </c>
      <c r="N49" s="38">
        <f t="shared" si="31"/>
        <v>0.89603736427179859</v>
      </c>
      <c r="O49" s="38">
        <f>tpTCOM2DEAD!K32</f>
        <v>5.6627068727008734E-3</v>
      </c>
      <c r="P49" s="38">
        <f>tpTCOM2LOW!K31</f>
        <v>3.3371422663728056E-2</v>
      </c>
      <c r="Q49" s="38">
        <f t="shared" si="32"/>
        <v>0.96096587046357107</v>
      </c>
      <c r="S49" s="27">
        <f t="shared" si="33"/>
        <v>2619.0262568594353</v>
      </c>
      <c r="T49" s="27">
        <f>S48*C49+T48*N49</f>
        <v>809.28840837216921</v>
      </c>
      <c r="U49" s="27">
        <f>S48*B49+T48*K49+U48*J49</f>
        <v>850.02107956300915</v>
      </c>
      <c r="V49" s="27">
        <f t="shared" si="36"/>
        <v>71.619516483004105</v>
      </c>
      <c r="W49" s="27">
        <f t="shared" si="37"/>
        <v>70.332455565572346</v>
      </c>
      <c r="X49" s="27">
        <f t="shared" si="38"/>
        <v>1588.7122831568099</v>
      </c>
      <c r="Y49" s="27">
        <f t="shared" si="28"/>
        <v>6009</v>
      </c>
    </row>
    <row r="50" spans="1:25" x14ac:dyDescent="0.2">
      <c r="A50">
        <v>5</v>
      </c>
      <c r="B50" s="38">
        <f>tpNTRD2TRD!K32</f>
        <v>4.0482288141176048E-2</v>
      </c>
      <c r="C50" s="38">
        <f>tpNTRD2COM!K33</f>
        <v>1.8897238480898193E-2</v>
      </c>
      <c r="D50" s="38">
        <f>tpNTRD2DEAD!K34</f>
        <v>1.948046944107662E-3</v>
      </c>
      <c r="E50" s="38">
        <f>tpNTRD2LOW!K32</f>
        <v>6.9584012809166707E-2</v>
      </c>
      <c r="F50" s="38">
        <f t="shared" si="29"/>
        <v>0.86908841362465139</v>
      </c>
      <c r="G50" s="38">
        <f>tpTRD2TCOM!K33</f>
        <v>3.9147480561984915E-2</v>
      </c>
      <c r="H50" s="38">
        <f>tpTRD2DEAD!K34</f>
        <v>2.9436439220377197E-3</v>
      </c>
      <c r="I50" s="38">
        <f>tpTRD2LOW!K33</f>
        <v>4.2359955216538347E-2</v>
      </c>
      <c r="J50" s="38">
        <f t="shared" si="30"/>
        <v>0.91554892029943902</v>
      </c>
      <c r="K50" s="38">
        <f>tpCOM2TRD!K32</f>
        <v>3.1852685988270513E-2</v>
      </c>
      <c r="L50" s="38">
        <f>tpCOM2DEAD!K34</f>
        <v>1.2754459450298516E-2</v>
      </c>
      <c r="M50" s="38">
        <f>tpCOM2LOW!K32</f>
        <v>5.0899623207680822E-2</v>
      </c>
      <c r="N50" s="38">
        <f t="shared" si="31"/>
        <v>0.90449323135375015</v>
      </c>
      <c r="O50" s="38">
        <f>tpTCOM2DEAD!K33</f>
        <v>4.8880921687591838E-3</v>
      </c>
      <c r="P50" s="38">
        <f>tpTCOM2LOW!K32</f>
        <v>2.9959228891469181E-2</v>
      </c>
      <c r="Q50" s="38">
        <f t="shared" si="32"/>
        <v>0.96515267893977164</v>
      </c>
      <c r="S50" s="27">
        <f t="shared" si="33"/>
        <v>2276.1653748152753</v>
      </c>
      <c r="T50" s="27">
        <f t="shared" si="34"/>
        <v>781.48825134928347</v>
      </c>
      <c r="U50" s="27">
        <f t="shared" si="35"/>
        <v>910.0380667509919</v>
      </c>
      <c r="V50" s="27">
        <f t="shared" si="36"/>
        <v>102.39995188741287</v>
      </c>
      <c r="W50" s="27">
        <f t="shared" si="37"/>
        <v>88.608720032075041</v>
      </c>
      <c r="X50" s="27">
        <f t="shared" si="38"/>
        <v>1850.2996351649613</v>
      </c>
      <c r="Y50" s="27">
        <f t="shared" si="28"/>
        <v>6009</v>
      </c>
    </row>
    <row r="51" spans="1:25" x14ac:dyDescent="0.2">
      <c r="A51">
        <v>6</v>
      </c>
      <c r="B51" s="38">
        <f>tpNTRD2TRD!K33</f>
        <v>3.7382664377500707E-2</v>
      </c>
      <c r="C51" s="38">
        <f>tpNTRD2COM!K34</f>
        <v>1.6657824456627668E-2</v>
      </c>
      <c r="D51" s="38">
        <f>tpNTRD2DEAD!K35</f>
        <v>1.9442594354560638E-3</v>
      </c>
      <c r="E51" s="38">
        <f>tpNTRD2LOW!K33</f>
        <v>6.4617458393157134E-2</v>
      </c>
      <c r="F51" s="38">
        <f t="shared" si="29"/>
        <v>0.87939779333725843</v>
      </c>
      <c r="G51" s="38">
        <f>tpTRD2TCOM!K34</f>
        <v>3.7372096794721088E-2</v>
      </c>
      <c r="H51" s="38">
        <f>tpTRD2DEAD!K35</f>
        <v>2.9350043144266147E-3</v>
      </c>
      <c r="I51" s="38">
        <f>tpTRD2LOW!K34</f>
        <v>4.3424240932302238E-2</v>
      </c>
      <c r="J51" s="38">
        <f t="shared" si="30"/>
        <v>0.91626865795855006</v>
      </c>
      <c r="K51" s="38">
        <f>tpCOM2TRD!K33</f>
        <v>2.8832374635373914E-2</v>
      </c>
      <c r="L51" s="38">
        <f>tpCOM2DEAD!K35</f>
        <v>1.2593831931603128E-2</v>
      </c>
      <c r="M51" s="38">
        <f>tpCOM2LOW!K33</f>
        <v>4.7333426868849782E-2</v>
      </c>
      <c r="N51" s="38">
        <f t="shared" si="31"/>
        <v>0.91124036656417318</v>
      </c>
      <c r="O51" s="38">
        <f>tpTCOM2DEAD!K34</f>
        <v>4.3478207998860485E-3</v>
      </c>
      <c r="P51" s="38">
        <f>tpTCOM2LOW!K33</f>
        <v>2.7340177111546016E-2</v>
      </c>
      <c r="Q51" s="38">
        <f t="shared" si="32"/>
        <v>0.96831200208856794</v>
      </c>
      <c r="S51" s="27">
        <f t="shared" si="33"/>
        <v>2001.6548078832268</v>
      </c>
      <c r="T51" s="27">
        <f t="shared" si="34"/>
        <v>750.03960387304267</v>
      </c>
      <c r="U51" s="27">
        <f t="shared" si="35"/>
        <v>941.46064642357805</v>
      </c>
      <c r="V51" s="27">
        <f t="shared" si="36"/>
        <v>133.16513314337271</v>
      </c>
      <c r="W51" s="27">
        <f t="shared" si="37"/>
        <v>105.99229002566337</v>
      </c>
      <c r="X51" s="27">
        <f t="shared" si="38"/>
        <v>2076.6875186511161</v>
      </c>
      <c r="Y51" s="27">
        <f t="shared" si="28"/>
        <v>6009</v>
      </c>
    </row>
    <row r="52" spans="1:25" x14ac:dyDescent="0.2">
      <c r="A52">
        <v>7</v>
      </c>
      <c r="B52" s="38">
        <f>tpNTRD2TRD!K34</f>
        <v>3.4826414832130892E-2</v>
      </c>
      <c r="C52" s="38">
        <f>tpNTRD2COM!K35</f>
        <v>1.4998524389095991E-2</v>
      </c>
      <c r="D52" s="38">
        <f>tpNTRD2DEAD!K36</f>
        <v>1.9404866260239739E-3</v>
      </c>
      <c r="E52" s="38">
        <f>tpNTRD2LOW!K34</f>
        <v>6.0417397720873289E-2</v>
      </c>
      <c r="F52" s="38">
        <f t="shared" si="29"/>
        <v>0.88781717643187585</v>
      </c>
      <c r="G52" s="38">
        <f>tpTRD2TCOM!K35</f>
        <v>3.5956353718794132E-2</v>
      </c>
      <c r="H52" s="38">
        <f>tpTRD2DEAD!K36</f>
        <v>2.9264152729743254E-3</v>
      </c>
      <c r="I52" s="38">
        <f>tpTRD2LOW!K35</f>
        <v>4.4329284827874682E-2</v>
      </c>
      <c r="J52" s="38">
        <f t="shared" si="30"/>
        <v>0.91678794618035686</v>
      </c>
      <c r="K52" s="38">
        <f>tpCOM2TRD!K34</f>
        <v>2.6455531523578824E-2</v>
      </c>
      <c r="L52" s="38">
        <f>tpCOM2DEAD!K36</f>
        <v>1.243719992603487E-2</v>
      </c>
      <c r="M52" s="38">
        <f>tpCOM2LOW!K34</f>
        <v>4.4321630090789488E-2</v>
      </c>
      <c r="N52" s="38">
        <f t="shared" si="31"/>
        <v>0.91678563845959682</v>
      </c>
      <c r="O52" s="38">
        <f>tpTCOM2DEAD!K35</f>
        <v>3.9444467368179303E-3</v>
      </c>
      <c r="P52" s="38">
        <f>tpTCOM2LOW!K34</f>
        <v>2.5247140235340915E-2</v>
      </c>
      <c r="Q52" s="38">
        <f t="shared" si="32"/>
        <v>0.97080841302784115</v>
      </c>
      <c r="S52" s="27">
        <f t="shared" si="33"/>
        <v>1777.1035197261754</v>
      </c>
      <c r="T52" s="27">
        <f t="shared" si="34"/>
        <v>717.64740556131824</v>
      </c>
      <c r="U52" s="27">
        <f t="shared" si="35"/>
        <v>952.67292951856962</v>
      </c>
      <c r="V52" s="27">
        <f t="shared" si="36"/>
        <v>163.12932359268956</v>
      </c>
      <c r="W52" s="27">
        <f>S51*D52+T51*L52+U51*H52+V51*O52+W51</f>
        <v>122.48523450557393</v>
      </c>
      <c r="X52" s="27">
        <f t="shared" si="38"/>
        <v>2275.9615870956727</v>
      </c>
      <c r="Y52" s="27">
        <f t="shared" si="28"/>
        <v>6008.9999999999991</v>
      </c>
    </row>
    <row r="53" spans="1:25" x14ac:dyDescent="0.2">
      <c r="A53">
        <v>8</v>
      </c>
      <c r="B53" s="38">
        <f>tpNTRD2TRD!K35</f>
        <v>3.2673932650759241E-2</v>
      </c>
      <c r="C53" s="38">
        <f>tpNTRD2COM!K36</f>
        <v>1.3709569154940815E-2</v>
      </c>
      <c r="D53" s="38">
        <f>tpNTRD2DEAD!K37</f>
        <v>1.9367284304063759E-3</v>
      </c>
      <c r="E53" s="38">
        <f>tpNTRD2LOW!K35</f>
        <v>5.6821435527559694E-2</v>
      </c>
      <c r="F53" s="38">
        <f t="shared" si="29"/>
        <v>0.89485833423633387</v>
      </c>
      <c r="G53" s="38">
        <f>tpTRD2TCOM!K36</f>
        <v>3.4786454637254938E-2</v>
      </c>
      <c r="H53" s="38">
        <f>tpTRD2DEAD!K37</f>
        <v>2.9178763550443687E-3</v>
      </c>
      <c r="I53" s="38">
        <f>tpTRD2LOW!K36</f>
        <v>4.5118748185836388E-2</v>
      </c>
      <c r="J53" s="38">
        <f t="shared" si="30"/>
        <v>0.91717692082186431</v>
      </c>
      <c r="K53" s="38">
        <f>tpCOM2TRD!K35</f>
        <v>2.452263761982687E-2</v>
      </c>
      <c r="L53" s="38">
        <f>tpCOM2DEAD!K37</f>
        <v>1.2284416185955549E-2</v>
      </c>
      <c r="M53" s="38">
        <f>tpCOM2LOW!K35</f>
        <v>4.1743205898457147E-2</v>
      </c>
      <c r="N53" s="38">
        <f t="shared" si="31"/>
        <v>0.92144974029576043</v>
      </c>
      <c r="O53" s="38">
        <f>tpTCOM2DEAD!K36</f>
        <v>3.6290530554482503E-3</v>
      </c>
      <c r="P53" s="38">
        <f>tpTCOM2LOW!K35</f>
        <v>2.3524681352090626E-2</v>
      </c>
      <c r="Q53" s="38">
        <f t="shared" si="32"/>
        <v>0.97284626559246112</v>
      </c>
      <c r="S53" s="27">
        <f t="shared" si="33"/>
        <v>1590.2558954276913</v>
      </c>
      <c r="T53" s="27">
        <f t="shared" si="34"/>
        <v>685.63933907757769</v>
      </c>
      <c r="U53" s="27">
        <f t="shared" si="35"/>
        <v>949.43319202853604</v>
      </c>
      <c r="V53" s="27">
        <f t="shared" si="36"/>
        <v>191.83986691261069</v>
      </c>
      <c r="W53" s="27">
        <f t="shared" si="37"/>
        <v>138.11466760603966</v>
      </c>
      <c r="X53" s="27">
        <f t="shared" si="38"/>
        <v>2453.7170389475441</v>
      </c>
      <c r="Y53" s="27">
        <f t="shared" si="28"/>
        <v>6009</v>
      </c>
    </row>
    <row r="54" spans="1:25" x14ac:dyDescent="0.2">
      <c r="A54">
        <v>9</v>
      </c>
      <c r="B54" s="38">
        <f>tpNTRD2TRD!K36</f>
        <v>3.0830405827764751E-2</v>
      </c>
      <c r="C54" s="38">
        <f>tpNTRD2COM!K37</f>
        <v>1.2673405934939264E-2</v>
      </c>
      <c r="D54" s="38">
        <f>tpNTRD2DEAD!K38</f>
        <v>1.932984763858836E-3</v>
      </c>
      <c r="E54" s="38">
        <f>tpNTRD2LOW!K36</f>
        <v>5.3705299177039478E-2</v>
      </c>
      <c r="F54" s="38">
        <f t="shared" si="29"/>
        <v>0.90085790429639767</v>
      </c>
      <c r="G54" s="38">
        <f>tpTRD2TCOM!K37</f>
        <v>3.3794392154389286E-2</v>
      </c>
      <c r="H54" s="38">
        <f>tpTRD2DEAD!K38</f>
        <v>2.9093871231502533E-3</v>
      </c>
      <c r="I54" s="38">
        <f>tpTRD2LOW!K37</f>
        <v>4.58202409297499E-2</v>
      </c>
      <c r="J54" s="38">
        <f t="shared" si="30"/>
        <v>0.91747597979271056</v>
      </c>
      <c r="K54" s="38">
        <f>tpCOM2TRD!K36</f>
        <v>2.2911553052084033E-2</v>
      </c>
      <c r="L54" s="38">
        <f>tpCOM2DEAD!K38</f>
        <v>1.2135340611327594E-2</v>
      </c>
      <c r="M54" s="38">
        <f>tpCOM2LOW!K36</f>
        <v>3.9507655368754224E-2</v>
      </c>
      <c r="N54" s="38">
        <f t="shared" si="31"/>
        <v>0.92544545096783415</v>
      </c>
      <c r="O54" s="38">
        <f>tpTCOM2DEAD!K37</f>
        <v>3.3740626080036584E-3</v>
      </c>
      <c r="P54" s="38">
        <f>tpTCOM2LOW!K36</f>
        <v>2.2075188272851043E-2</v>
      </c>
      <c r="Q54" s="38">
        <f t="shared" si="32"/>
        <v>0.9745507491191453</v>
      </c>
      <c r="S54" s="27">
        <f t="shared" si="33"/>
        <v>1432.5945932499812</v>
      </c>
      <c r="T54" s="27">
        <f t="shared" si="34"/>
        <v>654.67576585712209</v>
      </c>
      <c r="U54" s="27">
        <f t="shared" si="35"/>
        <v>935.8194448220047</v>
      </c>
      <c r="V54" s="27">
        <f t="shared" si="36"/>
        <v>219.04320362640783</v>
      </c>
      <c r="W54" s="27">
        <f t="shared" si="37"/>
        <v>152.91862336362351</v>
      </c>
      <c r="X54" s="27">
        <f t="shared" si="38"/>
        <v>2613.9483690808602</v>
      </c>
      <c r="Y54" s="27">
        <f t="shared" si="28"/>
        <v>6008.9999999999991</v>
      </c>
    </row>
    <row r="55" spans="1:25" x14ac:dyDescent="0.2">
      <c r="A55">
        <v>10</v>
      </c>
      <c r="B55" s="38">
        <f>tpNTRD2TRD!K37</f>
        <v>2.9229259973112209E-2</v>
      </c>
      <c r="C55" s="38">
        <f>tpNTRD2COM!K38</f>
        <v>1.1818508470394562E-2</v>
      </c>
      <c r="D55" s="38">
        <f>tpNTRD2DEAD!K39</f>
        <v>1.9292555422898428E-3</v>
      </c>
      <c r="E55" s="38">
        <f>tpNTRD2LOW!K37</f>
        <v>5.0975404957184778E-2</v>
      </c>
      <c r="F55" s="38">
        <f t="shared" si="29"/>
        <v>0.90604757105701861</v>
      </c>
      <c r="G55" s="38">
        <f>tpTRD2TCOM!K38</f>
        <v>3.2936450443164289E-2</v>
      </c>
      <c r="H55" s="38">
        <f>tpTRD2DEAD!K39</f>
        <v>2.9009471448817603E-3</v>
      </c>
      <c r="I55" s="38">
        <f>tpTRD2LOW!K38</f>
        <v>4.645238778871652E-2</v>
      </c>
      <c r="J55" s="38">
        <f t="shared" si="30"/>
        <v>0.91771021462323743</v>
      </c>
      <c r="K55" s="38">
        <f>tpCOM2TRD!K37</f>
        <v>2.1542637789820351E-2</v>
      </c>
      <c r="L55" s="38">
        <f>tpCOM2DEAD!K39</f>
        <v>1.1989839821221593E-2</v>
      </c>
      <c r="M55" s="38">
        <f>tpCOM2LOW!K37</f>
        <v>3.7547586139658917E-2</v>
      </c>
      <c r="N55" s="38">
        <f t="shared" si="31"/>
        <v>0.92891993624929914</v>
      </c>
      <c r="O55" s="38">
        <f>tpTCOM2DEAD!K38</f>
        <v>3.1626074863090325E-3</v>
      </c>
      <c r="P55" s="38">
        <f>tpTCOM2LOW!K37</f>
        <v>2.0833762894420071E-2</v>
      </c>
      <c r="Q55" s="38">
        <f t="shared" si="32"/>
        <v>0.9760036296192709</v>
      </c>
      <c r="S55" s="27">
        <f t="shared" si="33"/>
        <v>1297.998851523563</v>
      </c>
      <c r="T55" s="27">
        <f>S54*C55+T54*N55</f>
        <v>625.07250201892532</v>
      </c>
      <c r="U55" s="27">
        <f t="shared" si="35"/>
        <v>914.78818625201268</v>
      </c>
      <c r="V55" s="27">
        <f t="shared" si="36"/>
        <v>244.60953255093656</v>
      </c>
      <c r="W55" s="27">
        <f t="shared" si="37"/>
        <v>166.93943241216317</v>
      </c>
      <c r="X55" s="27">
        <f t="shared" si="38"/>
        <v>2759.5914952423987</v>
      </c>
      <c r="Y55" s="27">
        <f t="shared" si="28"/>
        <v>6008.9999999999991</v>
      </c>
    </row>
    <row r="57" spans="1:25" x14ac:dyDescent="0.2">
      <c r="A57" t="s">
        <v>87</v>
      </c>
      <c r="B57" s="16" t="s">
        <v>105</v>
      </c>
    </row>
    <row r="58" spans="1:25" x14ac:dyDescent="0.2">
      <c r="A58" t="s">
        <v>88</v>
      </c>
      <c r="B58" s="16" t="s">
        <v>89</v>
      </c>
    </row>
    <row r="59" spans="1:25" x14ac:dyDescent="0.2">
      <c r="A59" t="s">
        <v>90</v>
      </c>
      <c r="B59" s="16" t="s">
        <v>91</v>
      </c>
    </row>
    <row r="60" spans="1:25" x14ac:dyDescent="0.2">
      <c r="A60" t="s">
        <v>109</v>
      </c>
      <c r="B60">
        <v>1364</v>
      </c>
      <c r="S60" s="5" t="s">
        <v>168</v>
      </c>
    </row>
    <row r="61" spans="1:25" x14ac:dyDescent="0.2">
      <c r="A61" s="5" t="s">
        <v>29</v>
      </c>
      <c r="B61" s="34" t="s">
        <v>0</v>
      </c>
      <c r="C61" s="39" t="s">
        <v>67</v>
      </c>
      <c r="D61" s="39" t="s">
        <v>76</v>
      </c>
      <c r="E61" s="39" t="s">
        <v>177</v>
      </c>
      <c r="F61" s="39" t="s">
        <v>4</v>
      </c>
      <c r="G61" s="35" t="s">
        <v>68</v>
      </c>
      <c r="H61" s="35" t="s">
        <v>77</v>
      </c>
      <c r="I61" s="35" t="s">
        <v>178</v>
      </c>
      <c r="J61" s="35" t="s">
        <v>2</v>
      </c>
      <c r="K61" s="36" t="s">
        <v>78</v>
      </c>
      <c r="L61" s="36" t="s">
        <v>80</v>
      </c>
      <c r="M61" s="36" t="s">
        <v>179</v>
      </c>
      <c r="N61" s="36" t="s">
        <v>92</v>
      </c>
      <c r="O61" s="37" t="s">
        <v>81</v>
      </c>
      <c r="P61" s="37" t="s">
        <v>180</v>
      </c>
      <c r="Q61" s="37" t="s">
        <v>93</v>
      </c>
      <c r="R61" s="5"/>
      <c r="S61" s="30" t="s">
        <v>69</v>
      </c>
      <c r="T61" s="30" t="s">
        <v>193</v>
      </c>
      <c r="U61" s="30" t="s">
        <v>6</v>
      </c>
      <c r="V61" s="30" t="s">
        <v>194</v>
      </c>
      <c r="W61" s="30" t="s">
        <v>195</v>
      </c>
      <c r="X61" s="30" t="s">
        <v>196</v>
      </c>
      <c r="Y61" s="5"/>
    </row>
    <row r="62" spans="1:25" x14ac:dyDescent="0.2">
      <c r="A62" s="5"/>
      <c r="B62" s="5"/>
      <c r="C62" s="40"/>
      <c r="D62" s="40"/>
      <c r="E62" s="40"/>
      <c r="F62" s="4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" t="s">
        <v>94</v>
      </c>
    </row>
    <row r="63" spans="1:25" x14ac:dyDescent="0.2">
      <c r="A63">
        <v>0</v>
      </c>
      <c r="S63">
        <f>B60</f>
        <v>1364</v>
      </c>
      <c r="T63" s="27"/>
      <c r="U63" s="27"/>
      <c r="V63" s="27"/>
      <c r="W63" s="27"/>
      <c r="X63" s="27"/>
      <c r="Y63" s="27">
        <f>SUM(S63:X63)</f>
        <v>1364</v>
      </c>
    </row>
    <row r="64" spans="1:25" x14ac:dyDescent="0.2">
      <c r="A64">
        <v>1</v>
      </c>
      <c r="B64" s="38">
        <f>tpNTRD2TRD!O28</f>
        <v>4.8210403731994034E-2</v>
      </c>
      <c r="C64" s="38">
        <f>tpNTRD2COM!O29</f>
        <v>0.23775976920683772</v>
      </c>
      <c r="D64" s="38">
        <f>tpNTRD2DEAD!O30</f>
        <v>1.1007456030966423E-2</v>
      </c>
      <c r="E64" s="38">
        <f>tpNTRD2LOW!O28</f>
        <v>6.0825728209739971E-2</v>
      </c>
      <c r="F64" s="38">
        <f>1-B64-C64-D64-E64</f>
        <v>0.64219664282046185</v>
      </c>
      <c r="G64" s="38">
        <f>tpTRD2TCOM!O29</f>
        <v>0.13662394489734819</v>
      </c>
      <c r="H64" s="38">
        <f>tpTRD2DEAD!O30</f>
        <v>2.1624534488424496E-2</v>
      </c>
      <c r="I64" s="38">
        <f>tpTRD2LOW!O29</f>
        <v>4.1990134582922556E-2</v>
      </c>
      <c r="J64" s="38">
        <f>1-G64-H64-I64</f>
        <v>0.79976138603130476</v>
      </c>
      <c r="K64" s="38">
        <f>tpCOM2TRD!O28</f>
        <v>5.8817979246420959E-2</v>
      </c>
      <c r="L64" s="38">
        <f>tpCOM2DEAD!O30</f>
        <v>6.6971665529573121E-2</v>
      </c>
      <c r="M64" s="38">
        <f>tpCOM2LOW!O28</f>
        <v>5.5596159868417039E-2</v>
      </c>
      <c r="N64" s="38">
        <f>1-K64-L64-M64</f>
        <v>0.81861419535558888</v>
      </c>
      <c r="O64" s="38">
        <f>tpTCOM2DEAD!O29</f>
        <v>0.12031888367332988</v>
      </c>
      <c r="P64" s="38">
        <f>tpTCOM2LOW!O28</f>
        <v>8.6640381567357982E-2</v>
      </c>
      <c r="Q64" s="38">
        <f>1-O64-P64</f>
        <v>0.79304073475931214</v>
      </c>
      <c r="S64" s="27">
        <f>S63*F64</f>
        <v>875.95622080710996</v>
      </c>
      <c r="T64" s="27">
        <f>S63*C64+T63*N64</f>
        <v>324.30432519812666</v>
      </c>
      <c r="U64" s="27">
        <f>S63*B64+T63*K64+U63*J64</f>
        <v>65.758990690439859</v>
      </c>
      <c r="V64" s="27">
        <f>U63*G64+V63*Q64</f>
        <v>0</v>
      </c>
      <c r="W64" s="27">
        <f>S63*D64+T63*L64+U63*H64+V63*O64+W63</f>
        <v>15.014170026238201</v>
      </c>
      <c r="X64" s="27">
        <f>S63*E64+T63*M64+U63*I64+V63*P64+X63</f>
        <v>82.966293278085317</v>
      </c>
      <c r="Y64" s="27">
        <f t="shared" ref="Y64:Y73" si="39">SUM(S64:X64)</f>
        <v>1363.9999999999998</v>
      </c>
    </row>
    <row r="65" spans="1:25" x14ac:dyDescent="0.2">
      <c r="A65">
        <v>2</v>
      </c>
      <c r="B65" s="38">
        <f>tpNTRD2TRD!O29</f>
        <v>5.0456573609577782E-2</v>
      </c>
      <c r="C65" s="38">
        <f>tpNTRD2COM!O30</f>
        <v>7.6141950319848384E-2</v>
      </c>
      <c r="D65" s="38">
        <f>tpNTRD2DEAD!O31</f>
        <v>1.0887611130169006E-2</v>
      </c>
      <c r="E65" s="38">
        <f>tpNTRD2LOW!O29</f>
        <v>7.7639986538064254E-2</v>
      </c>
      <c r="F65" s="38">
        <f t="shared" ref="F65:F73" si="40">1-B65-C65-D65-E65</f>
        <v>0.78487387840234057</v>
      </c>
      <c r="G65" s="38">
        <f>tpTRD2TCOM!O30</f>
        <v>9.766069307434122E-2</v>
      </c>
      <c r="H65" s="38">
        <f>tpTRD2DEAD!O31</f>
        <v>2.1166812031636284E-2</v>
      </c>
      <c r="I65" s="38">
        <f>tpTRD2LOW!O30</f>
        <v>4.9463972199295547E-2</v>
      </c>
      <c r="J65" s="38">
        <f t="shared" ref="J65:J73" si="41">1-G65-H65-I65</f>
        <v>0.83170852269472695</v>
      </c>
      <c r="K65" s="38">
        <f>tpCOM2TRD!O29</f>
        <v>4.5661999569691303E-2</v>
      </c>
      <c r="L65" s="38">
        <f>tpCOM2DEAD!O31</f>
        <v>6.2767988779095507E-2</v>
      </c>
      <c r="M65" s="38">
        <f>tpCOM2LOW!O29</f>
        <v>6.4649616699811507E-2</v>
      </c>
      <c r="N65" s="38">
        <f t="shared" ref="N65:N73" si="42">1-K65-L65-M65</f>
        <v>0.82692039495140168</v>
      </c>
      <c r="O65" s="38">
        <f>tpTCOM2DEAD!O30</f>
        <v>4.2181407147223515E-2</v>
      </c>
      <c r="P65" s="38">
        <f>tpTCOM2LOW!O29</f>
        <v>6.4314236310830664E-2</v>
      </c>
      <c r="Q65" s="38">
        <f t="shared" ref="Q65:Q73" si="43">1-O65-P65</f>
        <v>0.89350435654194582</v>
      </c>
      <c r="S65" s="27">
        <f t="shared" ref="S65:S73" si="44">S64*F65</f>
        <v>687.51515633553345</v>
      </c>
      <c r="T65" s="27">
        <f t="shared" ref="T65:T66" si="45">S64*C65+T64*N65</f>
        <v>334.87087572433984</v>
      </c>
      <c r="U65" s="27">
        <f t="shared" ref="U65:U66" si="46">S64*B65+T64*K65+U64*J65</f>
        <v>113.69844649260943</v>
      </c>
      <c r="V65" s="27">
        <f t="shared" ref="V65:V73" si="47">U64*G65+V64*Q65</f>
        <v>6.4220686066975086</v>
      </c>
      <c r="W65" s="27">
        <f t="shared" ref="W65:W69" si="48">S64*D65+T64*L65+U64*H65+V64*O65+W64</f>
        <v>46.299079165821283</v>
      </c>
      <c r="X65" s="27">
        <f t="shared" ref="X65:X73" si="49">S64*E65+T64*M65+U64*I65+V64*P65+X64</f>
        <v>175.19437367499853</v>
      </c>
      <c r="Y65" s="27">
        <f t="shared" si="39"/>
        <v>1364.0000000000002</v>
      </c>
    </row>
    <row r="66" spans="1:25" x14ac:dyDescent="0.2">
      <c r="A66">
        <v>3</v>
      </c>
      <c r="B66" s="38">
        <f>tpNTRD2TRD!O30</f>
        <v>4.5270368619012125E-2</v>
      </c>
      <c r="C66" s="38">
        <f>tpNTRD2COM!O31</f>
        <v>5.5069390337255109E-2</v>
      </c>
      <c r="D66" s="38">
        <f>tpNTRD2DEAD!O32</f>
        <v>1.0770347771891786E-2</v>
      </c>
      <c r="E66" s="38">
        <f>tpNTRD2LOW!O30</f>
        <v>7.3125660992441222E-2</v>
      </c>
      <c r="F66" s="38">
        <f t="shared" si="40"/>
        <v>0.81576423227939976</v>
      </c>
      <c r="G66" s="38">
        <f>tpTRD2TCOM!O31</f>
        <v>8.6814921852976012E-2</v>
      </c>
      <c r="H66" s="38">
        <f>tpTRD2DEAD!O32</f>
        <v>2.0728064976499261E-2</v>
      </c>
      <c r="I66" s="38">
        <f>tpTRD2LOW!O31</f>
        <v>5.2735036339857877E-2</v>
      </c>
      <c r="J66" s="38">
        <f t="shared" si="41"/>
        <v>0.83972197683066685</v>
      </c>
      <c r="K66" s="38">
        <f>tpCOM2TRD!O30</f>
        <v>3.7764382824393428E-2</v>
      </c>
      <c r="L66" s="38">
        <f>tpCOM2DEAD!O32</f>
        <v>5.906085753599255E-2</v>
      </c>
      <c r="M66" s="38">
        <f>tpCOM2LOW!O30</f>
        <v>5.9483966352922302E-2</v>
      </c>
      <c r="N66" s="38">
        <f t="shared" si="42"/>
        <v>0.84369079328669172</v>
      </c>
      <c r="O66" s="38">
        <f>tpTCOM2DEAD!O31</f>
        <v>3.1150632915564858E-2</v>
      </c>
      <c r="P66" s="38">
        <f>tpTCOM2LOW!O30</f>
        <v>5.2218920003567093E-2</v>
      </c>
      <c r="Q66" s="38">
        <f t="shared" si="43"/>
        <v>0.91663044708086805</v>
      </c>
      <c r="S66" s="27">
        <f t="shared" si="44"/>
        <v>560.85027368850797</v>
      </c>
      <c r="T66" s="27">
        <f t="shared" si="45"/>
        <v>320.38851529549788</v>
      </c>
      <c r="U66" s="27">
        <f t="shared" si="46"/>
        <v>139.24534075741099</v>
      </c>
      <c r="V66" s="27">
        <f>U65*G66+V65*Q66</f>
        <v>15.757385365201806</v>
      </c>
      <c r="W66" s="27">
        <f t="shared" si="48"/>
        <v>76.038417870461473</v>
      </c>
      <c r="X66" s="27">
        <f t="shared" si="49"/>
        <v>251.72006702291992</v>
      </c>
      <c r="Y66" s="27">
        <f t="shared" si="39"/>
        <v>1364</v>
      </c>
    </row>
    <row r="67" spans="1:25" x14ac:dyDescent="0.2">
      <c r="A67">
        <v>4</v>
      </c>
      <c r="B67" s="38">
        <f>tpNTRD2TRD!O31</f>
        <v>4.102132391784763E-2</v>
      </c>
      <c r="C67" s="38">
        <f>tpNTRD2COM!O32</f>
        <v>4.4628892707766155E-2</v>
      </c>
      <c r="D67" s="38">
        <f>tpNTRD2DEAD!O33</f>
        <v>1.0655583432610305E-2</v>
      </c>
      <c r="E67" s="38">
        <f>tpNTRD2LOW!O31</f>
        <v>6.7734235482039162E-2</v>
      </c>
      <c r="F67" s="38">
        <f t="shared" si="40"/>
        <v>0.83595996445973675</v>
      </c>
      <c r="G67" s="38">
        <f>tpTRD2TCOM!O32</f>
        <v>8.0417108974945473E-2</v>
      </c>
      <c r="H67" s="38">
        <f>tpTRD2DEAD!O33</f>
        <v>2.0307137314752199E-2</v>
      </c>
      <c r="I67" s="38">
        <f>tpTRD2LOW!O32</f>
        <v>5.4975045454655813E-2</v>
      </c>
      <c r="J67" s="38">
        <f t="shared" si="41"/>
        <v>0.84430070825564651</v>
      </c>
      <c r="K67" s="38">
        <f>tpCOM2TRD!O31</f>
        <v>3.2765973636826429E-2</v>
      </c>
      <c r="L67" s="38">
        <f>tpCOM2DEAD!O33</f>
        <v>5.5767198943980856E-2</v>
      </c>
      <c r="M67" s="38">
        <f>tpCOM2LOW!O31</f>
        <v>5.4520467592234501E-2</v>
      </c>
      <c r="N67" s="38">
        <f t="shared" si="42"/>
        <v>0.85694635982695821</v>
      </c>
      <c r="O67" s="38">
        <f>tpTCOM2DEAD!O32</f>
        <v>2.5605534078163572E-2</v>
      </c>
      <c r="P67" s="38">
        <f>tpTCOM2LOW!O31</f>
        <v>4.4779076118115824E-2</v>
      </c>
      <c r="Q67" s="38">
        <f t="shared" si="43"/>
        <v>0.9296153898037206</v>
      </c>
      <c r="S67" s="27">
        <f t="shared" si="44"/>
        <v>468.84837485987873</v>
      </c>
      <c r="T67" s="27">
        <f>S66*C67+T66*N67</f>
        <v>299.5858986024063</v>
      </c>
      <c r="U67" s="27">
        <f>S66*B67+T66*K67+U66*J67</f>
        <v>151.06960221488498</v>
      </c>
      <c r="V67" s="27">
        <f t="shared" si="47"/>
        <v>25.846015680501655</v>
      </c>
      <c r="W67" s="27">
        <f t="shared" si="48"/>
        <v>103.11292534995401</v>
      </c>
      <c r="X67" s="27">
        <f t="shared" si="49"/>
        <v>315.53718329237432</v>
      </c>
      <c r="Y67" s="27">
        <f t="shared" si="39"/>
        <v>1364</v>
      </c>
    </row>
    <row r="68" spans="1:25" x14ac:dyDescent="0.2">
      <c r="A68">
        <v>5</v>
      </c>
      <c r="B68" s="38">
        <f>tpNTRD2TRD!O32</f>
        <v>3.7631471495349067E-2</v>
      </c>
      <c r="C68" s="38">
        <f>tpNTRD2COM!O33</f>
        <v>3.8161304923064798E-2</v>
      </c>
      <c r="D68" s="38">
        <f>tpNTRD2DEAD!O34</f>
        <v>1.0543239069059851E-2</v>
      </c>
      <c r="E68" s="38">
        <f>tpNTRD2LOW!O32</f>
        <v>6.2912961914497356E-2</v>
      </c>
      <c r="F68" s="38">
        <f t="shared" si="40"/>
        <v>0.85075102259802893</v>
      </c>
      <c r="G68" s="38">
        <f>tpTRD2TCOM!O33</f>
        <v>7.595900590044502E-2</v>
      </c>
      <c r="H68" s="38">
        <f>tpTRD2DEAD!O34</f>
        <v>1.990296507010314E-2</v>
      </c>
      <c r="I68" s="38">
        <f>tpTRD2LOW!O33</f>
        <v>5.670129212317232E-2</v>
      </c>
      <c r="J68" s="38">
        <f t="shared" si="41"/>
        <v>0.84743673690627952</v>
      </c>
      <c r="K68" s="38">
        <f>tpCOM2TRD!O32</f>
        <v>2.9225252165526072E-2</v>
      </c>
      <c r="L68" s="38">
        <f>tpCOM2DEAD!O34</f>
        <v>5.2821492275722637E-2</v>
      </c>
      <c r="M68" s="38">
        <f>tpCOM2LOW!O32</f>
        <v>5.033902469471141E-2</v>
      </c>
      <c r="N68" s="38">
        <f t="shared" si="42"/>
        <v>0.86761423086403988</v>
      </c>
      <c r="O68" s="38">
        <f>tpTCOM2DEAD!O33</f>
        <v>2.2133468254100896E-2</v>
      </c>
      <c r="P68" s="38">
        <f>tpTCOM2LOW!O32</f>
        <v>3.9600209121686269E-2</v>
      </c>
      <c r="Q68" s="38">
        <f t="shared" si="43"/>
        <v>0.93826632262421283</v>
      </c>
      <c r="S68" s="27">
        <f t="shared" si="44"/>
        <v>398.87323435546585</v>
      </c>
      <c r="T68" s="27">
        <f t="shared" ref="T68:T72" si="50">S67*C68+T67*N68</f>
        <v>277.8168547893502</v>
      </c>
      <c r="U68" s="27">
        <f t="shared" ref="U68:U73" si="51">S67*B68+T67*K68+U67*J68</f>
        <v>154.42085843278309</v>
      </c>
      <c r="V68" s="27">
        <f t="shared" si="47"/>
        <v>35.72554289305036</v>
      </c>
      <c r="W68" s="27">
        <f t="shared" si="48"/>
        <v>127.45947506578094</v>
      </c>
      <c r="X68" s="27">
        <f t="shared" si="49"/>
        <v>369.70403446356954</v>
      </c>
      <c r="Y68" s="27">
        <f t="shared" si="39"/>
        <v>1364</v>
      </c>
    </row>
    <row r="69" spans="1:25" x14ac:dyDescent="0.2">
      <c r="A69">
        <v>6</v>
      </c>
      <c r="B69" s="38">
        <f>tpNTRD2TRD!O33</f>
        <v>3.4873205312156541E-2</v>
      </c>
      <c r="C69" s="38">
        <f>tpNTRD2COM!O34</f>
        <v>3.3678526859470481E-2</v>
      </c>
      <c r="D69" s="38">
        <f>tpNTRD2DEAD!O35</f>
        <v>1.0433238936685796E-2</v>
      </c>
      <c r="E69" s="38">
        <f>tpNTRD2LOW!O33</f>
        <v>5.8761291568756757E-2</v>
      </c>
      <c r="F69" s="38">
        <f t="shared" si="40"/>
        <v>0.86225373732293042</v>
      </c>
      <c r="G69" s="38">
        <f>tpTRD2TCOM!O34</f>
        <v>7.2578410553061246E-2</v>
      </c>
      <c r="H69" s="38">
        <f>tpTRD2DEAD!O35</f>
        <v>1.9514567318406506E-2</v>
      </c>
      <c r="I69" s="38">
        <f>tpTRD2LOW!O34</f>
        <v>5.811482936144341E-2</v>
      </c>
      <c r="J69" s="38">
        <f t="shared" si="41"/>
        <v>0.84979219276708884</v>
      </c>
      <c r="K69" s="38">
        <f>tpCOM2TRD!O33</f>
        <v>2.6544356671612701E-2</v>
      </c>
      <c r="L69" s="38">
        <f>tpCOM2DEAD!O35</f>
        <v>5.0171365861411465E-2</v>
      </c>
      <c r="M69" s="38">
        <f>tpCOM2LOW!O33</f>
        <v>4.6839839239681935E-2</v>
      </c>
      <c r="N69" s="38">
        <f t="shared" si="42"/>
        <v>0.8764444382272939</v>
      </c>
      <c r="O69" s="38">
        <f>tpTCOM2DEAD!O34</f>
        <v>1.970608784412009E-2</v>
      </c>
      <c r="P69" s="38">
        <f>tpTCOM2LOW!O33</f>
        <v>3.5727855815653853E-2</v>
      </c>
      <c r="Q69" s="38">
        <f t="shared" si="43"/>
        <v>0.94456605634022606</v>
      </c>
      <c r="S69" s="27">
        <f t="shared" si="44"/>
        <v>343.92993704108551</v>
      </c>
      <c r="T69" s="27">
        <f t="shared" si="50"/>
        <v>256.92450016269015</v>
      </c>
      <c r="U69" s="27">
        <f t="shared" si="51"/>
        <v>152.51009777468718</v>
      </c>
      <c r="V69" s="27">
        <f t="shared" si="47"/>
        <v>44.95275562239285</v>
      </c>
      <c r="W69" s="27">
        <f t="shared" si="48"/>
        <v>149.27693281314529</v>
      </c>
      <c r="X69" s="27">
        <f t="shared" si="49"/>
        <v>416.40577658599898</v>
      </c>
      <c r="Y69" s="27">
        <f t="shared" si="39"/>
        <v>1364</v>
      </c>
    </row>
    <row r="70" spans="1:25" x14ac:dyDescent="0.2">
      <c r="A70">
        <v>7</v>
      </c>
      <c r="B70" s="38">
        <f>tpNTRD2TRD!O34</f>
        <v>3.2579645930704282E-2</v>
      </c>
      <c r="C70" s="38">
        <f>tpNTRD2COM!O35</f>
        <v>3.0350147696413976E-2</v>
      </c>
      <c r="D70" s="38">
        <f>tpNTRD2DEAD!O36</f>
        <v>1.0325510419337602E-2</v>
      </c>
      <c r="E70" s="38">
        <f>tpNTRD2LOW!O34</f>
        <v>5.5189697532474047E-2</v>
      </c>
      <c r="F70" s="38">
        <f t="shared" si="40"/>
        <v>0.87155499842107009</v>
      </c>
      <c r="G70" s="38">
        <f>tpTRD2TCOM!O35</f>
        <v>6.987824977678736E-2</v>
      </c>
      <c r="H70" s="38">
        <f>tpTRD2DEAD!O36</f>
        <v>1.9141038239144703E-2</v>
      </c>
      <c r="I70" s="38">
        <f>tpTRD2LOW!O35</f>
        <v>5.9316437405748434E-2</v>
      </c>
      <c r="J70" s="38">
        <f t="shared" si="41"/>
        <v>0.8516642745783195</v>
      </c>
      <c r="K70" s="38">
        <f>tpCOM2TRD!O34</f>
        <v>2.442268091557287E-2</v>
      </c>
      <c r="L70" s="38">
        <f>tpCOM2DEAD!O36</f>
        <v>4.7774456143410582E-2</v>
      </c>
      <c r="M70" s="38">
        <f>tpCOM2LOW!O34</f>
        <v>4.3879846882204587E-2</v>
      </c>
      <c r="N70" s="38">
        <f t="shared" si="42"/>
        <v>0.88392301605881196</v>
      </c>
      <c r="O70" s="38">
        <f>tpTCOM2DEAD!O35</f>
        <v>1.7890705477439872E-2</v>
      </c>
      <c r="P70" s="38">
        <f>tpTCOM2LOW!O34</f>
        <v>3.2692928887393058E-2</v>
      </c>
      <c r="Q70" s="38">
        <f t="shared" si="43"/>
        <v>0.94941636563516707</v>
      </c>
      <c r="S70" s="27">
        <f t="shared" si="44"/>
        <v>299.75385573480202</v>
      </c>
      <c r="T70" s="27">
        <f t="shared" si="50"/>
        <v>237.53980346962311</v>
      </c>
      <c r="U70" s="27">
        <f t="shared" si="51"/>
        <v>147.36730244778192</v>
      </c>
      <c r="V70" s="27">
        <f t="shared" si="47"/>
        <v>53.336020574079896</v>
      </c>
      <c r="W70" s="27">
        <f>S69*D70+T69*L70+U69*H70+V69*O70+W69</f>
        <v>168.82605135137581</v>
      </c>
      <c r="X70" s="27">
        <f t="shared" si="49"/>
        <v>457.17696642233716</v>
      </c>
      <c r="Y70" s="27">
        <f t="shared" si="39"/>
        <v>1364</v>
      </c>
    </row>
    <row r="71" spans="1:25" x14ac:dyDescent="0.2">
      <c r="A71">
        <v>8</v>
      </c>
      <c r="B71" s="38">
        <f>tpNTRD2TRD!O35</f>
        <v>3.0636359802814539E-2</v>
      </c>
      <c r="C71" s="38">
        <f>tpNTRD2COM!O36</f>
        <v>2.7760615312050874E-2</v>
      </c>
      <c r="D71" s="38">
        <f>tpNTRD2DEAD!O37</f>
        <v>1.0219983869408589E-2</v>
      </c>
      <c r="E71" s="38">
        <f>tpNTRD2LOW!O35</f>
        <v>5.2094299376352904E-2</v>
      </c>
      <c r="F71" s="38">
        <f t="shared" si="40"/>
        <v>0.87928874163937309</v>
      </c>
      <c r="G71" s="38">
        <f>tpTRD2TCOM!O36</f>
        <v>6.7644043153707756E-2</v>
      </c>
      <c r="H71" s="38">
        <f>tpTRD2DEAD!O37</f>
        <v>1.8781540062615898E-2</v>
      </c>
      <c r="I71" s="38">
        <f>tpTRD2LOW!O36</f>
        <v>6.0364267681138783E-2</v>
      </c>
      <c r="J71" s="38">
        <f t="shared" si="41"/>
        <v>0.85321014910253756</v>
      </c>
      <c r="K71" s="38">
        <f>tpCOM2TRD!O35</f>
        <v>2.2689571483751947E-2</v>
      </c>
      <c r="L71" s="38">
        <f>tpCOM2DEAD!O37</f>
        <v>4.5596126020533201E-2</v>
      </c>
      <c r="M71" s="38">
        <f>tpCOM2LOW!O35</f>
        <v>4.134278602845276E-2</v>
      </c>
      <c r="N71" s="38">
        <f t="shared" si="42"/>
        <v>0.89037151646726209</v>
      </c>
      <c r="O71" s="38">
        <f>tpTCOM2DEAD!O36</f>
        <v>1.6469449908416589E-2</v>
      </c>
      <c r="P71" s="38">
        <f>tpTCOM2LOW!O35</f>
        <v>3.0233355160616759E-2</v>
      </c>
      <c r="Q71" s="38">
        <f t="shared" si="43"/>
        <v>0.95329719493096665</v>
      </c>
      <c r="S71" s="27">
        <f t="shared" si="44"/>
        <v>263.57019061060424</v>
      </c>
      <c r="T71" s="27">
        <f t="shared" si="50"/>
        <v>219.82002651394157</v>
      </c>
      <c r="U71" s="27">
        <f t="shared" si="51"/>
        <v>140.3083214219435</v>
      </c>
      <c r="V71" s="27">
        <f t="shared" si="47"/>
        <v>60.813598968273958</v>
      </c>
      <c r="W71" s="27">
        <f t="shared" ref="W71:W73" si="52">S70*D71+T70*L71+U70*H71+V70*O71+W70</f>
        <v>186.36662554967387</v>
      </c>
      <c r="X71" s="27">
        <f t="shared" si="49"/>
        <v>493.12123693556276</v>
      </c>
      <c r="Y71" s="27">
        <f t="shared" si="39"/>
        <v>1364</v>
      </c>
    </row>
    <row r="72" spans="1:25" x14ac:dyDescent="0.2">
      <c r="A72">
        <v>9</v>
      </c>
      <c r="B72" s="38">
        <f>tpNTRD2TRD!O36</f>
        <v>2.8963837191380737E-2</v>
      </c>
      <c r="C72" s="38">
        <f>tpNTRD2COM!O37</f>
        <v>2.567639407213651E-2</v>
      </c>
      <c r="D72" s="38">
        <f>tpNTRD2DEAD!O38</f>
        <v>1.011659245767782E-2</v>
      </c>
      <c r="E72" s="38">
        <f>tpNTRD2LOW!O36</f>
        <v>4.9386986371403929E-2</v>
      </c>
      <c r="F72" s="38">
        <f t="shared" si="40"/>
        <v>0.885856189907401</v>
      </c>
      <c r="G72" s="38">
        <f>tpTRD2TCOM!O37</f>
        <v>6.5747381900062574E-2</v>
      </c>
      <c r="H72" s="38">
        <f>tpTRD2DEAD!O38</f>
        <v>1.843529679725231E-2</v>
      </c>
      <c r="I72" s="38">
        <f>tpTRD2LOW!O37</f>
        <v>6.1295083925194893E-2</v>
      </c>
      <c r="J72" s="38">
        <f t="shared" si="41"/>
        <v>0.85452223737749022</v>
      </c>
      <c r="K72" s="38">
        <f>tpCOM2TRD!O36</f>
        <v>2.1239701453030335E-2</v>
      </c>
      <c r="L72" s="38">
        <f>tpCOM2DEAD!O38</f>
        <v>4.3607780179971467E-2</v>
      </c>
      <c r="M72" s="38">
        <f>tpCOM2LOW!O36</f>
        <v>3.914109852290848E-2</v>
      </c>
      <c r="N72" s="38">
        <f t="shared" si="42"/>
        <v>0.89601141984408972</v>
      </c>
      <c r="O72" s="38">
        <f>tpTCOM2DEAD!O37</f>
        <v>1.5319214855478824E-2</v>
      </c>
      <c r="P72" s="38">
        <f>tpTCOM2LOW!O36</f>
        <v>2.8189358884279758E-2</v>
      </c>
      <c r="Q72" s="38">
        <f t="shared" si="43"/>
        <v>0.95649142626024142</v>
      </c>
      <c r="S72" s="27">
        <f t="shared" si="44"/>
        <v>233.4852848274773</v>
      </c>
      <c r="T72" s="27">
        <f t="shared" si="50"/>
        <v>203.72878614670825</v>
      </c>
      <c r="U72" s="27">
        <f t="shared" si="51"/>
        <v>132.19949657005927</v>
      </c>
      <c r="V72" s="27">
        <f t="shared" si="47"/>
        <v>67.392590805467947</v>
      </c>
      <c r="W72" s="27">
        <f t="shared" si="52"/>
        <v>202.13716328471699</v>
      </c>
      <c r="X72" s="27">
        <f t="shared" si="49"/>
        <v>525.05667836557018</v>
      </c>
      <c r="Y72" s="27">
        <f t="shared" si="39"/>
        <v>1364</v>
      </c>
    </row>
    <row r="73" spans="1:25" x14ac:dyDescent="0.2">
      <c r="A73">
        <v>10</v>
      </c>
      <c r="B73" s="38">
        <f>tpNTRD2TRD!O37</f>
        <v>2.7505385888543343E-2</v>
      </c>
      <c r="C73" s="38">
        <f>tpNTRD2COM!O38</f>
        <v>2.3955072524449172E-2</v>
      </c>
      <c r="D73" s="38">
        <f>tpNTRD2DEAD!O39</f>
        <v>1.0015272032175337E-2</v>
      </c>
      <c r="E73" s="38">
        <f>tpNTRD2LOW!O37</f>
        <v>4.6997756087450937E-2</v>
      </c>
      <c r="F73" s="38">
        <f t="shared" si="40"/>
        <v>0.89152651346738121</v>
      </c>
      <c r="G73" s="38">
        <f>tpTRD2TCOM!O38</f>
        <v>6.4105600765840154E-2</v>
      </c>
      <c r="H73" s="38">
        <f>tpTRD2DEAD!O39</f>
        <v>1.8101588638205324E-2</v>
      </c>
      <c r="I73" s="38">
        <f>tpTRD2LOW!O38</f>
        <v>6.2133680247214107E-2</v>
      </c>
      <c r="J73" s="38">
        <f t="shared" si="41"/>
        <v>0.85565913034874042</v>
      </c>
      <c r="K73" s="38">
        <f>tpCOM2TRD!O37</f>
        <v>2.0003951397827846E-2</v>
      </c>
      <c r="L73" s="38">
        <f>tpCOM2DEAD!O39</f>
        <v>4.1785602798449228E-2</v>
      </c>
      <c r="M73" s="38">
        <f>tpCOM2LOW!O37</f>
        <v>3.7209309962782045E-2</v>
      </c>
      <c r="N73" s="38">
        <f t="shared" si="42"/>
        <v>0.90100113584094088</v>
      </c>
      <c r="O73" s="38">
        <f>tpTCOM2DEAD!O38</f>
        <v>1.4364566380585919E-2</v>
      </c>
      <c r="P73" s="38">
        <f>tpTCOM2LOW!O37</f>
        <v>2.645712662220856E-2</v>
      </c>
      <c r="Q73" s="38">
        <f t="shared" si="43"/>
        <v>0.95917830699720552</v>
      </c>
      <c r="S73" s="27">
        <f t="shared" si="44"/>
        <v>208.15832192817928</v>
      </c>
      <c r="T73" s="27">
        <f>S72*C73+T72*N73</f>
        <v>189.15302465311416</v>
      </c>
      <c r="U73" s="27">
        <f t="shared" si="51"/>
        <v>123.61518986257164</v>
      </c>
      <c r="V73" s="27">
        <f t="shared" si="47"/>
        <v>73.116239301509466</v>
      </c>
      <c r="W73" s="27">
        <f t="shared" si="52"/>
        <v>216.34959831358452</v>
      </c>
      <c r="X73" s="27">
        <f t="shared" si="49"/>
        <v>553.60762594104085</v>
      </c>
      <c r="Y73" s="27">
        <f t="shared" si="39"/>
        <v>1364</v>
      </c>
    </row>
    <row r="75" spans="1:25" x14ac:dyDescent="0.2">
      <c r="A75" t="s">
        <v>87</v>
      </c>
      <c r="B75" s="44" t="s">
        <v>106</v>
      </c>
    </row>
    <row r="76" spans="1:25" x14ac:dyDescent="0.2">
      <c r="A76" t="s">
        <v>88</v>
      </c>
      <c r="B76" s="16" t="s">
        <v>89</v>
      </c>
    </row>
    <row r="77" spans="1:25" x14ac:dyDescent="0.2">
      <c r="A77" t="s">
        <v>90</v>
      </c>
      <c r="B77" s="16" t="s">
        <v>108</v>
      </c>
    </row>
    <row r="78" spans="1:25" x14ac:dyDescent="0.2">
      <c r="A78" t="s">
        <v>109</v>
      </c>
      <c r="B78" s="16">
        <v>449</v>
      </c>
      <c r="S78" s="5" t="s">
        <v>168</v>
      </c>
    </row>
    <row r="79" spans="1:25" x14ac:dyDescent="0.2">
      <c r="A79" s="5" t="s">
        <v>29</v>
      </c>
      <c r="B79" s="34" t="s">
        <v>0</v>
      </c>
      <c r="C79" s="39" t="s">
        <v>67</v>
      </c>
      <c r="D79" s="39" t="s">
        <v>76</v>
      </c>
      <c r="E79" s="39" t="s">
        <v>177</v>
      </c>
      <c r="F79" s="39" t="s">
        <v>4</v>
      </c>
      <c r="G79" s="35" t="s">
        <v>68</v>
      </c>
      <c r="H79" s="35" t="s">
        <v>77</v>
      </c>
      <c r="I79" s="35" t="s">
        <v>178</v>
      </c>
      <c r="J79" s="35" t="s">
        <v>2</v>
      </c>
      <c r="K79" s="36" t="s">
        <v>78</v>
      </c>
      <c r="L79" s="36" t="s">
        <v>80</v>
      </c>
      <c r="M79" s="36" t="s">
        <v>179</v>
      </c>
      <c r="N79" s="36" t="s">
        <v>92</v>
      </c>
      <c r="O79" s="37" t="s">
        <v>81</v>
      </c>
      <c r="P79" s="37" t="s">
        <v>180</v>
      </c>
      <c r="Q79" s="37" t="s">
        <v>93</v>
      </c>
      <c r="R79" s="5"/>
      <c r="S79" s="30" t="s">
        <v>69</v>
      </c>
      <c r="T79" s="30" t="s">
        <v>193</v>
      </c>
      <c r="U79" s="30" t="s">
        <v>6</v>
      </c>
      <c r="V79" s="30" t="s">
        <v>194</v>
      </c>
      <c r="W79" s="30" t="s">
        <v>195</v>
      </c>
      <c r="X79" s="30" t="s">
        <v>196</v>
      </c>
      <c r="Y79" s="5"/>
    </row>
    <row r="80" spans="1:25" x14ac:dyDescent="0.2">
      <c r="A80" s="5"/>
      <c r="B80" s="5"/>
      <c r="C80" s="40"/>
      <c r="D80" s="40"/>
      <c r="E80" s="40"/>
      <c r="F80" s="4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1" t="s">
        <v>94</v>
      </c>
    </row>
    <row r="81" spans="1:25" x14ac:dyDescent="0.2">
      <c r="A81">
        <v>0</v>
      </c>
      <c r="S81" s="16">
        <f>B78</f>
        <v>449</v>
      </c>
      <c r="T81" s="27"/>
      <c r="U81" s="27"/>
      <c r="V81" s="27"/>
      <c r="W81" s="27"/>
      <c r="X81" s="27"/>
      <c r="Y81" s="27">
        <f>SUM(S81:X81)</f>
        <v>449</v>
      </c>
    </row>
    <row r="82" spans="1:25" x14ac:dyDescent="0.2">
      <c r="A82">
        <v>1</v>
      </c>
      <c r="B82" s="38">
        <f>tpNTRD2TRD!B28</f>
        <v>5.9659317142857993E-2</v>
      </c>
      <c r="C82" s="38">
        <f>tpNTRD2COM!B29</f>
        <v>0.20711472099937445</v>
      </c>
      <c r="D82" s="38">
        <f>tpNTRD2DEAD!B30</f>
        <v>2.2022502206491268E-3</v>
      </c>
      <c r="E82" s="38">
        <f>tpNTRD2LOW!B28</f>
        <v>0.18870663198042403</v>
      </c>
      <c r="F82" s="38">
        <f>1-B82-C82-D82-E82</f>
        <v>0.5423170796566944</v>
      </c>
      <c r="G82" s="38">
        <f>tpTRD2TCOM!B29</f>
        <v>0.10727037136539652</v>
      </c>
      <c r="H82" s="38">
        <f>tpTRD2DEAD!B30</f>
        <v>3.8989624675800361E-3</v>
      </c>
      <c r="I82" s="38">
        <f>tpTRD2LOW!B29</f>
        <v>8.214033825077327E-2</v>
      </c>
      <c r="J82" s="38">
        <f>1-G82-H82-I82</f>
        <v>0.80669032791625017</v>
      </c>
      <c r="K82" s="38">
        <f>tpCOM2TRD!B28</f>
        <v>0.11393322384190596</v>
      </c>
      <c r="L82" s="38">
        <f>tpCOM2DEAD!B30</f>
        <v>7.3142306615281427E-3</v>
      </c>
      <c r="M82" s="38">
        <f>tpCOM2LOW!B28</f>
        <v>0.14834651843783297</v>
      </c>
      <c r="N82" s="38">
        <f>1-K82-L82-M82</f>
        <v>0.73040602705873292</v>
      </c>
      <c r="O82" s="38">
        <f>tpTCOM2DEAD!B29</f>
        <v>1.1296492303363936E-2</v>
      </c>
      <c r="P82" s="38">
        <f>tpTCOM2LOW!B28</f>
        <v>0.12203283497595496</v>
      </c>
      <c r="Q82" s="38">
        <f>1-O82-P82</f>
        <v>0.8666706727206811</v>
      </c>
      <c r="S82" s="27">
        <f>S81*F82</f>
        <v>243.5003687658558</v>
      </c>
      <c r="T82" s="27">
        <f>S81*C82+T81*N82</f>
        <v>92.994509728719123</v>
      </c>
      <c r="U82" s="27">
        <f>S81*B82+T81*K82+U81*J82</f>
        <v>26.78703339714324</v>
      </c>
      <c r="V82" s="27">
        <f>U81*G82+V81*Q82</f>
        <v>0</v>
      </c>
      <c r="W82" s="27">
        <f>S81*D82+T81*L82+U81*H82+V81*O82+W81</f>
        <v>0.98881034907145793</v>
      </c>
      <c r="X82" s="27">
        <f>S81*E82+T81*M82+U81*I82+V81*P82+X81</f>
        <v>84.72927775921039</v>
      </c>
      <c r="Y82" s="27">
        <f t="shared" ref="Y82:Y91" si="53">SUM(S82:X82)</f>
        <v>449</v>
      </c>
    </row>
    <row r="83" spans="1:25" x14ac:dyDescent="0.2">
      <c r="A83">
        <v>2</v>
      </c>
      <c r="B83" s="38">
        <f>tpNTRD2TRD!B29</f>
        <v>5.9237682227584298E-2</v>
      </c>
      <c r="C83" s="38">
        <f>tpNTRD2COM!B30</f>
        <v>6.5457948506175589E-2</v>
      </c>
      <c r="D83" s="38">
        <f>tpNTRD2DEAD!B31</f>
        <v>2.1974109718516655E-3</v>
      </c>
      <c r="E83" s="38">
        <f>tpNTRD2LOW!B29</f>
        <v>0.17248558249160906</v>
      </c>
      <c r="F83" s="38">
        <f t="shared" ref="F83:F91" si="54">1-B83-C83-D83-E83</f>
        <v>0.70062137580277939</v>
      </c>
      <c r="G83" s="38">
        <f>tpTRD2TCOM!B30</f>
        <v>7.6308300415075414E-2</v>
      </c>
      <c r="H83" s="38">
        <f>tpTRD2DEAD!B31</f>
        <v>3.883819600725702E-3</v>
      </c>
      <c r="I83" s="38">
        <f>tpTRD2LOW!B30</f>
        <v>9.6391896000824873E-2</v>
      </c>
      <c r="J83" s="38">
        <f t="shared" ref="J83:J91" si="55">1-G83-H83-I83</f>
        <v>0.82341598398337401</v>
      </c>
      <c r="K83" s="38">
        <f>tpCOM2TRD!B29</f>
        <v>7.541339067114472E-2</v>
      </c>
      <c r="L83" s="38">
        <f>tpCOM2DEAD!B31</f>
        <v>7.2611211466007131E-3</v>
      </c>
      <c r="M83" s="38">
        <f>tpCOM2LOW!B29</f>
        <v>0.13139055406348488</v>
      </c>
      <c r="N83" s="38">
        <f t="shared" ref="N83:N91" si="56">1-K83-L83-M83</f>
        <v>0.78593493411876969</v>
      </c>
      <c r="O83" s="38">
        <f>tpTCOM2DEAD!B30</f>
        <v>3.8119848579744042E-3</v>
      </c>
      <c r="P83" s="38">
        <f>tpTCOM2LOW!B29</f>
        <v>8.3117005594024129E-2</v>
      </c>
      <c r="Q83" s="38">
        <f t="shared" ref="Q83:Q91" si="57">1-O83-P83</f>
        <v>0.91307100954800147</v>
      </c>
      <c r="S83" s="27">
        <f t="shared" ref="S83:S91" si="58">S82*F83</f>
        <v>170.60156337321803</v>
      </c>
      <c r="T83" s="27">
        <f t="shared" ref="T83:T84" si="59">S82*C83+T82*N83</f>
        <v>89.026668476958307</v>
      </c>
      <c r="U83" s="27">
        <f t="shared" ref="U83:U84" si="60">S82*B83+T82*K83+U82*J83</f>
        <v>43.494300222399019</v>
      </c>
      <c r="V83" s="27">
        <f t="shared" ref="V83:V91" si="61">U82*G83+V82*Q83</f>
        <v>2.0440729916978646</v>
      </c>
      <c r="W83" s="27">
        <f t="shared" ref="W83:W87" si="62">S82*D83+T82*L83+U82*H83+V82*O83+W82</f>
        <v>2.3031611375095631</v>
      </c>
      <c r="X83" s="27">
        <f t="shared" ref="X83:X91" si="63">S82*E83+T82*M83+U82*I83+V82*P83+X82</f>
        <v>141.53023379821724</v>
      </c>
      <c r="Y83" s="27">
        <f t="shared" si="53"/>
        <v>449.00000000000006</v>
      </c>
    </row>
    <row r="84" spans="1:25" x14ac:dyDescent="0.2">
      <c r="A84">
        <v>3</v>
      </c>
      <c r="B84" s="38">
        <f>tpNTRD2TRD!B30</f>
        <v>5.212850819328152E-2</v>
      </c>
      <c r="C84" s="38">
        <f>tpNTRD2COM!B31</f>
        <v>4.7266404731971301E-2</v>
      </c>
      <c r="D84" s="38">
        <f>tpNTRD2DEAD!B32</f>
        <v>2.1925929440593794E-3</v>
      </c>
      <c r="E84" s="38">
        <f>tpNTRD2LOW!B30</f>
        <v>0.14484460997332682</v>
      </c>
      <c r="F84" s="38">
        <f t="shared" si="54"/>
        <v>0.75356788415736098</v>
      </c>
      <c r="G84" s="38">
        <f>tpTRD2TCOM!B31</f>
        <v>6.7744302156361402E-2</v>
      </c>
      <c r="H84" s="38">
        <f>tpTRD2DEAD!B32</f>
        <v>3.8687939031337715E-3</v>
      </c>
      <c r="I84" s="38">
        <f>tpTRD2LOW!B31</f>
        <v>0.10259430759831301</v>
      </c>
      <c r="J84" s="38">
        <f t="shared" si="55"/>
        <v>0.82579259634219182</v>
      </c>
      <c r="K84" s="38">
        <f>tpCOM2TRD!B30</f>
        <v>5.9358762102830198E-2</v>
      </c>
      <c r="L84" s="38">
        <f>tpCOM2DEAD!B32</f>
        <v>7.2087773410086653E-3</v>
      </c>
      <c r="M84" s="38">
        <f>tpCOM2LOW!B30</f>
        <v>0.11000491356984432</v>
      </c>
      <c r="N84" s="38">
        <f t="shared" si="56"/>
        <v>0.82342754698631682</v>
      </c>
      <c r="O84" s="38">
        <f>tpTCOM2DEAD!B31</f>
        <v>2.800568503896872E-3</v>
      </c>
      <c r="P84" s="38">
        <f>tpTCOM2LOW!B30</f>
        <v>6.5747563224233807E-2</v>
      </c>
      <c r="Q84" s="38">
        <f t="shared" si="57"/>
        <v>0.93145186827186932</v>
      </c>
      <c r="S84" s="27">
        <f t="shared" si="58"/>
        <v>128.55985914509384</v>
      </c>
      <c r="T84" s="27">
        <f t="shared" si="59"/>
        <v>81.370733782651399</v>
      </c>
      <c r="U84" s="27">
        <f t="shared" si="60"/>
        <v>50.094988935760391</v>
      </c>
      <c r="V84" s="27">
        <f t="shared" si="61"/>
        <v>4.8504466233467411</v>
      </c>
      <c r="W84" s="27">
        <f t="shared" si="62"/>
        <v>3.4929894020310699</v>
      </c>
      <c r="X84" s="27">
        <f t="shared" si="63"/>
        <v>180.63098211111657</v>
      </c>
      <c r="Y84" s="27">
        <f t="shared" si="53"/>
        <v>449</v>
      </c>
    </row>
    <row r="85" spans="1:25" x14ac:dyDescent="0.2">
      <c r="A85">
        <v>4</v>
      </c>
      <c r="B85" s="38">
        <f>tpNTRD2TRD!B31</f>
        <v>4.6702193152558968E-2</v>
      </c>
      <c r="C85" s="38">
        <f>tpNTRD2COM!B32</f>
        <v>3.8275199680720129E-2</v>
      </c>
      <c r="D85" s="38">
        <f>tpNTRD2DEAD!B33</f>
        <v>2.1877959979913486E-3</v>
      </c>
      <c r="E85" s="38">
        <f>tpNTRD2LOW!B31</f>
        <v>0.12585964762053747</v>
      </c>
      <c r="F85" s="38">
        <f t="shared" si="54"/>
        <v>0.78697516354819208</v>
      </c>
      <c r="G85" s="38">
        <f>tpTRD2TCOM!B32</f>
        <v>6.2703346692867812E-2</v>
      </c>
      <c r="H85" s="38">
        <f>tpTRD2DEAD!B33</f>
        <v>3.8538840201332025E-3</v>
      </c>
      <c r="I85" s="38">
        <f>tpTRD2LOW!B32</f>
        <v>0.10682937939600523</v>
      </c>
      <c r="J85" s="38">
        <f t="shared" si="55"/>
        <v>0.82661338989099375</v>
      </c>
      <c r="K85" s="38">
        <f>tpCOM2TRD!B31</f>
        <v>5.0007774028249075E-2</v>
      </c>
      <c r="L85" s="38">
        <f>tpCOM2DEAD!B33</f>
        <v>7.1571828037874097E-3</v>
      </c>
      <c r="M85" s="38">
        <f>tpCOM2LOW!B31</f>
        <v>9.5557855877537068E-2</v>
      </c>
      <c r="N85" s="38">
        <f t="shared" si="56"/>
        <v>0.84727718729042645</v>
      </c>
      <c r="O85" s="38">
        <f>tpTCOM2DEAD!B32</f>
        <v>2.2960937422219496E-3</v>
      </c>
      <c r="P85" s="38">
        <f>tpTCOM2LOW!B31</f>
        <v>5.5518269395695485E-2</v>
      </c>
      <c r="Q85" s="38">
        <f t="shared" si="57"/>
        <v>0.94218563686208257</v>
      </c>
      <c r="S85" s="27">
        <f t="shared" si="58"/>
        <v>101.17341617644276</v>
      </c>
      <c r="T85" s="27">
        <f>S84*C85+T84*N85</f>
        <v>73.864220726826687</v>
      </c>
      <c r="U85" s="27">
        <f>S84*B85+T84*K85+U84*J85</f>
        <v>51.482385261716317</v>
      </c>
      <c r="V85" s="27">
        <f t="shared" si="61"/>
        <v>7.7111445996978487</v>
      </c>
      <c r="W85" s="27">
        <f t="shared" si="62"/>
        <v>4.5608347214189182</v>
      </c>
      <c r="X85" s="27">
        <f t="shared" si="63"/>
        <v>210.20799851389748</v>
      </c>
      <c r="Y85" s="27">
        <f t="shared" si="53"/>
        <v>449.00000000000006</v>
      </c>
    </row>
    <row r="86" spans="1:25" x14ac:dyDescent="0.2">
      <c r="A86">
        <v>5</v>
      </c>
      <c r="B86" s="38">
        <f>tpNTRD2TRD!B32</f>
        <v>4.2508308857162835E-2</v>
      </c>
      <c r="C86" s="38">
        <f>tpNTRD2COM!B33</f>
        <v>3.2712568437722966E-2</v>
      </c>
      <c r="D86" s="38">
        <f>tpNTRD2DEAD!B34</f>
        <v>2.1830199955813478E-3</v>
      </c>
      <c r="E86" s="38">
        <f>tpNTRD2LOW!B32</f>
        <v>0.11201003938350573</v>
      </c>
      <c r="F86" s="38">
        <f t="shared" si="54"/>
        <v>0.81058606332602712</v>
      </c>
      <c r="G86" s="38">
        <f>tpTRD2TCOM!B33</f>
        <v>5.9195443627667599E-2</v>
      </c>
      <c r="H86" s="38">
        <f>tpTRD2DEAD!B34</f>
        <v>3.8390886178568673E-3</v>
      </c>
      <c r="I86" s="38">
        <f>tpTRD2LOW!B33</f>
        <v>0.11008627907734125</v>
      </c>
      <c r="J86" s="38">
        <f t="shared" si="55"/>
        <v>0.82687918867713428</v>
      </c>
      <c r="K86" s="38">
        <f>tpCOM2TRD!B32</f>
        <v>4.3693051228326119E-2</v>
      </c>
      <c r="L86" s="38">
        <f>tpCOM2DEAD!B34</f>
        <v>7.1063215613104136E-3</v>
      </c>
      <c r="M86" s="38">
        <f>tpCOM2LOW!B32</f>
        <v>8.5077803344483005E-2</v>
      </c>
      <c r="N86" s="38">
        <f t="shared" si="56"/>
        <v>0.86412282386588046</v>
      </c>
      <c r="O86" s="38">
        <f>tpTCOM2DEAD!B33</f>
        <v>1.9815470856874295E-3</v>
      </c>
      <c r="P86" s="38">
        <f>tpTCOM2LOW!B32</f>
        <v>4.8572610462304877E-2</v>
      </c>
      <c r="Q86" s="38">
        <f t="shared" si="57"/>
        <v>0.94944584245200769</v>
      </c>
      <c r="S86" s="27">
        <f t="shared" si="58"/>
        <v>82.00976113170853</v>
      </c>
      <c r="T86" s="27">
        <f t="shared" ref="T86:T90" si="64">S85*C86+T85*N86</f>
        <v>67.13740129786828</v>
      </c>
      <c r="U86" s="27">
        <f t="shared" ref="U86:U91" si="65">S85*B86+T85*K86+U85*J86</f>
        <v>50.097776959491775</v>
      </c>
      <c r="V86" s="27">
        <f t="shared" si="61"/>
        <v>10.368836815307167</v>
      </c>
      <c r="W86" s="27">
        <f t="shared" si="62"/>
        <v>5.5195266517010291</v>
      </c>
      <c r="X86" s="27">
        <f t="shared" si="63"/>
        <v>233.86669714392323</v>
      </c>
      <c r="Y86" s="27">
        <f t="shared" si="53"/>
        <v>449</v>
      </c>
    </row>
    <row r="87" spans="1:25" x14ac:dyDescent="0.2">
      <c r="A87">
        <v>6</v>
      </c>
      <c r="B87" s="38">
        <f>tpNTRD2TRD!B33</f>
        <v>3.9161258003190036E-2</v>
      </c>
      <c r="C87" s="38">
        <f>tpNTRD2COM!B34</f>
        <v>2.8860216156445406E-2</v>
      </c>
      <c r="D87" s="38">
        <f>tpNTRD2DEAD!B35</f>
        <v>2.178264799967522E-3</v>
      </c>
      <c r="E87" s="38">
        <f>tpNTRD2LOW!B33</f>
        <v>0.10138391046166306</v>
      </c>
      <c r="F87" s="38">
        <f t="shared" si="54"/>
        <v>0.82841635057873397</v>
      </c>
      <c r="G87" s="38">
        <f>tpTRD2TCOM!B34</f>
        <v>5.6537955915850868E-2</v>
      </c>
      <c r="H87" s="38">
        <f>tpTRD2DEAD!B35</f>
        <v>3.8244063828426489E-3</v>
      </c>
      <c r="I87" s="38">
        <f>tpTRD2LOW!B34</f>
        <v>0.11274876593797223</v>
      </c>
      <c r="J87" s="38">
        <f t="shared" si="55"/>
        <v>0.82688887176333425</v>
      </c>
      <c r="K87" s="38">
        <f>tpCOM2TRD!B33</f>
        <v>3.9066836354463175E-2</v>
      </c>
      <c r="L87" s="38">
        <f>tpCOM2DEAD!B35</f>
        <v>7.0561780908034999E-3</v>
      </c>
      <c r="M87" s="38">
        <f>tpCOM2LOW!B33</f>
        <v>7.7056613265146567E-2</v>
      </c>
      <c r="N87" s="38">
        <f t="shared" si="56"/>
        <v>0.87682037228958676</v>
      </c>
      <c r="O87" s="38">
        <f>tpTCOM2DEAD!B34</f>
        <v>1.7622461455529814E-3</v>
      </c>
      <c r="P87" s="38">
        <f>tpTCOM2LOW!B33</f>
        <v>4.3467178340653168E-2</v>
      </c>
      <c r="Q87" s="38">
        <f t="shared" si="57"/>
        <v>0.95477057551379385</v>
      </c>
      <c r="S87" s="27">
        <f t="shared" si="58"/>
        <v>67.938227028563688</v>
      </c>
      <c r="T87" s="27">
        <f t="shared" si="64"/>
        <v>61.234260633751816</v>
      </c>
      <c r="U87" s="27">
        <f t="shared" si="65"/>
        <v>47.25974555211188</v>
      </c>
      <c r="V87" s="27">
        <f t="shared" si="61"/>
        <v>12.732286198777313</v>
      </c>
      <c r="W87" s="27">
        <f t="shared" si="62"/>
        <v>6.3817657884212258</v>
      </c>
      <c r="X87" s="27">
        <f t="shared" si="63"/>
        <v>253.45371479837411</v>
      </c>
      <c r="Y87" s="27">
        <f t="shared" si="53"/>
        <v>449.00000000000006</v>
      </c>
    </row>
    <row r="88" spans="1:25" x14ac:dyDescent="0.2">
      <c r="A88">
        <v>7</v>
      </c>
      <c r="B88" s="38">
        <f>tpNTRD2TRD!B34</f>
        <v>3.6415472427580142E-2</v>
      </c>
      <c r="C88" s="38">
        <f>tpNTRD2COM!B35</f>
        <v>2.6001594997765221E-2</v>
      </c>
      <c r="D88" s="38">
        <f>tpNTRD2DEAD!B36</f>
        <v>2.1735302754765096E-3</v>
      </c>
      <c r="E88" s="38">
        <f>tpNTRD2LOW!B34</f>
        <v>9.2921366305717124E-2</v>
      </c>
      <c r="F88" s="38">
        <f t="shared" si="54"/>
        <v>0.842488035993461</v>
      </c>
      <c r="G88" s="38">
        <f>tpTRD2TCOM!B35</f>
        <v>5.4416941648098627E-2</v>
      </c>
      <c r="H88" s="38">
        <f>tpTRD2DEAD!B36</f>
        <v>3.8098360216438643E-3</v>
      </c>
      <c r="I88" s="38">
        <f>tpTRD2LOW!B35</f>
        <v>0.11500893718602945</v>
      </c>
      <c r="J88" s="38">
        <f t="shared" si="55"/>
        <v>0.82676428514422806</v>
      </c>
      <c r="K88" s="38">
        <f>tpCOM2TRD!B34</f>
        <v>3.5495394318862949E-2</v>
      </c>
      <c r="L88" s="38">
        <f>tpCOM2DEAD!B36</f>
        <v>7.0067373045470394E-3</v>
      </c>
      <c r="M88" s="38">
        <f>tpCOM2LOW!B34</f>
        <v>7.0675746211837032E-2</v>
      </c>
      <c r="N88" s="38">
        <f t="shared" si="56"/>
        <v>0.88682212216475298</v>
      </c>
      <c r="O88" s="38">
        <f>tpTCOM2DEAD!B35</f>
        <v>1.5985592142552241E-3</v>
      </c>
      <c r="P88" s="38">
        <f>tpTCOM2LOW!B34</f>
        <v>3.951685785787884E-2</v>
      </c>
      <c r="Q88" s="38">
        <f t="shared" si="57"/>
        <v>0.95888458292786594</v>
      </c>
      <c r="S88" s="27">
        <f t="shared" si="58"/>
        <v>57.23714345817249</v>
      </c>
      <c r="T88" s="27">
        <f t="shared" si="64"/>
        <v>56.070399228476319</v>
      </c>
      <c r="U88" s="27">
        <f t="shared" si="65"/>
        <v>43.720206607646276</v>
      </c>
      <c r="V88" s="27">
        <f t="shared" si="61"/>
        <v>14.780523757446069</v>
      </c>
      <c r="W88" s="27">
        <f>S87*D88+T87*L88+U87*H88+V87*O88+W87</f>
        <v>7.1588891544286195</v>
      </c>
      <c r="X88" s="27">
        <f t="shared" si="63"/>
        <v>270.03283779383025</v>
      </c>
      <c r="Y88" s="27">
        <f t="shared" si="53"/>
        <v>449</v>
      </c>
    </row>
    <row r="89" spans="1:25" x14ac:dyDescent="0.2">
      <c r="A89">
        <v>8</v>
      </c>
      <c r="B89" s="38">
        <f>tpNTRD2TRD!B35</f>
        <v>3.4112582605590691E-2</v>
      </c>
      <c r="C89" s="38">
        <f>tpNTRD2COM!B36</f>
        <v>2.377852726916907E-2</v>
      </c>
      <c r="D89" s="38">
        <f>tpNTRD2DEAD!B37</f>
        <v>2.1688162876135619E-3</v>
      </c>
      <c r="E89" s="38">
        <f>tpNTRD2LOW!B35</f>
        <v>8.5989576350746777E-2</v>
      </c>
      <c r="F89" s="38">
        <f t="shared" si="54"/>
        <v>0.8539504974868799</v>
      </c>
      <c r="G89" s="38">
        <f>tpTRD2TCOM!B36</f>
        <v>5.2663000247085368E-2</v>
      </c>
      <c r="H89" s="38">
        <f>tpTRD2DEAD!B37</f>
        <v>3.7953762604511221E-3</v>
      </c>
      <c r="I89" s="38">
        <f>tpTRD2LOW!B36</f>
        <v>0.11697750887426672</v>
      </c>
      <c r="J89" s="38">
        <f t="shared" si="55"/>
        <v>0.82656411461819679</v>
      </c>
      <c r="K89" s="38">
        <f>tpCOM2TRD!B35</f>
        <v>3.2634992772165416E-2</v>
      </c>
      <c r="L89" s="38">
        <f>tpCOM2DEAD!B37</f>
        <v>6.9579845347430558E-3</v>
      </c>
      <c r="M89" s="38">
        <f>tpCOM2LOW!B35</f>
        <v>6.5451480199228085E-2</v>
      </c>
      <c r="N89" s="38">
        <f t="shared" si="56"/>
        <v>0.89495554249386344</v>
      </c>
      <c r="O89" s="38">
        <f>tpTCOM2DEAD!B36</f>
        <v>1.470601711577979E-3</v>
      </c>
      <c r="P89" s="38">
        <f>tpTCOM2LOW!B35</f>
        <v>3.6347827230185259E-2</v>
      </c>
      <c r="Q89" s="38">
        <f t="shared" si="57"/>
        <v>0.96218157105823676</v>
      </c>
      <c r="S89" s="27">
        <f t="shared" si="58"/>
        <v>48.87768713083431</v>
      </c>
      <c r="T89" s="27">
        <f t="shared" si="64"/>
        <v>51.541529535898022</v>
      </c>
      <c r="U89" s="27">
        <f t="shared" si="65"/>
        <v>39.919917723452485</v>
      </c>
      <c r="V89" s="27">
        <f t="shared" si="61"/>
        <v>16.52398482138415</v>
      </c>
      <c r="W89" s="27">
        <f t="shared" ref="W89:W91" si="66">S88*D89+T88*L89+U88*H89+V88*O89+W88</f>
        <v>7.8608338719021837</v>
      </c>
      <c r="X89" s="27">
        <f t="shared" si="63"/>
        <v>284.27604691652886</v>
      </c>
      <c r="Y89" s="27">
        <f t="shared" si="53"/>
        <v>449</v>
      </c>
    </row>
    <row r="90" spans="1:25" x14ac:dyDescent="0.2">
      <c r="A90">
        <v>9</v>
      </c>
      <c r="B90" s="38">
        <f>tpNTRD2TRD!B36</f>
        <v>3.2146454513305778E-2</v>
      </c>
      <c r="C90" s="38">
        <f>tpNTRD2COM!B37</f>
        <v>2.19898846150689E-2</v>
      </c>
      <c r="D90" s="38">
        <f>tpNTRD2DEAD!B38</f>
        <v>2.164122703046889E-3</v>
      </c>
      <c r="E90" s="38">
        <f>tpNTRD2LOW!B36</f>
        <v>8.0185996164094386E-2</v>
      </c>
      <c r="F90" s="38">
        <f t="shared" si="54"/>
        <v>0.86351354200448405</v>
      </c>
      <c r="G90" s="38">
        <f>tpTRD2TCOM!B37</f>
        <v>5.1174796026056901E-2</v>
      </c>
      <c r="H90" s="38">
        <f>tpTRD2DEAD!B38</f>
        <v>3.781025844719732E-3</v>
      </c>
      <c r="I90" s="38">
        <f>tpTRD2LOW!B37</f>
        <v>0.11872440825911734</v>
      </c>
      <c r="J90" s="38">
        <f t="shared" si="55"/>
        <v>0.82631976987010602</v>
      </c>
      <c r="K90" s="38">
        <f>tpCOM2TRD!B36</f>
        <v>3.0280601460381251E-2</v>
      </c>
      <c r="L90" s="38">
        <f>tpCOM2DEAD!B38</f>
        <v>6.9099055190051661E-3</v>
      </c>
      <c r="M90" s="38">
        <f>tpCOM2LOW!B36</f>
        <v>6.1077937440141783E-2</v>
      </c>
      <c r="N90" s="38">
        <f t="shared" si="56"/>
        <v>0.9017315555804718</v>
      </c>
      <c r="O90" s="38">
        <f>tpTCOM2DEAD!B37</f>
        <v>1.3671678623478067E-3</v>
      </c>
      <c r="P90" s="38">
        <f>tpTCOM2LOW!B36</f>
        <v>3.3736173246447954E-2</v>
      </c>
      <c r="Q90" s="38">
        <f t="shared" si="57"/>
        <v>0.96489665889120424</v>
      </c>
      <c r="S90" s="27">
        <f t="shared" si="58"/>
        <v>42.206544739333722</v>
      </c>
      <c r="T90" s="27">
        <f t="shared" si="64"/>
        <v>47.551438305660639</v>
      </c>
      <c r="U90" s="27">
        <f t="shared" si="65"/>
        <v>36.11857008707878</v>
      </c>
      <c r="V90" s="27">
        <f t="shared" si="61"/>
        <v>17.986831392597196</v>
      </c>
      <c r="W90" s="27">
        <f t="shared" si="66"/>
        <v>8.4962875853296929</v>
      </c>
      <c r="X90" s="27">
        <f t="shared" si="63"/>
        <v>296.64032788999998</v>
      </c>
      <c r="Y90" s="27">
        <f t="shared" si="53"/>
        <v>449</v>
      </c>
    </row>
    <row r="91" spans="1:25" x14ac:dyDescent="0.2">
      <c r="A91">
        <v>10</v>
      </c>
      <c r="B91" s="38">
        <f>tpNTRD2TRD!B37</f>
        <v>3.0443242698737993E-2</v>
      </c>
      <c r="C91" s="38">
        <f>tpNTRD2COM!B38</f>
        <v>2.0513095039650042E-2</v>
      </c>
      <c r="D91" s="38">
        <f>tpNTRD2DEAD!B39</f>
        <v>2.1594493895966682E-3</v>
      </c>
      <c r="E91" s="38">
        <f>tpNTRD2LOW!B37</f>
        <v>7.5241250303494822E-2</v>
      </c>
      <c r="F91" s="38">
        <f t="shared" si="54"/>
        <v>0.87164296256852047</v>
      </c>
      <c r="G91" s="38">
        <f>tpTRD2TCOM!B38</f>
        <v>4.9887137143352356E-2</v>
      </c>
      <c r="H91" s="38">
        <f>tpTRD2DEAD!B39</f>
        <v>3.766783538808216E-3</v>
      </c>
      <c r="I91" s="38">
        <f>tpTRD2LOW!B38</f>
        <v>0.12029675522737493</v>
      </c>
      <c r="J91" s="38">
        <f t="shared" si="55"/>
        <v>0.8260493240904645</v>
      </c>
      <c r="K91" s="38">
        <f>tpCOM2TRD!B37</f>
        <v>2.8301260891241853E-2</v>
      </c>
      <c r="L91" s="38">
        <f>tpCOM2DEAD!B39</f>
        <v>6.8624863864493735E-3</v>
      </c>
      <c r="M91" s="38">
        <f>tpCOM2LOW!B37</f>
        <v>5.7351193370723363E-2</v>
      </c>
      <c r="N91" s="38">
        <f t="shared" si="56"/>
        <v>0.90748505935158541</v>
      </c>
      <c r="O91" s="38">
        <f>tpTCOM2DEAD!B38</f>
        <v>1.2814055479293263E-3</v>
      </c>
      <c r="P91" s="38">
        <f>tpTCOM2LOW!B37</f>
        <v>3.1538427760459786E-2</v>
      </c>
      <c r="Q91" s="38">
        <f t="shared" si="57"/>
        <v>0.96718016669161089</v>
      </c>
      <c r="S91" s="27">
        <f t="shared" si="58"/>
        <v>36.789037696373647</v>
      </c>
      <c r="T91" s="27">
        <f>S90*C91+T90*N91</f>
        <v>44.018006676598894</v>
      </c>
      <c r="U91" s="27">
        <f t="shared" si="65"/>
        <v>32.466390153762468</v>
      </c>
      <c r="V91" s="27">
        <f t="shared" si="61"/>
        <v>19.19835864390194</v>
      </c>
      <c r="W91" s="27">
        <f t="shared" si="66"/>
        <v>9.0728508414181572</v>
      </c>
      <c r="X91" s="27">
        <f t="shared" si="63"/>
        <v>307.45535598794493</v>
      </c>
      <c r="Y91" s="27">
        <f t="shared" si="53"/>
        <v>449</v>
      </c>
    </row>
    <row r="92" spans="1:25" x14ac:dyDescent="0.2">
      <c r="A92" s="5"/>
    </row>
    <row r="93" spans="1:25" x14ac:dyDescent="0.2">
      <c r="A93" t="s">
        <v>87</v>
      </c>
      <c r="B93" s="44" t="s">
        <v>107</v>
      </c>
    </row>
    <row r="94" spans="1:25" x14ac:dyDescent="0.2">
      <c r="A94" t="s">
        <v>88</v>
      </c>
      <c r="B94" s="16" t="s">
        <v>89</v>
      </c>
    </row>
    <row r="95" spans="1:25" x14ac:dyDescent="0.2">
      <c r="A95" t="s">
        <v>90</v>
      </c>
      <c r="B95" s="16" t="s">
        <v>108</v>
      </c>
    </row>
    <row r="96" spans="1:25" x14ac:dyDescent="0.2">
      <c r="A96" t="s">
        <v>109</v>
      </c>
      <c r="B96" s="16">
        <v>955</v>
      </c>
      <c r="S96" s="5" t="s">
        <v>168</v>
      </c>
    </row>
    <row r="97" spans="1:25" x14ac:dyDescent="0.2">
      <c r="A97" s="5" t="s">
        <v>29</v>
      </c>
      <c r="B97" s="34" t="s">
        <v>0</v>
      </c>
      <c r="C97" s="39" t="s">
        <v>67</v>
      </c>
      <c r="D97" s="39" t="s">
        <v>76</v>
      </c>
      <c r="E97" s="39" t="s">
        <v>177</v>
      </c>
      <c r="F97" s="39" t="s">
        <v>4</v>
      </c>
      <c r="G97" s="35" t="s">
        <v>68</v>
      </c>
      <c r="H97" s="35" t="s">
        <v>77</v>
      </c>
      <c r="I97" s="35" t="s">
        <v>178</v>
      </c>
      <c r="J97" s="35" t="s">
        <v>2</v>
      </c>
      <c r="K97" s="36" t="s">
        <v>78</v>
      </c>
      <c r="L97" s="36" t="s">
        <v>80</v>
      </c>
      <c r="M97" s="36" t="s">
        <v>179</v>
      </c>
      <c r="N97" s="36" t="s">
        <v>92</v>
      </c>
      <c r="O97" s="37" t="s">
        <v>81</v>
      </c>
      <c r="P97" s="37" t="s">
        <v>180</v>
      </c>
      <c r="Q97" s="37" t="s">
        <v>93</v>
      </c>
      <c r="R97" s="5"/>
      <c r="S97" s="30" t="s">
        <v>69</v>
      </c>
      <c r="T97" s="30" t="s">
        <v>193</v>
      </c>
      <c r="U97" s="30" t="s">
        <v>6</v>
      </c>
      <c r="V97" s="30" t="s">
        <v>194</v>
      </c>
      <c r="W97" s="30" t="s">
        <v>195</v>
      </c>
      <c r="X97" s="30" t="s">
        <v>196</v>
      </c>
      <c r="Y97" s="5"/>
    </row>
    <row r="98" spans="1:25" x14ac:dyDescent="0.2">
      <c r="A98" s="5"/>
      <c r="B98" s="5"/>
      <c r="C98" s="40"/>
      <c r="D98" s="40"/>
      <c r="E98" s="40"/>
      <c r="F98" s="4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1" t="s">
        <v>94</v>
      </c>
    </row>
    <row r="99" spans="1:25" x14ac:dyDescent="0.2">
      <c r="A99">
        <v>0</v>
      </c>
      <c r="S99" s="16">
        <f>B96</f>
        <v>955</v>
      </c>
      <c r="T99" s="27"/>
      <c r="U99" s="27"/>
      <c r="V99" s="27"/>
      <c r="W99" s="27"/>
      <c r="X99" s="27"/>
      <c r="Y99" s="27">
        <f>SUM(S99:X99)</f>
        <v>955</v>
      </c>
    </row>
    <row r="100" spans="1:25" x14ac:dyDescent="0.2">
      <c r="A100">
        <v>1</v>
      </c>
      <c r="B100" s="38">
        <f>tpNTRD2TRD!F28</f>
        <v>6.539936886573805E-2</v>
      </c>
      <c r="C100" s="38">
        <f>tpNTRD2COM!F29</f>
        <v>0.12896537050322654</v>
      </c>
      <c r="D100" s="38">
        <f>tpNTRD2DEAD!F30</f>
        <v>4.2307125228986386E-3</v>
      </c>
      <c r="E100" s="38">
        <f>tpNTRD2LOW!F28</f>
        <v>0.14539085077093805</v>
      </c>
      <c r="F100" s="38">
        <f>1-B100-C100-D100-E100</f>
        <v>0.65601369733719872</v>
      </c>
      <c r="G100" s="38">
        <f>tpTRD2TCOM!F29</f>
        <v>5.0581600248937542E-2</v>
      </c>
      <c r="H100" s="38">
        <f>tpTRD2DEAD!F30</f>
        <v>7.3347949790111278E-3</v>
      </c>
      <c r="I100" s="38">
        <f>tpTRD2LOW!F29</f>
        <v>5.0983439603094483E-2</v>
      </c>
      <c r="J100" s="38">
        <f>1-G100-H100-I100</f>
        <v>0.89110016516895685</v>
      </c>
      <c r="K100" s="38">
        <f>tpCOM2TRD!F28</f>
        <v>9.3345071338583052E-2</v>
      </c>
      <c r="L100" s="38">
        <f>tpCOM2DEAD!F30</f>
        <v>9.236910782169816E-3</v>
      </c>
      <c r="M100" s="38">
        <f>tpCOM2LOW!F28</f>
        <v>0.11058628468103304</v>
      </c>
      <c r="N100" s="38">
        <f>1-K100-L100-M100</f>
        <v>0.78683173319821409</v>
      </c>
      <c r="O100" s="38">
        <f>tpTCOM2DEAD!F29</f>
        <v>1.551486640795896E-2</v>
      </c>
      <c r="P100" s="38">
        <f>tpTCOM2LOW!F28</f>
        <v>8.2308289772658028E-2</v>
      </c>
      <c r="Q100" s="38">
        <f>1-O100-P100</f>
        <v>0.90217684381938301</v>
      </c>
      <c r="S100" s="27">
        <f>S99*F100</f>
        <v>626.49308095702474</v>
      </c>
      <c r="T100" s="27">
        <f>S99*C100+T99*N100</f>
        <v>123.16192883058135</v>
      </c>
      <c r="U100" s="27">
        <f>S99*B100+T99*K100+U99*J100</f>
        <v>62.456397266779838</v>
      </c>
      <c r="V100" s="27">
        <f>U99*G100+V99*Q100</f>
        <v>0</v>
      </c>
      <c r="W100" s="27">
        <f>S99*D100+T99*L100+U99*H100+V99*O100+W99</f>
        <v>4.0403304593681995</v>
      </c>
      <c r="X100" s="27">
        <f>S99*E100+T99*M100+U99*I100+V99*P100+X99</f>
        <v>138.84826248624583</v>
      </c>
      <c r="Y100" s="27">
        <f t="shared" ref="Y100:Y109" si="67">SUM(S100:X100)</f>
        <v>955</v>
      </c>
    </row>
    <row r="101" spans="1:25" x14ac:dyDescent="0.2">
      <c r="A101">
        <v>2</v>
      </c>
      <c r="B101" s="38">
        <f>tpNTRD2TRD!F29</f>
        <v>6.3449578528402606E-2</v>
      </c>
      <c r="C101" s="38">
        <f>tpNTRD2COM!F30</f>
        <v>3.9476821989941957E-2</v>
      </c>
      <c r="D101" s="38">
        <f>tpNTRD2DEAD!F31</f>
        <v>4.2128890006459807E-3</v>
      </c>
      <c r="E101" s="38">
        <f>tpNTRD2LOW!F29</f>
        <v>0.14403649611012026</v>
      </c>
      <c r="F101" s="38">
        <f t="shared" ref="F101:F109" si="68">1-B101-C101-D101-E101</f>
        <v>0.7488242143708892</v>
      </c>
      <c r="G101" s="38">
        <f>tpTRD2TCOM!F30</f>
        <v>3.5658388546982223E-2</v>
      </c>
      <c r="H101" s="38">
        <f>tpTRD2DEAD!F31</f>
        <v>7.2813874945754087E-3</v>
      </c>
      <c r="I101" s="38">
        <f>tpTRD2LOW!F30</f>
        <v>6.000720475173027E-2</v>
      </c>
      <c r="J101" s="38">
        <f t="shared" ref="J101:J109" si="69">1-G101-H101-I101</f>
        <v>0.8970530192067121</v>
      </c>
      <c r="K101" s="38">
        <f>tpCOM2TRD!F29</f>
        <v>6.4911524703179402E-2</v>
      </c>
      <c r="L101" s="38">
        <f>tpCOM2DEAD!F31</f>
        <v>9.1523711464447377E-3</v>
      </c>
      <c r="M101" s="38">
        <f>tpCOM2LOW!F29</f>
        <v>0.10661330284569293</v>
      </c>
      <c r="N101" s="38">
        <f t="shared" ref="N101:N109" si="70">1-K101-L101-M101</f>
        <v>0.81932280130468293</v>
      </c>
      <c r="O101" s="38">
        <f>tpTCOM2DEAD!F30</f>
        <v>5.2428818579673964E-3</v>
      </c>
      <c r="P101" s="38">
        <f>tpTCOM2LOW!F29</f>
        <v>6.187395555737063E-2</v>
      </c>
      <c r="Q101" s="38">
        <f t="shared" ref="Q101:Q109" si="71">1-O101-P101</f>
        <v>0.93288316258466197</v>
      </c>
      <c r="S101" s="27">
        <f t="shared" ref="S101:S109" si="72">S100*F101</f>
        <v>469.13318915644192</v>
      </c>
      <c r="T101" s="27">
        <f t="shared" ref="T101:T102" si="73">S100*C101+T100*N101</f>
        <v>125.64133237843066</v>
      </c>
      <c r="U101" s="27">
        <f t="shared" ref="U101:U102" si="74">S100*B101+T100*K101+U100*J101</f>
        <v>103.77205026039984</v>
      </c>
      <c r="V101" s="27">
        <f t="shared" ref="V101:V109" si="75">U100*G101+V100*Q101</f>
        <v>2.227094480983514</v>
      </c>
      <c r="W101" s="27">
        <f t="shared" ref="W101:W105" si="76">S100*D101+T100*L101+U100*H101+V100*O101+W100</f>
        <v>8.2616691828969184</v>
      </c>
      <c r="X101" s="27">
        <f t="shared" ref="X101:X109" si="77">S100*E101+T100*M101+U100*I101+V100*P101+X100</f>
        <v>245.96466454084708</v>
      </c>
      <c r="Y101" s="27">
        <f t="shared" si="67"/>
        <v>954.99999999999977</v>
      </c>
    </row>
    <row r="102" spans="1:25" x14ac:dyDescent="0.2">
      <c r="A102">
        <v>3</v>
      </c>
      <c r="B102" s="38">
        <f>tpNTRD2TRD!F30</f>
        <v>5.5372974537029829E-2</v>
      </c>
      <c r="C102" s="38">
        <f>tpNTRD2COM!F31</f>
        <v>2.839637184706012E-2</v>
      </c>
      <c r="D102" s="38">
        <f>tpNTRD2DEAD!F32</f>
        <v>4.1952150254100928E-3</v>
      </c>
      <c r="E102" s="38">
        <f>tpNTRD2LOW!F30</f>
        <v>0.12401029323936952</v>
      </c>
      <c r="F102" s="38">
        <f t="shared" si="68"/>
        <v>0.78802514535113044</v>
      </c>
      <c r="G102" s="38">
        <f>tpTRD2TCOM!F31</f>
        <v>3.1578765238309714E-2</v>
      </c>
      <c r="H102" s="38">
        <f>tpTRD2DEAD!F32</f>
        <v>7.2287521490760343E-3</v>
      </c>
      <c r="I102" s="38">
        <f>tpTRD2LOW!F31</f>
        <v>6.3951725374347013E-2</v>
      </c>
      <c r="J102" s="38">
        <f t="shared" si="69"/>
        <v>0.89724075723826724</v>
      </c>
      <c r="K102" s="38">
        <f>tpCOM2TRD!F30</f>
        <v>5.1847976255301909E-2</v>
      </c>
      <c r="L102" s="38">
        <f>tpCOM2DEAD!F32</f>
        <v>9.0693649523384545E-3</v>
      </c>
      <c r="M102" s="38">
        <f>tpCOM2LOW!F30</f>
        <v>9.1731094768507271E-2</v>
      </c>
      <c r="N102" s="38">
        <f t="shared" si="70"/>
        <v>0.84735156402385237</v>
      </c>
      <c r="O102" s="38">
        <f>tpTCOM2DEAD!F31</f>
        <v>3.8525468434432719E-3</v>
      </c>
      <c r="P102" s="38">
        <f>tpTCOM2LOW!F30</f>
        <v>5.0437505386147774E-2</v>
      </c>
      <c r="Q102" s="38">
        <f t="shared" si="71"/>
        <v>0.94570994777040895</v>
      </c>
      <c r="S102" s="27">
        <f t="shared" si="72"/>
        <v>369.68874957404449</v>
      </c>
      <c r="T102" s="27">
        <f t="shared" si="73"/>
        <v>119.78405998198743</v>
      </c>
      <c r="U102" s="27">
        <f t="shared" si="74"/>
        <v>125.60006191128531</v>
      </c>
      <c r="V102" s="27">
        <f t="shared" si="75"/>
        <v>5.3831786187619279</v>
      </c>
      <c r="W102" s="27">
        <f t="shared" si="76"/>
        <v>12.127993300549278</v>
      </c>
      <c r="X102" s="27">
        <f t="shared" si="77"/>
        <v>322.41595661337146</v>
      </c>
      <c r="Y102" s="27">
        <f t="shared" si="67"/>
        <v>954.99999999999989</v>
      </c>
    </row>
    <row r="103" spans="1:25" x14ac:dyDescent="0.2">
      <c r="A103">
        <v>4</v>
      </c>
      <c r="B103" s="38">
        <f>tpNTRD2TRD!F31</f>
        <v>4.936903472553944E-2</v>
      </c>
      <c r="C103" s="38">
        <f>tpNTRD2COM!F32</f>
        <v>2.2951505603802991E-2</v>
      </c>
      <c r="D103" s="38">
        <f>tpNTRD2DEAD!F33</f>
        <v>4.177688722908246E-3</v>
      </c>
      <c r="E103" s="38">
        <f>tpNTRD2LOW!F31</f>
        <v>0.10925010107296207</v>
      </c>
      <c r="F103" s="38">
        <f t="shared" si="68"/>
        <v>0.81425166987478725</v>
      </c>
      <c r="G103" s="38">
        <f>tpTRD2TCOM!F32</f>
        <v>2.9186912142995514E-2</v>
      </c>
      <c r="H103" s="38">
        <f>tpTRD2DEAD!F33</f>
        <v>7.1768723178844418E-3</v>
      </c>
      <c r="I103" s="38">
        <f>tpTRD2LOW!F32</f>
        <v>6.6651187763467012E-2</v>
      </c>
      <c r="J103" s="38">
        <f t="shared" si="69"/>
        <v>0.89698502777565303</v>
      </c>
      <c r="K103" s="38">
        <f>tpCOM2TRD!F31</f>
        <v>4.4062214866430804E-2</v>
      </c>
      <c r="L103" s="38">
        <f>tpCOM2DEAD!F33</f>
        <v>8.9878508528169476E-3</v>
      </c>
      <c r="M103" s="38">
        <f>tpCOM2LOW!F31</f>
        <v>8.0920654801116654E-2</v>
      </c>
      <c r="N103" s="38">
        <f t="shared" si="70"/>
        <v>0.86602927947963559</v>
      </c>
      <c r="O103" s="38">
        <f>tpTCOM2DEAD!F32</f>
        <v>3.1588764078376297E-3</v>
      </c>
      <c r="P103" s="38">
        <f>tpTCOM2LOW!F31</f>
        <v>4.3353246870804329E-2</v>
      </c>
      <c r="Q103" s="38">
        <f t="shared" si="71"/>
        <v>0.95348787672135804</v>
      </c>
      <c r="S103" s="27">
        <f t="shared" si="72"/>
        <v>301.01968167458779</v>
      </c>
      <c r="T103" s="27">
        <f>S102*C103+T102*N103</f>
        <v>112.22141656685763</v>
      </c>
      <c r="U103" s="27">
        <f>S102*B103+T102*K103+U102*J103</f>
        <v>136.19050272598002</v>
      </c>
      <c r="V103" s="27">
        <f t="shared" si="75"/>
        <v>8.798673523374605</v>
      </c>
      <c r="W103" s="27">
        <f t="shared" si="76"/>
        <v>15.667459489687456</v>
      </c>
      <c r="X103" s="27">
        <f t="shared" si="77"/>
        <v>381.1022660195124</v>
      </c>
      <c r="Y103" s="27">
        <f t="shared" si="67"/>
        <v>954.99999999999989</v>
      </c>
    </row>
    <row r="104" spans="1:25" x14ac:dyDescent="0.2">
      <c r="A104">
        <v>5</v>
      </c>
      <c r="B104" s="38">
        <f>tpNTRD2TRD!F32</f>
        <v>4.4785886561137134E-2</v>
      </c>
      <c r="C104" s="38">
        <f>tpNTRD2COM!F33</f>
        <v>1.9593226543230924E-2</v>
      </c>
      <c r="D104" s="38">
        <f>tpNTRD2DEAD!F34</f>
        <v>4.1603082500482058E-3</v>
      </c>
      <c r="E104" s="38">
        <f>tpNTRD2LOW!F32</f>
        <v>9.8126874787407115E-2</v>
      </c>
      <c r="F104" s="38">
        <f t="shared" si="68"/>
        <v>0.83333370385817662</v>
      </c>
      <c r="G104" s="38">
        <f>tpTRD2TCOM!F33</f>
        <v>2.7526583819700523E-2</v>
      </c>
      <c r="H104" s="38">
        <f>tpTRD2DEAD!F34</f>
        <v>7.1257318502235822E-3</v>
      </c>
      <c r="I104" s="38">
        <f>tpTRD2LOW!F33</f>
        <v>6.8730549275294095E-2</v>
      </c>
      <c r="J104" s="38">
        <f t="shared" si="69"/>
        <v>0.8966171350547818</v>
      </c>
      <c r="K104" s="38">
        <f>tpCOM2TRD!F32</f>
        <v>3.8733625970103658E-2</v>
      </c>
      <c r="L104" s="38">
        <f>tpCOM2DEAD!F34</f>
        <v>8.9077889740895033E-3</v>
      </c>
      <c r="M104" s="38">
        <f>tpCOM2LOW!F32</f>
        <v>7.280019304868468E-2</v>
      </c>
      <c r="N104" s="38">
        <f t="shared" si="70"/>
        <v>0.87955839200712216</v>
      </c>
      <c r="O104" s="38">
        <f>tpTCOM2DEAD!F33</f>
        <v>2.7262969353329947E-3</v>
      </c>
      <c r="P104" s="38">
        <f>tpTCOM2LOW!F32</f>
        <v>3.8402228969390939E-2</v>
      </c>
      <c r="Q104" s="38">
        <f t="shared" si="71"/>
        <v>0.95887147409527607</v>
      </c>
      <c r="S104" s="27">
        <f t="shared" si="72"/>
        <v>250.84984626409354</v>
      </c>
      <c r="T104" s="27">
        <f t="shared" ref="T104:T108" si="78">S103*C104+T103*N104</f>
        <v>104.60323552132817</v>
      </c>
      <c r="U104" s="27">
        <f t="shared" ref="U104:U109" si="79">S103*B104+T103*K104+U103*J104</f>
        <v>139.93891406712223</v>
      </c>
      <c r="V104" s="27">
        <f t="shared" si="75"/>
        <v>12.185656340175125</v>
      </c>
      <c r="W104" s="27">
        <f t="shared" si="76"/>
        <v>18.913883651570337</v>
      </c>
      <c r="X104" s="27">
        <f t="shared" si="77"/>
        <v>428.5084641557105</v>
      </c>
      <c r="Y104" s="27">
        <f t="shared" si="67"/>
        <v>954.99999999999989</v>
      </c>
    </row>
    <row r="105" spans="1:25" x14ac:dyDescent="0.2">
      <c r="A105">
        <v>6</v>
      </c>
      <c r="B105" s="38">
        <f>tpNTRD2TRD!F33</f>
        <v>4.115626688663232E-2</v>
      </c>
      <c r="C105" s="38">
        <f>tpNTRD2COM!F34</f>
        <v>1.727206249201263E-2</v>
      </c>
      <c r="D105" s="38">
        <f>tpNTRD2DEAD!F35</f>
        <v>4.1430717942818607E-3</v>
      </c>
      <c r="E105" s="38">
        <f>tpNTRD2LOW!F33</f>
        <v>8.9420951875749166E-2</v>
      </c>
      <c r="F105" s="38">
        <f t="shared" si="68"/>
        <v>0.84800764695132402</v>
      </c>
      <c r="G105" s="38">
        <f>tpTRD2TCOM!F34</f>
        <v>2.6271001184042686E-2</v>
      </c>
      <c r="H105" s="38">
        <f>tpTRD2DEAD!F35</f>
        <v>7.0753150524046626E-3</v>
      </c>
      <c r="I105" s="38">
        <f>tpTRD2LOW!F34</f>
        <v>7.043261176483151E-2</v>
      </c>
      <c r="J105" s="38">
        <f t="shared" si="69"/>
        <v>0.89622107199872114</v>
      </c>
      <c r="K105" s="38">
        <f>tpCOM2TRD!F33</f>
        <v>3.4793407403876708E-2</v>
      </c>
      <c r="L105" s="38">
        <f>tpCOM2DEAD!F35</f>
        <v>8.8291408505701829E-3</v>
      </c>
      <c r="M105" s="38">
        <f>tpCOM2LOW!F33</f>
        <v>6.6447661528402202E-2</v>
      </c>
      <c r="N105" s="38">
        <f t="shared" si="70"/>
        <v>0.88992979021715091</v>
      </c>
      <c r="O105" s="38">
        <f>tpTCOM2DEAD!F34</f>
        <v>2.4246735268396158E-3</v>
      </c>
      <c r="P105" s="38">
        <f>tpTCOM2LOW!F33</f>
        <v>3.4690168256010345E-2</v>
      </c>
      <c r="Q105" s="38">
        <f t="shared" si="71"/>
        <v>0.96288515821715004</v>
      </c>
      <c r="S105" s="27">
        <f t="shared" si="72"/>
        <v>212.72258786851535</v>
      </c>
      <c r="T105" s="27">
        <f t="shared" si="78"/>
        <v>97.422229664315992</v>
      </c>
      <c r="U105" s="27">
        <f t="shared" si="79"/>
        <v>139.37974979014618</v>
      </c>
      <c r="V105" s="27">
        <f t="shared" si="75"/>
        <v>15.409723010240359</v>
      </c>
      <c r="W105" s="27">
        <f t="shared" si="76"/>
        <v>21.896387417521677</v>
      </c>
      <c r="X105" s="27">
        <f t="shared" si="77"/>
        <v>468.16932224926035</v>
      </c>
      <c r="Y105" s="27">
        <f t="shared" si="67"/>
        <v>955</v>
      </c>
    </row>
    <row r="106" spans="1:25" x14ac:dyDescent="0.2">
      <c r="A106">
        <v>7</v>
      </c>
      <c r="B106" s="38">
        <f>tpNTRD2TRD!F34</f>
        <v>3.81948233573427E-2</v>
      </c>
      <c r="C106" s="38">
        <f>tpNTRD2COM!F35</f>
        <v>1.5552062663873323E-2</v>
      </c>
      <c r="D106" s="38">
        <f>tpNTRD2DEAD!F36</f>
        <v>4.1259775729756143E-3</v>
      </c>
      <c r="E106" s="38">
        <f>tpNTRD2LOW!F34</f>
        <v>8.2390717507292432E-2</v>
      </c>
      <c r="F106" s="38">
        <f t="shared" si="68"/>
        <v>0.85973641889851593</v>
      </c>
      <c r="G106" s="38">
        <f>tpTRD2TCOM!F35</f>
        <v>2.5270262308180191E-2</v>
      </c>
      <c r="H106" s="38">
        <f>tpTRD2DEAD!F36</f>
        <v>7.0256066717675481E-3</v>
      </c>
      <c r="I106" s="38">
        <f>tpTRD2LOW!F35</f>
        <v>7.1879045429588784E-2</v>
      </c>
      <c r="J106" s="38">
        <f t="shared" si="69"/>
        <v>0.89582508559046348</v>
      </c>
      <c r="K106" s="38">
        <f>tpCOM2TRD!F34</f>
        <v>3.1730092035698321E-2</v>
      </c>
      <c r="L106" s="38">
        <f>tpCOM2DEAD!F36</f>
        <v>8.7518693632562261E-3</v>
      </c>
      <c r="M106" s="38">
        <f>tpCOM2LOW!F34</f>
        <v>6.1315527851791507E-2</v>
      </c>
      <c r="N106" s="38">
        <f t="shared" si="70"/>
        <v>0.89820251074925395</v>
      </c>
      <c r="O106" s="38">
        <f>tpTCOM2DEAD!F35</f>
        <v>2.1995245839974142E-3</v>
      </c>
      <c r="P106" s="38">
        <f>tpTCOM2LOW!F34</f>
        <v>3.1774949990894696E-2</v>
      </c>
      <c r="Q106" s="38">
        <f t="shared" si="71"/>
        <v>0.96602552542510789</v>
      </c>
      <c r="S106" s="27">
        <f t="shared" si="72"/>
        <v>182.88535591290227</v>
      </c>
      <c r="T106" s="27">
        <f t="shared" si="78"/>
        <v>90.813166303831508</v>
      </c>
      <c r="U106" s="27">
        <f t="shared" si="79"/>
        <v>136.07599426666152</v>
      </c>
      <c r="V106" s="27">
        <f t="shared" si="75"/>
        <v>18.408348605268333</v>
      </c>
      <c r="W106" s="27">
        <f>S105*D106+T105*L106+U105*H106+V105*O106+W105</f>
        <v>24.6398240360603</v>
      </c>
      <c r="X106" s="27">
        <f t="shared" si="77"/>
        <v>502.17731087527596</v>
      </c>
      <c r="Y106" s="27">
        <f t="shared" si="67"/>
        <v>954.99999999999977</v>
      </c>
    </row>
    <row r="107" spans="1:25" x14ac:dyDescent="0.2">
      <c r="A107">
        <v>8</v>
      </c>
      <c r="B107" s="38">
        <f>tpNTRD2TRD!F35</f>
        <v>3.5721282467826132E-2</v>
      </c>
      <c r="C107" s="38">
        <f>tpNTRD2COM!F36</f>
        <v>1.421588106575522E-2</v>
      </c>
      <c r="D107" s="38">
        <f>tpNTRD2DEAD!F37</f>
        <v>4.1090238327943229E-3</v>
      </c>
      <c r="E107" s="38">
        <f>tpNTRD2LOW!F35</f>
        <v>7.6571768313304811E-2</v>
      </c>
      <c r="F107" s="38">
        <f t="shared" si="68"/>
        <v>0.86938204432031951</v>
      </c>
      <c r="G107" s="38">
        <f>tpTRD2TCOM!F36</f>
        <v>2.4443635697936394E-2</v>
      </c>
      <c r="H107" s="38">
        <f>tpTRD2DEAD!F37</f>
        <v>6.9765918812999539E-3</v>
      </c>
      <c r="I107" s="38">
        <f>tpTRD2LOW!F36</f>
        <v>7.3140037839575567E-2</v>
      </c>
      <c r="J107" s="38">
        <f t="shared" si="69"/>
        <v>0.89543973458118808</v>
      </c>
      <c r="K107" s="38">
        <f>tpCOM2TRD!F35</f>
        <v>2.9262868556869215E-2</v>
      </c>
      <c r="L107" s="38">
        <f>tpCOM2DEAD!F37</f>
        <v>8.6759386813136663E-3</v>
      </c>
      <c r="M107" s="38">
        <f>tpCOM2LOW!F35</f>
        <v>5.7064098327178958E-2</v>
      </c>
      <c r="N107" s="38">
        <f t="shared" si="70"/>
        <v>0.90499709443463816</v>
      </c>
      <c r="O107" s="38">
        <f>tpTCOM2DEAD!F36</f>
        <v>2.0235112644467756E-3</v>
      </c>
      <c r="P107" s="38">
        <f>tpTCOM2LOW!F35</f>
        <v>2.9408593337665989E-2</v>
      </c>
      <c r="Q107" s="38">
        <f t="shared" si="71"/>
        <v>0.96856789539788724</v>
      </c>
      <c r="S107" s="27">
        <f t="shared" si="72"/>
        <v>158.9972445998082</v>
      </c>
      <c r="T107" s="27">
        <f t="shared" si="78"/>
        <v>84.785528109703236</v>
      </c>
      <c r="U107" s="27">
        <f t="shared" si="79"/>
        <v>131.03820539558649</v>
      </c>
      <c r="V107" s="27">
        <f t="shared" si="75"/>
        <v>21.155927497444139</v>
      </c>
      <c r="W107" s="27">
        <f t="shared" ref="W107:W109" si="80">S106*D107+T106*L107+U106*H107+V106*O107+W106</f>
        <v>27.165789962086706</v>
      </c>
      <c r="X107" s="27">
        <f t="shared" si="77"/>
        <v>531.85730443537113</v>
      </c>
      <c r="Y107" s="27">
        <f t="shared" si="67"/>
        <v>954.99999999999989</v>
      </c>
    </row>
    <row r="108" spans="1:25" x14ac:dyDescent="0.2">
      <c r="A108">
        <v>9</v>
      </c>
      <c r="B108" s="38">
        <f>tpNTRD2TRD!F36</f>
        <v>3.3616368994712431E-2</v>
      </c>
      <c r="C108" s="38">
        <f>tpNTRD2COM!F37</f>
        <v>1.3141706493902228E-2</v>
      </c>
      <c r="D108" s="38">
        <f>tpNTRD2DEAD!F38</f>
        <v>4.0922088491048836E-3</v>
      </c>
      <c r="E108" s="38">
        <f>tpNTRD2LOW!F36</f>
        <v>7.1659637725718928E-2</v>
      </c>
      <c r="F108" s="38">
        <f t="shared" si="68"/>
        <v>0.87749007793656153</v>
      </c>
      <c r="G108" s="38">
        <f>tpTRD2TCOM!F37</f>
        <v>2.3742901073027789E-2</v>
      </c>
      <c r="H108" s="38">
        <f>tpTRD2DEAD!F38</f>
        <v>6.9282562648909085E-3</v>
      </c>
      <c r="I108" s="38">
        <f>tpTRD2LOW!F37</f>
        <v>7.4259952551184005E-2</v>
      </c>
      <c r="J108" s="38">
        <f t="shared" si="69"/>
        <v>0.8950688901108973</v>
      </c>
      <c r="K108" s="38">
        <f>tpCOM2TRD!F36</f>
        <v>2.7222686969084253E-2</v>
      </c>
      <c r="L108" s="38">
        <f>tpCOM2DEAD!F38</f>
        <v>8.6013142066779791E-3</v>
      </c>
      <c r="M108" s="38">
        <f>tpCOM2LOW!F36</f>
        <v>5.3471654732432206E-2</v>
      </c>
      <c r="N108" s="38">
        <f t="shared" si="70"/>
        <v>0.91070434409180556</v>
      </c>
      <c r="O108" s="38">
        <f>tpTCOM2DEAD!F37</f>
        <v>1.8812255157039104E-3</v>
      </c>
      <c r="P108" s="38">
        <f>tpTCOM2LOW!F36</f>
        <v>2.7439472135792009E-2</v>
      </c>
      <c r="Q108" s="38">
        <f t="shared" si="71"/>
        <v>0.97067930234850408</v>
      </c>
      <c r="S108" s="27">
        <f t="shared" si="72"/>
        <v>139.51850455558423</v>
      </c>
      <c r="T108" s="27">
        <f t="shared" si="78"/>
        <v>79.304043887494487</v>
      </c>
      <c r="U108" s="27">
        <f t="shared" si="79"/>
        <v>124.94122100040005</v>
      </c>
      <c r="V108" s="27">
        <f t="shared" si="75"/>
        <v>23.646848091249119</v>
      </c>
      <c r="W108" s="27">
        <f t="shared" si="80"/>
        <v>29.493372198960628</v>
      </c>
      <c r="X108" s="27">
        <f t="shared" si="77"/>
        <v>558.0960102663114</v>
      </c>
      <c r="Y108" s="27">
        <f t="shared" si="67"/>
        <v>954.99999999999989</v>
      </c>
    </row>
    <row r="109" spans="1:25" x14ac:dyDescent="0.2">
      <c r="A109">
        <v>10</v>
      </c>
      <c r="B109" s="38">
        <f>tpNTRD2TRD!F37</f>
        <v>3.1797835379460793E-2</v>
      </c>
      <c r="C109" s="38">
        <f>tpNTRD2COM!F38</f>
        <v>1.2255415786947554E-2</v>
      </c>
      <c r="D109" s="38">
        <f>tpNTRD2DEAD!F39</f>
        <v>4.0755309253870386E-3</v>
      </c>
      <c r="E109" s="38">
        <f>tpNTRD2LOW!F37</f>
        <v>6.7446188031803689E-2</v>
      </c>
      <c r="F109" s="38">
        <f t="shared" si="68"/>
        <v>0.88442502987640093</v>
      </c>
      <c r="G109" s="38">
        <f>tpTRD2TCOM!F38</f>
        <v>2.3137076111243271E-2</v>
      </c>
      <c r="H109" s="38">
        <f>tpTRD2DEAD!F39</f>
        <v>6.8805858031937284E-3</v>
      </c>
      <c r="I109" s="38">
        <f>tpTRD2LOW!F38</f>
        <v>7.5268703500658507E-2</v>
      </c>
      <c r="J109" s="38">
        <f t="shared" si="69"/>
        <v>0.89471363458490449</v>
      </c>
      <c r="K109" s="38">
        <f>tpCOM2TRD!F37</f>
        <v>2.5500771804499056E-2</v>
      </c>
      <c r="L109" s="38">
        <f>tpCOM2DEAD!F39</f>
        <v>8.5279625214875754E-3</v>
      </c>
      <c r="M109" s="38">
        <f>tpCOM2LOW!F37</f>
        <v>5.0386971314315132E-2</v>
      </c>
      <c r="N109" s="38">
        <f t="shared" si="70"/>
        <v>0.91558429435969824</v>
      </c>
      <c r="O109" s="38">
        <f>tpTCOM2DEAD!F38</f>
        <v>1.7632448907347609E-3</v>
      </c>
      <c r="P109" s="38">
        <f>tpTCOM2LOW!F37</f>
        <v>2.5768842157330218E-2</v>
      </c>
      <c r="Q109" s="38">
        <f t="shared" si="71"/>
        <v>0.97246791295193502</v>
      </c>
      <c r="S109" s="27">
        <f t="shared" si="72"/>
        <v>123.39365755988337</v>
      </c>
      <c r="T109" s="27">
        <f>S108*C109+T108*N109</f>
        <v>74.319394345904001</v>
      </c>
      <c r="U109" s="27">
        <f t="shared" si="79"/>
        <v>118.24531471733972</v>
      </c>
      <c r="V109" s="27">
        <f t="shared" si="75"/>
        <v>25.8865755509064</v>
      </c>
      <c r="W109" s="27">
        <f t="shared" si="80"/>
        <v>31.639650068543542</v>
      </c>
      <c r="X109" s="27">
        <f t="shared" si="77"/>
        <v>581.51540775742285</v>
      </c>
      <c r="Y109" s="27">
        <f t="shared" si="67"/>
        <v>954.99999999999989</v>
      </c>
    </row>
    <row r="110" spans="1:25" x14ac:dyDescent="0.2">
      <c r="A110" s="5"/>
    </row>
    <row r="111" spans="1:25" x14ac:dyDescent="0.2">
      <c r="A111" t="s">
        <v>87</v>
      </c>
      <c r="B111" s="16" t="s">
        <v>104</v>
      </c>
    </row>
    <row r="112" spans="1:25" x14ac:dyDescent="0.2">
      <c r="A112" t="s">
        <v>88</v>
      </c>
      <c r="B112" s="16" t="s">
        <v>89</v>
      </c>
    </row>
    <row r="113" spans="1:31" x14ac:dyDescent="0.2">
      <c r="A113" t="s">
        <v>90</v>
      </c>
      <c r="B113" s="16" t="s">
        <v>108</v>
      </c>
    </row>
    <row r="114" spans="1:31" x14ac:dyDescent="0.2">
      <c r="A114" t="s">
        <v>109</v>
      </c>
      <c r="B114">
        <v>2166</v>
      </c>
      <c r="S114" s="5" t="s">
        <v>168</v>
      </c>
    </row>
    <row r="115" spans="1:31" s="5" customFormat="1" x14ac:dyDescent="0.2">
      <c r="A115" s="5" t="s">
        <v>29</v>
      </c>
      <c r="B115" s="34" t="s">
        <v>0</v>
      </c>
      <c r="C115" s="39" t="s">
        <v>67</v>
      </c>
      <c r="D115" s="39" t="s">
        <v>76</v>
      </c>
      <c r="E115" s="39" t="s">
        <v>177</v>
      </c>
      <c r="F115" s="39" t="s">
        <v>4</v>
      </c>
      <c r="G115" s="35" t="s">
        <v>68</v>
      </c>
      <c r="H115" s="35" t="s">
        <v>77</v>
      </c>
      <c r="I115" s="35" t="s">
        <v>178</v>
      </c>
      <c r="J115" s="35" t="s">
        <v>2</v>
      </c>
      <c r="K115" s="36" t="s">
        <v>78</v>
      </c>
      <c r="L115" s="36" t="s">
        <v>80</v>
      </c>
      <c r="M115" s="36" t="s">
        <v>179</v>
      </c>
      <c r="N115" s="36" t="s">
        <v>92</v>
      </c>
      <c r="O115" s="37" t="s">
        <v>81</v>
      </c>
      <c r="P115" s="37" t="s">
        <v>180</v>
      </c>
      <c r="Q115" s="37" t="s">
        <v>93</v>
      </c>
      <c r="S115" s="30" t="s">
        <v>69</v>
      </c>
      <c r="T115" s="30" t="s">
        <v>193</v>
      </c>
      <c r="U115" s="30" t="s">
        <v>6</v>
      </c>
      <c r="V115" s="30" t="s">
        <v>194</v>
      </c>
      <c r="W115" s="30" t="s">
        <v>195</v>
      </c>
      <c r="X115" s="30" t="s">
        <v>196</v>
      </c>
      <c r="AA115" s="30"/>
      <c r="AB115" s="30"/>
      <c r="AC115" s="30"/>
      <c r="AD115" s="30"/>
      <c r="AE115" s="30"/>
    </row>
    <row r="116" spans="1:31" s="5" customFormat="1" x14ac:dyDescent="0.2">
      <c r="C116" s="40"/>
      <c r="D116" s="40"/>
      <c r="E116" s="40"/>
      <c r="F116" s="40"/>
      <c r="Y116" s="1" t="s">
        <v>94</v>
      </c>
      <c r="AA116" s="30"/>
      <c r="AB116" s="30"/>
      <c r="AC116" s="30"/>
      <c r="AD116" s="30"/>
      <c r="AE116" s="30"/>
    </row>
    <row r="117" spans="1:31" x14ac:dyDescent="0.2">
      <c r="A117">
        <v>0</v>
      </c>
      <c r="S117">
        <f>B114</f>
        <v>2166</v>
      </c>
      <c r="T117" s="27"/>
      <c r="U117" s="27"/>
      <c r="V117" s="27"/>
      <c r="W117" s="27"/>
      <c r="X117" s="27"/>
      <c r="Y117" s="27">
        <f>SUM(S117:X117)</f>
        <v>2166</v>
      </c>
    </row>
    <row r="118" spans="1:31" x14ac:dyDescent="0.2">
      <c r="A118">
        <v>1</v>
      </c>
      <c r="B118" s="38">
        <f>tpNTRD2TRD!J28</f>
        <v>4.8748343880499978E-2</v>
      </c>
      <c r="C118" s="38">
        <f>tpNTRD2COM!J29</f>
        <v>0.14625697595658682</v>
      </c>
      <c r="D118" s="38">
        <f>tpNTRD2DEAD!J30</f>
        <v>1.1964658153213681E-2</v>
      </c>
      <c r="E118" s="38">
        <f>tpNTRD2LOW!J28</f>
        <v>7.0542859736009045E-2</v>
      </c>
      <c r="F118" s="38">
        <f>1-B118-C118-D118-E118</f>
        <v>0.72248716227369048</v>
      </c>
      <c r="G118" s="38">
        <f>tpTRD2TCOM!J29</f>
        <v>8.0241243822735564E-2</v>
      </c>
      <c r="H118" s="38">
        <f>tpTRD2DEAD!J30</f>
        <v>9.0565295648794564E-3</v>
      </c>
      <c r="I118" s="38">
        <f>tpTRD2LOW!J29</f>
        <v>3.258177861410938E-2</v>
      </c>
      <c r="J118" s="38">
        <f>1-G118-H118-I118</f>
        <v>0.8781204479982756</v>
      </c>
      <c r="K118" s="38">
        <f>tpCOM2TRD!J28</f>
        <v>7.0539073115619022E-2</v>
      </c>
      <c r="L118" s="38">
        <f>tpCOM2DEAD!J30</f>
        <v>3.1072334144325642E-2</v>
      </c>
      <c r="M118" s="38">
        <f>tpCOM2LOW!J28</f>
        <v>4.8156170410283972E-2</v>
      </c>
      <c r="N118" s="38">
        <f>1-K118-L118-M118</f>
        <v>0.85023242232977136</v>
      </c>
      <c r="O118" s="38">
        <f>tpTCOM2DEAD!J29</f>
        <v>5.5439311531214397E-2</v>
      </c>
      <c r="P118" s="38">
        <f>tpTCOM2LOW!J28</f>
        <v>6.1626790440634016E-2</v>
      </c>
      <c r="Q118" s="38">
        <f>1-O118-P118</f>
        <v>0.88293389802815159</v>
      </c>
      <c r="S118" s="27">
        <f>S117*F118</f>
        <v>1564.9071934848137</v>
      </c>
      <c r="T118" s="27">
        <f>S117*C118+T117*N118</f>
        <v>316.79260992196703</v>
      </c>
      <c r="U118" s="27">
        <f>S117*B118+T117*K118+U117*J118</f>
        <v>105.58891284516295</v>
      </c>
      <c r="V118" s="27">
        <f>U117*G118+V117*Q118</f>
        <v>0</v>
      </c>
      <c r="W118" s="27">
        <f>S117*D118+T117*L118+U117*H118+V117*O118+W117</f>
        <v>25.915449559860832</v>
      </c>
      <c r="X118" s="27">
        <f>S117*E118+T117*M118+U117*I118+V117*P118+X117</f>
        <v>152.79583418819558</v>
      </c>
      <c r="Y118" s="27">
        <f t="shared" ref="Y118:Y127" si="81">SUM(S118:X118)</f>
        <v>2166</v>
      </c>
    </row>
    <row r="119" spans="1:31" x14ac:dyDescent="0.2">
      <c r="A119">
        <v>2</v>
      </c>
      <c r="B119" s="38">
        <f>tpNTRD2TRD!J29</f>
        <v>5.0881911416854941E-2</v>
      </c>
      <c r="C119" s="38">
        <f>tpNTRD2COM!J30</f>
        <v>4.5078698244842563E-2</v>
      </c>
      <c r="D119" s="38">
        <f>tpNTRD2DEAD!J31</f>
        <v>1.182319763523032E-2</v>
      </c>
      <c r="E119" s="38">
        <f>tpNTRD2LOW!J29</f>
        <v>8.6413271826826343E-2</v>
      </c>
      <c r="F119" s="38">
        <f t="shared" ref="F119:F127" si="82">1-B119-C119-D119-E119</f>
        <v>0.80580292087624583</v>
      </c>
      <c r="G119" s="38">
        <f>tpTRD2TCOM!J30</f>
        <v>5.683264060218074E-2</v>
      </c>
      <c r="H119" s="38">
        <f>tpTRD2DEAD!J31</f>
        <v>8.9752449932462008E-3</v>
      </c>
      <c r="I119" s="38">
        <f>tpTRD2LOW!J30</f>
        <v>3.8414802683278237E-2</v>
      </c>
      <c r="J119" s="38">
        <f t="shared" ref="J119:J127" si="83">1-G119-H119-I119</f>
        <v>0.89577731172129482</v>
      </c>
      <c r="K119" s="38">
        <f>tpCOM2TRD!J29</f>
        <v>5.2479731760530113E-2</v>
      </c>
      <c r="L119" s="38">
        <f>tpCOM2DEAD!J31</f>
        <v>3.0135940142465567E-2</v>
      </c>
      <c r="M119" s="38">
        <f>tpCOM2LOW!J29</f>
        <v>5.8109886599018723E-2</v>
      </c>
      <c r="N119" s="38">
        <f t="shared" ref="N119:N127" si="84">1-K119-L119-M119</f>
        <v>0.8592744414979856</v>
      </c>
      <c r="O119" s="38">
        <f>tpTCOM2DEAD!J30</f>
        <v>1.8991491773769797E-2</v>
      </c>
      <c r="P119" s="38">
        <f>tpTCOM2LOW!J29</f>
        <v>4.9669479556693763E-2</v>
      </c>
      <c r="Q119" s="38">
        <f t="shared" ref="Q119:Q127" si="85">1-O119-P119</f>
        <v>0.93133902866953644</v>
      </c>
      <c r="S119" s="27">
        <f t="shared" ref="S119:S127" si="86">S118*F119</f>
        <v>1261.0067874103113</v>
      </c>
      <c r="T119" s="27">
        <f t="shared" ref="T119:T120" si="87">S118*C119+T118*N119</f>
        <v>342.75577211767279</v>
      </c>
      <c r="U119" s="27">
        <f t="shared" ref="U119:U120" si="88">S118*B119+T118*K119+U118*J119</f>
        <v>190.83481288293063</v>
      </c>
      <c r="V119" s="27">
        <f t="shared" ref="V119:V127" si="89">U118*G119+V118*Q119</f>
        <v>6.0008967353041314</v>
      </c>
      <c r="W119" s="27">
        <f t="shared" ref="W119:W123" si="90">S118*D119+T118*L119+U118*H119+V118*O119+W118</f>
        <v>54.912186080765096</v>
      </c>
      <c r="X119" s="27">
        <f t="shared" ref="X119:X127" si="91">S118*E119+T118*M119+U118*I119+V118*P119+X118</f>
        <v>310.48954477301618</v>
      </c>
      <c r="Y119" s="27">
        <f t="shared" si="81"/>
        <v>2166.0000000000005</v>
      </c>
    </row>
    <row r="120" spans="1:31" x14ac:dyDescent="0.2">
      <c r="A120">
        <v>3</v>
      </c>
      <c r="B120" s="38">
        <f>tpNTRD2TRD!J30</f>
        <v>4.5605778758953996E-2</v>
      </c>
      <c r="C120" s="38">
        <f>tpNTRD2COM!J31</f>
        <v>3.2452583016027492E-2</v>
      </c>
      <c r="D120" s="38">
        <f>tpNTRD2DEAD!J32</f>
        <v>1.1685043061735234E-2</v>
      </c>
      <c r="E120" s="38">
        <f>tpNTRD2LOW!J30</f>
        <v>8.0116287225359795E-2</v>
      </c>
      <c r="F120" s="38">
        <f t="shared" si="82"/>
        <v>0.83014030793792348</v>
      </c>
      <c r="G120" s="38">
        <f>tpTRD2TCOM!J31</f>
        <v>5.0394535552854336E-2</v>
      </c>
      <c r="H120" s="38">
        <f>tpTRD2DEAD!J32</f>
        <v>8.8954065402330196E-3</v>
      </c>
      <c r="I120" s="38">
        <f>tpTRD2LOW!J31</f>
        <v>4.0971018512585E-2</v>
      </c>
      <c r="J120" s="38">
        <f t="shared" si="83"/>
        <v>0.89973903939432764</v>
      </c>
      <c r="K120" s="38">
        <f>tpCOM2TRD!J30</f>
        <v>4.2808117983667571E-2</v>
      </c>
      <c r="L120" s="38">
        <f>tpCOM2DEAD!J32</f>
        <v>2.9254333305076097E-2</v>
      </c>
      <c r="M120" s="38">
        <f>tpCOM2LOW!J30</f>
        <v>5.4239545293875313E-2</v>
      </c>
      <c r="N120" s="38">
        <f t="shared" si="84"/>
        <v>0.87369800341738102</v>
      </c>
      <c r="O120" s="38">
        <f>tpTCOM2DEAD!J31</f>
        <v>1.3980962709840505E-2</v>
      </c>
      <c r="P120" s="38">
        <f>tpTCOM2LOW!J30</f>
        <v>4.1415716023713633E-2</v>
      </c>
      <c r="Q120" s="38">
        <f t="shared" si="85"/>
        <v>0.94460332126644586</v>
      </c>
      <c r="S120" s="27">
        <f t="shared" si="86"/>
        <v>1046.8125628126074</v>
      </c>
      <c r="T120" s="27">
        <f t="shared" si="87"/>
        <v>340.38796121120083</v>
      </c>
      <c r="U120" s="27">
        <f t="shared" si="88"/>
        <v>243.88345731885465</v>
      </c>
      <c r="V120" s="27">
        <f t="shared" si="89"/>
        <v>15.285498749296407</v>
      </c>
      <c r="W120" s="27">
        <f t="shared" si="90"/>
        <v>81.455647848668946</v>
      </c>
      <c r="X120" s="27">
        <f t="shared" si="91"/>
        <v>438.17487205937186</v>
      </c>
      <c r="Y120" s="27">
        <f t="shared" si="81"/>
        <v>2166</v>
      </c>
    </row>
    <row r="121" spans="1:31" x14ac:dyDescent="0.2">
      <c r="A121">
        <v>4</v>
      </c>
      <c r="B121" s="38">
        <f>tpNTRD2TRD!J31</f>
        <v>4.1300661274311756E-2</v>
      </c>
      <c r="C121" s="38">
        <f>tpNTRD2COM!J32</f>
        <v>2.6240504715775659E-2</v>
      </c>
      <c r="D121" s="38">
        <f>tpNTRD2DEAD!J33</f>
        <v>1.1550079880959907E-2</v>
      </c>
      <c r="E121" s="38">
        <f>tpNTRD2LOW!J31</f>
        <v>7.3552159295890984E-2</v>
      </c>
      <c r="F121" s="38">
        <f t="shared" si="82"/>
        <v>0.84735659483306169</v>
      </c>
      <c r="G121" s="38">
        <f>tpTRD2TCOM!J32</f>
        <v>4.6612198616716172E-2</v>
      </c>
      <c r="H121" s="38">
        <f>tpTRD2DEAD!J33</f>
        <v>8.8169759546609106E-3</v>
      </c>
      <c r="I121" s="38">
        <f>tpTRD2LOW!J32</f>
        <v>4.2722662925371191E-2</v>
      </c>
      <c r="J121" s="38">
        <f t="shared" si="83"/>
        <v>0.90184816250325173</v>
      </c>
      <c r="K121" s="38">
        <f>tpCOM2TRD!J31</f>
        <v>3.6837374683018287E-2</v>
      </c>
      <c r="L121" s="38">
        <f>tpCOM2DEAD!J33</f>
        <v>2.8422842011397331E-2</v>
      </c>
      <c r="M121" s="38">
        <f>tpCOM2LOW!J31</f>
        <v>5.0127649546101383E-2</v>
      </c>
      <c r="N121" s="38">
        <f t="shared" si="84"/>
        <v>0.884612133759483</v>
      </c>
      <c r="O121" s="38">
        <f>tpTCOM2DEAD!J32</f>
        <v>1.147415994566614E-2</v>
      </c>
      <c r="P121" s="38">
        <f>tpTCOM2LOW!J31</f>
        <v>3.6080030563972021E-2</v>
      </c>
      <c r="Q121" s="38">
        <f t="shared" si="85"/>
        <v>0.95244580949036184</v>
      </c>
      <c r="S121" s="27">
        <f t="shared" si="86"/>
        <v>887.0235286533615</v>
      </c>
      <c r="T121" s="27">
        <f>S120*C121+T120*N121</f>
        <v>328.58021066409793</v>
      </c>
      <c r="U121" s="27">
        <f>S120*B121+T120*K121+U120*J121</f>
        <v>275.71889778709271</v>
      </c>
      <c r="V121" s="27">
        <f t="shared" si="89"/>
        <v>25.926553381615406</v>
      </c>
      <c r="W121" s="27">
        <f t="shared" si="90"/>
        <v>105.54691265005314</v>
      </c>
      <c r="X121" s="27">
        <f t="shared" si="91"/>
        <v>543.20389686377939</v>
      </c>
      <c r="Y121" s="27">
        <f t="shared" si="81"/>
        <v>2166</v>
      </c>
    </row>
    <row r="122" spans="1:31" x14ac:dyDescent="0.2">
      <c r="A122">
        <v>5</v>
      </c>
      <c r="B122" s="38">
        <f>tpNTRD2TRD!J32</f>
        <v>3.7872141924380376E-2</v>
      </c>
      <c r="C122" s="38">
        <f>tpNTRD2COM!J33</f>
        <v>2.2406516178624103E-2</v>
      </c>
      <c r="D122" s="38">
        <f>tpNTRD2DEAD!J34</f>
        <v>1.1418198773034405E-2</v>
      </c>
      <c r="E122" s="38">
        <f>tpNTRD2LOW!J32</f>
        <v>6.7909970977851342E-2</v>
      </c>
      <c r="F122" s="38">
        <f t="shared" si="82"/>
        <v>0.86039317214610977</v>
      </c>
      <c r="G122" s="38">
        <f>tpTRD2TCOM!J33</f>
        <v>4.3983298919092473E-2</v>
      </c>
      <c r="H122" s="38">
        <f>tpTRD2DEAD!J34</f>
        <v>8.7399163225985177E-3</v>
      </c>
      <c r="I122" s="38">
        <f>tpTRD2LOW!J33</f>
        <v>4.4073200286395497E-2</v>
      </c>
      <c r="J122" s="38">
        <f t="shared" si="83"/>
        <v>0.90320358447191351</v>
      </c>
      <c r="K122" s="38">
        <f>tpCOM2TRD!J32</f>
        <v>3.2667289838704816E-2</v>
      </c>
      <c r="L122" s="38">
        <f>tpCOM2DEAD!J34</f>
        <v>2.7637311084813598E-2</v>
      </c>
      <c r="M122" s="38">
        <f>tpCOM2LOW!J32</f>
        <v>4.6545601982291296E-2</v>
      </c>
      <c r="N122" s="38">
        <f t="shared" si="84"/>
        <v>0.89314979709419029</v>
      </c>
      <c r="O122" s="38">
        <f>tpTCOM2DEAD!J33</f>
        <v>9.9085540235179792E-3</v>
      </c>
      <c r="P122" s="38">
        <f>tpTCOM2LOW!J32</f>
        <v>3.2261030750034947E-2</v>
      </c>
      <c r="Q122" s="38">
        <f t="shared" si="85"/>
        <v>0.95783041522644707</v>
      </c>
      <c r="S122" s="27">
        <f t="shared" si="86"/>
        <v>763.18898758630144</v>
      </c>
      <c r="T122" s="27">
        <f t="shared" ref="T122:T126" si="92">S121*C122+T121*N122</f>
        <v>313.34645552939713</v>
      </c>
      <c r="U122" s="27">
        <f t="shared" ref="U122:U127" si="93">S121*B122+T121*K122+U121*J122</f>
        <v>293.35760273239885</v>
      </c>
      <c r="V122" s="27">
        <f t="shared" si="89"/>
        <v>36.960268089915729</v>
      </c>
      <c r="W122" s="27">
        <f t="shared" si="90"/>
        <v>127.42285186505651</v>
      </c>
      <c r="X122" s="27">
        <f t="shared" si="91"/>
        <v>631.72383419693051</v>
      </c>
      <c r="Y122" s="27">
        <f t="shared" si="81"/>
        <v>2166</v>
      </c>
    </row>
    <row r="123" spans="1:31" x14ac:dyDescent="0.2">
      <c r="A123">
        <v>6</v>
      </c>
      <c r="B123" s="38">
        <f>tpNTRD2TRD!J33</f>
        <v>3.5085381693206519E-2</v>
      </c>
      <c r="C123" s="38">
        <f>tpNTRD2COM!J34</f>
        <v>1.9755437564643152E-2</v>
      </c>
      <c r="D123" s="38">
        <f>tpNTRD2DEAD!J35</f>
        <v>1.1289295354667606E-2</v>
      </c>
      <c r="E123" s="38">
        <f>tpNTRD2LOW!J33</f>
        <v>6.3150538764344066E-2</v>
      </c>
      <c r="F123" s="38">
        <f t="shared" si="82"/>
        <v>0.87071934662313866</v>
      </c>
      <c r="G123" s="38">
        <f>tpTRD2TCOM!J34</f>
        <v>4.1993434386630946E-2</v>
      </c>
      <c r="H123" s="38">
        <f>tpTRD2DEAD!J35</f>
        <v>8.664192009433358E-3</v>
      </c>
      <c r="I123" s="38">
        <f>tpTRD2LOW!J34</f>
        <v>4.5179507253153561E-2</v>
      </c>
      <c r="J123" s="38">
        <f t="shared" si="83"/>
        <v>0.90416286635078214</v>
      </c>
      <c r="K123" s="38">
        <f>tpCOM2TRD!J33</f>
        <v>2.9540304700821696E-2</v>
      </c>
      <c r="L123" s="38">
        <f>tpCOM2DEAD!J35</f>
        <v>2.6894032346527652E-2</v>
      </c>
      <c r="M123" s="38">
        <f>tpCOM2LOW!J33</f>
        <v>4.3492707035630018E-2</v>
      </c>
      <c r="N123" s="38">
        <f t="shared" si="84"/>
        <v>0.90007295591702063</v>
      </c>
      <c r="O123" s="38">
        <f>tpTCOM2DEAD!J34</f>
        <v>8.8158441770455065E-3</v>
      </c>
      <c r="P123" s="38">
        <f>tpTCOM2LOW!J33</f>
        <v>2.9351007385378436E-2</v>
      </c>
      <c r="Q123" s="38">
        <f t="shared" si="85"/>
        <v>0.96183314843757606</v>
      </c>
      <c r="S123" s="27">
        <f t="shared" si="86"/>
        <v>664.52341662111905</v>
      </c>
      <c r="T123" s="27">
        <f t="shared" si="92"/>
        <v>297.11180284875013</v>
      </c>
      <c r="U123" s="27">
        <f t="shared" si="93"/>
        <v>301.27617765909787</v>
      </c>
      <c r="V123" s="27">
        <f t="shared" si="89"/>
        <v>47.86870426618286</v>
      </c>
      <c r="W123" s="27">
        <f t="shared" si="90"/>
        <v>147.33341002974851</v>
      </c>
      <c r="X123" s="27">
        <f t="shared" si="91"/>
        <v>707.88648857510168</v>
      </c>
      <c r="Y123" s="27">
        <f t="shared" si="81"/>
        <v>2166.0000000000005</v>
      </c>
    </row>
    <row r="124" spans="1:31" x14ac:dyDescent="0.2">
      <c r="A124">
        <v>7</v>
      </c>
      <c r="B124" s="38">
        <f>tpNTRD2TRD!J34</f>
        <v>3.2769837330421381E-2</v>
      </c>
      <c r="C124" s="38">
        <f>tpNTRD2COM!J35</f>
        <v>1.7790381811670808E-2</v>
      </c>
      <c r="D124" s="38">
        <f>tpNTRD2DEAD!J36</f>
        <v>1.1163269903601614E-2</v>
      </c>
      <c r="E124" s="38">
        <f>tpNTRD2LOW!J34</f>
        <v>5.9109676997145644E-2</v>
      </c>
      <c r="F124" s="38">
        <f t="shared" si="82"/>
        <v>0.87916683395716055</v>
      </c>
      <c r="G124" s="38">
        <f>tpTRD2TCOM!J35</f>
        <v>4.0406325682090571E-2</v>
      </c>
      <c r="H124" s="38">
        <f>tpTRD2DEAD!J36</f>
        <v>8.5897686049237754E-3</v>
      </c>
      <c r="I124" s="38">
        <f>tpTRD2LOW!J35</f>
        <v>4.6120244986459613E-2</v>
      </c>
      <c r="J124" s="38">
        <f t="shared" si="83"/>
        <v>0.90488366072652604</v>
      </c>
      <c r="K124" s="38">
        <f>tpCOM2TRD!J34</f>
        <v>2.7083498933007433E-2</v>
      </c>
      <c r="L124" s="38">
        <f>tpCOM2DEAD!J36</f>
        <v>2.6189686081895758E-2</v>
      </c>
      <c r="M124" s="38">
        <f>tpCOM2LOW!J34</f>
        <v>4.0879091145630708E-2</v>
      </c>
      <c r="N124" s="38">
        <f t="shared" si="84"/>
        <v>0.9058477238394661</v>
      </c>
      <c r="O124" s="38">
        <f>tpTCOM2DEAD!J35</f>
        <v>7.999612747917495E-3</v>
      </c>
      <c r="P124" s="38">
        <f>tpTCOM2LOW!J34</f>
        <v>2.7037953954073046E-2</v>
      </c>
      <c r="Q124" s="38">
        <f t="shared" si="85"/>
        <v>0.96496243329800946</v>
      </c>
      <c r="S124" s="27">
        <f t="shared" si="86"/>
        <v>584.22694828118438</v>
      </c>
      <c r="T124" s="27">
        <f t="shared" si="92"/>
        <v>280.96017564086623</v>
      </c>
      <c r="U124" s="27">
        <f t="shared" si="93"/>
        <v>302.44304199022764</v>
      </c>
      <c r="V124" s="27">
        <f t="shared" si="89"/>
        <v>58.364964702267507</v>
      </c>
      <c r="W124" s="27">
        <f>S123*D124+T123*L124+U123*H124+V123*O124+W123</f>
        <v>165.50375288373004</v>
      </c>
      <c r="X124" s="27">
        <f t="shared" si="91"/>
        <v>774.50111650172425</v>
      </c>
      <c r="Y124" s="27">
        <f t="shared" si="81"/>
        <v>2166</v>
      </c>
    </row>
    <row r="125" spans="1:31" x14ac:dyDescent="0.2">
      <c r="A125">
        <v>8</v>
      </c>
      <c r="B125" s="38">
        <f>tpNTRD2TRD!J35</f>
        <v>3.0809007953346401E-2</v>
      </c>
      <c r="C125" s="38">
        <f>tpNTRD2COM!J36</f>
        <v>1.626348435875058E-2</v>
      </c>
      <c r="D125" s="38">
        <f>tpNTRD2DEAD!J37</f>
        <v>1.1040027101326788E-2</v>
      </c>
      <c r="E125" s="38">
        <f>tpNTRD2LOW!J35</f>
        <v>5.5640195573235185E-2</v>
      </c>
      <c r="F125" s="38">
        <f t="shared" si="82"/>
        <v>0.88624728501334105</v>
      </c>
      <c r="G125" s="38">
        <f>tpTRD2TCOM!J36</f>
        <v>3.9094596386077707E-2</v>
      </c>
      <c r="H125" s="38">
        <f>tpTRD2DEAD!J37</f>
        <v>8.5166128710635336E-3</v>
      </c>
      <c r="I125" s="38">
        <f>tpTRD2LOW!J36</f>
        <v>4.6940813730262043E-2</v>
      </c>
      <c r="J125" s="38">
        <f t="shared" si="83"/>
        <v>0.90544797701259672</v>
      </c>
      <c r="K125" s="38">
        <f>tpCOM2TRD!J35</f>
        <v>2.5088142384309897E-2</v>
      </c>
      <c r="L125" s="38">
        <f>tpCOM2DEAD!J37</f>
        <v>2.552129146989468E-2</v>
      </c>
      <c r="M125" s="38">
        <f>tpCOM2LOW!J35</f>
        <v>3.8619417194268313E-2</v>
      </c>
      <c r="N125" s="38">
        <f t="shared" si="84"/>
        <v>0.91077114895152711</v>
      </c>
      <c r="O125" s="38">
        <f>tpTCOM2DEAD!J36</f>
        <v>7.3611727628615231E-3</v>
      </c>
      <c r="P125" s="38">
        <f>tpTCOM2LOW!J35</f>
        <v>2.514247925294455E-2</v>
      </c>
      <c r="Q125" s="38">
        <f t="shared" si="85"/>
        <v>0.96749634798419393</v>
      </c>
      <c r="S125" s="27">
        <f t="shared" si="86"/>
        <v>517.7695467458293</v>
      </c>
      <c r="T125" s="27">
        <f t="shared" si="92"/>
        <v>265.39198781338621</v>
      </c>
      <c r="U125" s="27">
        <f t="shared" si="93"/>
        <v>298.89466211854051</v>
      </c>
      <c r="V125" s="27">
        <f t="shared" si="89"/>
        <v>68.2917788560557</v>
      </c>
      <c r="W125" s="27">
        <f t="shared" ref="W125:W127" si="94">S124*D125+T124*L125+U124*H125+V124*O125+W124</f>
        <v>182.12952565269239</v>
      </c>
      <c r="X125" s="27">
        <f t="shared" si="91"/>
        <v>833.52249881349587</v>
      </c>
      <c r="Y125" s="27">
        <f t="shared" si="81"/>
        <v>2166</v>
      </c>
    </row>
    <row r="126" spans="1:31" x14ac:dyDescent="0.2">
      <c r="A126">
        <v>9</v>
      </c>
      <c r="B126" s="38">
        <f>tpNTRD2TRD!J36</f>
        <v>2.9122121732637174E-2</v>
      </c>
      <c r="C126" s="38">
        <f>tpNTRD2COM!J37</f>
        <v>1.503577274364154E-2</v>
      </c>
      <c r="D126" s="38">
        <f>tpNTRD2DEAD!J38</f>
        <v>1.0919475792643407E-2</v>
      </c>
      <c r="E126" s="38">
        <f>tpNTRD2LOW!J36</f>
        <v>5.2627157057284268E-2</v>
      </c>
      <c r="F126" s="38">
        <f t="shared" si="82"/>
        <v>0.89229547267379361</v>
      </c>
      <c r="G126" s="38">
        <f>tpTRD2TCOM!J37</f>
        <v>3.7982105913012321E-2</v>
      </c>
      <c r="H126" s="38">
        <f>tpTRD2DEAD!J38</f>
        <v>8.4446926925856314E-3</v>
      </c>
      <c r="I126" s="38">
        <f>tpTRD2LOW!J37</f>
        <v>4.7669922210653359E-2</v>
      </c>
      <c r="J126" s="38">
        <f t="shared" si="83"/>
        <v>0.90590327918374869</v>
      </c>
      <c r="K126" s="38">
        <f>tpCOM2TRD!J36</f>
        <v>2.3426749763070909E-2</v>
      </c>
      <c r="L126" s="38">
        <f>tpCOM2DEAD!J38</f>
        <v>2.4886164414309464E-2</v>
      </c>
      <c r="M126" s="38">
        <f>tpCOM2LOW!J36</f>
        <v>3.664535092076604E-2</v>
      </c>
      <c r="N126" s="38">
        <f t="shared" si="84"/>
        <v>0.91504173490185359</v>
      </c>
      <c r="O126" s="38">
        <f>tpTCOM2DEAD!J37</f>
        <v>6.8448523262203409E-3</v>
      </c>
      <c r="P126" s="38">
        <f>tpTCOM2LOW!J36</f>
        <v>2.3552892998021879E-2</v>
      </c>
      <c r="Q126" s="38">
        <f t="shared" si="85"/>
        <v>0.96960225467575778</v>
      </c>
      <c r="S126" s="27">
        <f t="shared" si="86"/>
        <v>462.00342244966561</v>
      </c>
      <c r="T126" s="27">
        <f t="shared" si="92"/>
        <v>250.62981019626108</v>
      </c>
      <c r="U126" s="27">
        <f t="shared" si="93"/>
        <v>292.06547400111702</v>
      </c>
      <c r="V126" s="27">
        <f t="shared" si="89"/>
        <v>77.568511468070284</v>
      </c>
      <c r="W126" s="27">
        <f t="shared" si="94"/>
        <v>197.37940703792566</v>
      </c>
      <c r="X126" s="27">
        <f t="shared" si="91"/>
        <v>886.35337484696038</v>
      </c>
      <c r="Y126" s="27">
        <f t="shared" si="81"/>
        <v>2166</v>
      </c>
    </row>
    <row r="127" spans="1:31" x14ac:dyDescent="0.2">
      <c r="A127">
        <v>10</v>
      </c>
      <c r="B127" s="38">
        <f>tpNTRD2TRD!J37</f>
        <v>2.7651668750193314E-2</v>
      </c>
      <c r="C127" s="38">
        <f>tpNTRD2COM!J38</f>
        <v>1.402265401726277E-2</v>
      </c>
      <c r="D127" s="38">
        <f>tpNTRD2DEAD!J39</f>
        <v>1.0801528760816304E-2</v>
      </c>
      <c r="E127" s="38">
        <f>tpNTRD2LOW!J37</f>
        <v>4.9983036538535197E-2</v>
      </c>
      <c r="F127" s="38">
        <f t="shared" si="82"/>
        <v>0.89754111193319241</v>
      </c>
      <c r="G127" s="38">
        <f>tpTRD2TCOM!J38</f>
        <v>3.7019900953598861E-2</v>
      </c>
      <c r="H127" s="38">
        <f>tpTRD2DEAD!J39</f>
        <v>8.373977029953017E-3</v>
      </c>
      <c r="I127" s="38">
        <f>tpTRD2LOW!J38</f>
        <v>4.832693586479142E-2</v>
      </c>
      <c r="J127" s="38">
        <f t="shared" si="83"/>
        <v>0.9062791861516567</v>
      </c>
      <c r="K127" s="38">
        <f>tpCOM2TRD!J37</f>
        <v>2.2016345997972531E-2</v>
      </c>
      <c r="L127" s="38">
        <f>tpCOM2DEAD!J39</f>
        <v>2.4281881518549819E-2</v>
      </c>
      <c r="M127" s="38">
        <f>tpCOM2LOW!J37</f>
        <v>3.4904022951428915E-2</v>
      </c>
      <c r="N127" s="38">
        <f t="shared" si="84"/>
        <v>0.91879774953204874</v>
      </c>
      <c r="O127" s="38">
        <f>tpTCOM2DEAD!J38</f>
        <v>6.4165814740406724E-3</v>
      </c>
      <c r="P127" s="38">
        <f>tpTCOM2LOW!J37</f>
        <v>2.2195427024240266E-2</v>
      </c>
      <c r="Q127" s="38">
        <f t="shared" si="85"/>
        <v>0.97138799150171906</v>
      </c>
      <c r="S127" s="27">
        <f t="shared" si="86"/>
        <v>414.66706550241332</v>
      </c>
      <c r="T127" s="27">
        <f>S126*C127+T126*N127</f>
        <v>236.75661972177213</v>
      </c>
      <c r="U127" s="27">
        <f t="shared" si="93"/>
        <v>282.98597829845107</v>
      </c>
      <c r="V127" s="27">
        <f t="shared" si="89"/>
        <v>86.161355478234114</v>
      </c>
      <c r="W127" s="27">
        <f t="shared" si="94"/>
        <v>211.39898789349616</v>
      </c>
      <c r="X127" s="27">
        <f t="shared" si="91"/>
        <v>934.02999310563325</v>
      </c>
      <c r="Y127" s="27">
        <f t="shared" si="81"/>
        <v>2166</v>
      </c>
    </row>
    <row r="129" spans="1:25" x14ac:dyDescent="0.2">
      <c r="A129" t="s">
        <v>87</v>
      </c>
      <c r="B129" s="16" t="s">
        <v>105</v>
      </c>
    </row>
    <row r="130" spans="1:25" x14ac:dyDescent="0.2">
      <c r="A130" t="s">
        <v>88</v>
      </c>
      <c r="B130" s="16" t="s">
        <v>89</v>
      </c>
    </row>
    <row r="131" spans="1:25" x14ac:dyDescent="0.2">
      <c r="A131" t="s">
        <v>90</v>
      </c>
      <c r="B131" s="16" t="s">
        <v>108</v>
      </c>
    </row>
    <row r="132" spans="1:25" x14ac:dyDescent="0.2">
      <c r="A132" t="s">
        <v>109</v>
      </c>
      <c r="B132">
        <v>1743</v>
      </c>
      <c r="S132" s="5" t="s">
        <v>168</v>
      </c>
    </row>
    <row r="133" spans="1:25" x14ac:dyDescent="0.2">
      <c r="A133" s="5" t="s">
        <v>29</v>
      </c>
      <c r="B133" s="34" t="s">
        <v>0</v>
      </c>
      <c r="C133" s="39" t="s">
        <v>67</v>
      </c>
      <c r="D133" s="39" t="s">
        <v>76</v>
      </c>
      <c r="E133" s="39" t="s">
        <v>177</v>
      </c>
      <c r="F133" s="39" t="s">
        <v>4</v>
      </c>
      <c r="G133" s="35" t="s">
        <v>68</v>
      </c>
      <c r="H133" s="35" t="s">
        <v>77</v>
      </c>
      <c r="I133" s="35" t="s">
        <v>178</v>
      </c>
      <c r="J133" s="35" t="s">
        <v>2</v>
      </c>
      <c r="K133" s="36" t="s">
        <v>78</v>
      </c>
      <c r="L133" s="36" t="s">
        <v>80</v>
      </c>
      <c r="M133" s="36" t="s">
        <v>179</v>
      </c>
      <c r="N133" s="36" t="s">
        <v>92</v>
      </c>
      <c r="O133" s="37" t="s">
        <v>81</v>
      </c>
      <c r="P133" s="37" t="s">
        <v>180</v>
      </c>
      <c r="Q133" s="37" t="s">
        <v>93</v>
      </c>
      <c r="R133" s="5"/>
      <c r="S133" s="30" t="s">
        <v>69</v>
      </c>
      <c r="T133" s="30" t="s">
        <v>193</v>
      </c>
      <c r="U133" s="30" t="s">
        <v>6</v>
      </c>
      <c r="V133" s="30" t="s">
        <v>194</v>
      </c>
      <c r="W133" s="30" t="s">
        <v>195</v>
      </c>
      <c r="X133" s="30" t="s">
        <v>196</v>
      </c>
      <c r="Y133" s="5"/>
    </row>
    <row r="134" spans="1:25" x14ac:dyDescent="0.2">
      <c r="A134" s="5"/>
      <c r="B134" s="5"/>
      <c r="C134" s="40"/>
      <c r="D134" s="40"/>
      <c r="E134" s="40"/>
      <c r="F134" s="4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1" t="s">
        <v>94</v>
      </c>
    </row>
    <row r="135" spans="1:25" x14ac:dyDescent="0.2">
      <c r="A135">
        <v>0</v>
      </c>
      <c r="S135">
        <f>B132</f>
        <v>1743</v>
      </c>
      <c r="T135" s="27"/>
      <c r="U135" s="27"/>
      <c r="V135" s="27"/>
      <c r="W135" s="27"/>
      <c r="X135" s="27"/>
      <c r="Y135" s="27">
        <f>SUM(S135:X135)</f>
        <v>1743</v>
      </c>
    </row>
    <row r="136" spans="1:25" x14ac:dyDescent="0.2">
      <c r="A136">
        <v>1</v>
      </c>
      <c r="B136" s="38">
        <f>tpNTRD2TRD!N28</f>
        <v>4.2784798199471008E-2</v>
      </c>
      <c r="C136" s="38">
        <f>tpNTRD2COM!N29</f>
        <v>0.2756539125346904</v>
      </c>
      <c r="D136" s="38">
        <f>tpNTRD2DEAD!N30</f>
        <v>6.4119740970114858E-2</v>
      </c>
      <c r="E136" s="38">
        <f>tpNTRD2LOW!N28</f>
        <v>5.7885272751950989E-2</v>
      </c>
      <c r="F136" s="38">
        <f>1-B136-C136-D136-E136</f>
        <v>0.55955627554377274</v>
      </c>
      <c r="G136" s="38">
        <f>tpTRD2TCOM!N29</f>
        <v>0.15250114733655618</v>
      </c>
      <c r="H136" s="38">
        <f>tpTRD2DEAD!N30</f>
        <v>6.3330880020188607E-2</v>
      </c>
      <c r="I136" s="38">
        <f>tpTRD2LOW!N29</f>
        <v>4.3688766093367915E-2</v>
      </c>
      <c r="J136" s="38">
        <f>1-G136-H136-I136</f>
        <v>0.7404792065498873</v>
      </c>
      <c r="K136" s="38">
        <f>tpCOM2TRD!N28</f>
        <v>6.1379550423370954E-2</v>
      </c>
      <c r="L136" s="38">
        <f>tpCOM2DEAD!N30</f>
        <v>0.14454281187704743</v>
      </c>
      <c r="M136" s="38">
        <f>tpCOM2LOW!N28</f>
        <v>4.7151449521125044E-2</v>
      </c>
      <c r="N136" s="38">
        <f>1-K136-L136-M136</f>
        <v>0.74692618817845657</v>
      </c>
      <c r="O136" s="38">
        <f>tpTCOM2DEAD!N29</f>
        <v>0.22934952821475307</v>
      </c>
      <c r="P136" s="38">
        <f>tpTCOM2LOW!N28</f>
        <v>9.6673653470343957E-2</v>
      </c>
      <c r="Q136" s="38">
        <f>1-O136-P136</f>
        <v>0.67397681831490297</v>
      </c>
      <c r="S136" s="27">
        <f>S135*F136</f>
        <v>975.30658827279592</v>
      </c>
      <c r="T136" s="27">
        <f>S135*C136+T135*N136</f>
        <v>480.46476954796537</v>
      </c>
      <c r="U136" s="27">
        <f>S135*B136+T135*K136+U135*J136</f>
        <v>74.57390326167797</v>
      </c>
      <c r="V136" s="27">
        <f>U135*G136+V135*Q136</f>
        <v>0</v>
      </c>
      <c r="W136" s="27">
        <f>S135*D136+T135*L136+U135*H136+V135*O136+W135</f>
        <v>111.76070851091019</v>
      </c>
      <c r="X136" s="27">
        <f>S135*E136+T135*M136+U135*I136+V135*P136+X135</f>
        <v>100.89403040665057</v>
      </c>
      <c r="Y136" s="27">
        <f t="shared" ref="Y136:Y145" si="95">SUM(S136:X136)</f>
        <v>1743</v>
      </c>
    </row>
    <row r="137" spans="1:25" x14ac:dyDescent="0.2">
      <c r="A137">
        <v>2</v>
      </c>
      <c r="B137" s="38">
        <f>tpNTRD2TRD!N29</f>
        <v>4.6086578982449056E-2</v>
      </c>
      <c r="C137" s="38">
        <f>tpNTRD2COM!N30</f>
        <v>8.9782556884477893E-2</v>
      </c>
      <c r="D137" s="38">
        <f>tpNTRD2DEAD!N31</f>
        <v>6.0256133310391813E-2</v>
      </c>
      <c r="E137" s="38">
        <f>tpNTRD2LOW!N29</f>
        <v>7.4896174689538686E-2</v>
      </c>
      <c r="F137" s="38">
        <f t="shared" ref="F137:F145" si="96">1-B137-C137-D137-E137</f>
        <v>0.72897855613314255</v>
      </c>
      <c r="G137" s="38">
        <f>tpTRD2TCOM!N30</f>
        <v>0.10930085726639382</v>
      </c>
      <c r="H137" s="38">
        <f>tpTRD2DEAD!N31</f>
        <v>5.9558958749496793E-2</v>
      </c>
      <c r="I137" s="38">
        <f>tpTRD2LOW!N30</f>
        <v>5.1456739533560003E-2</v>
      </c>
      <c r="J137" s="38">
        <f t="shared" ref="J137:J145" si="97">1-G137-H137-I137</f>
        <v>0.77968344445054938</v>
      </c>
      <c r="K137" s="38">
        <f>tpCOM2TRD!N29</f>
        <v>4.7181582537928257E-2</v>
      </c>
      <c r="L137" s="38">
        <f>tpCOM2DEAD!N31</f>
        <v>0.1262886895772799</v>
      </c>
      <c r="M137" s="38">
        <f>tpCOM2LOW!N29</f>
        <v>5.7203819672771106E-2</v>
      </c>
      <c r="N137" s="38">
        <f t="shared" ref="N137:N145" si="98">1-K137-L137-M137</f>
        <v>0.76932590821202074</v>
      </c>
      <c r="O137" s="38">
        <f>tpTCOM2DEAD!N30</f>
        <v>8.3856034824129733E-2</v>
      </c>
      <c r="P137" s="38">
        <f>tpTCOM2LOW!N29</f>
        <v>6.9836860602521922E-2</v>
      </c>
      <c r="Q137" s="38">
        <f t="shared" ref="Q137:Q145" si="99">1-O137-P137</f>
        <v>0.84630710457334835</v>
      </c>
      <c r="S137" s="27">
        <f t="shared" ref="S137:S145" si="100">S136*F137</f>
        <v>710.97758850624416</v>
      </c>
      <c r="T137" s="27">
        <f t="shared" ref="T137:T138" si="101">S136*C137+T136*N137</f>
        <v>457.19951443777609</v>
      </c>
      <c r="U137" s="27">
        <f t="shared" ref="U137:U138" si="102">S136*B137+T136*K137+U136*J137</f>
        <v>125.76167005471827</v>
      </c>
      <c r="V137" s="27">
        <f t="shared" ref="V137" si="103">U136*G137+V136*Q137</f>
        <v>8.1509915562025252</v>
      </c>
      <c r="W137" s="27">
        <f t="shared" ref="W137:W141" si="104">S136*D137+T136*L137+U136*H137+V136*O137+W136</f>
        <v>235.64772247479277</v>
      </c>
      <c r="X137" s="27">
        <f t="shared" ref="X137:X145" si="105">S136*E137+T136*M137+U136*I137+V136*P137+X136</f>
        <v>205.26251297026627</v>
      </c>
      <c r="Y137" s="27">
        <f t="shared" si="95"/>
        <v>1743</v>
      </c>
    </row>
    <row r="138" spans="1:25" x14ac:dyDescent="0.2">
      <c r="A138">
        <v>3</v>
      </c>
      <c r="B138" s="38">
        <f>tpNTRD2TRD!N30</f>
        <v>4.1803243410891922E-2</v>
      </c>
      <c r="C138" s="38">
        <f>tpNTRD2COM!N31</f>
        <v>6.5069173788358858E-2</v>
      </c>
      <c r="D138" s="38">
        <f>tpNTRD2DEAD!N32</f>
        <v>5.6831676250017837E-2</v>
      </c>
      <c r="E138" s="38">
        <f>tpNTRD2LOW!N30</f>
        <v>7.0916066404722033E-2</v>
      </c>
      <c r="F138" s="38">
        <f t="shared" si="96"/>
        <v>0.76537984014600935</v>
      </c>
      <c r="G138" s="38">
        <f>tpTRD2TCOM!N31</f>
        <v>9.7233228288050144E-2</v>
      </c>
      <c r="H138" s="38">
        <f>tpTRD2DEAD!N32</f>
        <v>5.6211085053529231E-2</v>
      </c>
      <c r="I138" s="38">
        <f>tpTRD2LOW!N31</f>
        <v>5.4855743983238114E-2</v>
      </c>
      <c r="J138" s="38">
        <f t="shared" si="97"/>
        <v>0.79169994267518251</v>
      </c>
      <c r="K138" s="38">
        <f>tpCOM2TRD!N30</f>
        <v>3.8894670449855506E-2</v>
      </c>
      <c r="L138" s="38">
        <f>tpCOM2DEAD!N32</f>
        <v>0.11212816993188357</v>
      </c>
      <c r="M138" s="38">
        <f>tpCOM2LOW!N30</f>
        <v>5.3506692902258624E-2</v>
      </c>
      <c r="N138" s="38">
        <f t="shared" si="98"/>
        <v>0.7954704667160023</v>
      </c>
      <c r="O138" s="38">
        <f>tpTCOM2DEAD!N31</f>
        <v>6.2287119437931859E-2</v>
      </c>
      <c r="P138" s="38">
        <f>tpTCOM2LOW!N30</f>
        <v>5.6226707714150059E-2</v>
      </c>
      <c r="Q138" s="38">
        <f t="shared" si="99"/>
        <v>0.88148617284791808</v>
      </c>
      <c r="S138" s="27">
        <f t="shared" si="100"/>
        <v>544.16791303830439</v>
      </c>
      <c r="T138" s="27">
        <f t="shared" si="101"/>
        <v>409.95143539828848</v>
      </c>
      <c r="U138" s="27">
        <f t="shared" si="102"/>
        <v>147.06930060896241</v>
      </c>
      <c r="V138" s="27">
        <f>U137*G138+V137*Q138</f>
        <v>19.413199526109523</v>
      </c>
      <c r="W138" s="27">
        <f t="shared" si="104"/>
        <v>334.89561716997008</v>
      </c>
      <c r="X138" s="27">
        <f t="shared" si="105"/>
        <v>287.50253425836524</v>
      </c>
      <c r="Y138" s="27">
        <f t="shared" si="95"/>
        <v>1743.0000000000005</v>
      </c>
    </row>
    <row r="139" spans="1:25" x14ac:dyDescent="0.2">
      <c r="A139">
        <v>4</v>
      </c>
      <c r="B139" s="38">
        <f>tpNTRD2TRD!N31</f>
        <v>3.8123856109022247E-2</v>
      </c>
      <c r="C139" s="38">
        <f>tpNTRD2COM!N32</f>
        <v>5.278626559002042E-2</v>
      </c>
      <c r="D139" s="38">
        <f>tpNTRD2DEAD!N33</f>
        <v>5.3775523129354852E-2</v>
      </c>
      <c r="E139" s="38">
        <f>tpNTRD2LOW!N31</f>
        <v>6.5885031989276976E-2</v>
      </c>
      <c r="F139" s="38">
        <f t="shared" si="96"/>
        <v>0.7894293231823255</v>
      </c>
      <c r="G139" s="38">
        <f>tpTRD2TCOM!N32</f>
        <v>9.010614338049161E-2</v>
      </c>
      <c r="H139" s="38">
        <f>tpTRD2DEAD!N33</f>
        <v>5.3219556061258722E-2</v>
      </c>
      <c r="I139" s="38">
        <f>tpTRD2LOW!N32</f>
        <v>5.7183086015582529E-2</v>
      </c>
      <c r="J139" s="38">
        <f t="shared" si="97"/>
        <v>0.79949121454266714</v>
      </c>
      <c r="K139" s="38">
        <f>tpCOM2TRD!N31</f>
        <v>3.3681228708593136E-2</v>
      </c>
      <c r="L139" s="38">
        <f>tpCOM2DEAD!N33</f>
        <v>0.10082306425054544</v>
      </c>
      <c r="M139" s="38">
        <f>tpCOM2LOW!N31</f>
        <v>4.9510915804483635E-2</v>
      </c>
      <c r="N139" s="38">
        <f t="shared" si="98"/>
        <v>0.81598479123637779</v>
      </c>
      <c r="O139" s="38">
        <f>tpTCOM2DEAD!N32</f>
        <v>5.1348266394645958E-2</v>
      </c>
      <c r="P139" s="38">
        <f>tpTCOM2LOW!N31</f>
        <v>4.7976065992771266E-2</v>
      </c>
      <c r="Q139" s="38">
        <f t="shared" si="99"/>
        <v>0.90067566761258278</v>
      </c>
      <c r="S139" s="27">
        <f t="shared" si="100"/>
        <v>429.58210728736719</v>
      </c>
      <c r="T139" s="27">
        <f>S138*C139+T138*N139</f>
        <v>363.23872841373293</v>
      </c>
      <c r="U139" s="27">
        <f>S138*B139+T138*K139+U138*J139</f>
        <v>152.13406103668501</v>
      </c>
      <c r="V139" s="27">
        <f t="shared" ref="V139:V145" si="106">U138*G139+V138*Q139</f>
        <v>30.736843931214757</v>
      </c>
      <c r="W139" s="27">
        <f t="shared" si="104"/>
        <v>414.31488830406698</v>
      </c>
      <c r="X139" s="27">
        <f t="shared" si="105"/>
        <v>352.99337102693323</v>
      </c>
      <c r="Y139" s="27">
        <f t="shared" si="95"/>
        <v>1743</v>
      </c>
    </row>
    <row r="140" spans="1:25" x14ac:dyDescent="0.2">
      <c r="A140">
        <v>5</v>
      </c>
      <c r="B140" s="38">
        <f>tpNTRD2TRD!N32</f>
        <v>3.5129285567109814E-2</v>
      </c>
      <c r="C140" s="38">
        <f>tpNTRD2COM!N33</f>
        <v>4.5164683825347773E-2</v>
      </c>
      <c r="D140" s="38">
        <f>tpNTRD2DEAD!N34</f>
        <v>5.1031288874180625E-2</v>
      </c>
      <c r="E140" s="38">
        <f>tpNTRD2LOW!N32</f>
        <v>6.1319011381993582E-2</v>
      </c>
      <c r="F140" s="38">
        <f t="shared" si="96"/>
        <v>0.80735573035136821</v>
      </c>
      <c r="G140" s="38">
        <f>tpTRD2TCOM!N33</f>
        <v>8.5136163706802326E-2</v>
      </c>
      <c r="H140" s="38">
        <f>tpTRD2DEAD!N34</f>
        <v>5.0530353101574166E-2</v>
      </c>
      <c r="I140" s="38">
        <f>tpTRD2LOW!N33</f>
        <v>5.8976479487570566E-2</v>
      </c>
      <c r="J140" s="38">
        <f t="shared" si="97"/>
        <v>0.80535700370405294</v>
      </c>
      <c r="K140" s="38">
        <f>tpCOM2TRD!N32</f>
        <v>3.0000696134299121E-2</v>
      </c>
      <c r="L140" s="38">
        <f>tpCOM2DEAD!N34</f>
        <v>9.1588800711753682E-2</v>
      </c>
      <c r="M140" s="38">
        <f>tpCOM2LOW!N32</f>
        <v>4.6011377642461215E-2</v>
      </c>
      <c r="N140" s="38">
        <f t="shared" si="98"/>
        <v>0.83239912551148598</v>
      </c>
      <c r="O140" s="38">
        <f>tpTCOM2DEAD!N33</f>
        <v>4.4466090500565381E-2</v>
      </c>
      <c r="P140" s="38">
        <f>tpTCOM2LOW!N32</f>
        <v>4.2280132058346465E-2</v>
      </c>
      <c r="Q140" s="38">
        <f t="shared" si="99"/>
        <v>0.91325377744108815</v>
      </c>
      <c r="S140" s="27">
        <f t="shared" si="100"/>
        <v>346.82557597487215</v>
      </c>
      <c r="T140" s="27">
        <f t="shared" ref="T140:T144" si="107">S139*C140+T139*N140</f>
        <v>321.761539936156</v>
      </c>
      <c r="U140" s="27">
        <f t="shared" ref="U140:U145" si="108">S139*B140+T139*K140+U139*J140</f>
        <v>148.51055879460247</v>
      </c>
      <c r="V140" s="27">
        <f t="shared" si="106"/>
        <v>41.02264915259893</v>
      </c>
      <c r="W140" s="27">
        <f t="shared" si="104"/>
        <v>478.55975153061138</v>
      </c>
      <c r="X140" s="27">
        <f t="shared" si="105"/>
        <v>406.31992461115919</v>
      </c>
      <c r="Y140" s="27">
        <f t="shared" si="95"/>
        <v>1743.0000000000002</v>
      </c>
    </row>
    <row r="141" spans="1:25" x14ac:dyDescent="0.2">
      <c r="A141">
        <v>6</v>
      </c>
      <c r="B141" s="38">
        <f>tpNTRD2TRD!N33</f>
        <v>3.2663493730729409E-2</v>
      </c>
      <c r="C141" s="38">
        <f>tpNTRD2COM!N34</f>
        <v>3.9876401210383716E-2</v>
      </c>
      <c r="D141" s="38">
        <f>tpNTRD2DEAD!N35</f>
        <v>4.8553539189916228E-2</v>
      </c>
      <c r="E141" s="38">
        <f>tpNTRD2LOW!N33</f>
        <v>5.7357664873490033E-2</v>
      </c>
      <c r="F141" s="38">
        <f t="shared" si="96"/>
        <v>0.82154890099548061</v>
      </c>
      <c r="G141" s="38">
        <f>tpTRD2TCOM!N34</f>
        <v>8.136538953531125E-2</v>
      </c>
      <c r="H141" s="38">
        <f>tpTRD2DEAD!N35</f>
        <v>4.8099850663418819E-2</v>
      </c>
      <c r="I141" s="38">
        <f>tpTRD2LOW!N34</f>
        <v>6.0444898798215907E-2</v>
      </c>
      <c r="J141" s="38">
        <f t="shared" si="97"/>
        <v>0.81008986100305402</v>
      </c>
      <c r="K141" s="38">
        <f>tpCOM2TRD!N33</f>
        <v>2.7220395032814593E-2</v>
      </c>
      <c r="L141" s="38">
        <f>tpCOM2DEAD!N35</f>
        <v>8.3904122735626085E-2</v>
      </c>
      <c r="M141" s="38">
        <f>tpCOM2LOW!N33</f>
        <v>4.302028249348655E-2</v>
      </c>
      <c r="N141" s="38">
        <f t="shared" si="98"/>
        <v>0.84585519973807277</v>
      </c>
      <c r="O141" s="38">
        <f>tpTCOM2DEAD!N34</f>
        <v>3.9639635566785958E-2</v>
      </c>
      <c r="P141" s="38">
        <f>tpTCOM2LOW!N33</f>
        <v>3.8045210143820007E-2</v>
      </c>
      <c r="Q141" s="38">
        <f t="shared" si="99"/>
        <v>0.92231515428939403</v>
      </c>
      <c r="S141" s="27">
        <f t="shared" si="100"/>
        <v>284.93417077928081</v>
      </c>
      <c r="T141" s="27">
        <f t="shared" si="107"/>
        <v>285.99382744832354</v>
      </c>
      <c r="U141" s="27">
        <f t="shared" si="108"/>
        <v>140.39390918134617</v>
      </c>
      <c r="V141" s="27">
        <f t="shared" si="106"/>
        <v>49.919430448968534</v>
      </c>
      <c r="W141" s="27">
        <f t="shared" si="104"/>
        <v>531.16593902653426</v>
      </c>
      <c r="X141" s="27">
        <f t="shared" si="105"/>
        <v>450.59272311554685</v>
      </c>
      <c r="Y141" s="27">
        <f t="shared" si="95"/>
        <v>1743.0000000000005</v>
      </c>
    </row>
    <row r="142" spans="1:25" x14ac:dyDescent="0.2">
      <c r="A142">
        <v>7</v>
      </c>
      <c r="B142" s="38">
        <f>tpNTRD2TRD!N34</f>
        <v>3.0596261908575229E-2</v>
      </c>
      <c r="C142" s="38">
        <f>tpNTRD2COM!N35</f>
        <v>3.5946967012123521E-2</v>
      </c>
      <c r="D142" s="38">
        <f>tpNTRD2DEAD!N36</f>
        <v>4.6305255168398229E-2</v>
      </c>
      <c r="E142" s="38">
        <f>tpNTRD2LOW!N34</f>
        <v>5.3933744084415536E-2</v>
      </c>
      <c r="F142" s="38">
        <f t="shared" si="96"/>
        <v>0.83321777182648749</v>
      </c>
      <c r="G142" s="38">
        <f>tpTRD2TCOM!N35</f>
        <v>7.8352335730677014E-2</v>
      </c>
      <c r="H142" s="38">
        <f>tpTRD2DEAD!N36</f>
        <v>4.5892431558856583E-2</v>
      </c>
      <c r="I142" s="38">
        <f>tpTRD2LOW!N35</f>
        <v>6.1693088857960765E-2</v>
      </c>
      <c r="J142" s="38">
        <f t="shared" si="97"/>
        <v>0.81406214385250564</v>
      </c>
      <c r="K142" s="38">
        <f>tpCOM2TRD!N34</f>
        <v>2.5023864910831417E-2</v>
      </c>
      <c r="L142" s="38">
        <f>tpCOM2DEAD!N36</f>
        <v>7.7409173907248774E-2</v>
      </c>
      <c r="M142" s="38">
        <f>tpCOM2LOW!N34</f>
        <v>4.0454831319653217E-2</v>
      </c>
      <c r="N142" s="38">
        <f t="shared" si="98"/>
        <v>0.85711212986226659</v>
      </c>
      <c r="O142" s="38">
        <f>tpTCOM2DEAD!N35</f>
        <v>3.6021967065121729E-2</v>
      </c>
      <c r="P142" s="38">
        <f>tpTCOM2LOW!N34</f>
        <v>3.4740176673354273E-2</v>
      </c>
      <c r="Q142" s="38">
        <f t="shared" si="99"/>
        <v>0.929237856261524</v>
      </c>
      <c r="S142" s="27">
        <f t="shared" si="100"/>
        <v>237.41221489394022</v>
      </c>
      <c r="T142" s="27">
        <f t="shared" si="107"/>
        <v>255.37129780932372</v>
      </c>
      <c r="U142" s="27">
        <f t="shared" si="108"/>
        <v>130.16395811126469</v>
      </c>
      <c r="V142" s="27">
        <f t="shared" si="106"/>
        <v>57.387215242914777</v>
      </c>
      <c r="W142" s="27">
        <f>S141*D142+T141*L142+U141*H142+V141*O142+W141</f>
        <v>574.73964838393943</v>
      </c>
      <c r="X142" s="27">
        <f t="shared" si="105"/>
        <v>487.92566555861731</v>
      </c>
      <c r="Y142" s="27">
        <f t="shared" si="95"/>
        <v>1743</v>
      </c>
    </row>
    <row r="143" spans="1:25" x14ac:dyDescent="0.2">
      <c r="A143">
        <v>8</v>
      </c>
      <c r="B143" s="38">
        <f>tpNTRD2TRD!N35</f>
        <v>2.8833986451032412E-2</v>
      </c>
      <c r="C143" s="38">
        <f>tpNTRD2COM!N36</f>
        <v>3.2888051018428399E-2</v>
      </c>
      <c r="D143" s="38">
        <f>tpNTRD2DEAD!N37</f>
        <v>4.4255971132387772E-2</v>
      </c>
      <c r="E143" s="38">
        <f>tpNTRD2LOW!N35</f>
        <v>5.0956491757461531E-2</v>
      </c>
      <c r="F143" s="38">
        <f t="shared" si="96"/>
        <v>0.84306549964068989</v>
      </c>
      <c r="G143" s="38">
        <f>tpTRD2TCOM!N36</f>
        <v>7.5858394759905523E-2</v>
      </c>
      <c r="H143" s="38">
        <f>tpTRD2DEAD!N37</f>
        <v>4.3878729947835926E-2</v>
      </c>
      <c r="I143" s="38">
        <f>tpTRD2LOW!N36</f>
        <v>6.2781485904110146E-2</v>
      </c>
      <c r="J143" s="38">
        <f t="shared" si="97"/>
        <v>0.81748138938814841</v>
      </c>
      <c r="K143" s="38">
        <f>tpCOM2TRD!N35</f>
        <v>2.3232071524088793E-2</v>
      </c>
      <c r="L143" s="38">
        <f>tpCOM2DEAD!N37</f>
        <v>7.1847516971219716E-2</v>
      </c>
      <c r="M143" s="38">
        <f>tpCOM2LOW!N35</f>
        <v>3.8233850055229279E-2</v>
      </c>
      <c r="N143" s="38">
        <f t="shared" si="98"/>
        <v>0.86668656144946221</v>
      </c>
      <c r="O143" s="38">
        <f>tpTCOM2DEAD!N36</f>
        <v>3.3184887034619082E-2</v>
      </c>
      <c r="P143" s="38">
        <f>tpTCOM2LOW!N35</f>
        <v>3.2070679455751705E-2</v>
      </c>
      <c r="Q143" s="38">
        <f t="shared" si="99"/>
        <v>0.93474443350962921</v>
      </c>
      <c r="S143" s="27">
        <f t="shared" si="100"/>
        <v>200.15404757036254</v>
      </c>
      <c r="T143" s="27">
        <f t="shared" si="107"/>
        <v>229.13489702707935</v>
      </c>
      <c r="U143" s="27">
        <f t="shared" si="108"/>
        <v>119.18495816852446</v>
      </c>
      <c r="V143" s="27">
        <f t="shared" si="106"/>
        <v>63.516408920849656</v>
      </c>
      <c r="W143" s="27">
        <f t="shared" ref="W143:W145" si="109">S142*D143+T142*L143+U142*H143+V142*O143+W142</f>
        <v>611.21016758805274</v>
      </c>
      <c r="X143" s="27">
        <f t="shared" si="105"/>
        <v>519.79952072513129</v>
      </c>
      <c r="Y143" s="27">
        <f t="shared" si="95"/>
        <v>1743</v>
      </c>
    </row>
    <row r="144" spans="1:25" x14ac:dyDescent="0.2">
      <c r="A144">
        <v>9</v>
      </c>
      <c r="B144" s="38">
        <f>tpNTRD2TRD!N36</f>
        <v>2.7309936179086725E-2</v>
      </c>
      <c r="C144" s="38">
        <f>tpNTRD2COM!N37</f>
        <v>3.0424927927598433E-2</v>
      </c>
      <c r="D144" s="38">
        <f>tpNTRD2DEAD!N38</f>
        <v>4.2380385993289194E-2</v>
      </c>
      <c r="E144" s="38">
        <f>tpNTRD2LOW!N36</f>
        <v>4.8346006625115567E-2</v>
      </c>
      <c r="F144" s="38">
        <f t="shared" si="96"/>
        <v>0.85153874327491008</v>
      </c>
      <c r="G144" s="38">
        <f>tpTRD2TCOM!N37</f>
        <v>7.374064726181484E-2</v>
      </c>
      <c r="H144" s="38">
        <f>tpTRD2DEAD!N38</f>
        <v>4.2034317482480654E-2</v>
      </c>
      <c r="I144" s="38">
        <f>tpTRD2LOW!N37</f>
        <v>6.3748296607109456E-2</v>
      </c>
      <c r="J144" s="38">
        <f t="shared" si="97"/>
        <v>0.82047673864859505</v>
      </c>
      <c r="K144" s="38">
        <f>tpCOM2TRD!N36</f>
        <v>2.1734796237718235E-2</v>
      </c>
      <c r="L144" s="38">
        <f>tpCOM2DEAD!N38</f>
        <v>6.7031472139099879E-2</v>
      </c>
      <c r="M144" s="38">
        <f>tpCOM2LOW!N36</f>
        <v>3.6291613176036908E-2</v>
      </c>
      <c r="N144" s="38">
        <f t="shared" si="98"/>
        <v>0.87494211844714498</v>
      </c>
      <c r="O144" s="38">
        <f>tpTCOM2DEAD!N37</f>
        <v>3.0885711797117299E-2</v>
      </c>
      <c r="P144" s="38">
        <f>tpTCOM2LOW!N36</f>
        <v>2.9858333944092319E-2</v>
      </c>
      <c r="Q144" s="38">
        <f t="shared" si="99"/>
        <v>0.93925595425879038</v>
      </c>
      <c r="S144" s="27">
        <f t="shared" si="100"/>
        <v>170.43892612945308</v>
      </c>
      <c r="T144" s="27">
        <f t="shared" si="107"/>
        <v>206.56944468678662</v>
      </c>
      <c r="U144" s="27">
        <f t="shared" si="108"/>
        <v>108.23488033704677</v>
      </c>
      <c r="V144" s="27">
        <f t="shared" si="106"/>
        <v>68.446941231263509</v>
      </c>
      <c r="W144" s="27">
        <f t="shared" si="109"/>
        <v>642.02363071947923</v>
      </c>
      <c r="X144" s="27">
        <f t="shared" si="105"/>
        <v>547.28617689597081</v>
      </c>
      <c r="Y144" s="27">
        <f t="shared" si="95"/>
        <v>1743</v>
      </c>
    </row>
    <row r="145" spans="1:25" x14ac:dyDescent="0.2">
      <c r="A145">
        <v>10</v>
      </c>
      <c r="B145" s="38">
        <f>tpNTRD2TRD!N37</f>
        <v>2.5975728641493778E-2</v>
      </c>
      <c r="C145" s="38">
        <f>tpNTRD2COM!N38</f>
        <v>2.8389931637025967E-2</v>
      </c>
      <c r="D145" s="38">
        <f>tpNTRD2DEAD!N39</f>
        <v>4.0657313359656833E-2</v>
      </c>
      <c r="E145" s="38">
        <f>tpNTRD2LOW!N37</f>
        <v>4.603768633012173E-2</v>
      </c>
      <c r="F145" s="38">
        <f t="shared" si="96"/>
        <v>0.85893934003170169</v>
      </c>
      <c r="G145" s="38">
        <f>tpTRD2TCOM!N38</f>
        <v>7.1907051540875178E-2</v>
      </c>
      <c r="H145" s="38">
        <f>tpTRD2DEAD!N39</f>
        <v>4.033870744682766E-2</v>
      </c>
      <c r="I145" s="38">
        <f>tpTRD2LOW!N38</f>
        <v>6.4619287304344075E-2</v>
      </c>
      <c r="J145" s="38">
        <f t="shared" si="97"/>
        <v>0.82313495370795309</v>
      </c>
      <c r="K145" s="38">
        <f>tpCOM2TRD!N37</f>
        <v>2.0459853527466709E-2</v>
      </c>
      <c r="L145" s="38">
        <f>tpCOM2DEAD!N39</f>
        <v>6.2820520190205897E-2</v>
      </c>
      <c r="M145" s="38">
        <f>tpCOM2LOW!N37</f>
        <v>3.4576971823673919E-2</v>
      </c>
      <c r="N145" s="38">
        <f t="shared" si="98"/>
        <v>0.88214265445865347</v>
      </c>
      <c r="O145" s="38">
        <f>tpTCOM2DEAD!N38</f>
        <v>2.8975383046845327E-2</v>
      </c>
      <c r="P145" s="38">
        <f>tpTCOM2LOW!N37</f>
        <v>2.7987780449080235E-2</v>
      </c>
      <c r="Q145" s="38">
        <f t="shared" si="99"/>
        <v>0.94303683650407444</v>
      </c>
      <c r="S145" s="27">
        <f t="shared" si="100"/>
        <v>146.39669872534438</v>
      </c>
      <c r="T145" s="27">
        <f>S144*C145+T144*N145</f>
        <v>187.06246772715525</v>
      </c>
      <c r="U145" s="27">
        <f t="shared" si="108"/>
        <v>97.745569092448903</v>
      </c>
      <c r="V145" s="27">
        <f t="shared" si="106"/>
        <v>72.330838046027523</v>
      </c>
      <c r="W145" s="27">
        <f t="shared" si="109"/>
        <v>668.27935103245295</v>
      </c>
      <c r="X145" s="27">
        <f t="shared" si="105"/>
        <v>571.18507537657092</v>
      </c>
      <c r="Y145" s="27">
        <f t="shared" si="95"/>
        <v>1743</v>
      </c>
    </row>
    <row r="147" spans="1:25" x14ac:dyDescent="0.2">
      <c r="A147" t="s">
        <v>87</v>
      </c>
      <c r="B147" s="44" t="s">
        <v>106</v>
      </c>
      <c r="C147" s="41"/>
    </row>
    <row r="148" spans="1:25" x14ac:dyDescent="0.2">
      <c r="A148" t="s">
        <v>88</v>
      </c>
      <c r="B148" s="16" t="s">
        <v>110</v>
      </c>
      <c r="C148" s="41"/>
    </row>
    <row r="149" spans="1:25" x14ac:dyDescent="0.2">
      <c r="A149" t="s">
        <v>90</v>
      </c>
      <c r="B149" s="16" t="s">
        <v>91</v>
      </c>
      <c r="C149" s="41"/>
    </row>
    <row r="150" spans="1:25" x14ac:dyDescent="0.2">
      <c r="A150" t="s">
        <v>109</v>
      </c>
      <c r="B150" s="16">
        <v>624</v>
      </c>
      <c r="S150" s="5" t="s">
        <v>168</v>
      </c>
    </row>
    <row r="151" spans="1:25" x14ac:dyDescent="0.2">
      <c r="A151" s="5" t="s">
        <v>29</v>
      </c>
      <c r="B151" s="34" t="s">
        <v>0</v>
      </c>
      <c r="C151" s="39" t="s">
        <v>67</v>
      </c>
      <c r="D151" s="39" t="s">
        <v>76</v>
      </c>
      <c r="E151" s="39" t="s">
        <v>177</v>
      </c>
      <c r="F151" s="39" t="s">
        <v>4</v>
      </c>
      <c r="G151" s="35" t="s">
        <v>68</v>
      </c>
      <c r="H151" s="35" t="s">
        <v>77</v>
      </c>
      <c r="I151" s="35" t="s">
        <v>178</v>
      </c>
      <c r="J151" s="35" t="s">
        <v>2</v>
      </c>
      <c r="K151" s="36" t="s">
        <v>78</v>
      </c>
      <c r="L151" s="36" t="s">
        <v>80</v>
      </c>
      <c r="M151" s="36" t="s">
        <v>179</v>
      </c>
      <c r="N151" s="36" t="s">
        <v>92</v>
      </c>
      <c r="O151" s="37" t="s">
        <v>81</v>
      </c>
      <c r="P151" s="37" t="s">
        <v>180</v>
      </c>
      <c r="Q151" s="37" t="s">
        <v>93</v>
      </c>
      <c r="R151" s="5"/>
      <c r="S151" s="30" t="s">
        <v>69</v>
      </c>
      <c r="T151" s="30" t="s">
        <v>193</v>
      </c>
      <c r="U151" s="30" t="s">
        <v>6</v>
      </c>
      <c r="V151" s="30" t="s">
        <v>194</v>
      </c>
      <c r="W151" s="30" t="s">
        <v>195</v>
      </c>
      <c r="X151" s="30" t="s">
        <v>196</v>
      </c>
      <c r="Y151" s="5"/>
    </row>
    <row r="152" spans="1:25" x14ac:dyDescent="0.2">
      <c r="A152" s="5"/>
      <c r="B152" s="5"/>
      <c r="C152" s="40"/>
      <c r="D152" s="40"/>
      <c r="E152" s="40"/>
      <c r="F152" s="4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1" t="s">
        <v>94</v>
      </c>
    </row>
    <row r="153" spans="1:25" x14ac:dyDescent="0.2">
      <c r="A153">
        <v>0</v>
      </c>
      <c r="S153" s="16">
        <f>B150</f>
        <v>624</v>
      </c>
      <c r="T153" s="27"/>
      <c r="U153" s="27"/>
      <c r="V153" s="27"/>
      <c r="W153" s="27"/>
      <c r="X153" s="27"/>
      <c r="Y153" s="27">
        <f>SUM(S153:X153)</f>
        <v>624</v>
      </c>
    </row>
    <row r="154" spans="1:25" x14ac:dyDescent="0.2">
      <c r="A154">
        <v>1</v>
      </c>
      <c r="B154" s="38">
        <f>tpNTRD2TRD!E28</f>
        <v>6.1633124645625981E-2</v>
      </c>
      <c r="C154" s="38">
        <f>tpNTRD2COM!E29</f>
        <v>0.22617456205859254</v>
      </c>
      <c r="D154" s="38">
        <f>tpNTRD2DEAD!E30</f>
        <v>8.3047721041484834E-4</v>
      </c>
      <c r="E154" s="38">
        <f>tpNTRD2LOW!E28</f>
        <v>0.21368948109224695</v>
      </c>
      <c r="F154" s="38">
        <f>1-B154-C154-D154-E154</f>
        <v>0.49767235499311968</v>
      </c>
      <c r="G154" s="38">
        <f>tpTRD2TCOM!E29</f>
        <v>0.12307814388638216</v>
      </c>
      <c r="H154" s="38">
        <f>tpTRD2DEAD!E30</f>
        <v>2.7180371838260164E-3</v>
      </c>
      <c r="I154" s="38">
        <f>tpTRD2LOW!E29</f>
        <v>8.4665909187613297E-2</v>
      </c>
      <c r="J154" s="38">
        <f>1-G154-H154-I154</f>
        <v>0.78953790974217852</v>
      </c>
      <c r="K154" s="38">
        <f>tpCOM2TRD!E28</f>
        <v>0.11010415393641804</v>
      </c>
      <c r="L154" s="38">
        <f>tpCOM2DEAD!E30</f>
        <v>6.2223689640098501E-3</v>
      </c>
      <c r="M154" s="38">
        <f>tpCOM2LOW!E28</f>
        <v>0.18579049724110397</v>
      </c>
      <c r="N154" s="38">
        <f>1-K154-L154-M154</f>
        <v>0.69788297985846814</v>
      </c>
      <c r="O154" s="38">
        <f>tpTCOM2DEAD!E29</f>
        <v>1.0054764957630025E-2</v>
      </c>
      <c r="P154" s="38">
        <f>tpTCOM2LOW!E28</f>
        <v>0.13591097187713597</v>
      </c>
      <c r="Q154" s="38">
        <f>1-O154-P154</f>
        <v>0.85403426316523401</v>
      </c>
      <c r="S154" s="27">
        <f>S153*F154</f>
        <v>310.54754951570669</v>
      </c>
      <c r="T154" s="27">
        <f>S153*C154+T153*N154</f>
        <v>141.13292672456174</v>
      </c>
      <c r="U154" s="27">
        <f>S153*B154+T153*K154+U153*J154</f>
        <v>38.459069778870614</v>
      </c>
      <c r="V154" s="27">
        <f>U153*G154+V153*Q154</f>
        <v>0</v>
      </c>
      <c r="W154" s="27">
        <f>S153*D154+T153*L154+U153*H154+V153*O154+W153</f>
        <v>0.51821777929886537</v>
      </c>
      <c r="X154" s="27">
        <f>S153*E154+T153*M154+U153*I154+V153*P154+X153</f>
        <v>133.34223620156209</v>
      </c>
      <c r="Y154" s="27">
        <f t="shared" ref="Y154:Y163" si="110">SUM(S154:X154)</f>
        <v>624</v>
      </c>
    </row>
    <row r="155" spans="1:25" x14ac:dyDescent="0.2">
      <c r="A155">
        <v>2</v>
      </c>
      <c r="B155" s="38">
        <f>tpNTRD2TRD!E29</f>
        <v>6.0699096741504088E-2</v>
      </c>
      <c r="C155" s="38">
        <f>tpNTRD2COM!E30</f>
        <v>7.2067755540260015E-2</v>
      </c>
      <c r="D155" s="38">
        <f>tpNTRD2DEAD!E31</f>
        <v>8.2978809031641898E-4</v>
      </c>
      <c r="E155" s="38">
        <f>tpNTRD2LOW!E29</f>
        <v>0.18787342992915856</v>
      </c>
      <c r="F155" s="38">
        <f t="shared" ref="F155:F163" si="111">1-B155-C155-D155-E155</f>
        <v>0.67852992969876091</v>
      </c>
      <c r="G155" s="38">
        <f>tpTRD2TCOM!E30</f>
        <v>8.7780532043792547E-2</v>
      </c>
      <c r="H155" s="38">
        <f>tpTRD2DEAD!E31</f>
        <v>2.7106694833770595E-3</v>
      </c>
      <c r="I155" s="38">
        <f>tpTRD2LOW!E30</f>
        <v>9.9331463069122439E-2</v>
      </c>
      <c r="J155" s="38">
        <f t="shared" ref="J155:J163" si="112">1-G155-H155-I155</f>
        <v>0.81017733540370795</v>
      </c>
      <c r="K155" s="38">
        <f>tpCOM2TRD!E29</f>
        <v>7.3503509379171161E-2</v>
      </c>
      <c r="L155" s="38">
        <f>tpCOM2DEAD!E31</f>
        <v>6.1838905155886525E-3</v>
      </c>
      <c r="M155" s="38">
        <f>tpCOM2LOW!E29</f>
        <v>0.1539823619680325</v>
      </c>
      <c r="N155" s="38">
        <f t="shared" ref="N155:N163" si="113">1-K155-L155-M155</f>
        <v>0.76633023813720769</v>
      </c>
      <c r="O155" s="38">
        <f>tpTCOM2DEAD!E30</f>
        <v>3.3915559746313662E-3</v>
      </c>
      <c r="P155" s="38">
        <f>tpTCOM2LOW!E29</f>
        <v>9.0045985410131424E-2</v>
      </c>
      <c r="Q155" s="38">
        <f t="shared" ref="Q155:Q163" si="114">1-O155-P155</f>
        <v>0.90656245861523721</v>
      </c>
      <c r="S155" s="27">
        <f t="shared" ref="S155:S163" si="115">S154*F155</f>
        <v>210.71580694101493</v>
      </c>
      <c r="T155" s="27">
        <f t="shared" ref="T155:T156" si="116">S154*C155+T154*N155</f>
        <v>130.53489422795923</v>
      </c>
      <c r="U155" s="27">
        <f t="shared" ref="U155:U156" si="117">S154*B155+T154*K155+U154*J155</f>
        <v>60.382387829650277</v>
      </c>
      <c r="V155" s="27">
        <f t="shared" ref="V155:V163" si="118">U154*G155+V154*Q155</f>
        <v>3.3759576070986053</v>
      </c>
      <c r="W155" s="27">
        <f t="shared" ref="W155:W159" si="119">S154*D155+T154*L155+U154*H155+V154*O155+W154</f>
        <v>1.7529068311818865</v>
      </c>
      <c r="X155" s="27">
        <f t="shared" ref="X155:X163" si="120">S154*E155+T154*M155+U154*I155+V154*P155+X154</f>
        <v>217.23804656309505</v>
      </c>
      <c r="Y155" s="27">
        <f t="shared" si="110"/>
        <v>624</v>
      </c>
    </row>
    <row r="156" spans="1:25" x14ac:dyDescent="0.2">
      <c r="A156">
        <v>3</v>
      </c>
      <c r="B156" s="38">
        <f>tpNTRD2TRD!E30</f>
        <v>5.3257315959784224E-2</v>
      </c>
      <c r="C156" s="38">
        <f>tpNTRD2COM!E31</f>
        <v>5.209081523524306E-2</v>
      </c>
      <c r="D156" s="38">
        <f>tpNTRD2DEAD!E32</f>
        <v>8.2910011291703611E-4</v>
      </c>
      <c r="E156" s="38">
        <f>tpNTRD2LOW!E30</f>
        <v>0.15597139685273298</v>
      </c>
      <c r="F156" s="38">
        <f t="shared" si="111"/>
        <v>0.7378513718393227</v>
      </c>
      <c r="G156" s="38">
        <f>tpTRD2TCOM!E31</f>
        <v>7.7984132901799619E-2</v>
      </c>
      <c r="H156" s="38">
        <f>tpTRD2DEAD!E32</f>
        <v>2.7033416177506542E-3</v>
      </c>
      <c r="I156" s="38">
        <f>tpTRD2LOW!E31</f>
        <v>0.10571173459805505</v>
      </c>
      <c r="J156" s="38">
        <f t="shared" si="112"/>
        <v>0.81360079088239468</v>
      </c>
      <c r="K156" s="38">
        <f>tpCOM2TRD!E30</f>
        <v>5.8000161408295003E-2</v>
      </c>
      <c r="L156" s="38">
        <f>tpCOM2DEAD!E32</f>
        <v>6.1458850354083605E-3</v>
      </c>
      <c r="M156" s="38">
        <f>tpCOM2LOW!E30</f>
        <v>0.1263545335152052</v>
      </c>
      <c r="N156" s="38">
        <f t="shared" si="113"/>
        <v>0.80949942004109143</v>
      </c>
      <c r="O156" s="38">
        <f>tpTCOM2DEAD!E31</f>
        <v>2.4915505531722948E-3</v>
      </c>
      <c r="P156" s="38">
        <f>tpTCOM2LOW!E30</f>
        <v>7.0660041974548338E-2</v>
      </c>
      <c r="Q156" s="38">
        <f t="shared" si="114"/>
        <v>0.92684840747227937</v>
      </c>
      <c r="S156" s="27">
        <f t="shared" si="115"/>
        <v>155.47694721965775</v>
      </c>
      <c r="T156" s="27">
        <f t="shared" si="116"/>
        <v>116.64427933916777</v>
      </c>
      <c r="U156" s="27">
        <f t="shared" si="117"/>
        <v>67.920361736185825</v>
      </c>
      <c r="V156" s="27">
        <f t="shared" si="118"/>
        <v>7.8378690892687235</v>
      </c>
      <c r="W156" s="27">
        <f t="shared" si="119"/>
        <v>2.901509374586821</v>
      </c>
      <c r="X156" s="27">
        <f t="shared" si="120"/>
        <v>273.2190332411331</v>
      </c>
      <c r="Y156" s="27">
        <f t="shared" si="110"/>
        <v>624</v>
      </c>
    </row>
    <row r="157" spans="1:25" x14ac:dyDescent="0.2">
      <c r="A157">
        <v>4</v>
      </c>
      <c r="B157" s="38">
        <f>tpNTRD2TRD!E31</f>
        <v>4.7631439226696104E-2</v>
      </c>
      <c r="C157" s="38">
        <f>tpNTRD2COM!E32</f>
        <v>4.2202348578475823E-2</v>
      </c>
      <c r="D157" s="38">
        <f>tpNTRD2DEAD!E33</f>
        <v>8.2841327537686027E-4</v>
      </c>
      <c r="E157" s="38">
        <f>tpNTRD2LOW!E31</f>
        <v>0.1346746159812825</v>
      </c>
      <c r="F157" s="38">
        <f t="shared" si="111"/>
        <v>0.77466318293816872</v>
      </c>
      <c r="G157" s="38">
        <f>tpTRD2TCOM!E32</f>
        <v>7.2211122806376871E-2</v>
      </c>
      <c r="H157" s="38">
        <f>tpTRD2DEAD!E33</f>
        <v>2.696053264756415E-3</v>
      </c>
      <c r="I157" s="38">
        <f>tpTRD2LOW!E32</f>
        <v>0.11006743724064749</v>
      </c>
      <c r="J157" s="38">
        <f t="shared" si="112"/>
        <v>0.81502538668821922</v>
      </c>
      <c r="K157" s="38">
        <f>tpCOM2TRD!E31</f>
        <v>4.8935631756169551E-2</v>
      </c>
      <c r="L157" s="38">
        <f>tpCOM2DEAD!E33</f>
        <v>6.1083438563106496E-3</v>
      </c>
      <c r="M157" s="38">
        <f>tpCOM2LOW!E31</f>
        <v>0.10852528450024301</v>
      </c>
      <c r="N157" s="38">
        <f t="shared" si="113"/>
        <v>0.83643073988727679</v>
      </c>
      <c r="O157" s="38">
        <f>tpTCOM2DEAD!E32</f>
        <v>2.0426830934560103E-3</v>
      </c>
      <c r="P157" s="38">
        <f>tpTCOM2LOW!E31</f>
        <v>5.9385109515486811E-2</v>
      </c>
      <c r="Q157" s="38">
        <f t="shared" si="114"/>
        <v>0.93857220739105718</v>
      </c>
      <c r="S157" s="27">
        <f t="shared" si="115"/>
        <v>120.44226680668973</v>
      </c>
      <c r="T157" s="27">
        <f>S156*C157+T156*N157</f>
        <v>104.12635319375957</v>
      </c>
      <c r="U157" s="27">
        <f>S156*B157+T156*K157+U156*J157</f>
        <v>68.470471350889241</v>
      </c>
      <c r="V157" s="27">
        <f t="shared" si="118"/>
        <v>12.261011674742335</v>
      </c>
      <c r="W157" s="27">
        <f t="shared" si="119"/>
        <v>3.9419391044334926</v>
      </c>
      <c r="X157" s="27">
        <f t="shared" si="120"/>
        <v>314.75795786948561</v>
      </c>
      <c r="Y157" s="27">
        <f t="shared" si="110"/>
        <v>624</v>
      </c>
    </row>
    <row r="158" spans="1:25" x14ac:dyDescent="0.2">
      <c r="A158">
        <v>5</v>
      </c>
      <c r="B158" s="38">
        <f>tpNTRD2TRD!E32</f>
        <v>4.3302719804525158E-2</v>
      </c>
      <c r="C158" s="38">
        <f>tpNTRD2COM!E33</f>
        <v>3.6079743354949123E-2</v>
      </c>
      <c r="D158" s="38">
        <f>tpNTRD2DEAD!E34</f>
        <v>8.2772757486548887E-4</v>
      </c>
      <c r="E158" s="38">
        <f>tpNTRD2LOW!E32</f>
        <v>0.11934897344319251</v>
      </c>
      <c r="F158" s="38">
        <f t="shared" si="111"/>
        <v>0.80044083582246772</v>
      </c>
      <c r="G158" s="38">
        <f>tpTRD2TCOM!E33</f>
        <v>6.8190910039175878E-2</v>
      </c>
      <c r="H158" s="38">
        <f>tpTRD2DEAD!E34</f>
        <v>2.6888041056690737E-3</v>
      </c>
      <c r="I158" s="38">
        <f>tpTRD2LOW!E33</f>
        <v>0.11341665429541048</v>
      </c>
      <c r="J158" s="38">
        <f t="shared" si="112"/>
        <v>0.81570363155974457</v>
      </c>
      <c r="K158" s="38">
        <f>tpCOM2TRD!E32</f>
        <v>4.2800641389382554E-2</v>
      </c>
      <c r="L158" s="38">
        <f>tpCOM2DEAD!E34</f>
        <v>6.0712585216201598E-3</v>
      </c>
      <c r="M158" s="38">
        <f>tpCOM2LOW!E32</f>
        <v>9.5885660710261833E-2</v>
      </c>
      <c r="N158" s="38">
        <f t="shared" si="113"/>
        <v>0.85524243937873545</v>
      </c>
      <c r="O158" s="38">
        <f>tpTCOM2DEAD!E33</f>
        <v>1.7628210137548006E-3</v>
      </c>
      <c r="P158" s="38">
        <f>tpTCOM2LOW!E32</f>
        <v>5.1784695323285002E-2</v>
      </c>
      <c r="Q158" s="38">
        <f t="shared" si="114"/>
        <v>0.9464524836629602</v>
      </c>
      <c r="S158" s="27">
        <f t="shared" si="115"/>
        <v>96.406908711099391</v>
      </c>
      <c r="T158" s="27">
        <f t="shared" ref="T158:T162" si="121">S157*C158+T157*N158</f>
        <v>93.398802384516387</v>
      </c>
      <c r="U158" s="27">
        <f t="shared" ref="U158:U163" si="122">S157*B158+T157*K158+U157*J158</f>
        <v>65.523764569910043</v>
      </c>
      <c r="V158" s="27">
        <f t="shared" si="118"/>
        <v>16.273528704008893</v>
      </c>
      <c r="W158" s="27">
        <f t="shared" si="119"/>
        <v>4.879528152517036</v>
      </c>
      <c r="X158" s="27">
        <f t="shared" si="120"/>
        <v>347.51746747794823</v>
      </c>
      <c r="Y158" s="27">
        <f t="shared" si="110"/>
        <v>624</v>
      </c>
    </row>
    <row r="159" spans="1:25" x14ac:dyDescent="0.2">
      <c r="A159">
        <v>6</v>
      </c>
      <c r="B159" s="38">
        <f>tpNTRD2TRD!E33</f>
        <v>3.9857624846009299E-2</v>
      </c>
      <c r="C159" s="38">
        <f>tpNTRD2COM!E34</f>
        <v>3.183742057399741E-2</v>
      </c>
      <c r="D159" s="38">
        <f>tpNTRD2DEAD!E35</f>
        <v>8.2704300856173418E-4</v>
      </c>
      <c r="E159" s="38">
        <f>tpNTRD2LOW!E33</f>
        <v>0.10769010606780194</v>
      </c>
      <c r="F159" s="38">
        <f t="shared" si="111"/>
        <v>0.81978780550362962</v>
      </c>
      <c r="G159" s="38">
        <f>tpTRD2TCOM!E34</f>
        <v>6.5143738950859453E-2</v>
      </c>
      <c r="H159" s="38">
        <f>tpTRD2DEAD!E35</f>
        <v>2.6815938251821825E-3</v>
      </c>
      <c r="I159" s="38">
        <f>tpTRD2LOW!E34</f>
        <v>0.11615431714437174</v>
      </c>
      <c r="J159" s="38">
        <f t="shared" si="112"/>
        <v>0.81602035007958662</v>
      </c>
      <c r="K159" s="38">
        <f>tpCOM2TRD!E33</f>
        <v>3.8299096559290757E-2</v>
      </c>
      <c r="L159" s="38">
        <f>tpCOM2DEAD!E35</f>
        <v>6.0346207787919104E-3</v>
      </c>
      <c r="M159" s="38">
        <f>tpCOM2LOW!E33</f>
        <v>8.635286052600688E-2</v>
      </c>
      <c r="N159" s="38">
        <f t="shared" si="113"/>
        <v>0.86931342213591045</v>
      </c>
      <c r="O159" s="38">
        <f>tpTCOM2DEAD!E34</f>
        <v>1.5677078170331926E-3</v>
      </c>
      <c r="P159" s="38">
        <f>tpTCOM2LOW!E33</f>
        <v>4.6225899766407785E-2</v>
      </c>
      <c r="Q159" s="38">
        <f t="shared" si="114"/>
        <v>0.95220639241655902</v>
      </c>
      <c r="S159" s="27">
        <f t="shared" si="115"/>
        <v>79.033208127660927</v>
      </c>
      <c r="T159" s="27">
        <f t="shared" si="121"/>
        <v>84.262179823153815</v>
      </c>
      <c r="U159" s="27">
        <f t="shared" si="122"/>
        <v>60.888365453887587</v>
      </c>
      <c r="V159" s="27">
        <f t="shared" si="118"/>
        <v>19.764221073351422</v>
      </c>
      <c r="W159" s="27">
        <f t="shared" si="119"/>
        <v>5.7241074265608329</v>
      </c>
      <c r="X159" s="27">
        <f t="shared" si="120"/>
        <v>374.32791809538537</v>
      </c>
      <c r="Y159" s="27">
        <f t="shared" si="110"/>
        <v>624</v>
      </c>
    </row>
    <row r="160" spans="1:25" x14ac:dyDescent="0.2">
      <c r="A160">
        <v>7</v>
      </c>
      <c r="B160" s="38">
        <f>tpNTRD2TRD!E34</f>
        <v>3.7036919324590634E-2</v>
      </c>
      <c r="C160" s="38">
        <f>tpNTRD2COM!E35</f>
        <v>2.868828252105049E-2</v>
      </c>
      <c r="D160" s="38">
        <f>tpNTRD2DEAD!E36</f>
        <v>8.2635957365362334E-4</v>
      </c>
      <c r="E160" s="38">
        <f>tpNTRD2LOW!E34</f>
        <v>9.8460769688696326E-2</v>
      </c>
      <c r="F160" s="38">
        <f t="shared" si="111"/>
        <v>0.83498766889200893</v>
      </c>
      <c r="G160" s="38">
        <f>tpTRD2TCOM!E35</f>
        <v>6.2710737542193029E-2</v>
      </c>
      <c r="H160" s="38">
        <f>tpTRD2DEAD!E36</f>
        <v>2.6744221113622624E-3</v>
      </c>
      <c r="I160" s="38">
        <f>tpTRD2LOW!E35</f>
        <v>0.11847809768395101</v>
      </c>
      <c r="J160" s="38">
        <f t="shared" si="112"/>
        <v>0.8161367426624937</v>
      </c>
      <c r="K160" s="38">
        <f>tpCOM2TRD!E34</f>
        <v>3.4819798086918263E-2</v>
      </c>
      <c r="L160" s="38">
        <f>tpCOM2DEAD!E36</f>
        <v>5.9984225732914176E-3</v>
      </c>
      <c r="M160" s="38">
        <f>tpCOM2LOW!E34</f>
        <v>7.884904554639649E-2</v>
      </c>
      <c r="N160" s="38">
        <f t="shared" si="113"/>
        <v>0.88033273379339383</v>
      </c>
      <c r="O160" s="38">
        <f>tpTCOM2DEAD!E35</f>
        <v>1.422077782167408E-3</v>
      </c>
      <c r="P160" s="38">
        <f>tpTCOM2LOW!E34</f>
        <v>4.1941020766060766E-2</v>
      </c>
      <c r="Q160" s="38">
        <f t="shared" si="114"/>
        <v>0.95663690145177183</v>
      </c>
      <c r="S160" s="27">
        <f t="shared" si="115"/>
        <v>65.99175421957257</v>
      </c>
      <c r="T160" s="27">
        <f t="shared" si="121"/>
        <v>76.446082122418872</v>
      </c>
      <c r="U160" s="27">
        <f t="shared" si="122"/>
        <v>55.554370888772894</v>
      </c>
      <c r="V160" s="27">
        <f t="shared" si="118"/>
        <v>22.725537512570593</v>
      </c>
      <c r="W160" s="27">
        <f>S159*D160+T159*L160+U159*H160+V159*O160+W159</f>
        <v>6.4858048868244724</v>
      </c>
      <c r="X160" s="27">
        <f t="shared" si="120"/>
        <v>396.79645036984056</v>
      </c>
      <c r="Y160" s="27">
        <f t="shared" si="110"/>
        <v>624</v>
      </c>
    </row>
    <row r="161" spans="1:25" x14ac:dyDescent="0.2">
      <c r="A161">
        <v>8</v>
      </c>
      <c r="B161" s="38">
        <f>tpNTRD2TRD!E35</f>
        <v>3.4674688817316168E-2</v>
      </c>
      <c r="C161" s="38">
        <f>tpNTRD2COM!E36</f>
        <v>2.6238618077923492E-2</v>
      </c>
      <c r="D161" s="38">
        <f>tpNTRD2DEAD!E37</f>
        <v>8.2567726733917546E-4</v>
      </c>
      <c r="E161" s="38">
        <f>tpNTRD2LOW!E35</f>
        <v>9.0935273472495748E-2</v>
      </c>
      <c r="F161" s="38">
        <f t="shared" si="111"/>
        <v>0.84732574236492542</v>
      </c>
      <c r="G161" s="38">
        <f>tpTRD2TCOM!E36</f>
        <v>6.0698153734656368E-2</v>
      </c>
      <c r="H161" s="38">
        <f>tpTRD2DEAD!E37</f>
        <v>2.667288655604505E-3</v>
      </c>
      <c r="I161" s="38">
        <f>tpTRD2LOW!E36</f>
        <v>0.12050191658237586</v>
      </c>
      <c r="J161" s="38">
        <f t="shared" si="112"/>
        <v>0.81613264102736327</v>
      </c>
      <c r="K161" s="38">
        <f>tpCOM2TRD!E35</f>
        <v>3.2030571507067784E-2</v>
      </c>
      <c r="L161" s="38">
        <f>tpCOM2DEAD!E37</f>
        <v>5.9626560426879749E-3</v>
      </c>
      <c r="M161" s="38">
        <f>tpCOM2LOW!E35</f>
        <v>7.2754808188519982E-2</v>
      </c>
      <c r="N161" s="38">
        <f t="shared" si="113"/>
        <v>0.88925196426172426</v>
      </c>
      <c r="O161" s="38">
        <f>tpTCOM2DEAD!E36</f>
        <v>1.3082375706106042E-3</v>
      </c>
      <c r="P161" s="38">
        <f>tpTCOM2LOW!E35</f>
        <v>3.851392275981691E-2</v>
      </c>
      <c r="Q161" s="38">
        <f t="shared" si="114"/>
        <v>0.96017783966957249</v>
      </c>
      <c r="S161" s="27">
        <f t="shared" si="115"/>
        <v>55.916512134063026</v>
      </c>
      <c r="T161" s="27">
        <f t="shared" si="121"/>
        <v>69.711361122733635</v>
      </c>
      <c r="U161" s="27">
        <f t="shared" si="122"/>
        <v>50.076590675997693</v>
      </c>
      <c r="V161" s="27">
        <f t="shared" si="118"/>
        <v>25.192605258988717</v>
      </c>
      <c r="W161" s="27">
        <f t="shared" ref="W161:W163" si="123">S160*D161+T160*L161+U160*H161+V160*O161+W160</f>
        <v>7.1740244168496048</v>
      </c>
      <c r="X161" s="27">
        <f t="shared" si="120"/>
        <v>415.92890639136726</v>
      </c>
      <c r="Y161" s="27">
        <f t="shared" si="110"/>
        <v>624</v>
      </c>
    </row>
    <row r="162" spans="1:25" x14ac:dyDescent="0.2">
      <c r="A162">
        <v>9</v>
      </c>
      <c r="B162" s="38">
        <f>tpNTRD2TRD!E36</f>
        <v>3.2660264042300491E-2</v>
      </c>
      <c r="C162" s="38">
        <f>tpNTRD2COM!E37</f>
        <v>2.4267234837585527E-2</v>
      </c>
      <c r="D162" s="38">
        <f>tpNTRD2DEAD!E38</f>
        <v>8.2499608682451431E-4</v>
      </c>
      <c r="E162" s="38">
        <f>tpNTRD2LOW!E36</f>
        <v>8.465739334907707E-2</v>
      </c>
      <c r="F162" s="38">
        <f t="shared" si="111"/>
        <v>0.8575901116842124</v>
      </c>
      <c r="G162" s="38">
        <f>tpTRD2TCOM!E37</f>
        <v>5.8990033464670022E-2</v>
      </c>
      <c r="H162" s="38">
        <f>tpTRD2DEAD!E38</f>
        <v>2.6601931525868094E-3</v>
      </c>
      <c r="I162" s="38">
        <f>tpTRD2LOW!E37</f>
        <v>0.12229772057955779</v>
      </c>
      <c r="J162" s="38">
        <f t="shared" si="112"/>
        <v>0.81605205280318538</v>
      </c>
      <c r="K162" s="38">
        <f>tpCOM2TRD!E36</f>
        <v>2.9732978431749935E-2</v>
      </c>
      <c r="L162" s="38">
        <f>tpCOM2DEAD!E38</f>
        <v>5.9273135109652042E-3</v>
      </c>
      <c r="M162" s="38">
        <f>tpCOM2LOW!E36</f>
        <v>6.7685854777257526E-2</v>
      </c>
      <c r="N162" s="38">
        <f t="shared" si="113"/>
        <v>0.89665385328002734</v>
      </c>
      <c r="O162" s="38">
        <f>tpTCOM2DEAD!E37</f>
        <v>1.2162165456310881E-3</v>
      </c>
      <c r="P162" s="38">
        <f>tpTCOM2LOW!E36</f>
        <v>3.5696583916211555E-2</v>
      </c>
      <c r="Q162" s="38">
        <f t="shared" si="114"/>
        <v>0.96308719953815736</v>
      </c>
      <c r="S162" s="27">
        <f t="shared" si="115"/>
        <v>47.953447886042731</v>
      </c>
      <c r="T162" s="27">
        <f t="shared" si="121"/>
        <v>63.863899699350611</v>
      </c>
      <c r="U162" s="27">
        <f t="shared" si="122"/>
        <v>44.764079065865936</v>
      </c>
      <c r="V162" s="27">
        <f t="shared" si="118"/>
        <v>27.216695407723385</v>
      </c>
      <c r="W162" s="27">
        <f t="shared" si="123"/>
        <v>7.7972094801643523</v>
      </c>
      <c r="X162" s="27">
        <f t="shared" si="120"/>
        <v>432.40466846085292</v>
      </c>
      <c r="Y162" s="27">
        <f t="shared" si="110"/>
        <v>624</v>
      </c>
    </row>
    <row r="163" spans="1:25" x14ac:dyDescent="0.2">
      <c r="A163">
        <v>10</v>
      </c>
      <c r="B163" s="38">
        <f>tpNTRD2TRD!E37</f>
        <v>3.0916895566504565E-2</v>
      </c>
      <c r="C163" s="38">
        <f>tpNTRD2COM!E38</f>
        <v>2.2639280878518742E-2</v>
      </c>
      <c r="D163" s="38">
        <f>tpNTRD2DEAD!E39</f>
        <v>8.2431602932619974E-4</v>
      </c>
      <c r="E163" s="38">
        <f>tpNTRD2LOW!E37</f>
        <v>7.9324419550700354E-2</v>
      </c>
      <c r="F163" s="38">
        <f t="shared" si="111"/>
        <v>0.86629508797495014</v>
      </c>
      <c r="G163" s="38">
        <f>tpTRD2TCOM!E38</f>
        <v>5.7511753219756989E-2</v>
      </c>
      <c r="H163" s="38">
        <f>tpTRD2DEAD!E39</f>
        <v>2.6531353002282598E-3</v>
      </c>
      <c r="I163" s="38">
        <f>tpTRD2LOW!E38</f>
        <v>0.12391398770311657</v>
      </c>
      <c r="J163" s="38">
        <f t="shared" si="112"/>
        <v>0.81592112377689818</v>
      </c>
      <c r="K163" s="38">
        <f>tpCOM2TRD!E37</f>
        <v>2.7800115066692554E-2</v>
      </c>
      <c r="L163" s="38">
        <f>tpCOM2DEAD!E39</f>
        <v>5.8923874830248968E-3</v>
      </c>
      <c r="M163" s="38">
        <f>tpCOM2LOW!E37</f>
        <v>6.3389567993953788E-2</v>
      </c>
      <c r="N163" s="38">
        <f t="shared" si="113"/>
        <v>0.90291792945632876</v>
      </c>
      <c r="O163" s="38">
        <f>tpTCOM2DEAD!E38</f>
        <v>1.1399179882073396E-3</v>
      </c>
      <c r="P163" s="38">
        <f>tpTCOM2LOW!E37</f>
        <v>3.3330717646684938E-2</v>
      </c>
      <c r="Q163" s="38">
        <f t="shared" si="114"/>
        <v>0.96552936436510772</v>
      </c>
      <c r="S163" s="27">
        <f t="shared" si="115"/>
        <v>41.541836355141577</v>
      </c>
      <c r="T163" s="27">
        <f>S162*C163+T162*N163</f>
        <v>58.749491659329841</v>
      </c>
      <c r="U163" s="27">
        <f t="shared" si="122"/>
        <v>39.781953196855518</v>
      </c>
      <c r="V163" s="27">
        <f t="shared" si="118"/>
        <v>28.852979285483677</v>
      </c>
      <c r="W163" s="27">
        <f t="shared" si="123"/>
        <v>8.3628390781505679</v>
      </c>
      <c r="X163" s="27">
        <f t="shared" si="120"/>
        <v>446.71090042503874</v>
      </c>
      <c r="Y163" s="27">
        <f t="shared" si="110"/>
        <v>623.99999999999989</v>
      </c>
    </row>
    <row r="164" spans="1:25" x14ac:dyDescent="0.2">
      <c r="A164" s="5"/>
    </row>
    <row r="165" spans="1:25" x14ac:dyDescent="0.2">
      <c r="A165" t="s">
        <v>87</v>
      </c>
      <c r="B165" s="44" t="s">
        <v>107</v>
      </c>
    </row>
    <row r="166" spans="1:25" x14ac:dyDescent="0.2">
      <c r="A166" t="s">
        <v>88</v>
      </c>
      <c r="B166" s="16" t="s">
        <v>110</v>
      </c>
      <c r="C166" s="50"/>
    </row>
    <row r="167" spans="1:25" x14ac:dyDescent="0.2">
      <c r="A167" t="s">
        <v>90</v>
      </c>
      <c r="B167" s="16" t="s">
        <v>91</v>
      </c>
    </row>
    <row r="168" spans="1:25" x14ac:dyDescent="0.2">
      <c r="A168" t="s">
        <v>109</v>
      </c>
      <c r="B168" s="16">
        <v>1051</v>
      </c>
      <c r="S168" s="5" t="s">
        <v>168</v>
      </c>
    </row>
    <row r="169" spans="1:25" x14ac:dyDescent="0.2">
      <c r="A169" s="5" t="s">
        <v>29</v>
      </c>
      <c r="B169" s="34" t="s">
        <v>0</v>
      </c>
      <c r="C169" s="39" t="s">
        <v>67</v>
      </c>
      <c r="D169" s="39" t="s">
        <v>76</v>
      </c>
      <c r="E169" s="39" t="s">
        <v>177</v>
      </c>
      <c r="F169" s="39" t="s">
        <v>4</v>
      </c>
      <c r="G169" s="35" t="s">
        <v>68</v>
      </c>
      <c r="H169" s="35" t="s">
        <v>77</v>
      </c>
      <c r="I169" s="35" t="s">
        <v>178</v>
      </c>
      <c r="J169" s="35" t="s">
        <v>2</v>
      </c>
      <c r="K169" s="36" t="s">
        <v>78</v>
      </c>
      <c r="L169" s="36" t="s">
        <v>80</v>
      </c>
      <c r="M169" s="36" t="s">
        <v>179</v>
      </c>
      <c r="N169" s="36" t="s">
        <v>92</v>
      </c>
      <c r="O169" s="37" t="s">
        <v>81</v>
      </c>
      <c r="P169" s="37" t="s">
        <v>180</v>
      </c>
      <c r="Q169" s="37" t="s">
        <v>93</v>
      </c>
      <c r="R169" s="5"/>
      <c r="S169" s="30" t="s">
        <v>69</v>
      </c>
      <c r="T169" s="30" t="s">
        <v>193</v>
      </c>
      <c r="U169" s="30" t="s">
        <v>6</v>
      </c>
      <c r="V169" s="30" t="s">
        <v>194</v>
      </c>
      <c r="W169" s="30" t="s">
        <v>195</v>
      </c>
      <c r="X169" s="30" t="s">
        <v>196</v>
      </c>
      <c r="Y169" s="5"/>
    </row>
    <row r="170" spans="1:25" x14ac:dyDescent="0.2">
      <c r="A170" s="5"/>
      <c r="B170" s="5"/>
      <c r="C170" s="40"/>
      <c r="D170" s="40"/>
      <c r="E170" s="40"/>
      <c r="F170" s="4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1" t="s">
        <v>94</v>
      </c>
    </row>
    <row r="171" spans="1:25" x14ac:dyDescent="0.2">
      <c r="A171">
        <v>0</v>
      </c>
      <c r="S171" s="16">
        <f>B168</f>
        <v>1051</v>
      </c>
      <c r="T171" s="27"/>
      <c r="U171" s="27"/>
      <c r="V171" s="27"/>
      <c r="W171" s="27"/>
      <c r="X171" s="27"/>
      <c r="Y171" s="27">
        <f>SUM(S171:X171)</f>
        <v>1051</v>
      </c>
    </row>
    <row r="172" spans="1:25" x14ac:dyDescent="0.2">
      <c r="A172">
        <v>1</v>
      </c>
      <c r="B172" s="38">
        <f>tpNTRD2TRD!I28</f>
        <v>6.7518912551317034E-2</v>
      </c>
      <c r="C172" s="38">
        <f>tpNTRD2COM!I29</f>
        <v>0.14148399040291559</v>
      </c>
      <c r="D172" s="38">
        <f>tpNTRD2DEAD!I30</f>
        <v>1.5974411696384472E-3</v>
      </c>
      <c r="E172" s="38">
        <f>tpNTRD2LOW!I28</f>
        <v>0.16666689601939499</v>
      </c>
      <c r="F172" s="38">
        <f>1-B172-C172-D172-E172</f>
        <v>0.62273275985673393</v>
      </c>
      <c r="G172" s="38">
        <f>tpTRD2TCOM!I29</f>
        <v>5.8309061883812796E-2</v>
      </c>
      <c r="H172" s="38">
        <f>tpTRD2DEAD!I30</f>
        <v>5.1185656003386315E-3</v>
      </c>
      <c r="I172" s="38">
        <f>tpTRD2LOW!I29</f>
        <v>5.2578574036124315E-2</v>
      </c>
      <c r="J172" s="38">
        <f>1-G172-H172-I172</f>
        <v>0.88399379847972426</v>
      </c>
      <c r="K172" s="38">
        <f>tpCOM2TRD!I28</f>
        <v>9.0035670088208009E-2</v>
      </c>
      <c r="L172" s="38">
        <f>tpCOM2DEAD!I30</f>
        <v>7.8603058015758176E-3</v>
      </c>
      <c r="M172" s="38">
        <f>tpCOM2LOW!I28</f>
        <v>0.14155017935657399</v>
      </c>
      <c r="N172" s="38">
        <f>1-K172-L172-M172</f>
        <v>0.76055384475364218</v>
      </c>
      <c r="O172" s="38">
        <f>tpTCOM2DEAD!I29</f>
        <v>1.3812697198526735E-2</v>
      </c>
      <c r="P172" s="38">
        <f>tpTCOM2LOW!I28</f>
        <v>9.2800844902007018E-2</v>
      </c>
      <c r="Q172" s="38">
        <f>1-O172-P172</f>
        <v>0.89338645789946625</v>
      </c>
      <c r="S172" s="27">
        <f>S171*F172</f>
        <v>654.49213060942736</v>
      </c>
      <c r="T172" s="27">
        <f>S171*C172+T171*N172</f>
        <v>148.6996739134643</v>
      </c>
      <c r="U172" s="27">
        <f>S171*B172+T171*K172+U171*J172</f>
        <v>70.962377091434206</v>
      </c>
      <c r="V172" s="27">
        <f>U171*G172+V171*Q172</f>
        <v>0</v>
      </c>
      <c r="W172" s="27">
        <f>S171*D172+T171*L172+U171*H172+V171*O172+W171</f>
        <v>1.678910669290008</v>
      </c>
      <c r="X172" s="27">
        <f>S171*E172+T171*M172+U171*I172+V171*P172+X171</f>
        <v>175.16690771638415</v>
      </c>
      <c r="Y172" s="27">
        <f t="shared" ref="Y172:Y181" si="124">SUM(S172:X172)</f>
        <v>1051</v>
      </c>
    </row>
    <row r="173" spans="1:25" x14ac:dyDescent="0.2">
      <c r="A173">
        <v>2</v>
      </c>
      <c r="B173" s="38">
        <f>tpNTRD2TRD!I29</f>
        <v>6.4976570770209241E-2</v>
      </c>
      <c r="C173" s="38">
        <f>tpNTRD2COM!I30</f>
        <v>4.3524447875814443E-2</v>
      </c>
      <c r="D173" s="38">
        <f>tpNTRD2DEAD!I31</f>
        <v>1.5948934212259847E-3</v>
      </c>
      <c r="E173" s="38">
        <f>tpNTRD2LOW!I29</f>
        <v>0.15832805775006842</v>
      </c>
      <c r="F173" s="38">
        <f t="shared" ref="F173:F181" si="125">1-B173-C173-D173-E173</f>
        <v>0.73157603018268191</v>
      </c>
      <c r="G173" s="38">
        <f>tpTRD2TCOM!I30</f>
        <v>4.1155697356066168E-2</v>
      </c>
      <c r="H173" s="38">
        <f>tpTRD2DEAD!I31</f>
        <v>5.0924993085580406E-3</v>
      </c>
      <c r="I173" s="38">
        <f>tpTRD2LOW!I30</f>
        <v>6.1875349415673409E-2</v>
      </c>
      <c r="J173" s="38">
        <f t="shared" ref="J173:J181" si="126">1-G173-H173-I173</f>
        <v>0.89187645391970238</v>
      </c>
      <c r="K173" s="38">
        <f>tpCOM2TRD!I29</f>
        <v>6.3165335800511646E-2</v>
      </c>
      <c r="L173" s="38">
        <f>tpCOM2DEAD!I31</f>
        <v>7.7990032510749652E-3</v>
      </c>
      <c r="M173" s="38">
        <f>tpCOM2LOW!I29</f>
        <v>0.12709984802068175</v>
      </c>
      <c r="N173" s="38">
        <f t="shared" ref="N173:N181" si="127">1-K173-L173-M173</f>
        <v>0.80193581292773164</v>
      </c>
      <c r="O173" s="38">
        <f>tpTCOM2DEAD!I30</f>
        <v>4.6650073045184648E-3</v>
      </c>
      <c r="P173" s="38">
        <f>tpTCOM2LOW!I29</f>
        <v>6.7725498457110511E-2</v>
      </c>
      <c r="Q173" s="38">
        <f t="shared" ref="Q173:Q181" si="128">1-O173-P173</f>
        <v>0.92760949423837102</v>
      </c>
      <c r="S173" s="27">
        <f t="shared" ref="S173:S181" si="129">S172*F173</f>
        <v>478.81075469705024</v>
      </c>
      <c r="T173" s="27">
        <f t="shared" ref="T173:T174" si="130">S172*C173+T172*N173</f>
        <v>147.73400250572337</v>
      </c>
      <c r="U173" s="27">
        <f t="shared" ref="U173:U174" si="131">S172*B173+T172*K173+U172*J173</f>
        <v>115.20899232128011</v>
      </c>
      <c r="V173" s="27">
        <f t="shared" ref="V173:V181" si="132">U172*G173+V172*Q173</f>
        <v>2.9205061152421092</v>
      </c>
      <c r="W173" s="27">
        <f t="shared" ref="W173:W177" si="133">S172*D173+T172*L173+U172*H173+V172*O173+W172</f>
        <v>4.2438409591998205</v>
      </c>
      <c r="X173" s="27">
        <f t="shared" ref="X173:X181" si="134">S172*E173+T172*M173+U172*I173+V172*P173+X172</f>
        <v>302.08190340150441</v>
      </c>
      <c r="Y173" s="27">
        <f t="shared" si="124"/>
        <v>1051</v>
      </c>
    </row>
    <row r="174" spans="1:25" x14ac:dyDescent="0.2">
      <c r="A174">
        <v>3</v>
      </c>
      <c r="B174" s="38">
        <f>tpNTRD2TRD!I30</f>
        <v>5.6542746508819408E-2</v>
      </c>
      <c r="C174" s="38">
        <f>tpNTRD2COM!I31</f>
        <v>3.1326502520385935E-2</v>
      </c>
      <c r="D174" s="38">
        <f>tpNTRD2DEAD!I32</f>
        <v>1.5923537866475712E-3</v>
      </c>
      <c r="E174" s="38">
        <f>tpNTRD2LOW!I30</f>
        <v>0.13452515821388611</v>
      </c>
      <c r="F174" s="38">
        <f t="shared" si="125"/>
        <v>0.77601323897026098</v>
      </c>
      <c r="G174" s="38">
        <f>tpTRD2TCOM!I31</f>
        <v>3.6459100886854778E-2</v>
      </c>
      <c r="H174" s="38">
        <f>tpTRD2DEAD!I32</f>
        <v>5.0666971567902008E-3</v>
      </c>
      <c r="I174" s="38">
        <f>tpTRD2LOW!I31</f>
        <v>6.5938310372470665E-2</v>
      </c>
      <c r="J174" s="38">
        <f t="shared" si="126"/>
        <v>0.89253589158388436</v>
      </c>
      <c r="K174" s="38">
        <f>tpCOM2TRD!I30</f>
        <v>5.0588853291457569E-2</v>
      </c>
      <c r="L174" s="38">
        <f>tpCOM2DEAD!I32</f>
        <v>7.7386494984772458E-3</v>
      </c>
      <c r="M174" s="38">
        <f>tpCOM2LOW!I30</f>
        <v>0.10686945123618341</v>
      </c>
      <c r="N174" s="38">
        <f t="shared" si="127"/>
        <v>0.83480304597388177</v>
      </c>
      <c r="O174" s="38">
        <f>tpTCOM2DEAD!I31</f>
        <v>3.4276520250253739E-3</v>
      </c>
      <c r="P174" s="38">
        <f>tpTCOM2LOW!I30</f>
        <v>5.4698213524041361E-2</v>
      </c>
      <c r="Q174" s="38">
        <f t="shared" si="128"/>
        <v>0.94187413445093326</v>
      </c>
      <c r="S174" s="27">
        <f t="shared" si="129"/>
        <v>371.56348460625304</v>
      </c>
      <c r="T174" s="27">
        <f t="shared" si="130"/>
        <v>138.32826159949599</v>
      </c>
      <c r="U174" s="27">
        <f t="shared" si="131"/>
        <v>137.37512958740831</v>
      </c>
      <c r="V174" s="27">
        <f t="shared" si="132"/>
        <v>6.9511654435667474</v>
      </c>
      <c r="W174" s="27">
        <f t="shared" si="133"/>
        <v>6.7432782944591052</v>
      </c>
      <c r="X174" s="27">
        <f t="shared" si="134"/>
        <v>390.03868046881684</v>
      </c>
      <c r="Y174" s="27">
        <f t="shared" si="124"/>
        <v>1051</v>
      </c>
    </row>
    <row r="175" spans="1:25" x14ac:dyDescent="0.2">
      <c r="A175">
        <v>4</v>
      </c>
      <c r="B175" s="38">
        <f>tpNTRD2TRD!I31</f>
        <v>5.03275932756162E-2</v>
      </c>
      <c r="C175" s="38">
        <f>tpNTRD2COM!I32</f>
        <v>2.5327148963933621E-2</v>
      </c>
      <c r="D175" s="38">
        <f>tpNTRD2DEAD!I33</f>
        <v>1.5898222272038298E-3</v>
      </c>
      <c r="E175" s="38">
        <f>tpNTRD2LOW!I31</f>
        <v>0.11765196002606793</v>
      </c>
      <c r="F175" s="38">
        <f t="shared" si="125"/>
        <v>0.80510347550717842</v>
      </c>
      <c r="G175" s="38">
        <f>tpTRD2TCOM!I32</f>
        <v>3.3704071192835694E-2</v>
      </c>
      <c r="H175" s="38">
        <f>tpTRD2DEAD!I33</f>
        <v>5.0411551503234397E-3</v>
      </c>
      <c r="I175" s="38">
        <f>tpTRD2LOW!I32</f>
        <v>6.8718511224609036E-2</v>
      </c>
      <c r="J175" s="38">
        <f t="shared" si="126"/>
        <v>0.89253626243223183</v>
      </c>
      <c r="K175" s="38">
        <f>tpCOM2TRD!I31</f>
        <v>4.3060781564059458E-2</v>
      </c>
      <c r="L175" s="38">
        <f>tpCOM2DEAD!I33</f>
        <v>7.6792226856920998E-3</v>
      </c>
      <c r="M175" s="38">
        <f>tpCOM2LOW!I31</f>
        <v>9.3058462425918753E-2</v>
      </c>
      <c r="N175" s="38">
        <f t="shared" si="127"/>
        <v>0.85620153332432969</v>
      </c>
      <c r="O175" s="38">
        <f>tpTCOM2DEAD!I32</f>
        <v>2.8103780890852414E-3</v>
      </c>
      <c r="P175" s="38">
        <f>tpTCOM2LOW!I31</f>
        <v>4.6758493070175877E-2</v>
      </c>
      <c r="Q175" s="38">
        <f t="shared" si="128"/>
        <v>0.95043112884073888</v>
      </c>
      <c r="S175" s="27">
        <f t="shared" si="129"/>
        <v>299.14705282805232</v>
      </c>
      <c r="T175" s="27">
        <f>S174*C175+T174*N175</f>
        <v>127.84751340775829</v>
      </c>
      <c r="U175" s="27">
        <f>S174*B175+T174*K175+U174*J175</f>
        <v>147.26870369929509</v>
      </c>
      <c r="V175" s="27">
        <f t="shared" si="132"/>
        <v>11.236705167026917</v>
      </c>
      <c r="W175" s="27">
        <f t="shared" si="133"/>
        <v>9.1083164507527545</v>
      </c>
      <c r="X175" s="27">
        <f t="shared" si="134"/>
        <v>456.39170844711469</v>
      </c>
      <c r="Y175" s="27">
        <f t="shared" si="124"/>
        <v>1051</v>
      </c>
    </row>
    <row r="176" spans="1:25" x14ac:dyDescent="0.2">
      <c r="A176">
        <v>5</v>
      </c>
      <c r="B176" s="38">
        <f>tpNTRD2TRD!I32</f>
        <v>4.560284834866335E-2</v>
      </c>
      <c r="C176" s="38">
        <f>tpNTRD2COM!I33</f>
        <v>2.1625124414206165E-2</v>
      </c>
      <c r="D176" s="38">
        <f>tpNTRD2DEAD!I34</f>
        <v>1.5872987044425191E-3</v>
      </c>
      <c r="E176" s="38">
        <f>tpNTRD2LOW!I32</f>
        <v>0.10515969251224977</v>
      </c>
      <c r="F176" s="38">
        <f t="shared" si="125"/>
        <v>0.8260250360204382</v>
      </c>
      <c r="G176" s="38">
        <f>tpTRD2TCOM!I33</f>
        <v>3.179101159519182E-2</v>
      </c>
      <c r="H176" s="38">
        <f>tpTRD2DEAD!I34</f>
        <v>5.0158693745921967E-3</v>
      </c>
      <c r="I176" s="38">
        <f>tpTRD2LOW!I33</f>
        <v>7.0859888345287891E-2</v>
      </c>
      <c r="J176" s="38">
        <f t="shared" si="126"/>
        <v>0.89233323068492809</v>
      </c>
      <c r="K176" s="38">
        <f>tpCOM2TRD!I32</f>
        <v>3.7895584380588598E-2</v>
      </c>
      <c r="L176" s="38">
        <f>tpCOM2DEAD!I34</f>
        <v>7.6207016209236533E-3</v>
      </c>
      <c r="M176" s="38">
        <f>tpCOM2LOW!I32</f>
        <v>8.2987863235066017E-2</v>
      </c>
      <c r="N176" s="38">
        <f t="shared" si="127"/>
        <v>0.87149585076342173</v>
      </c>
      <c r="O176" s="38">
        <f>tpTCOM2DEAD!I33</f>
        <v>2.4254642250297609E-3</v>
      </c>
      <c r="P176" s="38">
        <f>tpTCOM2LOW!I32</f>
        <v>4.1260456055449701E-2</v>
      </c>
      <c r="Q176" s="38">
        <f t="shared" si="128"/>
        <v>0.95631407971952054</v>
      </c>
      <c r="S176" s="27">
        <f t="shared" si="129"/>
        <v>247.10295508769985</v>
      </c>
      <c r="T176" s="27">
        <f t="shared" ref="T176:T180" si="135">S175*C176+T175*N176</f>
        <v>117.88766970083201</v>
      </c>
      <c r="U176" s="27">
        <f t="shared" ref="U176:U181" si="136">S175*B176+T175*K176+U175*J176</f>
        <v>149.89957206703281</v>
      </c>
      <c r="V176" s="27">
        <f t="shared" si="132"/>
        <v>15.427640427798087</v>
      </c>
      <c r="W176" s="27">
        <f t="shared" si="133"/>
        <v>11.323374739913099</v>
      </c>
      <c r="X176" s="27">
        <f t="shared" si="134"/>
        <v>509.35878797672422</v>
      </c>
      <c r="Y176" s="27">
        <f t="shared" si="124"/>
        <v>1051</v>
      </c>
    </row>
    <row r="177" spans="1:25" x14ac:dyDescent="0.2">
      <c r="A177">
        <v>6</v>
      </c>
      <c r="B177" s="38">
        <f>tpNTRD2TRD!I33</f>
        <v>4.1870794335550188E-2</v>
      </c>
      <c r="C177" s="38">
        <f>tpNTRD2COM!I34</f>
        <v>1.9065594074900605E-2</v>
      </c>
      <c r="D177" s="38">
        <f>tpNTRD2DEAD!I35</f>
        <v>1.5847831801535373E-3</v>
      </c>
      <c r="E177" s="38">
        <f>tpNTRD2LOW!I33</f>
        <v>9.5487179523112142E-2</v>
      </c>
      <c r="F177" s="38">
        <f t="shared" si="125"/>
        <v>0.84199164888628353</v>
      </c>
      <c r="G177" s="38">
        <f>tpTRD2TCOM!I34</f>
        <v>3.0343965541627216E-2</v>
      </c>
      <c r="H177" s="38">
        <f>tpTRD2DEAD!I35</f>
        <v>4.9908359931805091E-3</v>
      </c>
      <c r="I177" s="38">
        <f>tpTRD2LOW!I34</f>
        <v>7.2612599361657315E-2</v>
      </c>
      <c r="J177" s="38">
        <f t="shared" si="126"/>
        <v>0.89205259910353496</v>
      </c>
      <c r="K177" s="38">
        <f>tpCOM2TRD!I33</f>
        <v>3.4069533159449383E-2</v>
      </c>
      <c r="L177" s="38">
        <f>tpCOM2DEAD!I35</f>
        <v>7.563065753476983E-3</v>
      </c>
      <c r="M177" s="38">
        <f>tpCOM2LOW!I33</f>
        <v>7.5254766652311456E-2</v>
      </c>
      <c r="N177" s="38">
        <f t="shared" si="127"/>
        <v>0.88311263443476218</v>
      </c>
      <c r="O177" s="38">
        <f>tpTCOM2DEAD!I34</f>
        <v>2.1570873892832187E-3</v>
      </c>
      <c r="P177" s="38">
        <f>tpTCOM2LOW!I33</f>
        <v>3.7164113910303942E-2</v>
      </c>
      <c r="Q177" s="38">
        <f t="shared" si="128"/>
        <v>0.96067879870041284</v>
      </c>
      <c r="S177" s="27">
        <f t="shared" si="129"/>
        <v>208.05862459896565</v>
      </c>
      <c r="T177" s="27">
        <f t="shared" si="135"/>
        <v>108.81925519328733</v>
      </c>
      <c r="U177" s="27">
        <f t="shared" si="136"/>
        <v>148.08107775105074</v>
      </c>
      <c r="V177" s="27">
        <f t="shared" si="132"/>
        <v>19.369554522465698</v>
      </c>
      <c r="W177" s="27">
        <f t="shared" si="133"/>
        <v>13.387974492621591</v>
      </c>
      <c r="X177" s="27">
        <f t="shared" si="134"/>
        <v>553.28351344160899</v>
      </c>
      <c r="Y177" s="27">
        <f t="shared" si="124"/>
        <v>1051</v>
      </c>
    </row>
    <row r="178" spans="1:25" x14ac:dyDescent="0.2">
      <c r="A178">
        <v>7</v>
      </c>
      <c r="B178" s="38">
        <f>tpNTRD2TRD!I34</f>
        <v>3.883136649400365E-2</v>
      </c>
      <c r="C178" s="38">
        <f>tpNTRD2COM!I35</f>
        <v>1.716855406704354E-2</v>
      </c>
      <c r="D178" s="38">
        <f>tpNTRD2DEAD!I36</f>
        <v>1.5822756163705876E-3</v>
      </c>
      <c r="E178" s="38">
        <f>tpNTRD2LOW!I34</f>
        <v>8.7734722206939453E-2</v>
      </c>
      <c r="F178" s="38">
        <f t="shared" si="125"/>
        <v>0.85468308161564277</v>
      </c>
      <c r="G178" s="38">
        <f>tpTRD2TCOM!I35</f>
        <v>2.9190413867577814E-2</v>
      </c>
      <c r="H178" s="38">
        <f>tpTRD2DEAD!I36</f>
        <v>4.9660512458785666E-3</v>
      </c>
      <c r="I178" s="38">
        <f>tpTRD2LOW!I35</f>
        <v>7.4101993686983336E-2</v>
      </c>
      <c r="J178" s="38">
        <f t="shared" si="126"/>
        <v>0.89174154119956028</v>
      </c>
      <c r="K178" s="38">
        <f>tpCOM2TRD!I34</f>
        <v>3.1091066872930617E-2</v>
      </c>
      <c r="L178" s="38">
        <f>tpCOM2DEAD!I36</f>
        <v>7.5062951496951413E-3</v>
      </c>
      <c r="M178" s="38">
        <f>tpCOM2LOW!I34</f>
        <v>6.9088714512386296E-2</v>
      </c>
      <c r="N178" s="38">
        <f t="shared" si="127"/>
        <v>0.89231392346498795</v>
      </c>
      <c r="O178" s="38">
        <f>tpTCOM2DEAD!I35</f>
        <v>1.9567614312206993E-3</v>
      </c>
      <c r="P178" s="38">
        <f>tpTCOM2LOW!I34</f>
        <v>3.3962215659056771E-2</v>
      </c>
      <c r="Q178" s="38">
        <f t="shared" si="128"/>
        <v>0.96408102290972253</v>
      </c>
      <c r="S178" s="27">
        <f t="shared" si="129"/>
        <v>177.82418642895615</v>
      </c>
      <c r="T178" s="27">
        <f t="shared" si="135"/>
        <v>100.67300229560205</v>
      </c>
      <c r="U178" s="27">
        <f t="shared" si="136"/>
        <v>143.51255594053168</v>
      </c>
      <c r="V178" s="27">
        <f t="shared" si="132"/>
        <v>22.996367882834512</v>
      </c>
      <c r="W178" s="27">
        <f>S177*D178+T177*L178+U177*H178+V177*O178+W177</f>
        <v>15.307289846437081</v>
      </c>
      <c r="X178" s="27">
        <f t="shared" si="134"/>
        <v>590.68659760563855</v>
      </c>
      <c r="Y178" s="27">
        <f t="shared" si="124"/>
        <v>1051</v>
      </c>
    </row>
    <row r="179" spans="1:25" x14ac:dyDescent="0.2">
      <c r="A179">
        <v>8</v>
      </c>
      <c r="B179" s="38">
        <f>tpNTRD2TRD!I35</f>
        <v>3.6296234390205795E-2</v>
      </c>
      <c r="C179" s="38">
        <f>tpNTRD2COM!I36</f>
        <v>1.5694598943728266E-2</v>
      </c>
      <c r="D179" s="38">
        <f>tpNTRD2DEAD!I37</f>
        <v>1.579775975365294E-3</v>
      </c>
      <c r="E179" s="38">
        <f>tpNTRD2LOW!I35</f>
        <v>8.1353923274824491E-2</v>
      </c>
      <c r="F179" s="38">
        <f t="shared" si="125"/>
        <v>0.86507546741587615</v>
      </c>
      <c r="G179" s="38">
        <f>tpTRD2TCOM!I36</f>
        <v>2.8237420749887998E-2</v>
      </c>
      <c r="H179" s="38">
        <f>tpTRD2DEAD!I37</f>
        <v>4.9415114468015497E-3</v>
      </c>
      <c r="I179" s="38">
        <f>tpTRD2LOW!I36</f>
        <v>7.5400378072645657E-2</v>
      </c>
      <c r="J179" s="38">
        <f t="shared" si="126"/>
        <v>0.89142068973066479</v>
      </c>
      <c r="K179" s="38">
        <f>tpCOM2TRD!I35</f>
        <v>2.8689673029032692E-2</v>
      </c>
      <c r="L179" s="38">
        <f>tpCOM2DEAD!I37</f>
        <v>7.4503704699726558E-3</v>
      </c>
      <c r="M179" s="38">
        <f>tpCOM2LOW!I35</f>
        <v>6.4031341460488056E-2</v>
      </c>
      <c r="N179" s="38">
        <f t="shared" si="127"/>
        <v>0.8998286150405066</v>
      </c>
      <c r="O179" s="38">
        <f>tpTCOM2DEAD!I36</f>
        <v>1.8001573035845153E-3</v>
      </c>
      <c r="P179" s="38">
        <f>tpTCOM2LOW!I35</f>
        <v>3.1372809926298539E-2</v>
      </c>
      <c r="Q179" s="38">
        <f t="shared" si="128"/>
        <v>0.96682703277011695</v>
      </c>
      <c r="S179" s="27">
        <f t="shared" si="129"/>
        <v>153.83134119287715</v>
      </c>
      <c r="T179" s="27">
        <f t="shared" si="135"/>
        <v>93.379327516118565</v>
      </c>
      <c r="U179" s="27">
        <f t="shared" si="136"/>
        <v>137.2726854711043</v>
      </c>
      <c r="V179" s="27">
        <f t="shared" si="132"/>
        <v>26.285934549635542</v>
      </c>
      <c r="W179" s="27">
        <f t="shared" ref="W179:W181" si="137">S178*D179+T178*L179+U178*H179+V178*O179+W178</f>
        <v>17.088829404963153</v>
      </c>
      <c r="X179" s="27">
        <f t="shared" si="134"/>
        <v>623.14188186530134</v>
      </c>
      <c r="Y179" s="27">
        <f t="shared" si="124"/>
        <v>1051</v>
      </c>
    </row>
    <row r="180" spans="1:25" x14ac:dyDescent="0.2">
      <c r="A180">
        <v>9</v>
      </c>
      <c r="B180" s="38">
        <f>tpNTRD2TRD!I36</f>
        <v>3.4141307603883453E-2</v>
      </c>
      <c r="C180" s="38">
        <f>tpNTRD2COM!I37</f>
        <v>1.4509514452570982E-2</v>
      </c>
      <c r="D180" s="38">
        <f>tpNTRD2DEAD!I38</f>
        <v>1.5772842196488668E-3</v>
      </c>
      <c r="E180" s="38">
        <f>tpNTRD2LOW!I36</f>
        <v>7.5991269155055274E-2</v>
      </c>
      <c r="F180" s="38">
        <f t="shared" si="125"/>
        <v>0.87378062456884142</v>
      </c>
      <c r="G180" s="38">
        <f>tpTRD2TCOM!I37</f>
        <v>2.7429465159352961E-2</v>
      </c>
      <c r="H180" s="38">
        <f>tpTRD2DEAD!I38</f>
        <v>4.9172129825618693E-3</v>
      </c>
      <c r="I180" s="38">
        <f>tpTRD2LOW!I37</f>
        <v>7.6553453799881543E-2</v>
      </c>
      <c r="J180" s="38">
        <f t="shared" si="126"/>
        <v>0.89109986805820363</v>
      </c>
      <c r="K180" s="38">
        <f>tpCOM2TRD!I36</f>
        <v>2.6702214952202374E-2</v>
      </c>
      <c r="L180" s="38">
        <f>tpCOM2DEAD!I38</f>
        <v>7.3952729467925415E-3</v>
      </c>
      <c r="M180" s="38">
        <f>tpCOM2LOW!I36</f>
        <v>5.9791505240295084E-2</v>
      </c>
      <c r="N180" s="38">
        <f t="shared" si="127"/>
        <v>0.90611100686071</v>
      </c>
      <c r="O180" s="38">
        <f>tpTCOM2DEAD!I37</f>
        <v>1.6735637990021868E-3</v>
      </c>
      <c r="P180" s="38">
        <f>tpTCOM2LOW!I36</f>
        <v>2.9224652158413189E-2</v>
      </c>
      <c r="Q180" s="38">
        <f t="shared" si="128"/>
        <v>0.96910178404258462</v>
      </c>
      <c r="S180" s="27">
        <f t="shared" si="129"/>
        <v>134.41484538577473</v>
      </c>
      <c r="T180" s="27">
        <f t="shared" si="135"/>
        <v>86.844054543902615</v>
      </c>
      <c r="U180" s="27">
        <f t="shared" si="136"/>
        <v>130.0691099255078</v>
      </c>
      <c r="V180" s="27">
        <f t="shared" si="132"/>
        <v>29.239062410738889</v>
      </c>
      <c r="W180" s="27">
        <f t="shared" si="137"/>
        <v>18.741020986118588</v>
      </c>
      <c r="X180" s="27">
        <f t="shared" si="134"/>
        <v>651.69190674795743</v>
      </c>
      <c r="Y180" s="27">
        <f t="shared" si="124"/>
        <v>1051</v>
      </c>
    </row>
    <row r="181" spans="1:25" x14ac:dyDescent="0.2">
      <c r="A181">
        <v>10</v>
      </c>
      <c r="B181" s="38">
        <f>tpNTRD2TRD!I37</f>
        <v>3.2281268911109162E-2</v>
      </c>
      <c r="C181" s="38">
        <f>tpNTRD2COM!I38</f>
        <v>1.3531611237815655E-2</v>
      </c>
      <c r="D181" s="38">
        <f>tpNTRD2DEAD!I39</f>
        <v>1.5748003119676612E-3</v>
      </c>
      <c r="E181" s="38">
        <f>tpNTRD2LOW!I37</f>
        <v>7.1407935198300132E-2</v>
      </c>
      <c r="F181" s="38">
        <f t="shared" si="125"/>
        <v>0.88120438434080739</v>
      </c>
      <c r="G181" s="38">
        <f>tpTRD2TCOM!I38</f>
        <v>2.673086796878521E-2</v>
      </c>
      <c r="H181" s="38">
        <f>tpTRD2DEAD!I39</f>
        <v>4.8931523104950303E-3</v>
      </c>
      <c r="I181" s="38">
        <f>tpTRD2LOW!I38</f>
        <v>7.7592035786732239E-2</v>
      </c>
      <c r="J181" s="38">
        <f t="shared" si="126"/>
        <v>0.89078394393398752</v>
      </c>
      <c r="K181" s="38">
        <f>tpCOM2TRD!I37</f>
        <v>2.502357511657205E-2</v>
      </c>
      <c r="L181" s="38">
        <f>tpCOM2DEAD!I39</f>
        <v>7.3409843637247674E-3</v>
      </c>
      <c r="M181" s="38">
        <f>tpCOM2LOW!I37</f>
        <v>5.6174469985291631E-2</v>
      </c>
      <c r="N181" s="38">
        <f t="shared" si="127"/>
        <v>0.91146097053441155</v>
      </c>
      <c r="O181" s="38">
        <f>tpTCOM2DEAD!I38</f>
        <v>1.568596395125077E-3</v>
      </c>
      <c r="P181" s="38">
        <f>tpTCOM2LOW!I37</f>
        <v>2.7406808349681788E-2</v>
      </c>
      <c r="Q181" s="38">
        <f t="shared" si="128"/>
        <v>0.97102459525519313</v>
      </c>
      <c r="S181" s="27">
        <f t="shared" si="129"/>
        <v>118.44695107443643</v>
      </c>
      <c r="T181" s="27">
        <f>S180*C181+T180*N181</f>
        <v>80.973815672080249</v>
      </c>
      <c r="U181" s="27">
        <f t="shared" si="136"/>
        <v>122.37570521527758</v>
      </c>
      <c r="V181" s="27">
        <f t="shared" si="132"/>
        <v>31.868708947265219</v>
      </c>
      <c r="W181" s="27">
        <f t="shared" si="137"/>
        <v>20.272530626704793</v>
      </c>
      <c r="X181" s="27">
        <f t="shared" si="134"/>
        <v>677.06228846423573</v>
      </c>
      <c r="Y181" s="27">
        <f t="shared" si="124"/>
        <v>1051</v>
      </c>
    </row>
    <row r="182" spans="1:25" x14ac:dyDescent="0.2">
      <c r="A182" s="5"/>
    </row>
    <row r="183" spans="1:25" x14ac:dyDescent="0.2">
      <c r="A183" t="s">
        <v>87</v>
      </c>
      <c r="B183" s="16" t="s">
        <v>104</v>
      </c>
    </row>
    <row r="184" spans="1:25" x14ac:dyDescent="0.2">
      <c r="A184" t="s">
        <v>88</v>
      </c>
      <c r="B184" s="16" t="s">
        <v>110</v>
      </c>
    </row>
    <row r="185" spans="1:25" x14ac:dyDescent="0.2">
      <c r="A185" t="s">
        <v>90</v>
      </c>
      <c r="B185" s="16" t="s">
        <v>91</v>
      </c>
    </row>
    <row r="186" spans="1:25" x14ac:dyDescent="0.2">
      <c r="A186" t="s">
        <v>109</v>
      </c>
      <c r="B186">
        <v>2170</v>
      </c>
      <c r="S186" s="5" t="s">
        <v>168</v>
      </c>
    </row>
    <row r="187" spans="1:25" x14ac:dyDescent="0.2">
      <c r="A187" s="5" t="s">
        <v>29</v>
      </c>
      <c r="B187" s="34" t="s">
        <v>0</v>
      </c>
      <c r="C187" s="39" t="s">
        <v>67</v>
      </c>
      <c r="D187" s="39" t="s">
        <v>76</v>
      </c>
      <c r="E187" s="39" t="s">
        <v>177</v>
      </c>
      <c r="F187" s="39" t="s">
        <v>4</v>
      </c>
      <c r="G187" s="35" t="s">
        <v>68</v>
      </c>
      <c r="H187" s="35" t="s">
        <v>77</v>
      </c>
      <c r="I187" s="35" t="s">
        <v>178</v>
      </c>
      <c r="J187" s="35" t="s">
        <v>2</v>
      </c>
      <c r="K187" s="36" t="s">
        <v>78</v>
      </c>
      <c r="L187" s="36" t="s">
        <v>80</v>
      </c>
      <c r="M187" s="36" t="s">
        <v>179</v>
      </c>
      <c r="N187" s="36" t="s">
        <v>92</v>
      </c>
      <c r="O187" s="37" t="s">
        <v>81</v>
      </c>
      <c r="P187" s="37" t="s">
        <v>180</v>
      </c>
      <c r="Q187" s="37" t="s">
        <v>93</v>
      </c>
      <c r="R187" s="5"/>
      <c r="S187" s="30" t="s">
        <v>69</v>
      </c>
      <c r="T187" s="30" t="s">
        <v>193</v>
      </c>
      <c r="U187" s="30" t="s">
        <v>6</v>
      </c>
      <c r="V187" s="30" t="s">
        <v>194</v>
      </c>
      <c r="W187" s="30" t="s">
        <v>195</v>
      </c>
      <c r="X187" s="30" t="s">
        <v>196</v>
      </c>
      <c r="Y187" s="5"/>
    </row>
    <row r="188" spans="1:25" x14ac:dyDescent="0.2">
      <c r="A188" s="5"/>
      <c r="B188" s="5"/>
      <c r="C188" s="40"/>
      <c r="D188" s="40"/>
      <c r="E188" s="40"/>
      <c r="F188" s="4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1" t="s">
        <v>94</v>
      </c>
    </row>
    <row r="189" spans="1:25" x14ac:dyDescent="0.2">
      <c r="A189">
        <v>0</v>
      </c>
      <c r="S189">
        <f>B186</f>
        <v>2170</v>
      </c>
      <c r="T189" s="27"/>
      <c r="U189" s="27"/>
      <c r="V189" s="27"/>
      <c r="W189" s="27"/>
      <c r="X189" s="27"/>
      <c r="Y189" s="27">
        <f>SUM(S189:X189)</f>
        <v>2170</v>
      </c>
    </row>
    <row r="190" spans="1:25" x14ac:dyDescent="0.2">
      <c r="A190">
        <v>1</v>
      </c>
      <c r="B190" s="38">
        <f>tpNTRD2TRD!M28</f>
        <v>5.0431877662678981E-2</v>
      </c>
      <c r="C190" s="38">
        <f>tpNTRD2COM!M29</f>
        <v>0.16029425851246959</v>
      </c>
      <c r="D190" s="38">
        <f>tpNTRD2DEAD!M30</f>
        <v>4.5395855873536783E-3</v>
      </c>
      <c r="E190" s="38">
        <f>tpNTRD2LOW!M28</f>
        <v>8.3367356595607012E-2</v>
      </c>
      <c r="F190" s="38">
        <f>1-B190-C190-D190-E190</f>
        <v>0.70136692164189074</v>
      </c>
      <c r="G190" s="38">
        <f>tpTRD2TCOM!M29</f>
        <v>9.2274663544449909E-2</v>
      </c>
      <c r="H190" s="38">
        <f>tpTRD2DEAD!M30</f>
        <v>6.3233870376675494E-3</v>
      </c>
      <c r="I190" s="38">
        <f>tpTRD2LOW!M29</f>
        <v>3.3611398471868781E-2</v>
      </c>
      <c r="J190" s="38">
        <f>1-G190-H190-I190</f>
        <v>0.86779055094601376</v>
      </c>
      <c r="K190" s="38">
        <f>tpCOM2TRD!M28</f>
        <v>6.7864081153251044E-2</v>
      </c>
      <c r="L190" s="38">
        <f>tpCOM2DEAD!M30</f>
        <v>2.6528663859468171E-2</v>
      </c>
      <c r="M190" s="38">
        <f>tpCOM2LOW!M28</f>
        <v>6.5144272728258956E-2</v>
      </c>
      <c r="N190" s="38">
        <f>1-K190-L190-M190</f>
        <v>0.84046298225902183</v>
      </c>
      <c r="O190" s="38">
        <f>tpTCOM2DEAD!M29</f>
        <v>4.9468652619039322E-2</v>
      </c>
      <c r="P190" s="38">
        <f>tpTCOM2LOW!M28</f>
        <v>7.0072464412976987E-2</v>
      </c>
      <c r="Q190" s="38">
        <f>1-O190-P190</f>
        <v>0.88045888296798369</v>
      </c>
      <c r="S190" s="27">
        <f>S189*F190</f>
        <v>1521.9662199629029</v>
      </c>
      <c r="T190" s="27">
        <f>S189*C190+T189*N190</f>
        <v>347.83854097205904</v>
      </c>
      <c r="U190" s="27">
        <f>S189*B190+T189*K190+U189*J190</f>
        <v>109.43717452801339</v>
      </c>
      <c r="V190" s="27">
        <f>U189*G190+V189*Q190</f>
        <v>0</v>
      </c>
      <c r="W190" s="27">
        <f>S189*D190+T189*L190+U189*H190+V189*O190+W189</f>
        <v>9.8509007245574818</v>
      </c>
      <c r="X190" s="27">
        <f>S189*E190+T189*M190+U189*I190+V189*P190+X189</f>
        <v>180.90716381246722</v>
      </c>
      <c r="Y190" s="27">
        <f t="shared" ref="Y190:Y199" si="138">SUM(S190:X190)</f>
        <v>2170</v>
      </c>
    </row>
    <row r="191" spans="1:25" x14ac:dyDescent="0.2">
      <c r="A191">
        <v>2</v>
      </c>
      <c r="B191" s="38">
        <f>tpNTRD2TRD!M29</f>
        <v>5.2204352059857184E-2</v>
      </c>
      <c r="C191" s="38">
        <f>tpNTRD2COM!M30</f>
        <v>4.968568752073832E-2</v>
      </c>
      <c r="D191" s="38">
        <f>tpNTRD2DEAD!M31</f>
        <v>4.5190708783259259E-3</v>
      </c>
      <c r="E191" s="38">
        <f>tpNTRD2LOW!M29</f>
        <v>9.7397826566744894E-2</v>
      </c>
      <c r="F191" s="38">
        <f t="shared" ref="F191:F199" si="139">1-B191-C191-D191-E191</f>
        <v>0.79619306297433368</v>
      </c>
      <c r="G191" s="38">
        <f>tpTRD2TCOM!M30</f>
        <v>6.5481701713556162E-2</v>
      </c>
      <c r="H191" s="38">
        <f>tpTRD2DEAD!M31</f>
        <v>6.283653067312378E-3</v>
      </c>
      <c r="I191" s="38">
        <f>tpTRD2LOW!M30</f>
        <v>3.9624947542758582E-2</v>
      </c>
      <c r="J191" s="38">
        <f t="shared" ref="J191:J199" si="140">1-G191-H191-I191</f>
        <v>0.88860969767637288</v>
      </c>
      <c r="K191" s="38">
        <f>tpCOM2TRD!M29</f>
        <v>5.0953136317198999E-2</v>
      </c>
      <c r="L191" s="38">
        <f>tpCOM2DEAD!M31</f>
        <v>2.5843081438883364E-2</v>
      </c>
      <c r="M191" s="38">
        <f>tpCOM2LOW!M29</f>
        <v>7.265766694420428E-2</v>
      </c>
      <c r="N191" s="38">
        <f t="shared" ref="N191:N199" si="141">1-K191-L191-M191</f>
        <v>0.85054611529971336</v>
      </c>
      <c r="O191" s="38">
        <f>tpTCOM2DEAD!M30</f>
        <v>1.6911180879351506E-2</v>
      </c>
      <c r="P191" s="38">
        <f>tpTCOM2LOW!M29</f>
        <v>5.4774360581791193E-2</v>
      </c>
      <c r="Q191" s="38">
        <f t="shared" ref="Q191:Q199" si="142">1-O191-P191</f>
        <v>0.9283144585388573</v>
      </c>
      <c r="S191" s="27">
        <f t="shared" ref="S191:S199" si="143">S190*F191</f>
        <v>1211.7789464157322</v>
      </c>
      <c r="T191" s="27">
        <f t="shared" ref="T191:T192" si="144">S190*C191+T190*N191</f>
        <v>371.47265779750109</v>
      </c>
      <c r="U191" s="27">
        <f t="shared" ref="U191:U192" si="145">S190*B191+T190*K191+U190*J191</f>
        <v>194.42365953657279</v>
      </c>
      <c r="V191" s="27">
        <f t="shared" ref="V191:V199" si="146">U190*G191+V190*Q191</f>
        <v>7.1661324188177593</v>
      </c>
      <c r="W191" s="27">
        <f t="shared" ref="W191:W195" si="147">S190*D191+T190*L191+U190*H191+V190*O191+W190</f>
        <v>26.405658926311865</v>
      </c>
      <c r="X191" s="27">
        <f t="shared" ref="X191:X199" si="148">S190*E191+T190*M191+U190*I191+V190*P191+X190</f>
        <v>358.7529449050644</v>
      </c>
      <c r="Y191" s="27">
        <f t="shared" si="138"/>
        <v>2170</v>
      </c>
    </row>
    <row r="192" spans="1:25" x14ac:dyDescent="0.2">
      <c r="A192">
        <v>3</v>
      </c>
      <c r="B192" s="38">
        <f>tpNTRD2TRD!M30</f>
        <v>4.6646412027232187E-2</v>
      </c>
      <c r="C192" s="38">
        <f>tpNTRD2COM!M31</f>
        <v>3.5793495478174564E-2</v>
      </c>
      <c r="D192" s="38">
        <f>tpNTRD2DEAD!M32</f>
        <v>4.4987407500136634E-3</v>
      </c>
      <c r="E192" s="38">
        <f>tpNTRD2LOW!M30</f>
        <v>8.8727222080444812E-2</v>
      </c>
      <c r="F192" s="38">
        <f t="shared" si="139"/>
        <v>0.82433412966413477</v>
      </c>
      <c r="G192" s="38">
        <f>tpTRD2TCOM!M31</f>
        <v>5.8094303131806746E-2</v>
      </c>
      <c r="H192" s="38">
        <f>tpTRD2DEAD!M32</f>
        <v>6.2444153277845249E-3</v>
      </c>
      <c r="I192" s="38">
        <f>tpTRD2LOW!M31</f>
        <v>4.2259906023623728E-2</v>
      </c>
      <c r="J192" s="38">
        <f t="shared" si="140"/>
        <v>0.893401375516785</v>
      </c>
      <c r="K192" s="38">
        <f>tpCOM2TRD!M30</f>
        <v>4.1684675281410066E-2</v>
      </c>
      <c r="L192" s="38">
        <f>tpCOM2DEAD!M32</f>
        <v>2.5192041459825232E-2</v>
      </c>
      <c r="M192" s="38">
        <f>tpCOM2LOW!M30</f>
        <v>6.5808622946916584E-2</v>
      </c>
      <c r="N192" s="38">
        <f t="shared" si="141"/>
        <v>0.86731466031184812</v>
      </c>
      <c r="O192" s="38">
        <f>tpTCOM2DEAD!M31</f>
        <v>1.2446015960130397E-2</v>
      </c>
      <c r="P192" s="38">
        <f>tpTCOM2LOW!M30</f>
        <v>4.5213878466328739E-2</v>
      </c>
      <c r="Q192" s="38">
        <f t="shared" si="142"/>
        <v>0.94234010557354086</v>
      </c>
      <c r="S192" s="27">
        <f t="shared" si="143"/>
        <v>998.91074313893478</v>
      </c>
      <c r="T192" s="27">
        <f t="shared" si="144"/>
        <v>365.55748625185771</v>
      </c>
      <c r="U192" s="27">
        <f t="shared" si="145"/>
        <v>245.70822199962595</v>
      </c>
      <c r="V192" s="27">
        <f t="shared" si="146"/>
        <v>18.047840993215551</v>
      </c>
      <c r="W192" s="27">
        <f t="shared" si="147"/>
        <v>42.518544727138206</v>
      </c>
      <c r="X192" s="27">
        <f t="shared" si="148"/>
        <v>499.25716288922786</v>
      </c>
      <c r="Y192" s="27">
        <f t="shared" si="138"/>
        <v>2170</v>
      </c>
    </row>
    <row r="193" spans="1:25" x14ac:dyDescent="0.2">
      <c r="A193">
        <v>4</v>
      </c>
      <c r="B193" s="38">
        <f>tpNTRD2TRD!M31</f>
        <v>4.2166291109173137E-2</v>
      </c>
      <c r="C193" s="38">
        <f>tpNTRD2COM!M32</f>
        <v>2.8951509385131802E-2</v>
      </c>
      <c r="D193" s="38">
        <f>tpNTRD2DEAD!M33</f>
        <v>4.4785927224304523E-3</v>
      </c>
      <c r="E193" s="38">
        <f>tpNTRD2LOW!M31</f>
        <v>8.0657836275006445E-2</v>
      </c>
      <c r="F193" s="38">
        <f t="shared" si="139"/>
        <v>0.84374577050825816</v>
      </c>
      <c r="G193" s="38">
        <f>tpTRD2TCOM!M32</f>
        <v>5.3750581422086996E-2</v>
      </c>
      <c r="H193" s="38">
        <f>tpTRD2DEAD!M33</f>
        <v>6.2056645807572197E-3</v>
      </c>
      <c r="I193" s="38">
        <f>tpTRD2LOW!M32</f>
        <v>4.4065378435472979E-2</v>
      </c>
      <c r="J193" s="38">
        <f t="shared" si="140"/>
        <v>0.8959783755616828</v>
      </c>
      <c r="K193" s="38">
        <f>tpCOM2TRD!M31</f>
        <v>3.5933277989819157E-2</v>
      </c>
      <c r="L193" s="38">
        <f>tpCOM2DEAD!M33</f>
        <v>2.4572997488307768E-2</v>
      </c>
      <c r="M193" s="38">
        <f>tpCOM2LOW!M31</f>
        <v>5.9774256679154592E-2</v>
      </c>
      <c r="N193" s="38">
        <f t="shared" si="141"/>
        <v>0.87971946784271848</v>
      </c>
      <c r="O193" s="38">
        <f>tpTCOM2DEAD!M32</f>
        <v>1.0213004128042491E-2</v>
      </c>
      <c r="P193" s="38">
        <f>tpTCOM2LOW!M31</f>
        <v>3.9153416127805873E-2</v>
      </c>
      <c r="Q193" s="38">
        <f t="shared" si="142"/>
        <v>0.95063357974415164</v>
      </c>
      <c r="S193" s="27">
        <f t="shared" si="143"/>
        <v>842.82671463873726</v>
      </c>
      <c r="T193" s="27">
        <f>S192*C193+T192*N193</f>
        <v>350.50801102630203</v>
      </c>
      <c r="U193" s="27">
        <f>S192*B193+T192*K193+U192*J193</f>
        <v>275.40529357139849</v>
      </c>
      <c r="V193" s="27">
        <f t="shared" si="146"/>
        <v>30.363843482700865</v>
      </c>
      <c r="W193" s="27">
        <f t="shared" si="147"/>
        <v>57.684207788246709</v>
      </c>
      <c r="X193" s="27">
        <f t="shared" si="148"/>
        <v>613.21192949261467</v>
      </c>
      <c r="Y193" s="27">
        <f t="shared" si="138"/>
        <v>2170</v>
      </c>
    </row>
    <row r="194" spans="1:25" x14ac:dyDescent="0.2">
      <c r="A194">
        <v>5</v>
      </c>
      <c r="B194" s="38">
        <f>tpNTRD2TRD!M32</f>
        <v>3.8617350454629218E-2</v>
      </c>
      <c r="C194" s="38">
        <f>tpNTRD2COM!M33</f>
        <v>2.4726466271701497E-2</v>
      </c>
      <c r="D194" s="38">
        <f>tpNTRD2DEAD!M34</f>
        <v>4.4586243598206954E-3</v>
      </c>
      <c r="E194" s="38">
        <f>tpNTRD2LOW!M32</f>
        <v>7.3979993901908903E-2</v>
      </c>
      <c r="F194" s="38">
        <f t="shared" si="139"/>
        <v>0.85821756501193969</v>
      </c>
      <c r="G194" s="38">
        <f>tpTRD2TCOM!M33</f>
        <v>5.0729893918654567E-2</v>
      </c>
      <c r="H194" s="38">
        <f>tpTRD2DEAD!M34</f>
        <v>6.1673918158102747E-3</v>
      </c>
      <c r="I194" s="38">
        <f>tpTRD2LOW!M33</f>
        <v>4.5457345285632167E-2</v>
      </c>
      <c r="J194" s="38">
        <f t="shared" si="140"/>
        <v>0.89764536897990299</v>
      </c>
      <c r="K194" s="38">
        <f>tpCOM2TRD!M32</f>
        <v>3.1904559135146005E-2</v>
      </c>
      <c r="L194" s="38">
        <f>tpCOM2DEAD!M34</f>
        <v>2.3983647381442874E-2</v>
      </c>
      <c r="M194" s="38">
        <f>tpCOM2LOW!M32</f>
        <v>5.4851273960037639E-2</v>
      </c>
      <c r="N194" s="38">
        <f t="shared" si="141"/>
        <v>0.88926051952337348</v>
      </c>
      <c r="O194" s="38">
        <f>tpTCOM2DEAD!M33</f>
        <v>8.8187098322667357E-3</v>
      </c>
      <c r="P194" s="38">
        <f>tpTCOM2LOW!M32</f>
        <v>3.4862642053771542E-2</v>
      </c>
      <c r="Q194" s="38">
        <f t="shared" si="142"/>
        <v>0.95631864811396172</v>
      </c>
      <c r="S194" s="27">
        <f t="shared" si="143"/>
        <v>723.32869076427005</v>
      </c>
      <c r="T194" s="27">
        <f t="shared" ref="T194:T198" si="149">S193*C194+T193*N194</f>
        <v>332.53306231475739</v>
      </c>
      <c r="U194" s="27">
        <f t="shared" ref="U194:U199" si="150">S193*B194+T193*K194+U193*J194</f>
        <v>290.94682454377545</v>
      </c>
      <c r="V194" s="27">
        <f t="shared" si="146"/>
        <v>43.008791078433383</v>
      </c>
      <c r="W194" s="27">
        <f t="shared" si="147"/>
        <v>71.814818328737715</v>
      </c>
      <c r="X194" s="27">
        <f t="shared" si="148"/>
        <v>708.36781297002608</v>
      </c>
      <c r="Y194" s="27">
        <f t="shared" si="138"/>
        <v>2170</v>
      </c>
    </row>
    <row r="195" spans="1:25" x14ac:dyDescent="0.2">
      <c r="A195">
        <v>6</v>
      </c>
      <c r="B195" s="38">
        <f>tpNTRD2TRD!M33</f>
        <v>3.5741974577042313E-2</v>
      </c>
      <c r="C195" s="38">
        <f>tpNTRD2COM!M34</f>
        <v>2.1803969568359616E-2</v>
      </c>
      <c r="D195" s="38">
        <f>tpNTRD2DEAD!M35</f>
        <v>4.4388332696749799E-3</v>
      </c>
      <c r="E195" s="38">
        <f>tpNTRD2LOW!M33</f>
        <v>6.8461860674286279E-2</v>
      </c>
      <c r="F195" s="38">
        <f t="shared" si="139"/>
        <v>0.86955336191063681</v>
      </c>
      <c r="G195" s="38">
        <f>tpTRD2TCOM!M34</f>
        <v>4.8442607732189558E-2</v>
      </c>
      <c r="H195" s="38">
        <f>tpTRD2DEAD!M35</f>
        <v>6.1295882434433402E-3</v>
      </c>
      <c r="I195" s="38">
        <f>tpTRD2LOW!M34</f>
        <v>4.6597542556642058E-2</v>
      </c>
      <c r="J195" s="38">
        <f t="shared" si="140"/>
        <v>0.89883026146772504</v>
      </c>
      <c r="K195" s="38">
        <f>tpCOM2TRD!M33</f>
        <v>2.8877474477424059E-2</v>
      </c>
      <c r="L195" s="38">
        <f>tpCOM2DEAD!M35</f>
        <v>2.3421904678628813E-2</v>
      </c>
      <c r="M195" s="38">
        <f>tpCOM2LOW!M33</f>
        <v>5.0805589283425934E-2</v>
      </c>
      <c r="N195" s="38">
        <f t="shared" si="141"/>
        <v>0.89689503156052119</v>
      </c>
      <c r="O195" s="38">
        <f>tpTCOM2DEAD!M34</f>
        <v>7.8457107526851422E-3</v>
      </c>
      <c r="P195" s="38">
        <f>tpTCOM2LOW!M33</f>
        <v>3.1617120295827639E-2</v>
      </c>
      <c r="Q195" s="38">
        <f t="shared" si="142"/>
        <v>0.96053716895148722</v>
      </c>
      <c r="S195" s="27">
        <f t="shared" si="143"/>
        <v>628.97289482049041</v>
      </c>
      <c r="T195" s="27">
        <f t="shared" si="149"/>
        <v>314.01868818105663</v>
      </c>
      <c r="U195" s="27">
        <f t="shared" si="150"/>
        <v>296.96772107392195</v>
      </c>
      <c r="V195" s="27">
        <f t="shared" si="146"/>
        <v>55.405765314804675</v>
      </c>
      <c r="W195" s="27">
        <f t="shared" si="147"/>
        <v>84.934930244056133</v>
      </c>
      <c r="X195" s="27">
        <f t="shared" si="148"/>
        <v>789.70000036567023</v>
      </c>
      <c r="Y195" s="27">
        <f t="shared" si="138"/>
        <v>2170</v>
      </c>
    </row>
    <row r="196" spans="1:25" x14ac:dyDescent="0.2">
      <c r="A196">
        <v>7</v>
      </c>
      <c r="B196" s="38">
        <f>tpNTRD2TRD!M34</f>
        <v>3.3358126674914113E-2</v>
      </c>
      <c r="C196" s="38">
        <f>tpNTRD2COM!M35</f>
        <v>1.9637195955154008E-2</v>
      </c>
      <c r="D196" s="38">
        <f>tpNTRD2DEAD!M36</f>
        <v>4.4192171017779502E-3</v>
      </c>
      <c r="E196" s="38">
        <f>tpNTRD2LOW!M34</f>
        <v>6.383942906656126E-2</v>
      </c>
      <c r="F196" s="38">
        <f t="shared" si="139"/>
        <v>0.87874603120159267</v>
      </c>
      <c r="G196" s="38">
        <f>tpTRD2TCOM!M35</f>
        <v>4.6617740209067282E-2</v>
      </c>
      <c r="H196" s="38">
        <f>tpTRD2DEAD!M36</f>
        <v>6.0922452883476197E-3</v>
      </c>
      <c r="I196" s="38">
        <f>tpTRD2LOW!M35</f>
        <v>4.7567065182797186E-2</v>
      </c>
      <c r="J196" s="38">
        <f t="shared" si="140"/>
        <v>0.89972294931978791</v>
      </c>
      <c r="K196" s="38">
        <f>tpCOM2TRD!M34</f>
        <v>2.6495550948073987E-2</v>
      </c>
      <c r="L196" s="38">
        <f>tpCOM2DEAD!M36</f>
        <v>2.2885873921160482E-2</v>
      </c>
      <c r="M196" s="38">
        <f>tpCOM2LOW!M34</f>
        <v>4.7424495785134857E-2</v>
      </c>
      <c r="N196" s="38">
        <f t="shared" si="141"/>
        <v>0.90319407934563067</v>
      </c>
      <c r="O196" s="38">
        <f>tpTCOM2DEAD!M35</f>
        <v>7.1189780919703738E-3</v>
      </c>
      <c r="P196" s="38">
        <f>tpTCOM2LOW!M34</f>
        <v>2.9051475658165904E-2</v>
      </c>
      <c r="Q196" s="38">
        <f t="shared" si="142"/>
        <v>0.96382954624986372</v>
      </c>
      <c r="S196" s="27">
        <f t="shared" si="143"/>
        <v>552.70743505688279</v>
      </c>
      <c r="T196" s="27">
        <f t="shared" si="149"/>
        <v>295.97108395508252</v>
      </c>
      <c r="U196" s="27">
        <f t="shared" si="150"/>
        <v>296.49012950926311</v>
      </c>
      <c r="V196" s="27">
        <f t="shared" si="146"/>
        <v>67.245677714497475</v>
      </c>
      <c r="W196" s="27">
        <f>S195*D196+T195*L196+U195*H196+V195*O196+W195</f>
        <v>97.10472275295038</v>
      </c>
      <c r="X196" s="27">
        <f t="shared" si="148"/>
        <v>860.48095101132378</v>
      </c>
      <c r="Y196" s="27">
        <f t="shared" si="138"/>
        <v>2170.0000000000005</v>
      </c>
    </row>
    <row r="197" spans="1:25" x14ac:dyDescent="0.2">
      <c r="A197">
        <v>8</v>
      </c>
      <c r="B197" s="38">
        <f>tpNTRD2TRD!M35</f>
        <v>3.1342835810311165E-2</v>
      </c>
      <c r="C197" s="38">
        <f>tpNTRD2COM!M36</f>
        <v>1.795324482074423E-2</v>
      </c>
      <c r="D197" s="38">
        <f>tpNTRD2DEAD!M37</f>
        <v>4.3997735472739441E-3</v>
      </c>
      <c r="E197" s="38">
        <f>tpNTRD2LOW!M35</f>
        <v>5.9908830965827331E-2</v>
      </c>
      <c r="F197" s="38">
        <f t="shared" si="139"/>
        <v>0.88639531485584333</v>
      </c>
      <c r="G197" s="38">
        <f>tpTRD2TCOM!M36</f>
        <v>4.5109146892973184E-2</v>
      </c>
      <c r="H197" s="38">
        <f>tpTRD2DEAD!M37</f>
        <v>6.0553545829207245E-3</v>
      </c>
      <c r="I197" s="38">
        <f>tpTRD2LOW!M36</f>
        <v>4.8412716765308339E-2</v>
      </c>
      <c r="J197" s="38">
        <f t="shared" si="140"/>
        <v>0.90042278175879775</v>
      </c>
      <c r="K197" s="38">
        <f>tpCOM2TRD!M35</f>
        <v>2.4558686534138174E-2</v>
      </c>
      <c r="L197" s="38">
        <f>tpCOM2DEAD!M37</f>
        <v>2.2373829285010083E-2</v>
      </c>
      <c r="M197" s="38">
        <f>tpCOM2LOW!M35</f>
        <v>4.4552035661667766E-2</v>
      </c>
      <c r="N197" s="38">
        <f t="shared" si="141"/>
        <v>0.90851544851918398</v>
      </c>
      <c r="O197" s="38">
        <f>tpTCOM2DEAD!M36</f>
        <v>6.5505883091159234E-3</v>
      </c>
      <c r="P197" s="38">
        <f>tpTCOM2LOW!M35</f>
        <v>2.6958045899543204E-2</v>
      </c>
      <c r="Q197" s="38">
        <f t="shared" si="142"/>
        <v>0.96649136579134087</v>
      </c>
      <c r="S197" s="27">
        <f t="shared" si="143"/>
        <v>489.9172809204112</v>
      </c>
      <c r="T197" s="27">
        <f t="shared" si="149"/>
        <v>278.81719398398263</v>
      </c>
      <c r="U197" s="27">
        <f t="shared" si="150"/>
        <v>291.55854663890494</v>
      </c>
      <c r="V197" s="27">
        <f t="shared" si="146"/>
        <v>78.366783702198987</v>
      </c>
      <c r="W197" s="27">
        <f t="shared" ref="W197:W199" si="151">S196*D197+T196*L197+U196*H197+V196*O197+W196</f>
        <v>108.39436842559553</v>
      </c>
      <c r="X197" s="27">
        <f t="shared" si="148"/>
        <v>922.94582632890672</v>
      </c>
      <c r="Y197" s="27">
        <f t="shared" si="138"/>
        <v>2170</v>
      </c>
    </row>
    <row r="198" spans="1:25" x14ac:dyDescent="0.2">
      <c r="A198">
        <v>9</v>
      </c>
      <c r="B198" s="38">
        <f>tpNTRD2TRD!M36</f>
        <v>2.9611386786335236E-2</v>
      </c>
      <c r="C198" s="38">
        <f>tpNTRD2COM!M37</f>
        <v>1.6599054404458746E-2</v>
      </c>
      <c r="D198" s="38">
        <f>tpNTRD2DEAD!M38</f>
        <v>4.3805003377639373E-3</v>
      </c>
      <c r="E198" s="38">
        <f>tpNTRD2LOW!M36</f>
        <v>5.6520512573895454E-2</v>
      </c>
      <c r="F198" s="38">
        <f t="shared" si="139"/>
        <v>0.89288854589754663</v>
      </c>
      <c r="G198" s="38">
        <f>tpTRD2TCOM!M37</f>
        <v>4.3829439961830197E-2</v>
      </c>
      <c r="H198" s="38">
        <f>tpTRD2DEAD!M38</f>
        <v>6.0189079610146745E-3</v>
      </c>
      <c r="I198" s="38">
        <f>tpTRD2LOW!M37</f>
        <v>4.9164092723734121E-2</v>
      </c>
      <c r="J198" s="38">
        <f t="shared" si="140"/>
        <v>0.90098755935342101</v>
      </c>
      <c r="K198" s="38">
        <f>tpCOM2TRD!M36</f>
        <v>2.294440278266574E-2</v>
      </c>
      <c r="L198" s="38">
        <f>tpCOM2DEAD!M38</f>
        <v>2.1884196019235969E-2</v>
      </c>
      <c r="M198" s="38">
        <f>tpCOM2LOW!M36</f>
        <v>4.2076300230362351E-2</v>
      </c>
      <c r="N198" s="38">
        <f t="shared" si="141"/>
        <v>0.91309510096773594</v>
      </c>
      <c r="O198" s="38">
        <f>tpTCOM2DEAD!M37</f>
        <v>6.090948548638675E-3</v>
      </c>
      <c r="P198" s="38">
        <f>tpTCOM2LOW!M36</f>
        <v>2.5208619988784542E-2</v>
      </c>
      <c r="Q198" s="38">
        <f t="shared" si="142"/>
        <v>0.96870043146257678</v>
      </c>
      <c r="S198" s="27">
        <f t="shared" si="143"/>
        <v>437.44152857110583</v>
      </c>
      <c r="T198" s="27">
        <f t="shared" si="149"/>
        <v>262.71877749202787</v>
      </c>
      <c r="U198" s="27">
        <f t="shared" si="150"/>
        <v>283.59504744496263</v>
      </c>
      <c r="V198" s="27">
        <f t="shared" si="146"/>
        <v>88.692784999922935</v>
      </c>
      <c r="W198" s="27">
        <f t="shared" si="151"/>
        <v>118.87433347174176</v>
      </c>
      <c r="X198" s="27">
        <f t="shared" si="148"/>
        <v>978.67752802023904</v>
      </c>
      <c r="Y198" s="27">
        <f t="shared" si="138"/>
        <v>2170</v>
      </c>
    </row>
    <row r="199" spans="1:25" x14ac:dyDescent="0.2">
      <c r="A199">
        <v>10</v>
      </c>
      <c r="B199" s="38">
        <f>tpNTRD2TRD!M37</f>
        <v>2.8103717983110177E-2</v>
      </c>
      <c r="C199" s="38">
        <f>tpNTRD2COM!M38</f>
        <v>1.5481430934088158E-2</v>
      </c>
      <c r="D199" s="38">
        <f>tpNTRD2DEAD!M39</f>
        <v>4.3613952444224724E-3</v>
      </c>
      <c r="E199" s="38">
        <f>tpNTRD2LOW!M37</f>
        <v>5.356456628883921E-2</v>
      </c>
      <c r="F199" s="38">
        <f t="shared" si="139"/>
        <v>0.89848888954953998</v>
      </c>
      <c r="G199" s="38">
        <f>tpTRD2TCOM!M38</f>
        <v>4.2722419751706875E-2</v>
      </c>
      <c r="H199" s="38">
        <f>tpTRD2DEAD!M39</f>
        <v>5.9828974519114952E-3</v>
      </c>
      <c r="I199" s="38">
        <f>tpTRD2LOW!M38</f>
        <v>4.9841156190028157E-2</v>
      </c>
      <c r="J199" s="38">
        <f t="shared" si="140"/>
        <v>0.90145352660635347</v>
      </c>
      <c r="K199" s="38">
        <f>tpCOM2TRD!M37</f>
        <v>2.157284828801409E-2</v>
      </c>
      <c r="L199" s="38">
        <f>tpCOM2DEAD!M39</f>
        <v>2.1415534269427328E-2</v>
      </c>
      <c r="M199" s="38">
        <f>tpCOM2LOW!M37</f>
        <v>3.9916003462035721E-2</v>
      </c>
      <c r="N199" s="38">
        <f t="shared" si="141"/>
        <v>0.91709561398052286</v>
      </c>
      <c r="O199" s="38">
        <f>tpTCOM2DEAD!M38</f>
        <v>5.7097124872350635E-3</v>
      </c>
      <c r="P199" s="38">
        <f>tpTCOM2LOW!M37</f>
        <v>2.3719067660252446E-2</v>
      </c>
      <c r="Q199" s="38">
        <f t="shared" si="142"/>
        <v>0.97057121985251249</v>
      </c>
      <c r="S199" s="27">
        <f t="shared" si="143"/>
        <v>393.03635324870623</v>
      </c>
      <c r="T199" s="27">
        <f>S198*C199+T198*N199</f>
        <v>247.71045936053918</v>
      </c>
      <c r="U199" s="27">
        <f t="shared" si="150"/>
        <v>273.6090813296687</v>
      </c>
      <c r="V199" s="27">
        <f t="shared" si="146"/>
        <v>98.198531185940737</v>
      </c>
      <c r="W199" s="27">
        <f t="shared" si="151"/>
        <v>128.61158224554217</v>
      </c>
      <c r="X199" s="27">
        <f t="shared" si="148"/>
        <v>1028.833992629603</v>
      </c>
      <c r="Y199" s="27">
        <f t="shared" si="138"/>
        <v>2170</v>
      </c>
    </row>
    <row r="201" spans="1:25" x14ac:dyDescent="0.2">
      <c r="A201" t="s">
        <v>87</v>
      </c>
      <c r="B201" s="16" t="s">
        <v>105</v>
      </c>
    </row>
    <row r="202" spans="1:25" x14ac:dyDescent="0.2">
      <c r="A202" t="s">
        <v>88</v>
      </c>
      <c r="B202" s="16" t="s">
        <v>110</v>
      </c>
    </row>
    <row r="203" spans="1:25" x14ac:dyDescent="0.2">
      <c r="A203" t="s">
        <v>90</v>
      </c>
      <c r="B203" s="16" t="s">
        <v>91</v>
      </c>
    </row>
    <row r="204" spans="1:25" x14ac:dyDescent="0.2">
      <c r="A204" t="s">
        <v>109</v>
      </c>
      <c r="B204">
        <v>533</v>
      </c>
      <c r="S204" s="5" t="s">
        <v>168</v>
      </c>
    </row>
    <row r="205" spans="1:25" x14ac:dyDescent="0.2">
      <c r="A205" s="5" t="s">
        <v>29</v>
      </c>
      <c r="B205" s="34" t="s">
        <v>0</v>
      </c>
      <c r="C205" s="39" t="s">
        <v>67</v>
      </c>
      <c r="D205" s="39" t="s">
        <v>76</v>
      </c>
      <c r="E205" s="39" t="s">
        <v>177</v>
      </c>
      <c r="F205" s="39" t="s">
        <v>4</v>
      </c>
      <c r="G205" s="35" t="s">
        <v>68</v>
      </c>
      <c r="H205" s="35" t="s">
        <v>77</v>
      </c>
      <c r="I205" s="35" t="s">
        <v>178</v>
      </c>
      <c r="J205" s="35" t="s">
        <v>2</v>
      </c>
      <c r="K205" s="36" t="s">
        <v>78</v>
      </c>
      <c r="L205" s="36" t="s">
        <v>80</v>
      </c>
      <c r="M205" s="36" t="s">
        <v>179</v>
      </c>
      <c r="N205" s="36" t="s">
        <v>92</v>
      </c>
      <c r="O205" s="37" t="s">
        <v>81</v>
      </c>
      <c r="P205" s="37" t="s">
        <v>180</v>
      </c>
      <c r="Q205" s="37" t="s">
        <v>93</v>
      </c>
      <c r="R205" s="5"/>
      <c r="S205" s="30" t="s">
        <v>69</v>
      </c>
      <c r="T205" s="30" t="s">
        <v>193</v>
      </c>
      <c r="U205" s="30" t="s">
        <v>6</v>
      </c>
      <c r="V205" s="30" t="s">
        <v>194</v>
      </c>
      <c r="W205" s="30" t="s">
        <v>195</v>
      </c>
      <c r="X205" s="30" t="s">
        <v>196</v>
      </c>
      <c r="Y205" s="5"/>
    </row>
    <row r="206" spans="1:25" x14ac:dyDescent="0.2">
      <c r="A206" s="5"/>
      <c r="B206" s="5"/>
      <c r="C206" s="40"/>
      <c r="D206" s="40"/>
      <c r="E206" s="40"/>
      <c r="F206" s="4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1" t="s">
        <v>94</v>
      </c>
    </row>
    <row r="207" spans="1:25" x14ac:dyDescent="0.2">
      <c r="A207">
        <v>0</v>
      </c>
      <c r="S207">
        <f>B204</f>
        <v>533</v>
      </c>
      <c r="T207" s="27"/>
      <c r="U207" s="27"/>
      <c r="V207" s="27"/>
      <c r="W207" s="27"/>
      <c r="X207" s="27"/>
      <c r="Y207" s="27">
        <f>SUM(S207:X207)</f>
        <v>533</v>
      </c>
    </row>
    <row r="208" spans="1:25" x14ac:dyDescent="0.2">
      <c r="A208">
        <v>1</v>
      </c>
      <c r="B208" s="38">
        <f>tpNTRD2TRD!Q28</f>
        <v>4.4301466205957984E-2</v>
      </c>
      <c r="C208" s="38">
        <f>tpNTRD2COM!Q29</f>
        <v>0.29973554380668399</v>
      </c>
      <c r="D208" s="38">
        <f>tpNTRD2DEAD!Q30</f>
        <v>2.5152014231586195E-2</v>
      </c>
      <c r="E208" s="38">
        <f>tpNTRD2LOW!Q28</f>
        <v>6.8932458212138004E-2</v>
      </c>
      <c r="F208" s="38">
        <f>1-B208-C208-D208-E208</f>
        <v>0.56187851754363383</v>
      </c>
      <c r="G208" s="38">
        <f>tpTRD2TCOM!Q29</f>
        <v>0.17429530484088629</v>
      </c>
      <c r="H208" s="38">
        <f>tpTRD2DEAD!Q30</f>
        <v>4.4961616199999166E-2</v>
      </c>
      <c r="I208" s="38">
        <f>tpTRD2LOW!Q29</f>
        <v>4.5061124506729167E-2</v>
      </c>
      <c r="J208" s="38">
        <f>1-G208-H208-I208</f>
        <v>0.73568195445238538</v>
      </c>
      <c r="K208" s="38">
        <f>tpCOM2TRD!Q28</f>
        <v>5.897964155455504E-2</v>
      </c>
      <c r="L208" s="38">
        <f>tpCOM2DEAD!Q30</f>
        <v>0.12555661598562728</v>
      </c>
      <c r="M208" s="38">
        <f>tpCOM2LOW!Q28</f>
        <v>6.386828458081395E-2</v>
      </c>
      <c r="N208" s="38">
        <f>1-K208-L208-M208</f>
        <v>0.75159545787900373</v>
      </c>
      <c r="O208" s="38">
        <f>tpTCOM2DEAD!Q29</f>
        <v>0.20684637458999211</v>
      </c>
      <c r="P208" s="38">
        <f>tpTCOM2LOW!Q28</f>
        <v>5.897964155455504E-2</v>
      </c>
      <c r="Q208" s="38">
        <f>1-O208-P208</f>
        <v>0.73417398385545285</v>
      </c>
      <c r="S208" s="27">
        <f>S207*F208</f>
        <v>299.48124985075685</v>
      </c>
      <c r="T208" s="27">
        <f>S207*C208+T207*N208</f>
        <v>159.75904484896256</v>
      </c>
      <c r="U208" s="27">
        <f>S207*B208+T207*K208+U207*J208</f>
        <v>23.612681487775607</v>
      </c>
      <c r="V208" s="27">
        <f>U207*G208+V207*Q208</f>
        <v>0</v>
      </c>
      <c r="W208" s="27">
        <f>S207*D208+T207*L208+U207*H208+V207*O208+W207</f>
        <v>13.406023585435442</v>
      </c>
      <c r="X208" s="27">
        <f>S207*E208+T207*M208+U207*I208+V207*P208+X207</f>
        <v>36.741000227069556</v>
      </c>
      <c r="Y208" s="27">
        <f t="shared" ref="Y208:Y217" si="152">SUM(S208:X208)</f>
        <v>533</v>
      </c>
    </row>
    <row r="209" spans="1:25" x14ac:dyDescent="0.2">
      <c r="A209">
        <v>2</v>
      </c>
      <c r="B209" s="38">
        <f>tpNTRD2TRD!Q29</f>
        <v>4.7323391665548664E-2</v>
      </c>
      <c r="C209" s="38">
        <f>tpNTRD2COM!Q30</f>
        <v>9.8715914766068114E-2</v>
      </c>
      <c r="D209" s="38">
        <f>tpNTRD2DEAD!Q31</f>
        <v>2.4534911781292634E-2</v>
      </c>
      <c r="E209" s="38">
        <f>tpNTRD2LOW!Q29</f>
        <v>8.4988393432533837E-2</v>
      </c>
      <c r="F209" s="38">
        <f t="shared" ref="F209:F217" si="153">1-B209-C209-D209-E209</f>
        <v>0.74443738835455675</v>
      </c>
      <c r="G209" s="38">
        <f>tpTRD2TCOM!Q30</f>
        <v>0.125386297241323</v>
      </c>
      <c r="H209" s="38">
        <f>tpTRD2DEAD!Q31</f>
        <v>4.302705047052513E-2</v>
      </c>
      <c r="I209" s="38">
        <f>tpTRD2LOW!Q30</f>
        <v>5.3066264315069667E-2</v>
      </c>
      <c r="J209" s="38">
        <f t="shared" ref="J209:J217" si="154">1-G209-H209-I209</f>
        <v>0.77852038797308221</v>
      </c>
      <c r="K209" s="38">
        <f>tpCOM2TRD!Q29</f>
        <v>4.5758427530926071E-2</v>
      </c>
      <c r="L209" s="38">
        <f>tpCOM2DEAD!Q31</f>
        <v>0.11155068896794673</v>
      </c>
      <c r="M209" s="38">
        <f>tpCOM2LOW!Q29</f>
        <v>7.1609929622479696E-2</v>
      </c>
      <c r="N209" s="38">
        <f t="shared" ref="N209:N217" si="155">1-K209-L209-M209</f>
        <v>0.7710809538786475</v>
      </c>
      <c r="O209" s="38">
        <f>tpTCOM2DEAD!Q30</f>
        <v>7.4948458654693906E-2</v>
      </c>
      <c r="P209" s="38">
        <f>tpTCOM2LOW!Q29</f>
        <v>4.5758427530926071E-2</v>
      </c>
      <c r="Q209" s="38">
        <f t="shared" ref="Q209:Q217" si="156">1-O209-P209</f>
        <v>0.87929311381438002</v>
      </c>
      <c r="S209" s="27">
        <f t="shared" ref="S209:S217" si="157">S208*F209</f>
        <v>222.94503950005591</v>
      </c>
      <c r="T209" s="27">
        <f t="shared" ref="T209:T210" si="158">S208*C209+T208*N209</f>
        <v>152.75072222718254</v>
      </c>
      <c r="U209" s="27">
        <f t="shared" ref="U209:U210" si="159">S208*B209+T208*K209+U208*J209</f>
        <v>39.865745112254508</v>
      </c>
      <c r="V209" s="27">
        <f t="shared" ref="V209" si="160">U208*G209+V208*Q209</f>
        <v>2.9607066996909173</v>
      </c>
      <c r="W209" s="27">
        <f t="shared" ref="W209:W213" si="161">S208*D209+T208*L209+U208*H209+V208*O209+W208</f>
        <v>39.59098519055685</v>
      </c>
      <c r="X209" s="27">
        <f t="shared" ref="X209:X217" si="162">S208*E209+T208*M209+U208*I209+V208*P209+X208</f>
        <v>74.886801270259284</v>
      </c>
      <c r="Y209" s="27">
        <f t="shared" si="152"/>
        <v>533</v>
      </c>
    </row>
    <row r="210" spans="1:25" x14ac:dyDescent="0.2">
      <c r="A210">
        <v>3</v>
      </c>
      <c r="B210" s="38">
        <f>tpNTRD2TRD!Q30</f>
        <v>4.2788535069166356E-2</v>
      </c>
      <c r="C210" s="38">
        <f>tpNTRD2COM!Q31</f>
        <v>7.1641248209966979E-2</v>
      </c>
      <c r="D210" s="38">
        <f>tpNTRD2DEAD!Q32</f>
        <v>2.3947365286591471E-2</v>
      </c>
      <c r="E210" s="38">
        <f>tpNTRD2LOW!Q30</f>
        <v>7.8988226205813361E-2</v>
      </c>
      <c r="F210" s="38">
        <f t="shared" si="153"/>
        <v>0.78263462522846183</v>
      </c>
      <c r="G210" s="38">
        <f>tpTRD2TCOM!Q31</f>
        <v>0.1116563152832093</v>
      </c>
      <c r="H210" s="38">
        <f>tpTRD2DEAD!Q32</f>
        <v>4.1252094517697513E-2</v>
      </c>
      <c r="I210" s="38">
        <f>tpTRD2LOW!Q31</f>
        <v>5.6568383035483505E-2</v>
      </c>
      <c r="J210" s="38">
        <f t="shared" si="154"/>
        <v>0.79052320716360969</v>
      </c>
      <c r="K210" s="38">
        <f>tpCOM2TRD!Q30</f>
        <v>3.7836217709431019E-2</v>
      </c>
      <c r="L210" s="38">
        <f>tpCOM2DEAD!Q32</f>
        <v>0.10035591725602677</v>
      </c>
      <c r="M210" s="38">
        <f>tpCOM2LOW!Q30</f>
        <v>6.4986701177794481E-2</v>
      </c>
      <c r="N210" s="38">
        <f t="shared" si="155"/>
        <v>0.79682116385674773</v>
      </c>
      <c r="O210" s="38">
        <f>tpTCOM2DEAD!Q31</f>
        <v>5.5600887123805287E-2</v>
      </c>
      <c r="P210" s="38">
        <f>tpTCOM2LOW!Q30</f>
        <v>3.7836217709431019E-2</v>
      </c>
      <c r="Q210" s="38">
        <f t="shared" si="156"/>
        <v>0.90656289516676369</v>
      </c>
      <c r="S210" s="27">
        <f t="shared" si="157"/>
        <v>174.48450743567088</v>
      </c>
      <c r="T210" s="27">
        <f t="shared" si="158"/>
        <v>137.68706917702679</v>
      </c>
      <c r="U210" s="27">
        <f t="shared" si="159"/>
        <v>46.833797904711759</v>
      </c>
      <c r="V210" s="27">
        <f>U209*G210+V209*Q210</f>
        <v>7.135329042665381</v>
      </c>
      <c r="W210" s="27">
        <f t="shared" si="161"/>
        <v>62.068533735333084</v>
      </c>
      <c r="X210" s="27">
        <f t="shared" si="162"/>
        <v>104.79076270459214</v>
      </c>
      <c r="Y210" s="27">
        <f t="shared" si="152"/>
        <v>533</v>
      </c>
    </row>
    <row r="211" spans="1:25" x14ac:dyDescent="0.2">
      <c r="A211">
        <v>4</v>
      </c>
      <c r="B211" s="38">
        <f>tpNTRD2TRD!Q31</f>
        <v>3.89491606517397E-2</v>
      </c>
      <c r="C211" s="38">
        <f>tpNTRD2COM!Q32</f>
        <v>5.8156681419086254E-2</v>
      </c>
      <c r="D211" s="38">
        <f>tpNTRD2DEAD!Q33</f>
        <v>2.3387301045390219E-2</v>
      </c>
      <c r="E211" s="38">
        <f>tpNTRD2LOW!Q31</f>
        <v>7.2616507922815376E-2</v>
      </c>
      <c r="F211" s="38">
        <f t="shared" si="153"/>
        <v>0.80689034896096845</v>
      </c>
      <c r="G211" s="38">
        <f>tpTRD2TCOM!Q32</f>
        <v>0.10353384411810729</v>
      </c>
      <c r="H211" s="38">
        <f>tpTRD2DEAD!Q33</f>
        <v>3.9617778187332475E-2</v>
      </c>
      <c r="I211" s="38">
        <f>tpTRD2LOW!Q32</f>
        <v>5.8966095306970168E-2</v>
      </c>
      <c r="J211" s="38">
        <f t="shared" si="154"/>
        <v>0.79788228238759007</v>
      </c>
      <c r="K211" s="38">
        <f>tpCOM2TRD!Q31</f>
        <v>3.2824194201057644E-2</v>
      </c>
      <c r="L211" s="38">
        <f>tpCOM2DEAD!Q33</f>
        <v>9.120314225808468E-2</v>
      </c>
      <c r="M211" s="38">
        <f>tpCOM2LOW!Q31</f>
        <v>5.9093998189061914E-2</v>
      </c>
      <c r="N211" s="38">
        <f t="shared" si="155"/>
        <v>0.81687866535179576</v>
      </c>
      <c r="O211" s="38">
        <f>tpTCOM2DEAD!Q32</f>
        <v>4.5807453501118256E-2</v>
      </c>
      <c r="P211" s="38">
        <f>tpTCOM2LOW!Q31</f>
        <v>3.2824194201057644E-2</v>
      </c>
      <c r="Q211" s="38">
        <f t="shared" si="156"/>
        <v>0.9213683522978241</v>
      </c>
      <c r="S211" s="27">
        <f t="shared" si="157"/>
        <v>140.78986509305116</v>
      </c>
      <c r="T211" s="27">
        <f>S210*C211+T210*N211</f>
        <v>122.62106921703251</v>
      </c>
      <c r="U211" s="27">
        <f>S210*B211+T210*K211+U210*J211</f>
        <v>48.683349774083354</v>
      </c>
      <c r="V211" s="27">
        <f t="shared" ref="V211:V217" si="163">U210*G211+V210*Q211</f>
        <v>11.423149494868781</v>
      </c>
      <c r="W211" s="27">
        <f t="shared" si="161"/>
        <v>80.889051066135167</v>
      </c>
      <c r="X211" s="27">
        <f t="shared" si="162"/>
        <v>128.59351535482904</v>
      </c>
      <c r="Y211" s="27">
        <f t="shared" si="152"/>
        <v>533</v>
      </c>
    </row>
    <row r="212" spans="1:25" x14ac:dyDescent="0.2">
      <c r="A212">
        <v>5</v>
      </c>
      <c r="B212" s="38">
        <f>tpNTRD2TRD!Q32</f>
        <v>3.5843104079012367E-2</v>
      </c>
      <c r="C212" s="38">
        <f>tpNTRD2COM!Q33</f>
        <v>4.978022953765715E-2</v>
      </c>
      <c r="D212" s="38">
        <f>tpNTRD2DEAD!Q34</f>
        <v>2.2852834915481179E-2</v>
      </c>
      <c r="E212" s="38">
        <f>tpNTRD2LOW!Q32</f>
        <v>6.7108079850960345E-2</v>
      </c>
      <c r="F212" s="38">
        <f t="shared" si="153"/>
        <v>0.82441575161688896</v>
      </c>
      <c r="G212" s="38">
        <f>tpTRD2TCOM!Q33</f>
        <v>9.7863808904515182E-2</v>
      </c>
      <c r="H212" s="38">
        <f>tpTRD2DEAD!Q34</f>
        <v>3.8108022985533729E-2</v>
      </c>
      <c r="I212" s="38">
        <f>tpTRD2LOW!Q33</f>
        <v>6.0813584611397964E-2</v>
      </c>
      <c r="J212" s="38">
        <f t="shared" si="154"/>
        <v>0.80321458349855313</v>
      </c>
      <c r="K212" s="38">
        <f>tpCOM2TRD!Q32</f>
        <v>2.9274609527077389E-2</v>
      </c>
      <c r="L212" s="38">
        <f>tpCOM2DEAD!Q34</f>
        <v>8.358035156437793E-2</v>
      </c>
      <c r="M212" s="38">
        <f>tpCOM2LOW!Q32</f>
        <v>5.4268431217864843E-2</v>
      </c>
      <c r="N212" s="38">
        <f t="shared" si="155"/>
        <v>0.83287660769067984</v>
      </c>
      <c r="O212" s="38">
        <f>tpTCOM2DEAD!Q33</f>
        <v>3.9652317901173184E-2</v>
      </c>
      <c r="P212" s="38">
        <f>tpTCOM2LOW!Q32</f>
        <v>2.9274609527077389E-2</v>
      </c>
      <c r="Q212" s="38">
        <f t="shared" si="156"/>
        <v>0.93107307257174943</v>
      </c>
      <c r="S212" s="27">
        <f t="shared" si="157"/>
        <v>116.06938245072817</v>
      </c>
      <c r="T212" s="27">
        <f t="shared" ref="T212:T216" si="164">S211*C212+T211*N212</f>
        <v>109.13677196179395</v>
      </c>
      <c r="U212" s="27">
        <f t="shared" ref="U212:U217" si="165">S211*B212+T211*K212+U211*J212</f>
        <v>47.739206221026436</v>
      </c>
      <c r="V212" s="27">
        <f t="shared" si="163"/>
        <v>15.40012493775647</v>
      </c>
      <c r="W212" s="27">
        <f t="shared" si="161"/>
        <v>96.663391252645738</v>
      </c>
      <c r="X212" s="27">
        <f t="shared" si="162"/>
        <v>147.99112317604923</v>
      </c>
      <c r="Y212" s="27">
        <f t="shared" si="152"/>
        <v>533</v>
      </c>
    </row>
    <row r="213" spans="1:25" x14ac:dyDescent="0.2">
      <c r="A213">
        <v>6</v>
      </c>
      <c r="B213" s="38">
        <f>tpNTRD2TRD!Q33</f>
        <v>3.3294594464250982E-2</v>
      </c>
      <c r="C213" s="38">
        <f>tpNTRD2COM!Q34</f>
        <v>4.3964051277572525E-2</v>
      </c>
      <c r="D213" s="38">
        <f>tpNTRD2DEAD!Q35</f>
        <v>2.2342251138571023E-2</v>
      </c>
      <c r="E213" s="38">
        <f>tpNTRD2LOW!Q33</f>
        <v>6.2447258404079165E-2</v>
      </c>
      <c r="F213" s="38">
        <f t="shared" si="153"/>
        <v>0.83795184471552631</v>
      </c>
      <c r="G213" s="38">
        <f>tpTRD2TCOM!Q34</f>
        <v>9.3558657228722031E-2</v>
      </c>
      <c r="H213" s="38">
        <f>tpTRD2DEAD!Q35</f>
        <v>3.6709111327294708E-2</v>
      </c>
      <c r="I213" s="38">
        <f>tpTRD2LOW!Q34</f>
        <v>6.2326212980534645E-2</v>
      </c>
      <c r="J213" s="38">
        <f t="shared" si="154"/>
        <v>0.80740601846344862</v>
      </c>
      <c r="K213" s="38">
        <f>tpCOM2TRD!Q33</f>
        <v>2.6587406704914107E-2</v>
      </c>
      <c r="L213" s="38">
        <f>tpCOM2DEAD!Q35</f>
        <v>7.7133506014309128E-2</v>
      </c>
      <c r="M213" s="38">
        <f>tpCOM2LOW!Q33</f>
        <v>5.0294224302229518E-2</v>
      </c>
      <c r="N213" s="38">
        <f t="shared" si="155"/>
        <v>0.84598486297854725</v>
      </c>
      <c r="O213" s="38">
        <f>tpTCOM2DEAD!Q34</f>
        <v>3.5338657716326383E-2</v>
      </c>
      <c r="P213" s="38">
        <f>tpTCOM2LOW!Q33</f>
        <v>2.6587406704914107E-2</v>
      </c>
      <c r="Q213" s="38">
        <f t="shared" si="156"/>
        <v>0.93807393557875951</v>
      </c>
      <c r="S213" s="27">
        <f t="shared" si="157"/>
        <v>97.260553139579599</v>
      </c>
      <c r="T213" s="27">
        <f t="shared" si="164"/>
        <v>97.430937355839205</v>
      </c>
      <c r="U213" s="27">
        <f t="shared" si="165"/>
        <v>45.311069180547179</v>
      </c>
      <c r="V213" s="27">
        <f t="shared" si="163"/>
        <v>18.912871839970098</v>
      </c>
      <c r="W213" s="27">
        <f t="shared" si="161"/>
        <v>109.97142798116445</v>
      </c>
      <c r="X213" s="27">
        <f t="shared" si="162"/>
        <v>164.11314050289945</v>
      </c>
      <c r="Y213" s="27">
        <f t="shared" si="152"/>
        <v>533</v>
      </c>
    </row>
    <row r="214" spans="1:25" x14ac:dyDescent="0.2">
      <c r="A214">
        <v>7</v>
      </c>
      <c r="B214" s="38">
        <f>tpNTRD2TRD!Q34</f>
        <v>3.116322510093672E-2</v>
      </c>
      <c r="C214" s="38">
        <f>tpNTRD2COM!Q35</f>
        <v>3.9640190028589095E-2</v>
      </c>
      <c r="D214" s="38">
        <f>tpNTRD2DEAD!Q36</f>
        <v>2.1853983940983479E-2</v>
      </c>
      <c r="E214" s="38">
        <f>tpNTRD2LOW!Q34</f>
        <v>5.8482314462019902E-2</v>
      </c>
      <c r="F214" s="38">
        <f t="shared" si="153"/>
        <v>0.8488602864674708</v>
      </c>
      <c r="G214" s="38">
        <f>tpTRD2TCOM!Q35</f>
        <v>9.0116605715377274E-2</v>
      </c>
      <c r="H214" s="38">
        <f>tpTRD2DEAD!Q36</f>
        <v>3.5409268546213846E-2</v>
      </c>
      <c r="I214" s="38">
        <f>tpTRD2LOW!Q35</f>
        <v>6.3611922002628218E-2</v>
      </c>
      <c r="J214" s="38">
        <f t="shared" si="154"/>
        <v>0.81086220373578066</v>
      </c>
      <c r="K214" s="38">
        <f>tpCOM2TRD!Q34</f>
        <v>2.4460978230030683E-2</v>
      </c>
      <c r="L214" s="38">
        <f>tpCOM2DEAD!Q36</f>
        <v>7.1609977392425805E-2</v>
      </c>
      <c r="M214" s="38">
        <f>tpCOM2LOW!Q34</f>
        <v>4.6968036291760606E-2</v>
      </c>
      <c r="N214" s="38">
        <f t="shared" si="155"/>
        <v>0.8569610080857829</v>
      </c>
      <c r="O214" s="38">
        <f>tpTCOM2DEAD!Q35</f>
        <v>3.2106925156682342E-2</v>
      </c>
      <c r="P214" s="38">
        <f>tpTCOM2LOW!Q34</f>
        <v>2.4460978230030683E-2</v>
      </c>
      <c r="Q214" s="38">
        <f t="shared" si="156"/>
        <v>0.94343209661328697</v>
      </c>
      <c r="S214" s="27">
        <f t="shared" si="157"/>
        <v>82.560621000048201</v>
      </c>
      <c r="T214" s="27">
        <f t="shared" si="164"/>
        <v>87.349941103941362</v>
      </c>
      <c r="U214" s="27">
        <f t="shared" si="165"/>
        <v>42.155241957885906</v>
      </c>
      <c r="V214" s="27">
        <f t="shared" si="163"/>
        <v>21.926290088846937</v>
      </c>
      <c r="W214" s="27">
        <f>S213*D214+T213*L214+U213*H214+V213*O214+W213</f>
        <v>121.28565174633641</v>
      </c>
      <c r="X214" s="27">
        <f t="shared" si="162"/>
        <v>177.72225410294118</v>
      </c>
      <c r="Y214" s="27">
        <f t="shared" si="152"/>
        <v>533</v>
      </c>
    </row>
    <row r="215" spans="1:25" x14ac:dyDescent="0.2">
      <c r="A215">
        <v>8</v>
      </c>
      <c r="B215" s="38">
        <f>tpNTRD2TRD!Q35</f>
        <v>2.934957579472075E-2</v>
      </c>
      <c r="C215" s="38">
        <f>tpNTRD2COM!Q36</f>
        <v>3.6272947767602481E-2</v>
      </c>
      <c r="D215" s="38">
        <f>tpNTRD2DEAD!Q37</f>
        <v>2.1386601495351876E-2</v>
      </c>
      <c r="E215" s="38">
        <f>tpNTRD2LOW!Q35</f>
        <v>5.5073221128490557E-2</v>
      </c>
      <c r="F215" s="38">
        <f t="shared" si="153"/>
        <v>0.85791765381383434</v>
      </c>
      <c r="G215" s="38">
        <f>tpTRD2TCOM!Q36</f>
        <v>8.7266237456632201E-2</v>
      </c>
      <c r="H215" s="38">
        <f>tpTRD2DEAD!Q37</f>
        <v>3.4198330671629584E-2</v>
      </c>
      <c r="I215" s="38">
        <f>tpTRD2LOW!Q36</f>
        <v>6.4732989970539778E-2</v>
      </c>
      <c r="J215" s="38">
        <f t="shared" si="154"/>
        <v>0.81380244190119844</v>
      </c>
      <c r="K215" s="38">
        <f>tpCOM2TRD!Q35</f>
        <v>2.2724140807694138E-2</v>
      </c>
      <c r="L215" s="38">
        <f>tpCOM2DEAD!Q37</f>
        <v>6.6824664666407796E-2</v>
      </c>
      <c r="M215" s="38">
        <f>tpCOM2LOW!Q35</f>
        <v>4.4139204657771103E-2</v>
      </c>
      <c r="N215" s="38">
        <f t="shared" si="155"/>
        <v>0.86631198986812696</v>
      </c>
      <c r="O215" s="38">
        <f>tpTCOM2DEAD!Q36</f>
        <v>2.9573444749010691E-2</v>
      </c>
      <c r="P215" s="38">
        <f>tpTCOM2LOW!Q35</f>
        <v>2.2724140807694138E-2</v>
      </c>
      <c r="Q215" s="38">
        <f t="shared" si="156"/>
        <v>0.94770241444329517</v>
      </c>
      <c r="S215" s="27">
        <f t="shared" si="157"/>
        <v>70.830214265774529</v>
      </c>
      <c r="T215" s="27">
        <f t="shared" si="164"/>
        <v>78.667018385814714</v>
      </c>
      <c r="U215" s="27">
        <f t="shared" si="165"/>
        <v>38.714110409153285</v>
      </c>
      <c r="V215" s="27">
        <f t="shared" si="163"/>
        <v>24.458327411722991</v>
      </c>
      <c r="W215" s="27">
        <f t="shared" ref="W215:W217" si="166">S214*D215+T214*L215+U214*H215+V214*O215+W214</f>
        <v>130.97854820228622</v>
      </c>
      <c r="X215" s="27">
        <f t="shared" si="162"/>
        <v>189.35178132524825</v>
      </c>
      <c r="Y215" s="27">
        <f t="shared" si="152"/>
        <v>533</v>
      </c>
    </row>
    <row r="216" spans="1:25" x14ac:dyDescent="0.2">
      <c r="A216">
        <v>9</v>
      </c>
      <c r="B216" s="38">
        <f>tpNTRD2TRD!Q36</f>
        <v>2.7783335072953497E-2</v>
      </c>
      <c r="C216" s="38">
        <f>tpNTRD2COM!Q37</f>
        <v>3.3560740032776537E-2</v>
      </c>
      <c r="D216" s="38">
        <f>tpNTRD2DEAD!Q38</f>
        <v>2.0938791897251341E-2</v>
      </c>
      <c r="E216" s="38">
        <f>tpNTRD2LOW!Q36</f>
        <v>5.2109452683360202E-2</v>
      </c>
      <c r="F216" s="38">
        <f t="shared" si="153"/>
        <v>0.86560768031365842</v>
      </c>
      <c r="G216" s="38">
        <f>tpTRD2TCOM!Q37</f>
        <v>8.4844876047678763E-2</v>
      </c>
      <c r="H216" s="38">
        <f>tpTRD2DEAD!Q38</f>
        <v>3.3067478120391791E-2</v>
      </c>
      <c r="I216" s="38">
        <f>tpTRD2LOW!Q37</f>
        <v>6.5728786782651927E-2</v>
      </c>
      <c r="J216" s="38">
        <f t="shared" si="154"/>
        <v>0.81635885904927752</v>
      </c>
      <c r="K216" s="38">
        <f>tpCOM2TRD!Q36</f>
        <v>2.1271257970072677E-2</v>
      </c>
      <c r="L216" s="38">
        <f>tpCOM2DEAD!Q38</f>
        <v>6.2638844863325049E-2</v>
      </c>
      <c r="M216" s="38">
        <f>tpCOM2LOW!Q36</f>
        <v>4.1699051028788348E-2</v>
      </c>
      <c r="N216" s="38">
        <f t="shared" si="155"/>
        <v>0.87439084613781393</v>
      </c>
      <c r="O216" s="38">
        <f>tpTCOM2DEAD!Q37</f>
        <v>2.7520909788974812E-2</v>
      </c>
      <c r="P216" s="38">
        <f>tpTCOM2LOW!Q36</f>
        <v>2.1271257970072677E-2</v>
      </c>
      <c r="Q216" s="38">
        <f t="shared" si="156"/>
        <v>0.95120783224095251</v>
      </c>
      <c r="S216" s="27">
        <f t="shared" si="157"/>
        <v>61.311177466716487</v>
      </c>
      <c r="T216" s="27">
        <f t="shared" si="164"/>
        <v>71.16283517695102</v>
      </c>
      <c r="U216" s="27">
        <f t="shared" si="165"/>
        <v>35.245853020780352</v>
      </c>
      <c r="V216" s="27">
        <f t="shared" si="163"/>
        <v>26.549646496505254</v>
      </c>
      <c r="W216" s="27">
        <f t="shared" si="166"/>
        <v>139.34255190055671</v>
      </c>
      <c r="X216" s="27">
        <f t="shared" si="162"/>
        <v>199.38793593849016</v>
      </c>
      <c r="Y216" s="27">
        <f t="shared" si="152"/>
        <v>533</v>
      </c>
    </row>
    <row r="217" spans="1:25" x14ac:dyDescent="0.2">
      <c r="A217">
        <v>10</v>
      </c>
      <c r="B217" s="38">
        <f>tpNTRD2TRD!Q37</f>
        <v>2.6413786366782377E-2</v>
      </c>
      <c r="C217" s="38">
        <f>tpNTRD2COM!Q38</f>
        <v>3.1319408538602822E-2</v>
      </c>
      <c r="D217" s="38">
        <f>tpNTRD2DEAD!Q39</f>
        <v>2.0509350867488951E-2</v>
      </c>
      <c r="E217" s="38">
        <f>tpNTRD2LOW!Q37</f>
        <v>4.9506354030282251E-2</v>
      </c>
      <c r="F217" s="38">
        <f t="shared" si="153"/>
        <v>0.8722511001968436</v>
      </c>
      <c r="G217" s="38">
        <f>tpTRD2TCOM!Q38</f>
        <v>8.2747699996872703E-2</v>
      </c>
      <c r="H217" s="38">
        <f>tpTRD2DEAD!Q39</f>
        <v>3.2009020534221166E-2</v>
      </c>
      <c r="I217" s="38">
        <f>tpTRD2LOW!Q38</f>
        <v>6.6625862490096055E-2</v>
      </c>
      <c r="J217" s="38">
        <f t="shared" si="154"/>
        <v>0.81861741697881008</v>
      </c>
      <c r="K217" s="38">
        <f>tpCOM2TRD!Q37</f>
        <v>2.0033016137924076E-2</v>
      </c>
      <c r="L217" s="38">
        <f>tpCOM2DEAD!Q39</f>
        <v>5.8946503947332585E-2</v>
      </c>
      <c r="M217" s="38">
        <f>tpCOM2LOW!Q37</f>
        <v>3.9568378369877588E-2</v>
      </c>
      <c r="N217" s="38">
        <f t="shared" si="155"/>
        <v>0.88145210154486575</v>
      </c>
      <c r="O217" s="38">
        <f>tpTCOM2DEAD!Q38</f>
        <v>2.5815917646783371E-2</v>
      </c>
      <c r="P217" s="38">
        <f>tpTCOM2LOW!Q37</f>
        <v>2.0033016137924076E-2</v>
      </c>
      <c r="Q217" s="38">
        <f t="shared" si="156"/>
        <v>0.95415106621529255</v>
      </c>
      <c r="S217" s="27">
        <f t="shared" si="157"/>
        <v>53.478741999707381</v>
      </c>
      <c r="T217" s="27">
        <f>S216*C217+T216*N217</f>
        <v>64.646860433677247</v>
      </c>
      <c r="U217" s="27">
        <f t="shared" si="165"/>
        <v>31.897935728108024</v>
      </c>
      <c r="V217" s="27">
        <f t="shared" si="163"/>
        <v>28.248886784176996</v>
      </c>
      <c r="W217" s="27">
        <f t="shared" si="166"/>
        <v>146.6083934165753</v>
      </c>
      <c r="X217" s="27">
        <f t="shared" si="162"/>
        <v>208.11918163775505</v>
      </c>
      <c r="Y217" s="27">
        <f t="shared" si="152"/>
        <v>533</v>
      </c>
    </row>
    <row r="219" spans="1:25" x14ac:dyDescent="0.2">
      <c r="A219" t="s">
        <v>87</v>
      </c>
      <c r="B219" s="44" t="s">
        <v>106</v>
      </c>
      <c r="C219" s="41"/>
    </row>
    <row r="220" spans="1:25" x14ac:dyDescent="0.2">
      <c r="A220" t="s">
        <v>88</v>
      </c>
      <c r="B220" s="16" t="s">
        <v>110</v>
      </c>
      <c r="C220" s="41"/>
    </row>
    <row r="221" spans="1:25" x14ac:dyDescent="0.2">
      <c r="A221" t="s">
        <v>90</v>
      </c>
      <c r="B221" s="16" t="s">
        <v>111</v>
      </c>
      <c r="C221" s="41"/>
    </row>
    <row r="222" spans="1:25" x14ac:dyDescent="0.2">
      <c r="A222" t="s">
        <v>109</v>
      </c>
      <c r="B222" s="16">
        <v>199</v>
      </c>
      <c r="S222" s="5" t="s">
        <v>168</v>
      </c>
    </row>
    <row r="223" spans="1:25" x14ac:dyDescent="0.2">
      <c r="A223" s="5" t="s">
        <v>29</v>
      </c>
      <c r="B223" s="34" t="s">
        <v>0</v>
      </c>
      <c r="C223" s="39" t="s">
        <v>67</v>
      </c>
      <c r="D223" s="39" t="s">
        <v>76</v>
      </c>
      <c r="E223" s="39" t="s">
        <v>177</v>
      </c>
      <c r="F223" s="39" t="s">
        <v>4</v>
      </c>
      <c r="G223" s="35" t="s">
        <v>68</v>
      </c>
      <c r="H223" s="35" t="s">
        <v>77</v>
      </c>
      <c r="I223" s="35" t="s">
        <v>178</v>
      </c>
      <c r="J223" s="35" t="s">
        <v>2</v>
      </c>
      <c r="K223" s="36" t="s">
        <v>78</v>
      </c>
      <c r="L223" s="36" t="s">
        <v>80</v>
      </c>
      <c r="M223" s="36" t="s">
        <v>179</v>
      </c>
      <c r="N223" s="36" t="s">
        <v>92</v>
      </c>
      <c r="O223" s="37" t="s">
        <v>81</v>
      </c>
      <c r="P223" s="37" t="s">
        <v>180</v>
      </c>
      <c r="Q223" s="37" t="s">
        <v>93</v>
      </c>
      <c r="R223" s="5"/>
      <c r="S223" s="30" t="s">
        <v>69</v>
      </c>
      <c r="T223" s="30" t="s">
        <v>193</v>
      </c>
      <c r="U223" s="30" t="s">
        <v>6</v>
      </c>
      <c r="V223" s="30" t="s">
        <v>194</v>
      </c>
      <c r="W223" s="30" t="s">
        <v>195</v>
      </c>
      <c r="X223" s="30" t="s">
        <v>196</v>
      </c>
      <c r="Y223" s="5"/>
    </row>
    <row r="224" spans="1:25" x14ac:dyDescent="0.2">
      <c r="A224" s="5"/>
      <c r="B224" s="5"/>
      <c r="C224" s="40"/>
      <c r="D224" s="40"/>
      <c r="E224" s="40"/>
      <c r="F224" s="40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1" t="s">
        <v>94</v>
      </c>
    </row>
    <row r="225" spans="1:25" x14ac:dyDescent="0.2">
      <c r="A225">
        <v>0</v>
      </c>
      <c r="S225" s="16">
        <f>B222</f>
        <v>199</v>
      </c>
      <c r="T225" s="27"/>
      <c r="U225" s="27"/>
      <c r="V225" s="27"/>
      <c r="W225" s="27"/>
      <c r="X225" s="27"/>
      <c r="Y225" s="27">
        <f>SUM(S225:X225)</f>
        <v>199</v>
      </c>
    </row>
    <row r="226" spans="1:25" x14ac:dyDescent="0.2">
      <c r="A226">
        <v>1</v>
      </c>
      <c r="B226" s="38">
        <f>tpNTRD2TRD!D28</f>
        <v>5.5022069179532007E-2</v>
      </c>
      <c r="C226" s="38">
        <f>tpNTRD2COM!D29</f>
        <v>0.26255828370403811</v>
      </c>
      <c r="D226" s="38">
        <f>tpNTRD2DEAD!D30</f>
        <v>5.0903741433108163E-3</v>
      </c>
      <c r="E226" s="38">
        <f>tpNTRD2LOW!D28</f>
        <v>0.20651231916332402</v>
      </c>
      <c r="F226" s="38">
        <f>1-B226-C226-D226-E226</f>
        <v>0.47081695380979505</v>
      </c>
      <c r="G226" s="38">
        <f>tpTRD2TCOM!D29</f>
        <v>0.13750968657364138</v>
      </c>
      <c r="H226" s="38">
        <f>tpTRD2DEAD!D30</f>
        <v>8.2683661869065173E-3</v>
      </c>
      <c r="I226" s="38">
        <f>tpTRD2LOW!D29</f>
        <v>8.8009767161477237E-2</v>
      </c>
      <c r="J226" s="38">
        <f>1-G226-H226-I226</f>
        <v>0.76621218007797487</v>
      </c>
      <c r="K226" s="38">
        <f>tpCOM2TRD!D28</f>
        <v>0.11419894728716395</v>
      </c>
      <c r="L226" s="38">
        <f>tpCOM2DEAD!D30</f>
        <v>1.4524932935820134E-2</v>
      </c>
      <c r="M226" s="38">
        <f>tpCOM2LOW!D28</f>
        <v>0.16508215234823498</v>
      </c>
      <c r="N226" s="38">
        <f>1-K226-L226-M226</f>
        <v>0.70619396742878093</v>
      </c>
      <c r="O226" s="38">
        <f>tpTCOM2DEAD!D29</f>
        <v>2.0327335722695627E-2</v>
      </c>
      <c r="P226" s="38">
        <f>tpTCOM2LOW!D28</f>
        <v>0.14966307528034895</v>
      </c>
      <c r="Q226" s="38">
        <f>1-O226-P226</f>
        <v>0.83000958899695543</v>
      </c>
      <c r="S226" s="27">
        <f>S225*F226</f>
        <v>93.69257380814922</v>
      </c>
      <c r="T226" s="27">
        <f>S225*C226+T225*N226</f>
        <v>52.249098457103585</v>
      </c>
      <c r="U226" s="27">
        <f>S225*B226+T225*K226+U225*J226</f>
        <v>10.949391766726869</v>
      </c>
      <c r="V226" s="27">
        <f>U225*G226+V225*Q226</f>
        <v>0</v>
      </c>
      <c r="W226" s="27">
        <f>S225*D226+T225*L226+U225*H226+V225*O226+W225</f>
        <v>1.0129844545188524</v>
      </c>
      <c r="X226" s="27">
        <f>S225*E226+T225*M226+U225*I226+V225*P226+X225</f>
        <v>41.095951513501483</v>
      </c>
      <c r="Y226" s="27">
        <f t="shared" ref="Y226:Y235" si="167">SUM(S226:X226)</f>
        <v>199.00000000000003</v>
      </c>
    </row>
    <row r="227" spans="1:25" x14ac:dyDescent="0.2">
      <c r="A227">
        <v>2</v>
      </c>
      <c r="B227" s="38">
        <f>tpNTRD2TRD!D29</f>
        <v>5.5746465708262471E-2</v>
      </c>
      <c r="C227" s="38">
        <f>tpNTRD2COM!D30</f>
        <v>8.501261936073945E-2</v>
      </c>
      <c r="D227" s="38">
        <f>tpNTRD2DEAD!D31</f>
        <v>5.0645934676767368E-3</v>
      </c>
      <c r="E227" s="38">
        <f>tpNTRD2LOW!D29</f>
        <v>0.18351737187294881</v>
      </c>
      <c r="F227" s="38">
        <f t="shared" ref="F227:F235" si="168">1-B227-C227-D227-E227</f>
        <v>0.67065894959037253</v>
      </c>
      <c r="G227" s="38">
        <f>tpTRD2TCOM!D30</f>
        <v>9.8308359416853675E-2</v>
      </c>
      <c r="H227" s="38">
        <f>tpTRD2DEAD!D31</f>
        <v>8.2005609460665818E-3</v>
      </c>
      <c r="I227" s="38">
        <f>tpTRD2LOW!D30</f>
        <v>0.1032211740191129</v>
      </c>
      <c r="J227" s="38">
        <f t="shared" ref="J227:J235" si="169">1-G227-H227-I227</f>
        <v>0.79026990561796684</v>
      </c>
      <c r="K227" s="38">
        <f>tpCOM2TRD!D29</f>
        <v>7.5545255098373509E-2</v>
      </c>
      <c r="L227" s="38">
        <f>tpCOM2DEAD!D31</f>
        <v>1.4316979764891546E-2</v>
      </c>
      <c r="M227" s="38">
        <f>tpCOM2LOW!D29</f>
        <v>0.14169208096509411</v>
      </c>
      <c r="N227" s="38">
        <f t="shared" ref="N227:N235" si="170">1-K227-L227-M227</f>
        <v>0.76844568417164083</v>
      </c>
      <c r="O227" s="38">
        <f>tpTCOM2DEAD!D30</f>
        <v>6.8802783344471541E-3</v>
      </c>
      <c r="P227" s="38">
        <f>tpTCOM2LOW!D29</f>
        <v>9.6716941526784339E-2</v>
      </c>
      <c r="Q227" s="38">
        <f t="shared" ref="Q227:Q235" si="171">1-O227-P227</f>
        <v>0.89640278013876851</v>
      </c>
      <c r="S227" s="27">
        <f t="shared" ref="S227:S235" si="172">S226*F227</f>
        <v>62.835763134591808</v>
      </c>
      <c r="T227" s="27">
        <f t="shared" ref="T227:T228" si="173">S226*C227+T226*N227</f>
        <v>48.115645325300562</v>
      </c>
      <c r="U227" s="27">
        <f t="shared" ref="U227:U228" si="174">S226*B227+T226*K227+U226*J227</f>
        <v>17.823176122582154</v>
      </c>
      <c r="V227" s="27">
        <f t="shared" ref="V227:V235" si="175">U226*G227+V226*Q227</f>
        <v>1.0764167411993235</v>
      </c>
      <c r="W227" s="27">
        <f t="shared" ref="W227:W231" si="176">S226*D227+T226*L227+U226*H227+V226*O227+W226</f>
        <v>2.3253396916470068</v>
      </c>
      <c r="X227" s="27">
        <f t="shared" ref="X227:X235" si="177">S226*E227+T226*M227+U226*I227+V226*P227+X226</f>
        <v>66.823658984679156</v>
      </c>
      <c r="Y227" s="27">
        <f t="shared" si="167"/>
        <v>199</v>
      </c>
    </row>
    <row r="228" spans="1:25" x14ac:dyDescent="0.2">
      <c r="A228">
        <v>3</v>
      </c>
      <c r="B228" s="38">
        <f>tpNTRD2TRD!D30</f>
        <v>4.9417923689839216E-2</v>
      </c>
      <c r="C228" s="38">
        <f>tpNTRD2COM!D31</f>
        <v>6.1567562484196703E-2</v>
      </c>
      <c r="D228" s="38">
        <f>tpNTRD2DEAD!D32</f>
        <v>5.0390726134353914E-3</v>
      </c>
      <c r="E228" s="38">
        <f>tpNTRD2LOW!D30</f>
        <v>0.15282995596380433</v>
      </c>
      <c r="F228" s="38">
        <f t="shared" si="168"/>
        <v>0.73114548524872436</v>
      </c>
      <c r="G228" s="38">
        <f>tpTRD2TCOM!D31</f>
        <v>8.7394190926411874E-2</v>
      </c>
      <c r="H228" s="38">
        <f>tpTRD2DEAD!D32</f>
        <v>8.1338587417281172E-3</v>
      </c>
      <c r="I228" s="38">
        <f>tpTRD2LOW!D31</f>
        <v>0.10983573143836867</v>
      </c>
      <c r="J228" s="38">
        <f t="shared" si="169"/>
        <v>0.79463621889349134</v>
      </c>
      <c r="K228" s="38">
        <f>tpCOM2TRD!D30</f>
        <v>5.9452452946477385E-2</v>
      </c>
      <c r="L228" s="38">
        <f>tpCOM2DEAD!D32</f>
        <v>1.4114897069168797E-2</v>
      </c>
      <c r="M228" s="38">
        <f>tpCOM2LOW!D30</f>
        <v>0.11749103297827812</v>
      </c>
      <c r="N228" s="38">
        <f t="shared" si="170"/>
        <v>0.8089416170060757</v>
      </c>
      <c r="O228" s="38">
        <f>tpTCOM2DEAD!D31</f>
        <v>5.0568345392084657E-3</v>
      </c>
      <c r="P228" s="38">
        <f>tpTCOM2LOW!D30</f>
        <v>7.5359633591376096E-2</v>
      </c>
      <c r="Q228" s="38">
        <f t="shared" si="171"/>
        <v>0.91958353186941544</v>
      </c>
      <c r="S228" s="27">
        <f t="shared" si="172"/>
        <v>45.94208452801503</v>
      </c>
      <c r="T228" s="27">
        <f t="shared" si="173"/>
        <v>42.791392705770626</v>
      </c>
      <c r="U228" s="27">
        <f t="shared" si="174"/>
        <v>20.128747369991338</v>
      </c>
      <c r="V228" s="27">
        <f t="shared" si="175"/>
        <v>2.5474971656074508</v>
      </c>
      <c r="W228" s="27">
        <f t="shared" si="176"/>
        <v>3.4715355042515954</v>
      </c>
      <c r="X228" s="27">
        <f t="shared" si="177"/>
        <v>84.118742726363962</v>
      </c>
      <c r="Y228" s="27">
        <f t="shared" si="167"/>
        <v>199</v>
      </c>
    </row>
    <row r="229" spans="1:25" x14ac:dyDescent="0.2">
      <c r="A229">
        <v>4</v>
      </c>
      <c r="B229" s="38">
        <f>tpNTRD2TRD!D31</f>
        <v>4.4464373629552356E-2</v>
      </c>
      <c r="C229" s="38">
        <f>tpNTRD2COM!D32</f>
        <v>4.9927892135003371E-2</v>
      </c>
      <c r="D229" s="38">
        <f>tpNTRD2DEAD!D33</f>
        <v>5.0138076725039227E-3</v>
      </c>
      <c r="E229" s="38">
        <f>tpNTRD2LOW!D31</f>
        <v>0.13218913472311267</v>
      </c>
      <c r="F229" s="38">
        <f t="shared" si="168"/>
        <v>0.76840479183982768</v>
      </c>
      <c r="G229" s="38">
        <f>tpTRD2TCOM!D32</f>
        <v>8.0955605756158677E-2</v>
      </c>
      <c r="H229" s="38">
        <f>tpTRD2DEAD!D33</f>
        <v>8.0682328752259558E-3</v>
      </c>
      <c r="I229" s="38">
        <f>tpTRD2LOW!D32</f>
        <v>0.11435025668971144</v>
      </c>
      <c r="J229" s="38">
        <f t="shared" si="169"/>
        <v>0.79662590467890393</v>
      </c>
      <c r="K229" s="38">
        <f>tpCOM2TRD!D31</f>
        <v>5.0081659739014128E-2</v>
      </c>
      <c r="L229" s="38">
        <f>tpCOM2DEAD!D33</f>
        <v>1.3918439725085663E-2</v>
      </c>
      <c r="M229" s="38">
        <f>tpCOM2LOW!D31</f>
        <v>0.10150808920469279</v>
      </c>
      <c r="N229" s="38">
        <f t="shared" si="170"/>
        <v>0.83449181133120742</v>
      </c>
      <c r="O229" s="38">
        <f>tpTCOM2DEAD!D32</f>
        <v>4.1467777265782324E-3</v>
      </c>
      <c r="P229" s="38">
        <f>tpTCOM2LOW!D31</f>
        <v>6.3070958908919561E-2</v>
      </c>
      <c r="Q229" s="38">
        <f t="shared" si="171"/>
        <v>0.93278226336450221</v>
      </c>
      <c r="S229" s="27">
        <f t="shared" si="172"/>
        <v>35.30211789843716</v>
      </c>
      <c r="T229" s="27">
        <f>S228*C229+T228*N229</f>
        <v>38.002858249195491</v>
      </c>
      <c r="U229" s="27">
        <f>S228*B229+T228*K229+U228*J229</f>
        <v>20.22093156469553</v>
      </c>
      <c r="V229" s="27">
        <f t="shared" si="175"/>
        <v>4.0057951085003065</v>
      </c>
      <c r="W229" s="27">
        <f t="shared" si="176"/>
        <v>4.4704370260492636</v>
      </c>
      <c r="X229" s="27">
        <f t="shared" si="177"/>
        <v>96.997860153122261</v>
      </c>
      <c r="Y229" s="27">
        <f t="shared" si="167"/>
        <v>199.00000000000003</v>
      </c>
    </row>
    <row r="230" spans="1:25" x14ac:dyDescent="0.2">
      <c r="A230">
        <v>5</v>
      </c>
      <c r="B230" s="38">
        <f>tpNTRD2TRD!D32</f>
        <v>4.0591507932053239E-2</v>
      </c>
      <c r="C230" s="38">
        <f>tpNTRD2COM!D33</f>
        <v>4.2709663566214973E-2</v>
      </c>
      <c r="D230" s="38">
        <f>tpNTRD2DEAD!D34</f>
        <v>4.9887948147848693E-3</v>
      </c>
      <c r="E230" s="38">
        <f>tpNTRD2LOW!D32</f>
        <v>0.11728139069224741</v>
      </c>
      <c r="F230" s="38">
        <f t="shared" si="168"/>
        <v>0.79442864299469951</v>
      </c>
      <c r="G230" s="38">
        <f>tpTRD2TCOM!D33</f>
        <v>7.6468906698711314E-2</v>
      </c>
      <c r="H230" s="38">
        <f>tpTRD2DEAD!D34</f>
        <v>8.0036575026408707E-3</v>
      </c>
      <c r="I230" s="38">
        <f>tpTRD2LOW!D33</f>
        <v>0.1178209753353483</v>
      </c>
      <c r="J230" s="38">
        <f t="shared" si="169"/>
        <v>0.79770646046329952</v>
      </c>
      <c r="K230" s="38">
        <f>tpCOM2TRD!D32</f>
        <v>4.3754521901347432E-2</v>
      </c>
      <c r="L230" s="38">
        <f>tpCOM2DEAD!D34</f>
        <v>1.3727376068690123E-2</v>
      </c>
      <c r="M230" s="38">
        <f>tpCOM2LOW!D32</f>
        <v>9.004397408247411E-2</v>
      </c>
      <c r="N230" s="38">
        <f t="shared" si="170"/>
        <v>0.85247412794748834</v>
      </c>
      <c r="O230" s="38">
        <f>tpTCOM2DEAD!D33</f>
        <v>3.5791571653819299E-3</v>
      </c>
      <c r="P230" s="38">
        <f>tpTCOM2LOW!D32</f>
        <v>5.4838823924045377E-2</v>
      </c>
      <c r="Q230" s="38">
        <f t="shared" si="171"/>
        <v>0.94158201891057269</v>
      </c>
      <c r="S230" s="27">
        <f t="shared" si="172"/>
        <v>28.045013616894327</v>
      </c>
      <c r="T230" s="27">
        <f t="shared" ref="T230:T234" si="178">S229*C230+T229*N230</f>
        <v>33.904195024112049</v>
      </c>
      <c r="U230" s="27">
        <f t="shared" ref="U230:U235" si="179">S229*B230+T229*K230+U229*J230</f>
        <v>19.226130838014797</v>
      </c>
      <c r="V230" s="27">
        <f t="shared" si="175"/>
        <v>5.3180571747855439</v>
      </c>
      <c r="W230" s="27">
        <f t="shared" si="176"/>
        <v>5.3444103565375443</v>
      </c>
      <c r="X230" s="27">
        <f t="shared" si="177"/>
        <v>107.16219298965575</v>
      </c>
      <c r="Y230" s="27">
        <f t="shared" si="167"/>
        <v>199</v>
      </c>
    </row>
    <row r="231" spans="1:25" x14ac:dyDescent="0.2">
      <c r="A231">
        <v>6</v>
      </c>
      <c r="B231" s="38">
        <f>tpNTRD2TRD!D33</f>
        <v>3.7478644645195791E-2</v>
      </c>
      <c r="C231" s="38">
        <f>tpNTRD2COM!D34</f>
        <v>3.7703132533447814E-2</v>
      </c>
      <c r="D231" s="38">
        <f>tpNTRD2DEAD!D35</f>
        <v>4.9640302862328234E-3</v>
      </c>
      <c r="E231" s="38">
        <f>tpNTRD2LOW!D33</f>
        <v>0.10591451983805733</v>
      </c>
      <c r="F231" s="38">
        <f t="shared" si="168"/>
        <v>0.81393967269706624</v>
      </c>
      <c r="G231" s="38">
        <f>tpTRD2TCOM!D34</f>
        <v>7.306652604606334E-2</v>
      </c>
      <c r="H231" s="38">
        <f>tpTRD2DEAD!D35</f>
        <v>7.9401076008692728E-3</v>
      </c>
      <c r="I231" s="38">
        <f>tpTRD2LOW!D34</f>
        <v>0.12065755127928779</v>
      </c>
      <c r="J231" s="38">
        <f t="shared" si="169"/>
        <v>0.7983358150737796</v>
      </c>
      <c r="K231" s="38">
        <f>tpCOM2TRD!D33</f>
        <v>3.9119700880057451E-2</v>
      </c>
      <c r="L231" s="38">
        <f>tpCOM2DEAD!D35</f>
        <v>1.3541486984327E-2</v>
      </c>
      <c r="M231" s="38">
        <f>tpCOM2LOW!D33</f>
        <v>8.1332464538562799E-2</v>
      </c>
      <c r="N231" s="38">
        <f t="shared" si="170"/>
        <v>0.86600634759705275</v>
      </c>
      <c r="O231" s="38">
        <f>tpTCOM2DEAD!D34</f>
        <v>3.1833283946501867E-3</v>
      </c>
      <c r="P231" s="38">
        <f>tpTCOM2LOW!D33</f>
        <v>4.8844078870944774E-2</v>
      </c>
      <c r="Q231" s="38">
        <f t="shared" si="171"/>
        <v>0.94797259273440504</v>
      </c>
      <c r="S231" s="27">
        <f t="shared" si="172"/>
        <v>22.826949204119735</v>
      </c>
      <c r="T231" s="27">
        <f t="shared" si="178"/>
        <v>30.418632966349559</v>
      </c>
      <c r="U231" s="27">
        <f t="shared" si="179"/>
        <v>17.726319900621327</v>
      </c>
      <c r="V231" s="27">
        <f t="shared" si="175"/>
        <v>6.4461590379320874</v>
      </c>
      <c r="W231" s="27">
        <f t="shared" si="176"/>
        <v>6.1123265391538135</v>
      </c>
      <c r="X231" s="27">
        <f t="shared" si="177"/>
        <v>115.46961235182349</v>
      </c>
      <c r="Y231" s="27">
        <f t="shared" si="167"/>
        <v>199</v>
      </c>
    </row>
    <row r="232" spans="1:25" x14ac:dyDescent="0.2">
      <c r="A232">
        <v>7</v>
      </c>
      <c r="B232" s="38">
        <f>tpNTRD2TRD!D34</f>
        <v>3.4912235619643961E-2</v>
      </c>
      <c r="C232" s="38">
        <f>tpNTRD2COM!D35</f>
        <v>3.3984045087285142E-2</v>
      </c>
      <c r="D232" s="38">
        <f>tpNTRD2DEAD!D36</f>
        <v>4.9395104069731577E-3</v>
      </c>
      <c r="E232" s="38">
        <f>tpNTRD2LOW!D34</f>
        <v>9.6901781157177069E-2</v>
      </c>
      <c r="F232" s="38">
        <f t="shared" si="168"/>
        <v>0.82926242772892067</v>
      </c>
      <c r="G232" s="38">
        <f>tpTRD2TCOM!D35</f>
        <v>7.0348902571902294E-2</v>
      </c>
      <c r="H232" s="38">
        <f>tpTRD2DEAD!D36</f>
        <v>7.8775589352911846E-3</v>
      </c>
      <c r="I232" s="38">
        <f>tpTRD2LOW!D35</f>
        <v>0.12306500599567749</v>
      </c>
      <c r="J232" s="38">
        <f t="shared" si="169"/>
        <v>0.79870853249712903</v>
      </c>
      <c r="K232" s="38">
        <f>tpCOM2TRD!D34</f>
        <v>3.5541901095321626E-2</v>
      </c>
      <c r="L232" s="38">
        <f>tpCOM2DEAD!D36</f>
        <v>1.3360565066377283E-2</v>
      </c>
      <c r="M232" s="38">
        <f>tpCOM2LOW!D34</f>
        <v>7.4437965270465756E-2</v>
      </c>
      <c r="N232" s="38">
        <f t="shared" si="170"/>
        <v>0.87665956856783533</v>
      </c>
      <c r="O232" s="38">
        <f>tpTCOM2DEAD!D35</f>
        <v>2.887834738229289E-3</v>
      </c>
      <c r="P232" s="38">
        <f>tpTCOM2LOW!D34</f>
        <v>4.4238306024248719E-2</v>
      </c>
      <c r="Q232" s="38">
        <f t="shared" si="171"/>
        <v>0.95287385923752199</v>
      </c>
      <c r="S232" s="27">
        <f t="shared" si="172"/>
        <v>18.929531314653087</v>
      </c>
      <c r="T232" s="27">
        <f t="shared" si="178"/>
        <v>27.442537723661314</v>
      </c>
      <c r="U232" s="27">
        <f t="shared" si="179"/>
        <v>16.036238827836673</v>
      </c>
      <c r="V232" s="27">
        <f t="shared" si="175"/>
        <v>7.3894035913803631</v>
      </c>
      <c r="W232" s="27">
        <f>S231*D232+T231*L232+U231*H232+V231*O232+W231</f>
        <v>6.789746189005033</v>
      </c>
      <c r="X232" s="27">
        <f t="shared" si="177"/>
        <v>122.41254235346355</v>
      </c>
      <c r="Y232" s="27">
        <f t="shared" si="167"/>
        <v>199</v>
      </c>
    </row>
    <row r="233" spans="1:25" x14ac:dyDescent="0.2">
      <c r="A233">
        <v>8</v>
      </c>
      <c r="B233" s="38">
        <f>tpNTRD2TRD!D35</f>
        <v>3.2751680527653648E-2</v>
      </c>
      <c r="C233" s="38">
        <f>tpNTRD2COM!D36</f>
        <v>3.108945923911588E-2</v>
      </c>
      <c r="D233" s="38">
        <f>tpNTRD2DEAD!D37</f>
        <v>4.9152315694829252E-3</v>
      </c>
      <c r="E233" s="38">
        <f>tpNTRD2LOW!D35</f>
        <v>8.9543871061582347E-2</v>
      </c>
      <c r="F233" s="38">
        <f t="shared" si="168"/>
        <v>0.8416997576021652</v>
      </c>
      <c r="G233" s="38">
        <f>tpTRD2TCOM!D36</f>
        <v>6.8100205024636096E-2</v>
      </c>
      <c r="H233" s="38">
        <f>tpTRD2DEAD!D37</f>
        <v>7.8159880289553341E-3</v>
      </c>
      <c r="I233" s="38">
        <f>tpTRD2LOW!D36</f>
        <v>0.12516148425510054</v>
      </c>
      <c r="J233" s="38">
        <f t="shared" si="169"/>
        <v>0.79892232269130803</v>
      </c>
      <c r="K233" s="38">
        <f>tpCOM2TRD!D35</f>
        <v>3.2676590473634803E-2</v>
      </c>
      <c r="L233" s="38">
        <f>tpCOM2DEAD!D37</f>
        <v>1.3184413847308396E-2</v>
      </c>
      <c r="M233" s="38">
        <f>tpCOM2LOW!D35</f>
        <v>6.8815300358049281E-2</v>
      </c>
      <c r="N233" s="38">
        <f t="shared" si="170"/>
        <v>0.88532369532100752</v>
      </c>
      <c r="O233" s="38">
        <f>tpTCOM2DEAD!D36</f>
        <v>2.656813906110278E-3</v>
      </c>
      <c r="P233" s="38">
        <f>tpTCOM2LOW!D35</f>
        <v>4.056417941800472E-2</v>
      </c>
      <c r="Q233" s="38">
        <f t="shared" si="171"/>
        <v>0.956779006675885</v>
      </c>
      <c r="S233" s="27">
        <f t="shared" si="172"/>
        <v>15.932981919066098</v>
      </c>
      <c r="T233" s="27">
        <f t="shared" si="178"/>
        <v>24.88403779872046</v>
      </c>
      <c r="U233" s="27">
        <f t="shared" si="179"/>
        <v>14.328411700476902</v>
      </c>
      <c r="V233" s="27">
        <f t="shared" si="175"/>
        <v>8.1620973800878289</v>
      </c>
      <c r="W233" s="27">
        <f t="shared" ref="W233:W235" si="180">S232*D233+T232*L233+U232*H233+V232*O233+W232</f>
        <v>7.3895743142147357</v>
      </c>
      <c r="X233" s="27">
        <f t="shared" si="177"/>
        <v>128.302896887434</v>
      </c>
      <c r="Y233" s="27">
        <f t="shared" si="167"/>
        <v>199.00000000000003</v>
      </c>
    </row>
    <row r="234" spans="1:25" x14ac:dyDescent="0.2">
      <c r="A234">
        <v>9</v>
      </c>
      <c r="B234" s="38">
        <f>tpNTRD2TRD!D36</f>
        <v>3.090156620545359E-2</v>
      </c>
      <c r="C234" s="38">
        <f>tpNTRD2COM!D37</f>
        <v>2.8759029056593666E-2</v>
      </c>
      <c r="D234" s="38">
        <f>tpNTRD2DEAD!D38</f>
        <v>4.891190236818832E-3</v>
      </c>
      <c r="E234" s="38">
        <f>tpNTRD2LOW!D36</f>
        <v>8.3399796694078709E-2</v>
      </c>
      <c r="F234" s="38">
        <f t="shared" si="168"/>
        <v>0.8520484178070552</v>
      </c>
      <c r="G234" s="38">
        <f>tpTRD2TCOM!D37</f>
        <v>6.6191212593618931E-2</v>
      </c>
      <c r="H234" s="38">
        <f>tpTRD2DEAD!D38</f>
        <v>7.7553721332023207E-3</v>
      </c>
      <c r="I234" s="38">
        <f>tpTRD2LOW!D37</f>
        <v>0.12702159430346815</v>
      </c>
      <c r="J234" s="38">
        <f t="shared" si="169"/>
        <v>0.79903182096971059</v>
      </c>
      <c r="K234" s="38">
        <f>tpCOM2TRD!D36</f>
        <v>3.0318282912459305E-2</v>
      </c>
      <c r="L234" s="38">
        <f>tpCOM2DEAD!D38</f>
        <v>1.3012847085994816E-2</v>
      </c>
      <c r="M234" s="38">
        <f>tpCOM2LOW!D36</f>
        <v>6.4122993489631797E-2</v>
      </c>
      <c r="N234" s="38">
        <f t="shared" si="170"/>
        <v>0.89254587651191408</v>
      </c>
      <c r="O234" s="38">
        <f>tpTCOM2DEAD!D37</f>
        <v>2.4700518190055032E-3</v>
      </c>
      <c r="P234" s="38">
        <f>tpTCOM2LOW!D36</f>
        <v>3.7550280270510661E-2</v>
      </c>
      <c r="Q234" s="38">
        <f t="shared" si="171"/>
        <v>0.95997966791048384</v>
      </c>
      <c r="S234" s="27">
        <f t="shared" si="172"/>
        <v>13.575672035088687</v>
      </c>
      <c r="T234" s="27">
        <f t="shared" si="178"/>
        <v>22.668362418183158</v>
      </c>
      <c r="U234" s="27">
        <f t="shared" si="179"/>
        <v>12.695652286244021</v>
      </c>
      <c r="V234" s="27">
        <f t="shared" si="175"/>
        <v>8.7838624773849077</v>
      </c>
      <c r="W234" s="27">
        <f t="shared" si="180"/>
        <v>7.9226007068730615</v>
      </c>
      <c r="X234" s="27">
        <f t="shared" si="177"/>
        <v>133.35385007622619</v>
      </c>
      <c r="Y234" s="27">
        <f t="shared" si="167"/>
        <v>199.00000000000003</v>
      </c>
    </row>
    <row r="235" spans="1:25" x14ac:dyDescent="0.2">
      <c r="A235">
        <v>10</v>
      </c>
      <c r="B235" s="38">
        <f>tpNTRD2TRD!D37</f>
        <v>2.9294931381314115E-2</v>
      </c>
      <c r="C235" s="38">
        <f>tpNTRD2COM!D38</f>
        <v>2.6833909873607009E-2</v>
      </c>
      <c r="D235" s="38">
        <f>tpNTRD2DEAD!D39</f>
        <v>4.8673829408992786E-3</v>
      </c>
      <c r="E235" s="38">
        <f>tpNTRD2LOW!D37</f>
        <v>7.8176296283535396E-2</v>
      </c>
      <c r="F235" s="38">
        <f t="shared" si="168"/>
        <v>0.8608274795206442</v>
      </c>
      <c r="G235" s="38">
        <f>tpTRD2TCOM!D38</f>
        <v>6.4538735523001045E-2</v>
      </c>
      <c r="H235" s="38">
        <f>tpTRD2DEAD!D39</f>
        <v>7.6956891996374788E-3</v>
      </c>
      <c r="I235" s="38">
        <f>tpTRD2LOW!D38</f>
        <v>0.12869560382314882</v>
      </c>
      <c r="J235" s="38">
        <f t="shared" si="169"/>
        <v>0.79906997145421266</v>
      </c>
      <c r="K235" s="38">
        <f>tpCOM2TRD!D37</f>
        <v>2.8335738585227976E-2</v>
      </c>
      <c r="L235" s="38">
        <f>tpCOM2DEAD!D39</f>
        <v>1.2845688110893372E-2</v>
      </c>
      <c r="M235" s="38">
        <f>tpCOM2LOW!D37</f>
        <v>6.0134975787736189E-2</v>
      </c>
      <c r="N235" s="38">
        <f t="shared" si="170"/>
        <v>0.89868359751614246</v>
      </c>
      <c r="O235" s="38">
        <f>tpTCOM2DEAD!D38</f>
        <v>2.3151859362312566E-3</v>
      </c>
      <c r="P235" s="38">
        <f>tpTCOM2LOW!D37</f>
        <v>3.5023976327758444E-2</v>
      </c>
      <c r="Q235" s="38">
        <f t="shared" si="171"/>
        <v>0.9626608377360103</v>
      </c>
      <c r="S235" s="27">
        <f t="shared" si="172"/>
        <v>11.686311540764288</v>
      </c>
      <c r="T235" s="27">
        <f>S234*C235+T234*N235</f>
        <v>20.73597384763578</v>
      </c>
      <c r="U235" s="27">
        <f t="shared" si="179"/>
        <v>11.184737682321613</v>
      </c>
      <c r="V235" s="27">
        <f t="shared" si="175"/>
        <v>9.2752417562311482</v>
      </c>
      <c r="W235" s="27">
        <f t="shared" si="180"/>
        <v>8.3979074840116041</v>
      </c>
      <c r="X235" s="27">
        <f t="shared" si="177"/>
        <v>137.71982768903558</v>
      </c>
      <c r="Y235" s="27">
        <f t="shared" si="167"/>
        <v>199</v>
      </c>
    </row>
    <row r="236" spans="1:25" x14ac:dyDescent="0.2">
      <c r="A236" s="5"/>
    </row>
    <row r="237" spans="1:25" x14ac:dyDescent="0.2">
      <c r="A237" t="s">
        <v>87</v>
      </c>
      <c r="B237" s="44" t="s">
        <v>107</v>
      </c>
    </row>
    <row r="238" spans="1:25" x14ac:dyDescent="0.2">
      <c r="A238" t="s">
        <v>88</v>
      </c>
      <c r="B238" s="16" t="s">
        <v>110</v>
      </c>
      <c r="C238" s="50"/>
    </row>
    <row r="239" spans="1:25" x14ac:dyDescent="0.2">
      <c r="A239" t="s">
        <v>90</v>
      </c>
      <c r="B239" s="16" t="s">
        <v>111</v>
      </c>
    </row>
    <row r="240" spans="1:25" x14ac:dyDescent="0.2">
      <c r="A240" t="s">
        <v>109</v>
      </c>
      <c r="B240" s="16">
        <v>385</v>
      </c>
      <c r="S240" s="5" t="s">
        <v>168</v>
      </c>
    </row>
    <row r="241" spans="1:25" x14ac:dyDescent="0.2">
      <c r="A241" s="5" t="s">
        <v>29</v>
      </c>
      <c r="B241" s="34" t="s">
        <v>0</v>
      </c>
      <c r="C241" s="39" t="s">
        <v>67</v>
      </c>
      <c r="D241" s="39" t="s">
        <v>76</v>
      </c>
      <c r="E241" s="39" t="s">
        <v>177</v>
      </c>
      <c r="F241" s="39" t="s">
        <v>4</v>
      </c>
      <c r="G241" s="35" t="s">
        <v>68</v>
      </c>
      <c r="H241" s="35" t="s">
        <v>77</v>
      </c>
      <c r="I241" s="35" t="s">
        <v>178</v>
      </c>
      <c r="J241" s="35" t="s">
        <v>2</v>
      </c>
      <c r="K241" s="36" t="s">
        <v>78</v>
      </c>
      <c r="L241" s="36" t="s">
        <v>80</v>
      </c>
      <c r="M241" s="36" t="s">
        <v>179</v>
      </c>
      <c r="N241" s="36" t="s">
        <v>92</v>
      </c>
      <c r="O241" s="37" t="s">
        <v>81</v>
      </c>
      <c r="P241" s="37" t="s">
        <v>180</v>
      </c>
      <c r="Q241" s="37" t="s">
        <v>93</v>
      </c>
      <c r="R241" s="5"/>
      <c r="S241" s="30" t="s">
        <v>69</v>
      </c>
      <c r="T241" s="30" t="s">
        <v>193</v>
      </c>
      <c r="U241" s="30" t="s">
        <v>6</v>
      </c>
      <c r="V241" s="30" t="s">
        <v>194</v>
      </c>
      <c r="W241" s="30" t="s">
        <v>195</v>
      </c>
      <c r="X241" s="30" t="s">
        <v>196</v>
      </c>
      <c r="Y241" s="5"/>
    </row>
    <row r="242" spans="1:25" x14ac:dyDescent="0.2">
      <c r="A242" s="5"/>
      <c r="B242" s="5"/>
      <c r="C242" s="40"/>
      <c r="D242" s="40"/>
      <c r="E242" s="40"/>
      <c r="F242" s="40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1" t="s">
        <v>94</v>
      </c>
    </row>
    <row r="243" spans="1:25" x14ac:dyDescent="0.2">
      <c r="A243">
        <v>0</v>
      </c>
      <c r="S243" s="16">
        <f>B240</f>
        <v>385</v>
      </c>
      <c r="T243" s="27"/>
      <c r="U243" s="27"/>
      <c r="V243" s="27"/>
      <c r="W243" s="27"/>
      <c r="X243" s="27"/>
      <c r="Y243" s="27">
        <f>SUM(S243:X243)</f>
        <v>385</v>
      </c>
    </row>
    <row r="244" spans="1:25" x14ac:dyDescent="0.2">
      <c r="A244">
        <v>1</v>
      </c>
      <c r="B244" s="38">
        <f>tpNTRD2TRD!H28</f>
        <v>6.0413166070324986E-2</v>
      </c>
      <c r="C244" s="38">
        <f>tpNTRD2COM!H29</f>
        <v>0.16573334398636663</v>
      </c>
      <c r="D244" s="38">
        <f>tpNTRD2DEAD!H30</f>
        <v>9.7530451315224198E-3</v>
      </c>
      <c r="E244" s="38">
        <f>tpNTRD2LOW!H28</f>
        <v>0.16052111619040599</v>
      </c>
      <c r="F244" s="38">
        <f>1-B244-C244-D244-E244</f>
        <v>0.60357932862137997</v>
      </c>
      <c r="G244" s="38">
        <f>tpTRD2TCOM!H29</f>
        <v>6.5430037748053671E-2</v>
      </c>
      <c r="H244" s="38">
        <f>tpTRD2DEAD!H30</f>
        <v>1.5494697891183629E-2</v>
      </c>
      <c r="I244" s="38">
        <f>tpTRD2LOW!H29</f>
        <v>5.4693173052766442E-2</v>
      </c>
      <c r="J244" s="38">
        <f>1-G244-H244-I244</f>
        <v>0.86438209130799626</v>
      </c>
      <c r="K244" s="38">
        <f>tpCOM2TRD!H28</f>
        <v>9.357501327843798E-2</v>
      </c>
      <c r="L244" s="38">
        <f>tpCOM2DEAD!H30</f>
        <v>1.830812072748067E-2</v>
      </c>
      <c r="M244" s="38">
        <f>tpCOM2LOW!H28</f>
        <v>0.12432229581459198</v>
      </c>
      <c r="N244" s="38">
        <f>1-K244-L244-M244</f>
        <v>0.76379457017948937</v>
      </c>
      <c r="O244" s="38">
        <f>tpTCOM2DEAD!H29</f>
        <v>2.7870176626442089E-2</v>
      </c>
      <c r="P244" s="38">
        <f>tpTCOM2LOW!H28</f>
        <v>0.103347416637951</v>
      </c>
      <c r="Q244" s="38">
        <f>1-O244-P244</f>
        <v>0.86878240673560692</v>
      </c>
      <c r="S244" s="27">
        <f>S243*F244</f>
        <v>232.37804151923129</v>
      </c>
      <c r="T244" s="27">
        <f>S243*C244+T243*N244</f>
        <v>63.807337434751155</v>
      </c>
      <c r="U244" s="27">
        <f>S243*B244+T243*K244+U243*J244</f>
        <v>23.259068937075121</v>
      </c>
      <c r="V244" s="27">
        <f>U243*G244+V243*Q244</f>
        <v>0</v>
      </c>
      <c r="W244" s="27">
        <f>S243*D244+T243*L244+U243*H244+V243*O244+W243</f>
        <v>3.7549223756361316</v>
      </c>
      <c r="X244" s="27">
        <f>S243*E244+T243*M244+U243*I244+V243*P244+X243</f>
        <v>61.800629733306309</v>
      </c>
      <c r="Y244" s="27">
        <f t="shared" ref="Y244:Y253" si="181">SUM(S244:X244)</f>
        <v>385</v>
      </c>
    </row>
    <row r="245" spans="1:25" x14ac:dyDescent="0.2">
      <c r="A245">
        <v>2</v>
      </c>
      <c r="B245" s="38">
        <f>tpNTRD2TRD!H29</f>
        <v>5.9797506244051113E-2</v>
      </c>
      <c r="C245" s="38">
        <f>tpNTRD2COM!H30</f>
        <v>5.1485441925609887E-2</v>
      </c>
      <c r="D245" s="38">
        <f>tpNTRD2DEAD!H31</f>
        <v>9.6588420094854133E-3</v>
      </c>
      <c r="E245" s="38">
        <f>tpNTRD2LOW!H29</f>
        <v>0.15426802260577477</v>
      </c>
      <c r="F245" s="38">
        <f t="shared" ref="F245:F253" si="182">1-B245-C245-D245-E245</f>
        <v>0.72479018721507882</v>
      </c>
      <c r="G245" s="38">
        <f>tpTRD2TCOM!H30</f>
        <v>4.6233564707641506E-2</v>
      </c>
      <c r="H245" s="38">
        <f>tpTRD2DEAD!H31</f>
        <v>1.5258275521635167E-2</v>
      </c>
      <c r="I245" s="38">
        <f>tpTRD2LOW!H30</f>
        <v>6.435098077030732E-2</v>
      </c>
      <c r="J245" s="38">
        <f t="shared" ref="J245:J253" si="183">1-G245-H245-I245</f>
        <v>0.87415717900041601</v>
      </c>
      <c r="K245" s="38">
        <f>tpCOM2TRD!H29</f>
        <v>6.5032200977047316E-2</v>
      </c>
      <c r="L245" s="38">
        <f>tpCOM2DEAD!H31</f>
        <v>1.797895976161068E-2</v>
      </c>
      <c r="M245" s="38">
        <f>tpCOM2LOW!H29</f>
        <v>0.11590733608449155</v>
      </c>
      <c r="N245" s="38">
        <f t="shared" ref="N245:N253" si="184">1-K245-L245-M245</f>
        <v>0.80108150317685045</v>
      </c>
      <c r="O245" s="38">
        <f>tpTCOM2DEAD!H30</f>
        <v>9.4574345458275921E-3</v>
      </c>
      <c r="P245" s="38">
        <f>tpTCOM2LOW!H29</f>
        <v>7.3419479596804504E-2</v>
      </c>
      <c r="Q245" s="38">
        <f t="shared" ref="Q245:Q253" si="185">1-O245-P245</f>
        <v>0.9171230858573679</v>
      </c>
      <c r="S245" s="27">
        <f t="shared" ref="S245:S253" si="186">S244*F245</f>
        <v>168.42532421739699</v>
      </c>
      <c r="T245" s="27">
        <f t="shared" ref="T245:T246" si="187">S244*C245+T244*N245</f>
        <v>63.078963947368322</v>
      </c>
      <c r="U245" s="27">
        <f t="shared" ref="U245:U246" si="188">S244*B245+T244*K245+U244*J245</f>
        <v>38.3772410688034</v>
      </c>
      <c r="V245" s="27">
        <f t="shared" ref="V245:V253" si="189">U244*G245+V244*Q245</f>
        <v>1.0753496687417572</v>
      </c>
      <c r="W245" s="27">
        <f t="shared" ref="W245:W249" si="190">S244*D245+T244*L245+U244*H245+V244*O245+W244</f>
        <v>7.501507999597532</v>
      </c>
      <c r="X245" s="27">
        <f t="shared" ref="X245:X253" si="191">S244*E245+T244*M245+U244*I245+V244*P245+X244</f>
        <v>106.54161309809197</v>
      </c>
      <c r="Y245" s="27">
        <f t="shared" si="181"/>
        <v>385</v>
      </c>
    </row>
    <row r="246" spans="1:25" x14ac:dyDescent="0.2">
      <c r="A246">
        <v>3</v>
      </c>
      <c r="B246" s="38">
        <f>tpNTRD2TRD!H30</f>
        <v>5.2561315578182222E-2</v>
      </c>
      <c r="C246" s="38">
        <f>tpNTRD2COM!H31</f>
        <v>3.7099899752233712E-2</v>
      </c>
      <c r="D246" s="38">
        <f>tpNTRD2DEAD!H32</f>
        <v>9.5664412647166186E-3</v>
      </c>
      <c r="E246" s="38">
        <f>tpNTRD2LOW!H30</f>
        <v>0.13154884110291398</v>
      </c>
      <c r="F246" s="38">
        <f t="shared" si="182"/>
        <v>0.76922350230195347</v>
      </c>
      <c r="G246" s="38">
        <f>tpTRD2TCOM!H31</f>
        <v>4.0969960560385821E-2</v>
      </c>
      <c r="H246" s="38">
        <f>tpTRD2DEAD!H32</f>
        <v>1.5028959516528717E-2</v>
      </c>
      <c r="I246" s="38">
        <f>tpTRD2LOW!H31</f>
        <v>6.857048248766795E-2</v>
      </c>
      <c r="J246" s="38">
        <f t="shared" si="183"/>
        <v>0.87543059743541751</v>
      </c>
      <c r="K246" s="38">
        <f>tpCOM2TRD!H30</f>
        <v>5.1934875736852515E-2</v>
      </c>
      <c r="L246" s="38">
        <f>tpCOM2DEAD!H32</f>
        <v>1.7661425699624367E-2</v>
      </c>
      <c r="M246" s="38">
        <f>tpCOM2LOW!H30</f>
        <v>9.8635855743825496E-2</v>
      </c>
      <c r="N246" s="38">
        <f t="shared" si="184"/>
        <v>0.83176784281969762</v>
      </c>
      <c r="O246" s="38">
        <f>tpTCOM2DEAD!H31</f>
        <v>6.9533748125841788E-3</v>
      </c>
      <c r="P246" s="38">
        <f>tpTCOM2LOW!H30</f>
        <v>5.8810392009479684E-2</v>
      </c>
      <c r="Q246" s="38">
        <f t="shared" si="185"/>
        <v>0.93423623317793614</v>
      </c>
      <c r="S246" s="27">
        <f t="shared" si="186"/>
        <v>129.55671777084814</v>
      </c>
      <c r="T246" s="27">
        <f t="shared" si="187"/>
        <v>58.715616414006917</v>
      </c>
      <c r="U246" s="27">
        <f t="shared" si="188"/>
        <v>45.725265848549832</v>
      </c>
      <c r="V246" s="27">
        <f t="shared" si="189"/>
        <v>2.5769446768797351</v>
      </c>
      <c r="W246" s="27">
        <f t="shared" si="190"/>
        <v>10.811050717860303</v>
      </c>
      <c r="X246" s="27">
        <f t="shared" si="191"/>
        <v>137.61440457185506</v>
      </c>
      <c r="Y246" s="27">
        <f t="shared" si="181"/>
        <v>385</v>
      </c>
    </row>
    <row r="247" spans="1:25" x14ac:dyDescent="0.2">
      <c r="A247">
        <v>4</v>
      </c>
      <c r="B247" s="38">
        <f>tpNTRD2TRD!H31</f>
        <v>4.705866597464281E-2</v>
      </c>
      <c r="C247" s="38">
        <f>tpNTRD2COM!H32</f>
        <v>3.0012094788205546E-2</v>
      </c>
      <c r="D247" s="38">
        <f>tpNTRD2DEAD!H33</f>
        <v>9.4757916603609438E-3</v>
      </c>
      <c r="E247" s="38">
        <f>tpNTRD2LOW!H31</f>
        <v>0.11527802781881624</v>
      </c>
      <c r="F247" s="38">
        <f t="shared" si="182"/>
        <v>0.79817541975797446</v>
      </c>
      <c r="G247" s="38">
        <f>tpTRD2TCOM!H32</f>
        <v>3.7880813580787653E-2</v>
      </c>
      <c r="H247" s="38">
        <f>tpTRD2DEAD!H33</f>
        <v>1.480643421611072E-2</v>
      </c>
      <c r="I247" s="38">
        <f>tpTRD2LOW!H32</f>
        <v>7.1457363648122829E-2</v>
      </c>
      <c r="J247" s="38">
        <f t="shared" si="183"/>
        <v>0.8758553885549788</v>
      </c>
      <c r="K247" s="38">
        <f>tpCOM2TRD!H31</f>
        <v>4.4131276339003156E-2</v>
      </c>
      <c r="L247" s="38">
        <f>tpCOM2DEAD!H33</f>
        <v>1.7354913189799315E-2</v>
      </c>
      <c r="M247" s="38">
        <f>tpCOM2LOW!H31</f>
        <v>8.6472354678429397E-2</v>
      </c>
      <c r="N247" s="38">
        <f t="shared" si="184"/>
        <v>0.85204145579276813</v>
      </c>
      <c r="O247" s="38">
        <f>tpTCOM2DEAD!H32</f>
        <v>5.7029850754539702E-3</v>
      </c>
      <c r="P247" s="38">
        <f>tpTCOM2LOW!H31</f>
        <v>5.0029694649723733E-2</v>
      </c>
      <c r="Q247" s="38">
        <f t="shared" si="185"/>
        <v>0.9442673202748223</v>
      </c>
      <c r="S247" s="27">
        <f t="shared" si="186"/>
        <v>103.40898758921215</v>
      </c>
      <c r="T247" s="27">
        <f>S246*C247+T246*N247</f>
        <v>53.916407781347694</v>
      </c>
      <c r="U247" s="27">
        <f>S246*B247+T246*K247+U246*J247</f>
        <v>48.736681886292175</v>
      </c>
      <c r="V247" s="27">
        <f t="shared" si="189"/>
        <v>4.1654349160745676</v>
      </c>
      <c r="W247" s="27">
        <f t="shared" si="190"/>
        <v>13.74943202724093</v>
      </c>
      <c r="X247" s="27">
        <f t="shared" si="191"/>
        <v>161.02305579983249</v>
      </c>
      <c r="Y247" s="27">
        <f t="shared" si="181"/>
        <v>385</v>
      </c>
    </row>
    <row r="248" spans="1:25" x14ac:dyDescent="0.2">
      <c r="A248">
        <v>5</v>
      </c>
      <c r="B248" s="38">
        <f>tpNTRD2TRD!H32</f>
        <v>4.2813160560774777E-2</v>
      </c>
      <c r="C248" s="38">
        <f>tpNTRD2COM!H33</f>
        <v>2.5634325656070711E-2</v>
      </c>
      <c r="D248" s="38">
        <f>tpNTRD2DEAD!H34</f>
        <v>9.3868438833739631E-3</v>
      </c>
      <c r="E248" s="38">
        <f>tpNTRD2LOW!H32</f>
        <v>0.10317483170970043</v>
      </c>
      <c r="F248" s="38">
        <f t="shared" si="182"/>
        <v>0.81899083819008012</v>
      </c>
      <c r="G248" s="38">
        <f>tpTRD2TCOM!H33</f>
        <v>3.5735092021422443E-2</v>
      </c>
      <c r="H248" s="38">
        <f>tpTRD2DEAD!H34</f>
        <v>1.4590402383039436E-2</v>
      </c>
      <c r="I248" s="38">
        <f>tpTRD2LOW!H33</f>
        <v>7.3680665492718345E-2</v>
      </c>
      <c r="J248" s="38">
        <f t="shared" si="183"/>
        <v>0.87599384010281978</v>
      </c>
      <c r="K248" s="38">
        <f>tpCOM2TRD!H32</f>
        <v>3.8791388875266564E-2</v>
      </c>
      <c r="L248" s="38">
        <f>tpCOM2DEAD!H34</f>
        <v>1.7058858186849157E-2</v>
      </c>
      <c r="M248" s="38">
        <f>tpCOM2LOW!H32</f>
        <v>7.7468340098317934E-2</v>
      </c>
      <c r="N248" s="38">
        <f t="shared" si="184"/>
        <v>0.86668141283956635</v>
      </c>
      <c r="O248" s="38">
        <f>tpTCOM2DEAD!H33</f>
        <v>4.9228742721438845E-3</v>
      </c>
      <c r="P248" s="38">
        <f>tpTCOM2LOW!H32</f>
        <v>4.3997412829658189E-2</v>
      </c>
      <c r="Q248" s="38">
        <f t="shared" si="185"/>
        <v>0.95107971289819793</v>
      </c>
      <c r="S248" s="27">
        <f t="shared" si="186"/>
        <v>84.691013422076452</v>
      </c>
      <c r="T248" s="27">
        <f t="shared" ref="T248:T252" si="192">S247*C248+T247*N248</f>
        <v>49.379168134799045</v>
      </c>
      <c r="U248" s="27">
        <f t="shared" ref="U248:U253" si="193">S247*B248+T247*K248+U247*J248</f>
        <v>49.211791049530433</v>
      </c>
      <c r="V248" s="27">
        <f t="shared" si="189"/>
        <v>5.7032704561017722</v>
      </c>
      <c r="W248" s="27">
        <f t="shared" si="190"/>
        <v>16.371462116080785</v>
      </c>
      <c r="X248" s="27">
        <f t="shared" si="191"/>
        <v>179.64329482141153</v>
      </c>
      <c r="Y248" s="27">
        <f t="shared" si="181"/>
        <v>385</v>
      </c>
    </row>
    <row r="249" spans="1:25" x14ac:dyDescent="0.2">
      <c r="A249">
        <v>6</v>
      </c>
      <c r="B249" s="38">
        <f>tpNTRD2TRD!H33</f>
        <v>3.9428552353082957E-2</v>
      </c>
      <c r="C249" s="38">
        <f>tpNTRD2COM!H34</f>
        <v>2.2605774165675996E-2</v>
      </c>
      <c r="D249" s="38">
        <f>tpNTRD2DEAD!H35</f>
        <v>9.2995504550666963E-3</v>
      </c>
      <c r="E249" s="38">
        <f>tpNTRD2LOW!H33</f>
        <v>9.377648580558029E-2</v>
      </c>
      <c r="F249" s="38">
        <f t="shared" si="182"/>
        <v>0.83488963722059406</v>
      </c>
      <c r="G249" s="38">
        <f>tpTRD2TCOM!H34</f>
        <v>3.4111703589833953E-2</v>
      </c>
      <c r="H249" s="38">
        <f>tpTRD2DEAD!H35</f>
        <v>1.4380583877759978E-2</v>
      </c>
      <c r="I249" s="38">
        <f>tpTRD2LOW!H34</f>
        <v>7.550027392899461E-2</v>
      </c>
      <c r="J249" s="38">
        <f t="shared" si="183"/>
        <v>0.87600743860341146</v>
      </c>
      <c r="K249" s="38">
        <f>tpCOM2TRD!H33</f>
        <v>3.4843281371418344E-2</v>
      </c>
      <c r="L249" s="38">
        <f>tpCOM2DEAD!H35</f>
        <v>1.6772734487816132E-2</v>
      </c>
      <c r="M249" s="38">
        <f>tpCOM2LOW!H33</f>
        <v>7.0488433217853363E-2</v>
      </c>
      <c r="N249" s="38">
        <f t="shared" si="184"/>
        <v>0.87789555092291216</v>
      </c>
      <c r="O249" s="38">
        <f>tpTCOM2DEAD!H34</f>
        <v>4.3787669683652553E-3</v>
      </c>
      <c r="P249" s="38">
        <f>tpTCOM2LOW!H33</f>
        <v>3.9527452033168875E-2</v>
      </c>
      <c r="Q249" s="38">
        <f t="shared" si="185"/>
        <v>0.95609378099846587</v>
      </c>
      <c r="S249" s="27">
        <f t="shared" si="186"/>
        <v>70.707649471801872</v>
      </c>
      <c r="T249" s="27">
        <f t="shared" si="192"/>
        <v>45.264257937096211</v>
      </c>
      <c r="U249" s="27">
        <f t="shared" si="193"/>
        <v>48.169671332140815</v>
      </c>
      <c r="V249" s="27">
        <f t="shared" si="189"/>
        <v>7.131559443837614</v>
      </c>
      <c r="W249" s="27">
        <f t="shared" si="190"/>
        <v>18.719941726091733</v>
      </c>
      <c r="X249" s="27">
        <f t="shared" si="191"/>
        <v>195.00692008903178</v>
      </c>
      <c r="Y249" s="27">
        <f t="shared" si="181"/>
        <v>385</v>
      </c>
    </row>
    <row r="250" spans="1:25" x14ac:dyDescent="0.2">
      <c r="A250">
        <v>7</v>
      </c>
      <c r="B250" s="38">
        <f>tpNTRD2TRD!H34</f>
        <v>3.6654055569440236E-2</v>
      </c>
      <c r="C250" s="38">
        <f>tpNTRD2COM!H35</f>
        <v>2.0360152942485277E-2</v>
      </c>
      <c r="D250" s="38">
        <f>tpNTRD2DEAD!H36</f>
        <v>9.2138656465997615E-3</v>
      </c>
      <c r="E250" s="38">
        <f>tpNTRD2LOW!H34</f>
        <v>8.6228606776046712E-2</v>
      </c>
      <c r="F250" s="38">
        <f t="shared" si="182"/>
        <v>0.84754331906542801</v>
      </c>
      <c r="G250" s="38">
        <f>tpTRD2TCOM!H35</f>
        <v>3.2817356544518783E-2</v>
      </c>
      <c r="H250" s="38">
        <f>tpTRD2DEAD!H36</f>
        <v>1.4176714446550331E-2</v>
      </c>
      <c r="I250" s="38">
        <f>tpTRD2LOW!H35</f>
        <v>7.7046403610692038E-2</v>
      </c>
      <c r="J250" s="38">
        <f t="shared" si="183"/>
        <v>0.87595952539823885</v>
      </c>
      <c r="K250" s="38">
        <f>tpCOM2TRD!H34</f>
        <v>3.1774106181358008E-2</v>
      </c>
      <c r="L250" s="38">
        <f>tpCOM2DEAD!H36</f>
        <v>1.6496050610823265E-2</v>
      </c>
      <c r="M250" s="38">
        <f>tpCOM2LOW!H34</f>
        <v>6.4885450158544078E-2</v>
      </c>
      <c r="N250" s="38">
        <f t="shared" si="184"/>
        <v>0.88684439304927465</v>
      </c>
      <c r="O250" s="38">
        <f>tpTCOM2DEAD!H35</f>
        <v>3.9725275700515095E-3</v>
      </c>
      <c r="P250" s="38">
        <f>tpTCOM2LOW!H34</f>
        <v>3.6047770559630932E-2</v>
      </c>
      <c r="Q250" s="38">
        <f t="shared" si="185"/>
        <v>0.95997970187031756</v>
      </c>
      <c r="S250" s="27">
        <f t="shared" si="186"/>
        <v>59.927795916645813</v>
      </c>
      <c r="T250" s="27">
        <f t="shared" si="192"/>
        <v>41.581971914499427</v>
      </c>
      <c r="U250" s="27">
        <f t="shared" si="193"/>
        <v>46.224635889528813</v>
      </c>
      <c r="V250" s="27">
        <f t="shared" si="189"/>
        <v>8.4269535875048298</v>
      </c>
      <c r="W250" s="27">
        <f>S249*D250+T249*L250+U249*H250+V249*O250+W249</f>
        <v>20.82933199027153</v>
      </c>
      <c r="X250" s="27">
        <f t="shared" si="191"/>
        <v>208.00931070154959</v>
      </c>
      <c r="Y250" s="27">
        <f t="shared" si="181"/>
        <v>385</v>
      </c>
    </row>
    <row r="251" spans="1:25" x14ac:dyDescent="0.2">
      <c r="A251">
        <v>8</v>
      </c>
      <c r="B251" s="38">
        <f>tpNTRD2TRD!H35</f>
        <v>3.43284176256069E-2</v>
      </c>
      <c r="C251" s="38">
        <f>tpNTRD2COM!H36</f>
        <v>1.8614796304392223E-2</v>
      </c>
      <c r="D251" s="38">
        <f>tpNTRD2DEAD!H37</f>
        <v>9.1297453991049382E-3</v>
      </c>
      <c r="E251" s="38">
        <f>tpNTRD2LOW!H35</f>
        <v>8.00067982989634E-2</v>
      </c>
      <c r="F251" s="38">
        <f t="shared" si="182"/>
        <v>0.85792024237193254</v>
      </c>
      <c r="G251" s="38">
        <f>tpTRD2TCOM!H36</f>
        <v>3.1747900391619677E-2</v>
      </c>
      <c r="H251" s="38">
        <f>tpTRD2DEAD!H37</f>
        <v>1.3978544611218724E-2</v>
      </c>
      <c r="I251" s="38">
        <f>tpTRD2LOW!H36</f>
        <v>7.8394163293456054E-2</v>
      </c>
      <c r="J251" s="38">
        <f t="shared" si="183"/>
        <v>0.87587939170370555</v>
      </c>
      <c r="K251" s="38">
        <f>tpCOM2TRD!H35</f>
        <v>2.9302338388324745E-2</v>
      </c>
      <c r="L251" s="38">
        <f>tpCOM2DEAD!H37</f>
        <v>1.6228346977748331E-2</v>
      </c>
      <c r="M251" s="38">
        <f>tpCOM2LOW!H35</f>
        <v>6.0266398259805287E-2</v>
      </c>
      <c r="N251" s="38">
        <f t="shared" si="184"/>
        <v>0.89420291637412164</v>
      </c>
      <c r="O251" s="38">
        <f>tpTCOM2DEAD!H36</f>
        <v>3.6548926974778739E-3</v>
      </c>
      <c r="P251" s="38">
        <f>tpTCOM2LOW!H35</f>
        <v>3.3242816120083063E-2</v>
      </c>
      <c r="Q251" s="38">
        <f t="shared" si="185"/>
        <v>0.96310229118243906</v>
      </c>
      <c r="S251" s="27">
        <f t="shared" si="186"/>
        <v>51.413269197624487</v>
      </c>
      <c r="T251" s="27">
        <f t="shared" si="192"/>
        <v>38.298264268491749</v>
      </c>
      <c r="U251" s="27">
        <f t="shared" si="193"/>
        <v>43.762881382147008</v>
      </c>
      <c r="V251" s="27">
        <f t="shared" si="189"/>
        <v>9.5835534436736243</v>
      </c>
      <c r="W251" s="27">
        <f t="shared" ref="W251:W253" si="194">S250*D251+T250*L251+U250*H251+V250*O251+W250</f>
        <v>22.728216923615587</v>
      </c>
      <c r="X251" s="27">
        <f t="shared" si="191"/>
        <v>219.21381478444755</v>
      </c>
      <c r="Y251" s="27">
        <f t="shared" si="181"/>
        <v>385</v>
      </c>
    </row>
    <row r="252" spans="1:25" x14ac:dyDescent="0.2">
      <c r="A252">
        <v>9</v>
      </c>
      <c r="B252" s="38">
        <f>tpNTRD2TRD!H36</f>
        <v>3.2343770353042367E-2</v>
      </c>
      <c r="C252" s="38">
        <f>tpNTRD2COM!H37</f>
        <v>1.7211144383573296E-2</v>
      </c>
      <c r="D252" s="38">
        <f>tpNTRD2DEAD!H38</f>
        <v>9.0471472481410409E-3</v>
      </c>
      <c r="E252" s="38">
        <f>tpNTRD2LOW!H36</f>
        <v>7.4771531201779595E-2</v>
      </c>
      <c r="F252" s="38">
        <f t="shared" si="182"/>
        <v>0.8666264068134637</v>
      </c>
      <c r="G252" s="38">
        <f>tpTRD2TCOM!H37</f>
        <v>3.0841102652488184E-2</v>
      </c>
      <c r="H252" s="38">
        <f>tpTRD2DEAD!H38</f>
        <v>1.378583865063765E-2</v>
      </c>
      <c r="I252" s="38">
        <f>tpTRD2LOW!H37</f>
        <v>7.9591022843956138E-2</v>
      </c>
      <c r="J252" s="38">
        <f t="shared" si="183"/>
        <v>0.87578203585291803</v>
      </c>
      <c r="K252" s="38">
        <f>tpCOM2TRD!H36</f>
        <v>2.7258518534263754E-2</v>
      </c>
      <c r="L252" s="38">
        <f>tpCOM2DEAD!H38</f>
        <v>1.5969193366836443E-2</v>
      </c>
      <c r="M252" s="38">
        <f>tpCOM2LOW!H36</f>
        <v>5.6378275134799871E-2</v>
      </c>
      <c r="N252" s="38">
        <f t="shared" si="184"/>
        <v>0.90039401296409993</v>
      </c>
      <c r="O252" s="38">
        <f>tpTCOM2DEAD!H37</f>
        <v>3.3980897605787597E-3</v>
      </c>
      <c r="P252" s="38">
        <f>tpTCOM2LOW!H36</f>
        <v>3.0922021909091768E-2</v>
      </c>
      <c r="Q252" s="38">
        <f t="shared" si="185"/>
        <v>0.96567988833032947</v>
      </c>
      <c r="S252" s="27">
        <f t="shared" si="186"/>
        <v>44.556096747270644</v>
      </c>
      <c r="T252" s="27">
        <f t="shared" si="192"/>
        <v>35.368409053658723</v>
      </c>
      <c r="U252" s="27">
        <f t="shared" si="193"/>
        <v>41.033598270066399</v>
      </c>
      <c r="V252" s="27">
        <f t="shared" si="189"/>
        <v>10.604340336369951</v>
      </c>
      <c r="W252" s="27">
        <f t="shared" si="194"/>
        <v>24.440826524720737</v>
      </c>
      <c r="X252" s="27">
        <f t="shared" si="191"/>
        <v>228.99672906791355</v>
      </c>
      <c r="Y252" s="27">
        <f t="shared" si="181"/>
        <v>385</v>
      </c>
    </row>
    <row r="253" spans="1:25" x14ac:dyDescent="0.2">
      <c r="A253">
        <v>10</v>
      </c>
      <c r="B253" s="38">
        <f>tpNTRD2TRD!H37</f>
        <v>3.062515735328375E-2</v>
      </c>
      <c r="C253" s="38">
        <f>tpNTRD2COM!H38</f>
        <v>1.6052645803471655E-2</v>
      </c>
      <c r="D253" s="38">
        <f>tpNTRD2DEAD!H39</f>
        <v>8.9660302522180935E-3</v>
      </c>
      <c r="E253" s="38">
        <f>tpNTRD2LOW!H37</f>
        <v>7.0292716179893411E-2</v>
      </c>
      <c r="F253" s="38">
        <f t="shared" si="182"/>
        <v>0.87406345041113309</v>
      </c>
      <c r="G253" s="38">
        <f>tpTRD2TCOM!H38</f>
        <v>3.0056965062243868E-2</v>
      </c>
      <c r="H253" s="38">
        <f>tpTRD2DEAD!H39</f>
        <v>1.3598373665375751E-2</v>
      </c>
      <c r="I253" s="38">
        <f>tpTRD2LOW!H38</f>
        <v>8.0668988254716467E-2</v>
      </c>
      <c r="J253" s="38">
        <f t="shared" si="183"/>
        <v>0.87567567301766391</v>
      </c>
      <c r="K253" s="38">
        <f>tpCOM2TRD!H37</f>
        <v>2.5533617999657698E-2</v>
      </c>
      <c r="L253" s="38">
        <f>tpCOM2DEAD!H39</f>
        <v>1.5718186605556239E-2</v>
      </c>
      <c r="M253" s="38">
        <f>tpCOM2LOW!H37</f>
        <v>5.3050199075886817E-2</v>
      </c>
      <c r="N253" s="38">
        <f t="shared" si="184"/>
        <v>0.90569799631889925</v>
      </c>
      <c r="O253" s="38">
        <f>tpTCOM2DEAD!H38</f>
        <v>3.1851312459970638E-3</v>
      </c>
      <c r="P253" s="38">
        <f>tpTCOM2LOW!H37</f>
        <v>2.896248904986487E-2</v>
      </c>
      <c r="Q253" s="38">
        <f t="shared" si="185"/>
        <v>0.96785237970413807</v>
      </c>
      <c r="S253" s="27">
        <f t="shared" si="186"/>
        <v>38.94485565977164</v>
      </c>
      <c r="T253" s="27">
        <f>S252*C253+T252*N253</f>
        <v>32.748340452355073</v>
      </c>
      <c r="U253" s="27">
        <f t="shared" si="193"/>
        <v>38.199744701441901</v>
      </c>
      <c r="V253" s="27">
        <f t="shared" si="189"/>
        <v>11.496781459329773</v>
      </c>
      <c r="W253" s="27">
        <f t="shared" si="194"/>
        <v>25.988011507384414</v>
      </c>
      <c r="X253" s="27">
        <f t="shared" si="191"/>
        <v>237.6222662197172</v>
      </c>
      <c r="Y253" s="27">
        <f t="shared" si="181"/>
        <v>385</v>
      </c>
    </row>
    <row r="254" spans="1:25" x14ac:dyDescent="0.2">
      <c r="A254" s="5"/>
    </row>
    <row r="255" spans="1:25" x14ac:dyDescent="0.2">
      <c r="A255" t="s">
        <v>87</v>
      </c>
      <c r="B255" s="16" t="s">
        <v>104</v>
      </c>
    </row>
    <row r="256" spans="1:25" x14ac:dyDescent="0.2">
      <c r="A256" t="s">
        <v>88</v>
      </c>
      <c r="B256" s="16" t="s">
        <v>110</v>
      </c>
    </row>
    <row r="257" spans="1:25" x14ac:dyDescent="0.2">
      <c r="A257" t="s">
        <v>90</v>
      </c>
      <c r="B257" s="16" t="s">
        <v>111</v>
      </c>
    </row>
    <row r="258" spans="1:25" x14ac:dyDescent="0.2">
      <c r="A258" t="s">
        <v>109</v>
      </c>
      <c r="B258">
        <v>1222</v>
      </c>
      <c r="S258" s="5" t="s">
        <v>168</v>
      </c>
    </row>
    <row r="259" spans="1:25" x14ac:dyDescent="0.2">
      <c r="A259" s="5" t="s">
        <v>29</v>
      </c>
      <c r="B259" s="34" t="s">
        <v>0</v>
      </c>
      <c r="C259" s="39" t="s">
        <v>67</v>
      </c>
      <c r="D259" s="39" t="s">
        <v>76</v>
      </c>
      <c r="E259" s="39" t="s">
        <v>177</v>
      </c>
      <c r="F259" s="39" t="s">
        <v>4</v>
      </c>
      <c r="G259" s="35" t="s">
        <v>68</v>
      </c>
      <c r="H259" s="35" t="s">
        <v>77</v>
      </c>
      <c r="I259" s="35" t="s">
        <v>178</v>
      </c>
      <c r="J259" s="35" t="s">
        <v>2</v>
      </c>
      <c r="K259" s="36" t="s">
        <v>78</v>
      </c>
      <c r="L259" s="36" t="s">
        <v>80</v>
      </c>
      <c r="M259" s="36" t="s">
        <v>179</v>
      </c>
      <c r="N259" s="36" t="s">
        <v>92</v>
      </c>
      <c r="O259" s="37" t="s">
        <v>81</v>
      </c>
      <c r="P259" s="37" t="s">
        <v>180</v>
      </c>
      <c r="Q259" s="37" t="s">
        <v>93</v>
      </c>
      <c r="R259" s="5"/>
      <c r="S259" s="30" t="s">
        <v>69</v>
      </c>
      <c r="T259" s="30" t="s">
        <v>193</v>
      </c>
      <c r="U259" s="30" t="s">
        <v>6</v>
      </c>
      <c r="V259" s="30" t="s">
        <v>194</v>
      </c>
      <c r="W259" s="30" t="s">
        <v>195</v>
      </c>
      <c r="X259" s="30" t="s">
        <v>196</v>
      </c>
      <c r="Y259" s="5"/>
    </row>
    <row r="260" spans="1:25" x14ac:dyDescent="0.2">
      <c r="A260" s="5"/>
      <c r="B260" s="5"/>
      <c r="C260" s="40"/>
      <c r="D260" s="40"/>
      <c r="E260" s="40"/>
      <c r="F260" s="40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1" t="s">
        <v>94</v>
      </c>
    </row>
    <row r="261" spans="1:25" x14ac:dyDescent="0.2">
      <c r="A261">
        <v>0</v>
      </c>
      <c r="S261">
        <f>B258</f>
        <v>1222</v>
      </c>
      <c r="T261" s="27"/>
      <c r="U261" s="27"/>
      <c r="V261" s="27"/>
      <c r="W261" s="27"/>
      <c r="X261" s="27"/>
      <c r="Y261" s="27">
        <f>SUM(S261:X261)</f>
        <v>1222</v>
      </c>
    </row>
    <row r="262" spans="1:25" x14ac:dyDescent="0.2">
      <c r="A262">
        <v>1</v>
      </c>
      <c r="B262" s="38">
        <f>tpNTRD2TRD!L28</f>
        <v>4.4804145687015962E-2</v>
      </c>
      <c r="C262" s="38">
        <f>tpNTRD2COM!L29</f>
        <v>0.18740055262853539</v>
      </c>
      <c r="D262" s="38">
        <f>tpNTRD2DEAD!L30</f>
        <v>2.7305259747832378E-2</v>
      </c>
      <c r="E262" s="38">
        <f>tpNTRD2LOW!L28</f>
        <v>7.9614406285631989E-2</v>
      </c>
      <c r="F262" s="38">
        <f>1-B262-C262-D262-E262</f>
        <v>0.66087563565098428</v>
      </c>
      <c r="G262" s="38">
        <f>tpTRD2TCOM!L29</f>
        <v>0.10331032800736961</v>
      </c>
      <c r="H262" s="38">
        <f>tpTRD2DEAD!L30</f>
        <v>1.9095003804644572E-2</v>
      </c>
      <c r="I262" s="38">
        <f>tpTRD2LOW!L29</f>
        <v>3.4977301140854511E-2</v>
      </c>
      <c r="J262" s="38">
        <f>1-G262-H262-I262</f>
        <v>0.8426173670471313</v>
      </c>
      <c r="K262" s="38">
        <f>tpCOM2TRD!L28</f>
        <v>7.0725236410180026E-2</v>
      </c>
      <c r="L262" s="38">
        <f>tpCOM2DEAD!L30</f>
        <v>6.0282528792385603E-2</v>
      </c>
      <c r="M262" s="38">
        <f>tpCOM2LOW!L28</f>
        <v>5.5554059570144032E-2</v>
      </c>
      <c r="N262" s="38">
        <f>1-K262-L262-M262</f>
        <v>0.81343817522729034</v>
      </c>
      <c r="O262" s="38">
        <f>tpTCOM2DEAD!L29</f>
        <v>9.7965260697686407E-2</v>
      </c>
      <c r="P262" s="38">
        <f>tpTCOM2LOW!L28</f>
        <v>7.8643584901133989E-2</v>
      </c>
      <c r="Q262" s="38">
        <f>1-O262-P262</f>
        <v>0.8233911544011796</v>
      </c>
      <c r="S262" s="27">
        <f>S261*F262</f>
        <v>807.59002676550278</v>
      </c>
      <c r="T262" s="27">
        <f>S261*C262+T261*N262</f>
        <v>229.00347531207024</v>
      </c>
      <c r="U262" s="27">
        <f>S261*B262+T261*K262+U261*J262</f>
        <v>54.750666029533505</v>
      </c>
      <c r="V262" s="27">
        <f>U261*G262+V261*Q262</f>
        <v>0</v>
      </c>
      <c r="W262" s="27">
        <f>S261*D262+T261*L262+U261*H262+V261*O262+W261</f>
        <v>33.367027411851168</v>
      </c>
      <c r="X262" s="27">
        <f>S261*E262+T261*M262+U261*I262+V261*P262+X261</f>
        <v>97.288804481042291</v>
      </c>
      <c r="Y262" s="27">
        <f t="shared" ref="Y262:Y271" si="195">SUM(S262:X262)</f>
        <v>1222</v>
      </c>
    </row>
    <row r="263" spans="1:25" x14ac:dyDescent="0.2">
      <c r="A263">
        <v>2</v>
      </c>
      <c r="B263" s="38">
        <f>tpNTRD2TRD!L29</f>
        <v>4.7730633203363015E-2</v>
      </c>
      <c r="C263" s="38">
        <f>tpNTRD2COM!L30</f>
        <v>5.8738586835132667E-2</v>
      </c>
      <c r="D263" s="38">
        <f>tpNTRD2DEAD!L31</f>
        <v>2.6579499607093049E-2</v>
      </c>
      <c r="E263" s="38">
        <f>tpNTRD2LOW!L29</f>
        <v>9.4246187423007055E-2</v>
      </c>
      <c r="F263" s="38">
        <f t="shared" ref="F263:F271" si="196">1-B263-C263-D263-E263</f>
        <v>0.77270509293140421</v>
      </c>
      <c r="G263" s="38">
        <f>tpTRD2TCOM!L30</f>
        <v>7.3443954392431565E-2</v>
      </c>
      <c r="H263" s="38">
        <f>tpTRD2DEAD!L31</f>
        <v>1.8737216582708993E-2</v>
      </c>
      <c r="I263" s="38">
        <f>tpTRD2LOW!L30</f>
        <v>4.1229972970572404E-2</v>
      </c>
      <c r="J263" s="38">
        <f t="shared" ref="J263:J271" si="197">1-G263-H263-I263</f>
        <v>0.86658885605428704</v>
      </c>
      <c r="K263" s="38">
        <f>tpCOM2TRD!L29</f>
        <v>5.2585372233314498E-2</v>
      </c>
      <c r="L263" s="38">
        <f>tpCOM2DEAD!L31</f>
        <v>5.6855156201663259E-2</v>
      </c>
      <c r="M263" s="38">
        <f>tpCOM2LOW!L29</f>
        <v>6.4613399683149164E-2</v>
      </c>
      <c r="N263" s="38">
        <f t="shared" ref="N263:N271" si="198">1-K263-L263-M263</f>
        <v>0.82594607188187308</v>
      </c>
      <c r="O263" s="38">
        <f>tpTCOM2DEAD!L30</f>
        <v>3.406711453201694E-2</v>
      </c>
      <c r="P263" s="38">
        <f>tpTCOM2LOW!L29</f>
        <v>5.9780998483724312E-2</v>
      </c>
      <c r="Q263" s="38">
        <f t="shared" ref="Q263:Q271" si="199">1-O263-P263</f>
        <v>0.90615188698425875</v>
      </c>
      <c r="S263" s="27">
        <f t="shared" ref="S263:S271" si="200">S262*F263</f>
        <v>624.028926682313</v>
      </c>
      <c r="T263" s="27">
        <f t="shared" ref="T263:T264" si="201">S262*C263+T262*N263</f>
        <v>236.58121779565451</v>
      </c>
      <c r="U263" s="27">
        <f t="shared" ref="U263:U264" si="202">S262*B263+T262*K263+U262*J263</f>
        <v>98.035333380989954</v>
      </c>
      <c r="V263" s="27">
        <f t="shared" ref="V263:V271" si="203">U262*G263+V262*Q263</f>
        <v>4.0211054188283111</v>
      </c>
      <c r="W263" s="27">
        <f t="shared" ref="W263:W267" si="204">S262*D263+T262*L263+U262*H263+V262*O263+W262</f>
        <v>68.878269657991538</v>
      </c>
      <c r="X263" s="27">
        <f t="shared" ref="X263:X271" si="205">S262*E263+T262*M263+U262*I263+V262*P263+X262</f>
        <v>190.45514706422261</v>
      </c>
      <c r="Y263" s="27">
        <f t="shared" si="195"/>
        <v>1222</v>
      </c>
    </row>
    <row r="264" spans="1:25" x14ac:dyDescent="0.2">
      <c r="A264">
        <v>3</v>
      </c>
      <c r="B264" s="38">
        <f>tpNTRD2TRD!L30</f>
        <v>4.3112249724927998E-2</v>
      </c>
      <c r="C264" s="38">
        <f>tpNTRD2COM!L31</f>
        <v>4.2371981233979228E-2</v>
      </c>
      <c r="D264" s="38">
        <f>tpNTRD2DEAD!L32</f>
        <v>2.5891321244254528E-2</v>
      </c>
      <c r="E264" s="38">
        <f>tpNTRD2LOW!L30</f>
        <v>8.6271345720492665E-2</v>
      </c>
      <c r="F264" s="38">
        <f t="shared" si="196"/>
        <v>0.80235310207634558</v>
      </c>
      <c r="G264" s="38">
        <f>tpTRD2TCOM!L31</f>
        <v>6.5189970777317585E-2</v>
      </c>
      <c r="H264" s="38">
        <f>tpTRD2DEAD!L32</f>
        <v>1.8392590628584338E-2</v>
      </c>
      <c r="I264" s="38">
        <f>tpTRD2LOW!L31</f>
        <v>4.3969198229290463E-2</v>
      </c>
      <c r="J264" s="38">
        <f t="shared" si="197"/>
        <v>0.87244824036480761</v>
      </c>
      <c r="K264" s="38">
        <f>tpCOM2TRD!L30</f>
        <v>4.2885741089615848E-2</v>
      </c>
      <c r="L264" s="38">
        <f>tpCOM2DEAD!L32</f>
        <v>5.3796545220066494E-2</v>
      </c>
      <c r="M264" s="38">
        <f>tpCOM2LOW!L30</f>
        <v>5.9455129937539208E-2</v>
      </c>
      <c r="N264" s="38">
        <f t="shared" si="198"/>
        <v>0.84386258375277845</v>
      </c>
      <c r="O264" s="38">
        <f>tpTCOM2DEAD!L31</f>
        <v>2.5130429698875023E-2</v>
      </c>
      <c r="P264" s="38">
        <f>tpTCOM2LOW!L30</f>
        <v>4.8904126958483896E-2</v>
      </c>
      <c r="Q264" s="38">
        <f t="shared" si="199"/>
        <v>0.92596544334264108</v>
      </c>
      <c r="S264" s="27">
        <f t="shared" si="200"/>
        <v>500.69154510892628</v>
      </c>
      <c r="T264" s="27">
        <f t="shared" si="201"/>
        <v>226.08337968726298</v>
      </c>
      <c r="U264" s="27">
        <f t="shared" si="202"/>
        <v>122.58000587757908</v>
      </c>
      <c r="V264" s="27">
        <f t="shared" si="203"/>
        <v>10.114325180124176</v>
      </c>
      <c r="W264" s="27">
        <f t="shared" si="204"/>
        <v>99.666631106845955</v>
      </c>
      <c r="X264" s="27">
        <f t="shared" si="205"/>
        <v>262.86411303926144</v>
      </c>
      <c r="Y264" s="27">
        <f t="shared" si="195"/>
        <v>1221.9999999999998</v>
      </c>
    </row>
    <row r="265" spans="1:25" x14ac:dyDescent="0.2">
      <c r="A265">
        <v>4</v>
      </c>
      <c r="B265" s="38">
        <f>tpNTRD2TRD!L31</f>
        <v>3.9219976100423715E-2</v>
      </c>
      <c r="C265" s="38">
        <f>tpNTRD2COM!L32</f>
        <v>3.4294999134628634E-2</v>
      </c>
      <c r="D265" s="38">
        <f>tpNTRD2DEAD!L33</f>
        <v>2.5237879206202796E-2</v>
      </c>
      <c r="E265" s="38">
        <f>tpNTRD2LOW!L31</f>
        <v>7.8637559581498651E-2</v>
      </c>
      <c r="F265" s="38">
        <f t="shared" si="196"/>
        <v>0.8226095859772462</v>
      </c>
      <c r="G265" s="38">
        <f>tpTRD2TCOM!L32</f>
        <v>6.0332881059602106E-2</v>
      </c>
      <c r="H265" s="38">
        <f>tpTRD2DEAD!L33</f>
        <v>1.8060412848478813E-2</v>
      </c>
      <c r="I265" s="38">
        <f>tpTRD2LOW!L32</f>
        <v>4.5845934249929332E-2</v>
      </c>
      <c r="J265" s="38">
        <f t="shared" si="197"/>
        <v>0.87576077184198975</v>
      </c>
      <c r="K265" s="38">
        <f>tpCOM2TRD!L31</f>
        <v>3.6899786839258431E-2</v>
      </c>
      <c r="L265" s="38">
        <f>tpCOM2DEAD!L33</f>
        <v>5.1050219764036231E-2</v>
      </c>
      <c r="M265" s="38">
        <f>tpCOM2LOW!L31</f>
        <v>5.4496408206466063E-2</v>
      </c>
      <c r="N265" s="38">
        <f t="shared" si="198"/>
        <v>0.85755358519023928</v>
      </c>
      <c r="O265" s="38">
        <f>tpTCOM2DEAD!L32</f>
        <v>2.0645547193768432E-2</v>
      </c>
      <c r="P265" s="38">
        <f>tpTCOM2LOW!L31</f>
        <v>4.2123412172780483E-2</v>
      </c>
      <c r="Q265" s="38">
        <f t="shared" si="199"/>
        <v>0.93723104063345108</v>
      </c>
      <c r="S265" s="27">
        <f t="shared" si="200"/>
        <v>411.87366462436154</v>
      </c>
      <c r="T265" s="27">
        <f>S264*C265+T264*N265</f>
        <v>211.04982890896497</v>
      </c>
      <c r="U265" s="27">
        <f>S264*B265+T264*K265+U264*J265</f>
        <v>135.33029951095975</v>
      </c>
      <c r="V265" s="27">
        <f t="shared" si="203"/>
        <v>16.875064428770205</v>
      </c>
      <c r="W265" s="27">
        <f t="shared" si="204"/>
        <v>126.2672913508603</v>
      </c>
      <c r="X265" s="27">
        <f t="shared" si="205"/>
        <v>320.60385117608314</v>
      </c>
      <c r="Y265" s="27">
        <f t="shared" si="195"/>
        <v>1222</v>
      </c>
    </row>
    <row r="266" spans="1:25" x14ac:dyDescent="0.2">
      <c r="A266">
        <v>5</v>
      </c>
      <c r="B266" s="38">
        <f>tpNTRD2TRD!L32</f>
        <v>3.6077140973706623E-2</v>
      </c>
      <c r="C266" s="38">
        <f>tpNTRD2COM!L33</f>
        <v>2.9301979136063916E-2</v>
      </c>
      <c r="D266" s="38">
        <f>tpNTRD2DEAD!L34</f>
        <v>2.4616608221443737E-2</v>
      </c>
      <c r="E266" s="38">
        <f>tpNTRD2LOW!L32</f>
        <v>7.22575889071565E-2</v>
      </c>
      <c r="F266" s="38">
        <f t="shared" si="196"/>
        <v>0.83774668276162922</v>
      </c>
      <c r="G266" s="38">
        <f>tpTRD2TCOM!L33</f>
        <v>5.6953528112064888E-2</v>
      </c>
      <c r="H266" s="38">
        <f>tpTRD2DEAD!L34</f>
        <v>1.7740020749797192E-2</v>
      </c>
      <c r="I266" s="38">
        <f>tpTRD2LOW!L33</f>
        <v>4.7292743184224606E-2</v>
      </c>
      <c r="J266" s="38">
        <f t="shared" si="197"/>
        <v>0.87801370795391331</v>
      </c>
      <c r="K266" s="38">
        <f>tpCOM2TRD!L32</f>
        <v>3.2719910951996334E-2</v>
      </c>
      <c r="L266" s="38">
        <f>tpCOM2DEAD!L34</f>
        <v>4.8570676076255537E-2</v>
      </c>
      <c r="M266" s="38">
        <f>tpCOM2LOW!L32</f>
        <v>5.0318301674581067E-2</v>
      </c>
      <c r="N266" s="38">
        <f t="shared" si="198"/>
        <v>0.86839111129716706</v>
      </c>
      <c r="O266" s="38">
        <f>tpTCOM2DEAD!L33</f>
        <v>1.7839880445680523E-2</v>
      </c>
      <c r="P266" s="38">
        <f>tpTCOM2LOW!L32</f>
        <v>3.7367467298330292E-2</v>
      </c>
      <c r="Q266" s="38">
        <f t="shared" si="199"/>
        <v>0.94479265225598918</v>
      </c>
      <c r="S266" s="27">
        <f t="shared" si="200"/>
        <v>345.04579625593465</v>
      </c>
      <c r="T266" s="27">
        <f t="shared" ref="T266:T270" si="206">S265*C266+T265*N266</f>
        <v>195.34250899285027</v>
      </c>
      <c r="U266" s="27">
        <f t="shared" ref="U266:U271" si="207">S265*B266+T265*K266+U265*J266</f>
        <v>140.58661394247707</v>
      </c>
      <c r="V266" s="27">
        <f t="shared" si="203"/>
        <v>23.650974896260109</v>
      </c>
      <c r="W266" s="27">
        <f t="shared" si="204"/>
        <v>149.35886831885813</v>
      </c>
      <c r="X266" s="27">
        <f t="shared" si="205"/>
        <v>368.01523759361964</v>
      </c>
      <c r="Y266" s="27">
        <f t="shared" si="195"/>
        <v>1222</v>
      </c>
    </row>
    <row r="267" spans="1:25" x14ac:dyDescent="0.2">
      <c r="A267">
        <v>6</v>
      </c>
      <c r="B267" s="38">
        <f>tpNTRD2TRD!L33</f>
        <v>3.3501383745482838E-2</v>
      </c>
      <c r="C267" s="38">
        <f>tpNTRD2COM!L34</f>
        <v>2.5845887718496718E-2</v>
      </c>
      <c r="D267" s="38">
        <f>tpNTRD2DEAD!L35</f>
        <v>2.4025189543017245E-2</v>
      </c>
      <c r="E267" s="38">
        <f>tpNTRD2LOW!L33</f>
        <v>6.6956851912279292E-2</v>
      </c>
      <c r="F267" s="38">
        <f t="shared" si="196"/>
        <v>0.84967068708072391</v>
      </c>
      <c r="G267" s="38">
        <f>tpTRD2TCOM!L34</f>
        <v>5.4393753602021033E-2</v>
      </c>
      <c r="H267" s="38">
        <f>tpTRD2DEAD!L35</f>
        <v>1.7430798031040973E-2</v>
      </c>
      <c r="I267" s="38">
        <f>tpTRD2LOW!L34</f>
        <v>4.847779805027741E-2</v>
      </c>
      <c r="J267" s="38">
        <f t="shared" si="197"/>
        <v>0.87969765031666058</v>
      </c>
      <c r="K267" s="38">
        <f>tpCOM2TRD!L33</f>
        <v>2.9586012669747475E-2</v>
      </c>
      <c r="L267" s="38">
        <f>tpCOM2DEAD!L35</f>
        <v>4.632084148872706E-2</v>
      </c>
      <c r="M267" s="38">
        <f>tpCOM2LOW!L33</f>
        <v>4.6821588308249895E-2</v>
      </c>
      <c r="N267" s="38">
        <f t="shared" si="198"/>
        <v>0.87727155753327557</v>
      </c>
      <c r="O267" s="38">
        <f>tpTCOM2DEAD!L34</f>
        <v>1.5879549263305592E-2</v>
      </c>
      <c r="P267" s="38">
        <f>tpTCOM2LOW!L33</f>
        <v>3.3792917789561172E-2</v>
      </c>
      <c r="Q267" s="38">
        <f t="shared" si="199"/>
        <v>0.95032753294713324</v>
      </c>
      <c r="S267" s="27">
        <f t="shared" si="200"/>
        <v>293.17529877909544</v>
      </c>
      <c r="T267" s="27">
        <f t="shared" si="206"/>
        <v>180.28644202438582</v>
      </c>
      <c r="U267" s="27">
        <f t="shared" si="207"/>
        <v>141.01263152731104</v>
      </c>
      <c r="V267" s="27">
        <f t="shared" si="203"/>
        <v>30.123206263487003</v>
      </c>
      <c r="W267" s="27">
        <f t="shared" si="204"/>
        <v>169.52319206448593</v>
      </c>
      <c r="X267" s="27">
        <f t="shared" si="205"/>
        <v>407.87922934123458</v>
      </c>
      <c r="Y267" s="27">
        <f t="shared" si="195"/>
        <v>1221.9999999999995</v>
      </c>
    </row>
    <row r="268" spans="1:25" x14ac:dyDescent="0.2">
      <c r="A268">
        <v>7</v>
      </c>
      <c r="B268" s="38">
        <f>tpNTRD2TRD!L34</f>
        <v>3.1348909817848436E-2</v>
      </c>
      <c r="C268" s="38">
        <f>tpNTRD2COM!L35</f>
        <v>2.3282248098492886E-2</v>
      </c>
      <c r="D268" s="38">
        <f>tpNTRD2DEAD!L36</f>
        <v>2.3461522029295967E-2</v>
      </c>
      <c r="E268" s="38">
        <f>tpNTRD2LOW!L34</f>
        <v>6.2500629058044765E-2</v>
      </c>
      <c r="F268" s="38">
        <f t="shared" si="196"/>
        <v>0.85940669099631795</v>
      </c>
      <c r="G268" s="38">
        <f>tpTRD2TCOM!L35</f>
        <v>5.235092877574965E-2</v>
      </c>
      <c r="H268" s="38">
        <f>tpTRD2DEAD!L36</f>
        <v>1.7132170625042464E-2</v>
      </c>
      <c r="I268" s="38">
        <f>tpTRD2LOW!L35</f>
        <v>4.9485417476942017E-2</v>
      </c>
      <c r="J268" s="38">
        <f t="shared" si="197"/>
        <v>0.88103148312226587</v>
      </c>
      <c r="K268" s="38">
        <f>tpCOM2TRD!L34</f>
        <v>2.7124028410000167E-2</v>
      </c>
      <c r="L268" s="38">
        <f>tpCOM2DEAD!L36</f>
        <v>4.4270208192375149E-2</v>
      </c>
      <c r="M268" s="38">
        <f>tpCOM2LOW!L34</f>
        <v>4.3863508025650311E-2</v>
      </c>
      <c r="N268" s="38">
        <f t="shared" si="198"/>
        <v>0.88474225537197437</v>
      </c>
      <c r="O268" s="38">
        <f>tpTCOM2DEAD!L35</f>
        <v>1.4414083378179954E-2</v>
      </c>
      <c r="P268" s="38">
        <f>tpTCOM2LOW!L34</f>
        <v>3.0980549973788407E-2</v>
      </c>
      <c r="Q268" s="38">
        <f t="shared" si="199"/>
        <v>0.95460536664803164</v>
      </c>
      <c r="S268" s="27">
        <f t="shared" si="200"/>
        <v>251.95681340559926</v>
      </c>
      <c r="T268" s="27">
        <f t="shared" si="206"/>
        <v>166.33281337216849</v>
      </c>
      <c r="U268" s="27">
        <f t="shared" si="207"/>
        <v>138.31738847113436</v>
      </c>
      <c r="V268" s="27">
        <f t="shared" si="203"/>
        <v>36.137916589337578</v>
      </c>
      <c r="W268" s="27">
        <f>S267*D268+T267*L268+U267*H268+V267*O268+W267</f>
        <v>187.2328999882314</v>
      </c>
      <c r="X268" s="27">
        <f t="shared" si="205"/>
        <v>442.02216817352871</v>
      </c>
      <c r="Y268" s="27">
        <f t="shared" si="195"/>
        <v>1222</v>
      </c>
    </row>
    <row r="269" spans="1:25" x14ac:dyDescent="0.2">
      <c r="A269">
        <v>8</v>
      </c>
      <c r="B269" s="38">
        <f>tpNTRD2TRD!L35</f>
        <v>2.9518369778752218E-2</v>
      </c>
      <c r="C269" s="38">
        <f>tpNTRD2COM!L36</f>
        <v>2.1289129487514047E-2</v>
      </c>
      <c r="D269" s="38">
        <f>tpNTRD2DEAD!L37</f>
        <v>2.292369720238896E-2</v>
      </c>
      <c r="E269" s="38">
        <f>tpNTRD2LOW!L35</f>
        <v>5.8701560721191148E-2</v>
      </c>
      <c r="F269" s="38">
        <f t="shared" si="196"/>
        <v>0.86756724281015363</v>
      </c>
      <c r="G269" s="38">
        <f>tpTRD2TCOM!L36</f>
        <v>5.0661780001792334E-2</v>
      </c>
      <c r="H269" s="38">
        <f>tpTRD2DEAD!L37</f>
        <v>1.6843603142071895E-2</v>
      </c>
      <c r="I269" s="38">
        <f>tpTRD2LOW!L36</f>
        <v>5.0364263777679885E-2</v>
      </c>
      <c r="J269" s="38">
        <f t="shared" si="197"/>
        <v>0.88213035307845589</v>
      </c>
      <c r="K269" s="38">
        <f>tpCOM2TRD!L35</f>
        <v>2.5124628926158077E-2</v>
      </c>
      <c r="L269" s="38">
        <f>tpCOM2DEAD!L37</f>
        <v>4.2393441702226142E-2</v>
      </c>
      <c r="M269" s="38">
        <f>tpCOM2LOW!L35</f>
        <v>4.1327974453015837E-2</v>
      </c>
      <c r="N269" s="38">
        <f t="shared" si="198"/>
        <v>0.89115395491859994</v>
      </c>
      <c r="O269" s="38">
        <f>tpTCOM2DEAD!L36</f>
        <v>1.3267146070966129E-2</v>
      </c>
      <c r="P269" s="38">
        <f>tpTCOM2LOW!L35</f>
        <v>2.8694378609605886E-2</v>
      </c>
      <c r="Q269" s="38">
        <f t="shared" si="199"/>
        <v>0.95803847531942798</v>
      </c>
      <c r="S269" s="27">
        <f t="shared" si="200"/>
        <v>218.5894779135281</v>
      </c>
      <c r="T269" s="27">
        <f t="shared" si="206"/>
        <v>153.59208569519853</v>
      </c>
      <c r="U269" s="27">
        <f t="shared" si="207"/>
        <v>133.63037132953389</v>
      </c>
      <c r="V269" s="27">
        <f t="shared" si="203"/>
        <v>41.628919615616695</v>
      </c>
      <c r="W269" s="27">
        <f t="shared" ref="W269:W271" si="208">S268*D269+T268*L269+U268*H269+V268*O269+W268</f>
        <v>202.86931233082717</v>
      </c>
      <c r="X269" s="27">
        <f t="shared" si="205"/>
        <v>471.68983311529541</v>
      </c>
      <c r="Y269" s="27">
        <f t="shared" si="195"/>
        <v>1221.9999999999998</v>
      </c>
    </row>
    <row r="270" spans="1:25" x14ac:dyDescent="0.2">
      <c r="A270">
        <v>9</v>
      </c>
      <c r="B270" s="38">
        <f>tpNTRD2TRD!L36</f>
        <v>2.7938266796893263E-2</v>
      </c>
      <c r="C270" s="38">
        <f>tpNTRD2COM!L37</f>
        <v>1.9685848712093557E-2</v>
      </c>
      <c r="D270" s="38">
        <f>tpNTRD2DEAD!L38</f>
        <v>2.240997766019448E-2</v>
      </c>
      <c r="E270" s="38">
        <f>tpNTRD2LOW!L36</f>
        <v>5.5420126875566855E-2</v>
      </c>
      <c r="F270" s="38">
        <f t="shared" si="196"/>
        <v>0.87454577995525185</v>
      </c>
      <c r="G270" s="38">
        <f>tpTRD2TCOM!L37</f>
        <v>4.922864743769384E-2</v>
      </c>
      <c r="H270" s="38">
        <f>tpTRD2DEAD!L38</f>
        <v>1.6564595666457183E-2</v>
      </c>
      <c r="I270" s="38">
        <f>tpTRD2LOW!L37</f>
        <v>5.1145106706815824E-2</v>
      </c>
      <c r="J270" s="38">
        <f t="shared" si="197"/>
        <v>0.88306165018903315</v>
      </c>
      <c r="K270" s="38">
        <f>tpCOM2TRD!L36</f>
        <v>2.3459981561206988E-2</v>
      </c>
      <c r="L270" s="38">
        <f>tpCOM2DEAD!L38</f>
        <v>4.0669328879312405E-2</v>
      </c>
      <c r="M270" s="38">
        <f>tpCOM2LOW!L36</f>
        <v>3.9127537665742063E-2</v>
      </c>
      <c r="N270" s="38">
        <f t="shared" si="198"/>
        <v>0.89674315189373854</v>
      </c>
      <c r="O270" s="38">
        <f>tpTCOM2DEAD!L37</f>
        <v>1.2339156798934159E-2</v>
      </c>
      <c r="P270" s="38">
        <f>tpTCOM2LOW!L36</f>
        <v>2.6789727973329458E-2</v>
      </c>
      <c r="Q270" s="38">
        <f t="shared" si="199"/>
        <v>0.96087111522773638</v>
      </c>
      <c r="S270" s="27">
        <f t="shared" si="200"/>
        <v>191.16650545189773</v>
      </c>
      <c r="T270" s="27">
        <f t="shared" si="206"/>
        <v>142.03577042450675</v>
      </c>
      <c r="U270" s="27">
        <f t="shared" si="207"/>
        <v>127.71413487292989</v>
      </c>
      <c r="V270" s="27">
        <f t="shared" si="203"/>
        <v>46.578468853933138</v>
      </c>
      <c r="W270" s="27">
        <f t="shared" si="208"/>
        <v>216.74158353036006</v>
      </c>
      <c r="X270" s="27">
        <f t="shared" si="205"/>
        <v>497.76353686637225</v>
      </c>
      <c r="Y270" s="27">
        <f t="shared" si="195"/>
        <v>1221.9999999999998</v>
      </c>
    </row>
    <row r="271" spans="1:25" x14ac:dyDescent="0.2">
      <c r="A271">
        <v>10</v>
      </c>
      <c r="B271" s="38">
        <f>tpNTRD2TRD!L37</f>
        <v>2.6557112577960007E-2</v>
      </c>
      <c r="C271" s="38">
        <f>tpNTRD2COM!L38</f>
        <v>1.8362336706424953E-2</v>
      </c>
      <c r="D271" s="38">
        <f>tpNTRD2DEAD!L39</f>
        <v>2.1918778327535748E-2</v>
      </c>
      <c r="E271" s="38">
        <f>tpNTRD2LOW!L37</f>
        <v>5.2552884868912519E-2</v>
      </c>
      <c r="F271" s="38">
        <f t="shared" si="196"/>
        <v>0.88060888751916677</v>
      </c>
      <c r="G271" s="38">
        <f>tpTRD2TCOM!L38</f>
        <v>4.7988709697724952E-2</v>
      </c>
      <c r="H271" s="38">
        <f>tpTRD2DEAD!L39</f>
        <v>1.6294680866391631E-2</v>
      </c>
      <c r="I271" s="38">
        <f>tpTRD2LOW!L38</f>
        <v>5.1848700941125148E-2</v>
      </c>
      <c r="J271" s="38">
        <f t="shared" si="197"/>
        <v>0.88386790849475827</v>
      </c>
      <c r="K271" s="38">
        <f>tpCOM2TRD!L37</f>
        <v>2.204689467207277E-2</v>
      </c>
      <c r="L271" s="38">
        <f>tpCOM2DEAD!L39</f>
        <v>3.9079972620225889E-2</v>
      </c>
      <c r="M271" s="38">
        <f>tpCOM2LOW!L37</f>
        <v>3.7196793897070868E-2</v>
      </c>
      <c r="N271" s="38">
        <f t="shared" si="198"/>
        <v>0.90167633881063047</v>
      </c>
      <c r="O271" s="38">
        <f>tpTCOM2DEAD!L38</f>
        <v>1.1569124444312795E-2</v>
      </c>
      <c r="P271" s="38">
        <f>tpTCOM2LOW!L37</f>
        <v>2.5172183805357684E-2</v>
      </c>
      <c r="Q271" s="38">
        <f t="shared" si="199"/>
        <v>0.96325869175032952</v>
      </c>
      <c r="S271" s="27">
        <f t="shared" si="200"/>
        <v>168.34292369692238</v>
      </c>
      <c r="T271" s="27">
        <f>S270*C271+T270*N271</f>
        <v>131.58055719661485</v>
      </c>
      <c r="U271" s="27">
        <f t="shared" si="207"/>
        <v>121.09070335199107</v>
      </c>
      <c r="V271" s="27">
        <f t="shared" si="203"/>
        <v>50.995951514686226</v>
      </c>
      <c r="W271" s="27">
        <f t="shared" si="208"/>
        <v>229.10240697877066</v>
      </c>
      <c r="X271" s="27">
        <f t="shared" si="205"/>
        <v>520.88745726101456</v>
      </c>
      <c r="Y271" s="27">
        <f t="shared" si="195"/>
        <v>1221.9999999999998</v>
      </c>
    </row>
    <row r="273" spans="1:25" x14ac:dyDescent="0.2">
      <c r="A273" t="s">
        <v>87</v>
      </c>
      <c r="B273" s="16" t="s">
        <v>105</v>
      </c>
    </row>
    <row r="274" spans="1:25" x14ac:dyDescent="0.2">
      <c r="A274" t="s">
        <v>88</v>
      </c>
      <c r="B274" s="16" t="s">
        <v>110</v>
      </c>
    </row>
    <row r="275" spans="1:25" x14ac:dyDescent="0.2">
      <c r="A275" t="s">
        <v>90</v>
      </c>
      <c r="B275" s="16" t="s">
        <v>111</v>
      </c>
    </row>
    <row r="276" spans="1:25" x14ac:dyDescent="0.2">
      <c r="A276" t="s">
        <v>109</v>
      </c>
      <c r="B276">
        <v>1024</v>
      </c>
      <c r="S276" s="5" t="s">
        <v>168</v>
      </c>
    </row>
    <row r="277" spans="1:25" x14ac:dyDescent="0.2">
      <c r="A277" s="5" t="s">
        <v>29</v>
      </c>
      <c r="B277" s="34" t="s">
        <v>0</v>
      </c>
      <c r="C277" s="39" t="s">
        <v>67</v>
      </c>
      <c r="D277" s="39" t="s">
        <v>76</v>
      </c>
      <c r="E277" s="39" t="s">
        <v>177</v>
      </c>
      <c r="F277" s="39" t="s">
        <v>4</v>
      </c>
      <c r="G277" s="35" t="s">
        <v>68</v>
      </c>
      <c r="H277" s="35" t="s">
        <v>77</v>
      </c>
      <c r="I277" s="35" t="s">
        <v>178</v>
      </c>
      <c r="J277" s="35" t="s">
        <v>2</v>
      </c>
      <c r="K277" s="36" t="s">
        <v>78</v>
      </c>
      <c r="L277" s="36" t="s">
        <v>80</v>
      </c>
      <c r="M277" s="36" t="s">
        <v>179</v>
      </c>
      <c r="N277" s="36" t="s">
        <v>92</v>
      </c>
      <c r="O277" s="37" t="s">
        <v>81</v>
      </c>
      <c r="P277" s="37" t="s">
        <v>180</v>
      </c>
      <c r="Q277" s="37" t="s">
        <v>93</v>
      </c>
      <c r="R277" s="5"/>
      <c r="S277" s="30" t="s">
        <v>69</v>
      </c>
      <c r="T277" s="30" t="s">
        <v>193</v>
      </c>
      <c r="U277" s="30" t="s">
        <v>6</v>
      </c>
      <c r="V277" s="30" t="s">
        <v>194</v>
      </c>
      <c r="W277" s="30" t="s">
        <v>195</v>
      </c>
      <c r="X277" s="30" t="s">
        <v>196</v>
      </c>
      <c r="Y277" s="5"/>
    </row>
    <row r="278" spans="1:25" x14ac:dyDescent="0.2">
      <c r="A278" s="5"/>
      <c r="B278" s="5"/>
      <c r="C278" s="40"/>
      <c r="D278" s="40"/>
      <c r="E278" s="40"/>
      <c r="F278" s="40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1" t="s">
        <v>94</v>
      </c>
    </row>
    <row r="279" spans="1:25" x14ac:dyDescent="0.2">
      <c r="A279">
        <v>0</v>
      </c>
      <c r="S279">
        <f>B276</f>
        <v>1024</v>
      </c>
      <c r="T279" s="27"/>
      <c r="U279" s="27"/>
      <c r="V279" s="27"/>
      <c r="W279" s="27"/>
      <c r="X279" s="27"/>
      <c r="Y279" s="27">
        <f>SUM(S279:X279)</f>
        <v>1024</v>
      </c>
    </row>
    <row r="280" spans="1:25" x14ac:dyDescent="0.2">
      <c r="A280">
        <v>1</v>
      </c>
      <c r="B280" s="38">
        <f>tpNTRD2TRD!P28</f>
        <v>3.9237754980993023E-2</v>
      </c>
      <c r="C280" s="38">
        <f>tpNTRD2COM!P29</f>
        <v>0.34506396091551872</v>
      </c>
      <c r="D280" s="38">
        <f>tpNTRD2DEAD!P30</f>
        <v>0.1370554452360575</v>
      </c>
      <c r="E280" s="38">
        <f>tpNTRD2LOW!P28</f>
        <v>6.5689431795762032E-2</v>
      </c>
      <c r="F280" s="38">
        <f>1-B280-C280-D280-E280</f>
        <v>0.41295340707166872</v>
      </c>
      <c r="G280" s="38">
        <f>tpTRD2TCOM!P29</f>
        <v>0.19403554889188868</v>
      </c>
      <c r="H280" s="38">
        <f>tpTRD2DEAD!P30</f>
        <v>0.12588595840507821</v>
      </c>
      <c r="I280" s="38">
        <f>tpTRD2LOW!P29</f>
        <v>4.6880920588785568E-2</v>
      </c>
      <c r="J280" s="38">
        <f>1-G280-H280-I280</f>
        <v>0.63319757211424754</v>
      </c>
      <c r="K280" s="38">
        <f>tpCOM2TRD!P28</f>
        <v>6.1546697295488006E-2</v>
      </c>
      <c r="L280" s="38">
        <f>tpCOM2DEAD!P30</f>
        <v>0.25261287003434407</v>
      </c>
      <c r="M280" s="38">
        <f>tpCOM2LOW!P28</f>
        <v>5.442808056371895E-2</v>
      </c>
      <c r="N280" s="38">
        <f>1-K280-L280-M280</f>
        <v>0.63141235210644897</v>
      </c>
      <c r="O280" s="38">
        <f>tpTCOM2DEAD!P29</f>
        <v>0.37558507450639289</v>
      </c>
      <c r="P280" s="38">
        <f>tpTCOM2LOW!P28</f>
        <v>0.12025053579030898</v>
      </c>
      <c r="Q280" s="38">
        <f>1-O280-P280</f>
        <v>0.50416438970329813</v>
      </c>
      <c r="S280" s="27">
        <f>S279*F280</f>
        <v>422.86428884138877</v>
      </c>
      <c r="T280" s="27">
        <f>S279*C280+T279*N280</f>
        <v>353.34549597749117</v>
      </c>
      <c r="U280" s="27">
        <f>S279*B280+T279*K280+U279*J280</f>
        <v>40.179461100536855</v>
      </c>
      <c r="V280" s="27">
        <f>U279*G280+V279*Q280</f>
        <v>0</v>
      </c>
      <c r="W280" s="27">
        <f>S279*D280+T279*L280+U279*H280+V279*O280+W279</f>
        <v>140.34477592172288</v>
      </c>
      <c r="X280" s="27">
        <f>S279*E280+T279*M280+U279*I280+V279*P280+X279</f>
        <v>67.265978158860321</v>
      </c>
      <c r="Y280" s="27">
        <f t="shared" ref="Y280:Y289" si="209">SUM(S280:X280)</f>
        <v>1024</v>
      </c>
    </row>
    <row r="281" spans="1:25" x14ac:dyDescent="0.2">
      <c r="A281">
        <v>2</v>
      </c>
      <c r="B281" s="38">
        <f>tpNTRD2TRD!P29</f>
        <v>4.3144103908110965E-2</v>
      </c>
      <c r="C281" s="38">
        <f>tpNTRD2COM!P30</f>
        <v>0.1161394820081878</v>
      </c>
      <c r="D281" s="38">
        <f>tpNTRD2DEAD!P31</f>
        <v>0.12053541083707153</v>
      </c>
      <c r="E281" s="38">
        <f>tpNTRD2LOW!P29</f>
        <v>8.2084934775674134E-2</v>
      </c>
      <c r="F281" s="38">
        <f t="shared" ref="F281:F289" si="210">1-B281-C281-D281-E281</f>
        <v>0.63809606847095557</v>
      </c>
      <c r="G281" s="38">
        <f>tpTRD2TCOM!P30</f>
        <v>0.14006625590075106</v>
      </c>
      <c r="H281" s="38">
        <f>tpTRD2DEAD!P31</f>
        <v>0.11181057678648676</v>
      </c>
      <c r="I281" s="38">
        <f>tpTRD2LOW!P30</f>
        <v>5.5199900149664693E-2</v>
      </c>
      <c r="J281" s="38">
        <f t="shared" ref="J281:J289" si="211">1-G281-H281-I281</f>
        <v>0.69292326716309749</v>
      </c>
      <c r="K281" s="38">
        <f>tpCOM2TRD!P29</f>
        <v>4.7280129612812249E-2</v>
      </c>
      <c r="L281" s="38">
        <f>tpCOM2DEAD!P31</f>
        <v>0.20166874864332007</v>
      </c>
      <c r="M281" s="38">
        <f>tpCOM2LOW!P29</f>
        <v>6.3641591141218479E-2</v>
      </c>
      <c r="N281" s="38">
        <f t="shared" ref="N281:N289" si="212">1-K281-L281-M281</f>
        <v>0.6874095306026492</v>
      </c>
      <c r="O281" s="38">
        <f>tpTCOM2DEAD!P30</f>
        <v>0.14642402220583128</v>
      </c>
      <c r="P281" s="38">
        <f>tpTCOM2LOW!P29</f>
        <v>8.2211305600781936E-2</v>
      </c>
      <c r="Q281" s="38">
        <f t="shared" ref="Q281:Q289" si="213">1-O281-P281</f>
        <v>0.77136467219338678</v>
      </c>
      <c r="S281" s="27">
        <f t="shared" ref="S281:S289" si="214">S280*F281</f>
        <v>269.82804020645676</v>
      </c>
      <c r="T281" s="27">
        <f t="shared" ref="T281:T282" si="215">S280*C281+T280*N281</f>
        <v>292.00430099624708</v>
      </c>
      <c r="U281" s="27">
        <f t="shared" ref="U281" si="216">S280*B281+T280*K281+U280*J281</f>
        <v>62.791605123358124</v>
      </c>
      <c r="V281" s="27">
        <f t="shared" ref="V281" si="217">U280*G281+V280*Q281</f>
        <v>5.6277866804620675</v>
      </c>
      <c r="W281" s="27">
        <f t="shared" ref="W281:W285" si="218">S280*D281+T280*L281+U280*H281+V280*O281+W280</f>
        <v>267.06612943870095</v>
      </c>
      <c r="X281" s="27">
        <f t="shared" ref="X281:X289" si="219">S280*E281+T280*M281+U280*I281+V280*P281+X280</f>
        <v>126.68213755477507</v>
      </c>
      <c r="Y281" s="27">
        <f t="shared" si="209"/>
        <v>1024</v>
      </c>
    </row>
    <row r="282" spans="1:25" x14ac:dyDescent="0.2">
      <c r="A282">
        <v>3</v>
      </c>
      <c r="B282" s="38">
        <f>tpNTRD2TRD!P30</f>
        <v>3.9445592241777239E-2</v>
      </c>
      <c r="C282" s="38">
        <f>tpNTRD2COM!P31</f>
        <v>8.451305037620005E-2</v>
      </c>
      <c r="D282" s="38">
        <f>tpNTRD2DEAD!P32</f>
        <v>0.10756947943932293</v>
      </c>
      <c r="E282" s="38">
        <f>tpNTRD2LOW!P30</f>
        <v>7.6681050507018234E-2</v>
      </c>
      <c r="F282" s="38">
        <f t="shared" si="210"/>
        <v>0.69179082743568154</v>
      </c>
      <c r="G282" s="38">
        <f>tpTRD2TCOM!P31</f>
        <v>0.12484610120427464</v>
      </c>
      <c r="H282" s="38">
        <f>tpTRD2DEAD!P32</f>
        <v>0.10056621075656402</v>
      </c>
      <c r="I282" s="38">
        <f>tpTRD2LOW!P31</f>
        <v>5.883840538028251E-2</v>
      </c>
      <c r="J282" s="38">
        <f t="shared" si="211"/>
        <v>0.71574928265887883</v>
      </c>
      <c r="K282" s="38">
        <f>tpCOM2TRD!P30</f>
        <v>3.8967844665415363E-2</v>
      </c>
      <c r="L282" s="38">
        <f>tpCOM2DEAD!P32</f>
        <v>0.16782391060015789</v>
      </c>
      <c r="M282" s="38">
        <f>tpCOM2LOW!P30</f>
        <v>5.8680535129048472E-2</v>
      </c>
      <c r="N282" s="38">
        <f t="shared" si="212"/>
        <v>0.73452770960537828</v>
      </c>
      <c r="O282" s="38">
        <f>tpTCOM2DEAD!P31</f>
        <v>0.10975203827899394</v>
      </c>
      <c r="P282" s="38">
        <f>tpTCOM2LOW!P30</f>
        <v>6.5102876784588037E-2</v>
      </c>
      <c r="Q282" s="38">
        <f t="shared" si="213"/>
        <v>0.82514508493641803</v>
      </c>
      <c r="S282" s="27">
        <f t="shared" si="214"/>
        <v>186.66456319977308</v>
      </c>
      <c r="T282" s="27">
        <f t="shared" si="215"/>
        <v>237.28924116057246</v>
      </c>
      <c r="U282" s="27">
        <f>S281*B282+T281*K282+U281*J282</f>
        <v>66.965351416279873</v>
      </c>
      <c r="V282" s="27">
        <f>U281*G282+V281*Q282</f>
        <v>12.483027606463533</v>
      </c>
      <c r="W282" s="27">
        <f>S281*D282+T281*L282+U281*H282+V281*O282+W281</f>
        <v>352.02906982085665</v>
      </c>
      <c r="X282" s="27">
        <f t="shared" si="219"/>
        <v>168.56874679605448</v>
      </c>
      <c r="Y282" s="27">
        <f t="shared" si="209"/>
        <v>1024</v>
      </c>
    </row>
    <row r="283" spans="1:25" x14ac:dyDescent="0.2">
      <c r="A283">
        <v>4</v>
      </c>
      <c r="B283" s="38">
        <f>tpNTRD2TRD!P31</f>
        <v>3.6142549182207384E-2</v>
      </c>
      <c r="C283" s="38">
        <f>tpNTRD2COM!P32</f>
        <v>6.8696404120850652E-2</v>
      </c>
      <c r="D283" s="38">
        <f>tpNTRD2DEAD!P33</f>
        <v>9.7122105146646875E-2</v>
      </c>
      <c r="E283" s="38">
        <f>tpNTRD2LOW!P31</f>
        <v>7.0699142671876603E-2</v>
      </c>
      <c r="F283" s="38">
        <f t="shared" si="210"/>
        <v>0.72733979887841849</v>
      </c>
      <c r="G283" s="38">
        <f>tpTRD2TCOM!P32</f>
        <v>0.11582803194634828</v>
      </c>
      <c r="H283" s="38">
        <f>tpTRD2DEAD!P33</f>
        <v>9.137679293954637E-2</v>
      </c>
      <c r="I283" s="38">
        <f>tpTRD2LOW!P32</f>
        <v>6.1329172066449056E-2</v>
      </c>
      <c r="J283" s="38">
        <f t="shared" si="211"/>
        <v>0.7314660030476563</v>
      </c>
      <c r="K283" s="38">
        <f>tpCOM2TRD!P31</f>
        <v>3.3740422392689373E-2</v>
      </c>
      <c r="L283" s="38">
        <f>tpCOM2DEAD!P33</f>
        <v>0.1437065203725032</v>
      </c>
      <c r="M283" s="38">
        <f>tpCOM2LOW!P31</f>
        <v>5.384975481464116E-2</v>
      </c>
      <c r="N283" s="38">
        <f t="shared" si="212"/>
        <v>0.76870330242016627</v>
      </c>
      <c r="O283" s="38">
        <f>tpTCOM2DEAD!P32</f>
        <v>9.0890520077964498E-2</v>
      </c>
      <c r="P283" s="38">
        <f>tpTCOM2LOW!P31</f>
        <v>5.5009650189260184E-2</v>
      </c>
      <c r="Q283" s="38">
        <f t="shared" si="213"/>
        <v>0.85409982973277532</v>
      </c>
      <c r="S283" s="27">
        <f t="shared" si="214"/>
        <v>135.76856585545079</v>
      </c>
      <c r="T283" s="27">
        <f>S282*C283+T282*N283</f>
        <v>195.22820757752098</v>
      </c>
      <c r="U283" s="27">
        <f>S282*B283+T282*K283+U282*J283</f>
        <v>63.735650325169452</v>
      </c>
      <c r="V283" s="27">
        <f t="shared" ref="V283:V289" si="220">U282*G283+V282*Q283</f>
        <v>18.418216616373343</v>
      </c>
      <c r="W283" s="27">
        <f t="shared" si="218"/>
        <v>411.512004245904</v>
      </c>
      <c r="X283" s="27">
        <f t="shared" si="219"/>
        <v>199.33735537958154</v>
      </c>
      <c r="Y283" s="27">
        <f t="shared" si="209"/>
        <v>1024</v>
      </c>
    </row>
    <row r="284" spans="1:25" x14ac:dyDescent="0.2">
      <c r="A284">
        <v>5</v>
      </c>
      <c r="B284" s="38">
        <f>tpNTRD2TRD!P32</f>
        <v>3.3411831599305941E-2</v>
      </c>
      <c r="C284" s="38">
        <f>tpNTRD2COM!P33</f>
        <v>5.8849815103718117E-2</v>
      </c>
      <c r="D284" s="38">
        <f>tpNTRD2DEAD!P34</f>
        <v>8.852442648912362E-2</v>
      </c>
      <c r="E284" s="38">
        <f>tpNTRD2LOW!P32</f>
        <v>6.5462782878019543E-2</v>
      </c>
      <c r="F284" s="38">
        <f t="shared" si="210"/>
        <v>0.75375114392983278</v>
      </c>
      <c r="G284" s="38">
        <f>tpTRD2TCOM!P33</f>
        <v>0.10952668153453826</v>
      </c>
      <c r="H284" s="38">
        <f>tpTRD2DEAD!P34</f>
        <v>8.3726164538857173E-2</v>
      </c>
      <c r="I284" s="38">
        <f>tpTRD2LOW!P33</f>
        <v>6.3248182770199946E-2</v>
      </c>
      <c r="J284" s="38">
        <f t="shared" si="211"/>
        <v>0.74349897115640462</v>
      </c>
      <c r="K284" s="38">
        <f>tpCOM2TRD!P32</f>
        <v>3.0050812918088421E-2</v>
      </c>
      <c r="L284" s="38">
        <f>tpCOM2DEAD!P34</f>
        <v>0.12564982170924255</v>
      </c>
      <c r="M284" s="38">
        <f>tpCOM2LOW!P32</f>
        <v>4.9761107508455527E-2</v>
      </c>
      <c r="N284" s="38">
        <f t="shared" si="212"/>
        <v>0.7945382578642135</v>
      </c>
      <c r="O284" s="38">
        <f>tpTCOM2DEAD!P33</f>
        <v>7.8933328698280514E-2</v>
      </c>
      <c r="P284" s="38">
        <f>tpTCOM2LOW!P32</f>
        <v>4.8149455349031589E-2</v>
      </c>
      <c r="Q284" s="38">
        <f t="shared" si="213"/>
        <v>0.8729172159526879</v>
      </c>
      <c r="S284" s="27">
        <f t="shared" si="214"/>
        <v>102.33571182325886</v>
      </c>
      <c r="T284" s="27">
        <f t="shared" ref="T284:T288" si="221">S283*C284+T283*N284</f>
        <v>163.10623493208681</v>
      </c>
      <c r="U284" s="27">
        <f t="shared" ref="U284:U289" si="222">S283*B284+T283*K284+U283*J284</f>
        <v>57.790433243835267</v>
      </c>
      <c r="V284" s="27">
        <f t="shared" si="220"/>
        <v>23.058332647139679</v>
      </c>
      <c r="W284" s="27">
        <f t="shared" si="218"/>
        <v>454.85138084057161</v>
      </c>
      <c r="X284" s="27">
        <f t="shared" si="219"/>
        <v>222.85790651310782</v>
      </c>
      <c r="Y284" s="27">
        <f t="shared" si="209"/>
        <v>1024</v>
      </c>
    </row>
    <row r="285" spans="1:25" x14ac:dyDescent="0.2">
      <c r="A285">
        <v>6</v>
      </c>
      <c r="B285" s="38">
        <f>tpNTRD2TRD!P33</f>
        <v>3.114258324766106E-2</v>
      </c>
      <c r="C285" s="38">
        <f>tpNTRD2COM!P34</f>
        <v>5.2003244028775097E-2</v>
      </c>
      <c r="D285" s="38">
        <f>tpNTRD2DEAD!P35</f>
        <v>8.1325163069281059E-2</v>
      </c>
      <c r="E285" s="38">
        <f>tpNTRD2LOW!P33</f>
        <v>6.1003021830864812E-2</v>
      </c>
      <c r="F285" s="38">
        <f t="shared" si="210"/>
        <v>0.77452598782341797</v>
      </c>
      <c r="G285" s="38">
        <f>tpTRD2TCOM!P34</f>
        <v>0.10473883913821491</v>
      </c>
      <c r="H285" s="38">
        <f>tpTRD2DEAD!P35</f>
        <v>7.7257675673525705E-2</v>
      </c>
      <c r="I285" s="38">
        <f>tpTRD2LOW!P34</f>
        <v>6.4819252892612256E-2</v>
      </c>
      <c r="J285" s="38">
        <f t="shared" si="211"/>
        <v>0.75318423229564713</v>
      </c>
      <c r="K285" s="38">
        <f>tpCOM2TRD!P33</f>
        <v>2.7264064559104906E-2</v>
      </c>
      <c r="L285" s="38">
        <f>tpCOM2DEAD!P35</f>
        <v>0.11162425408503118</v>
      </c>
      <c r="M285" s="38">
        <f>tpCOM2LOW!P33</f>
        <v>4.633072701506169E-2</v>
      </c>
      <c r="N285" s="38">
        <f t="shared" si="212"/>
        <v>0.81478095434080222</v>
      </c>
      <c r="O285" s="38">
        <f>tpTCOM2DEAD!P34</f>
        <v>7.0506153557808093E-2</v>
      </c>
      <c r="P285" s="38">
        <f>tpTCOM2LOW!P33</f>
        <v>4.3103325716155716E-2</v>
      </c>
      <c r="Q285" s="38">
        <f t="shared" si="213"/>
        <v>0.88639052072603619</v>
      </c>
      <c r="S285" s="27">
        <f t="shared" si="214"/>
        <v>79.261668289522206</v>
      </c>
      <c r="T285" s="27">
        <f t="shared" si="221"/>
        <v>138.21764275170412</v>
      </c>
      <c r="U285" s="27">
        <f t="shared" si="222"/>
        <v>51.160780440636351</v>
      </c>
      <c r="V285" s="27">
        <f t="shared" si="220"/>
        <v>26.49159037342611</v>
      </c>
      <c r="W285" s="27">
        <f t="shared" si="218"/>
        <v>487.47096999431216</v>
      </c>
      <c r="X285" s="27">
        <f t="shared" si="219"/>
        <v>241.39734815039913</v>
      </c>
      <c r="Y285" s="27">
        <f t="shared" si="209"/>
        <v>1024</v>
      </c>
    </row>
    <row r="286" spans="1:25" x14ac:dyDescent="0.2">
      <c r="A286">
        <v>7</v>
      </c>
      <c r="B286" s="38">
        <f>tpNTRD2TRD!P34</f>
        <v>2.9228182807639169E-2</v>
      </c>
      <c r="C286" s="38">
        <f>tpNTRD2COM!P35</f>
        <v>4.6908293660376188E-2</v>
      </c>
      <c r="D286" s="38">
        <f>tpNTRD2DEAD!P36</f>
        <v>7.52087955101719E-2</v>
      </c>
      <c r="E286" s="38">
        <f>tpNTRD2LOW!P34</f>
        <v>5.719312738934923E-2</v>
      </c>
      <c r="F286" s="38">
        <f t="shared" si="210"/>
        <v>0.79146160063246351</v>
      </c>
      <c r="G286" s="38">
        <f>tpTRD2TCOM!P35</f>
        <v>0.10090879908121209</v>
      </c>
      <c r="H286" s="38">
        <f>tpTRD2DEAD!P36</f>
        <v>7.1716987883351679E-2</v>
      </c>
      <c r="I286" s="38">
        <f>tpTRD2LOW!P35</f>
        <v>6.6154554009986044E-2</v>
      </c>
      <c r="J286" s="38">
        <f t="shared" si="211"/>
        <v>0.76121965902545019</v>
      </c>
      <c r="K286" s="38">
        <f>tpCOM2TRD!P34</f>
        <v>2.5062683163200483E-2</v>
      </c>
      <c r="L286" s="38">
        <f>tpCOM2DEAD!P36</f>
        <v>0.10041545394033191</v>
      </c>
      <c r="M286" s="38">
        <f>tpCOM2LOW!P34</f>
        <v>4.3423978985076994E-2</v>
      </c>
      <c r="N286" s="38">
        <f t="shared" si="212"/>
        <v>0.83109788391139061</v>
      </c>
      <c r="O286" s="38">
        <f>tpTCOM2DEAD!P35</f>
        <v>6.4167088952729601E-2</v>
      </c>
      <c r="P286" s="38">
        <f>tpTCOM2LOW!P34</f>
        <v>3.9196837437465382E-2</v>
      </c>
      <c r="Q286" s="38">
        <f t="shared" si="213"/>
        <v>0.89663607360980502</v>
      </c>
      <c r="S286" s="27">
        <f t="shared" si="214"/>
        <v>62.732566853224618</v>
      </c>
      <c r="T286" s="27">
        <f t="shared" si="221"/>
        <v>118.59042002229809</v>
      </c>
      <c r="U286" s="27">
        <f t="shared" si="222"/>
        <v>44.725371360752135</v>
      </c>
      <c r="V286" s="27">
        <f t="shared" si="220"/>
        <v>28.915888490430277</v>
      </c>
      <c r="W286" s="27">
        <f>S285*D286+T285*L286+U285*H286+V285*O286+W285</f>
        <v>512.68031724292371</v>
      </c>
      <c r="X286" s="27">
        <f t="shared" si="219"/>
        <v>256.35543603037121</v>
      </c>
      <c r="Y286" s="27">
        <f t="shared" si="209"/>
        <v>1024</v>
      </c>
    </row>
    <row r="287" spans="1:25" x14ac:dyDescent="0.2">
      <c r="A287">
        <v>8</v>
      </c>
      <c r="B287" s="38">
        <f>tpNTRD2TRD!P35</f>
        <v>2.7588593420919905E-2</v>
      </c>
      <c r="C287" s="38">
        <f>tpNTRD2COM!P36</f>
        <v>4.293757327176384E-2</v>
      </c>
      <c r="D287" s="38">
        <f>tpNTRD2DEAD!P37</f>
        <v>6.9948084338806615E-2</v>
      </c>
      <c r="E287" s="38">
        <f>tpNTRD2LOW!P35</f>
        <v>5.3907519174879237E-2</v>
      </c>
      <c r="F287" s="38">
        <f t="shared" si="210"/>
        <v>0.8056182297936304</v>
      </c>
      <c r="G287" s="38">
        <f>tpTRD2TCOM!P36</f>
        <v>9.7735750663431542E-2</v>
      </c>
      <c r="H287" s="38">
        <f>tpTRD2DEAD!P37</f>
        <v>6.6917841831538927E-2</v>
      </c>
      <c r="I287" s="38">
        <f>tpTRD2LOW!P36</f>
        <v>6.7318801676730877E-2</v>
      </c>
      <c r="J287" s="38">
        <f t="shared" si="211"/>
        <v>0.76802760582829865</v>
      </c>
      <c r="K287" s="38">
        <f>tpCOM2TRD!P35</f>
        <v>2.3267088760570598E-2</v>
      </c>
      <c r="L287" s="38">
        <f>tpCOM2DEAD!P37</f>
        <v>9.1252311643541084E-2</v>
      </c>
      <c r="M287" s="38">
        <f>tpCOM2LOW!P35</f>
        <v>4.0929463058429372E-2</v>
      </c>
      <c r="N287" s="38">
        <f t="shared" si="212"/>
        <v>0.84455113653745895</v>
      </c>
      <c r="O287" s="38">
        <f>tpTCOM2DEAD!P36</f>
        <v>5.9182347488403453E-2</v>
      </c>
      <c r="P287" s="38">
        <f>tpTCOM2LOW!P35</f>
        <v>3.6061660492341829E-2</v>
      </c>
      <c r="Q287" s="38">
        <f t="shared" si="213"/>
        <v>0.90475599201925472</v>
      </c>
      <c r="S287" s="27">
        <f t="shared" si="214"/>
        <v>50.538499458705395</v>
      </c>
      <c r="T287" s="27">
        <f t="shared" si="221"/>
        <v>102.84925819807263</v>
      </c>
      <c r="U287" s="27">
        <f t="shared" si="222"/>
        <v>38.840276995956472</v>
      </c>
      <c r="V287" s="27">
        <f t="shared" si="220"/>
        <v>30.533091119921245</v>
      </c>
      <c r="W287" s="27">
        <f t="shared" ref="W287:W289" si="223">S286*D287+T286*L287+U286*H287+V286*O287+W286</f>
        <v>532.59422557292828</v>
      </c>
      <c r="X287" s="27">
        <f t="shared" si="219"/>
        <v>268.64464865441602</v>
      </c>
      <c r="Y287" s="27">
        <f t="shared" si="209"/>
        <v>1024</v>
      </c>
    </row>
    <row r="288" spans="1:25" x14ac:dyDescent="0.2">
      <c r="A288">
        <v>9</v>
      </c>
      <c r="B288" s="38">
        <f>tpNTRD2TRD!P36</f>
        <v>2.6165475524646986E-2</v>
      </c>
      <c r="C288" s="38">
        <f>tpNTRD2COM!P37</f>
        <v>3.9737387193388485E-2</v>
      </c>
      <c r="D288" s="38">
        <f>tpNTRD2DEAD!P38</f>
        <v>6.5375213398351062E-2</v>
      </c>
      <c r="E288" s="38">
        <f>tpNTRD2LOW!P36</f>
        <v>5.1044597946335313E-2</v>
      </c>
      <c r="F288" s="38">
        <f t="shared" si="210"/>
        <v>0.81767732593727815</v>
      </c>
      <c r="G288" s="38">
        <f>tpTRD2TCOM!P37</f>
        <v>9.5039291616917154E-2</v>
      </c>
      <c r="H288" s="38">
        <f>tpTRD2DEAD!P38</f>
        <v>6.2720707450785285E-2</v>
      </c>
      <c r="I288" s="38">
        <f>tpTRD2LOW!P37</f>
        <v>6.8352904758106292E-2</v>
      </c>
      <c r="J288" s="38">
        <f t="shared" si="211"/>
        <v>0.77388709617419127</v>
      </c>
      <c r="K288" s="38">
        <f>tpCOM2TRD!P36</f>
        <v>2.1766744491756307E-2</v>
      </c>
      <c r="L288" s="38">
        <f>tpCOM2DEAD!P38</f>
        <v>8.362164338154332E-2</v>
      </c>
      <c r="M288" s="38">
        <f>tpCOM2LOW!P36</f>
        <v>3.8762626512859888E-2</v>
      </c>
      <c r="N288" s="38">
        <f t="shared" si="212"/>
        <v>0.85584898561384048</v>
      </c>
      <c r="O288" s="38">
        <f>tpTCOM2DEAD!P37</f>
        <v>5.5134025753955207E-2</v>
      </c>
      <c r="P288" s="38">
        <f>tpTCOM2LOW!P36</f>
        <v>3.3477016762321732E-2</v>
      </c>
      <c r="Q288" s="38">
        <f t="shared" si="213"/>
        <v>0.91138895748372306</v>
      </c>
      <c r="S288" s="27">
        <f t="shared" si="214"/>
        <v>41.324185094276807</v>
      </c>
      <c r="T288" s="27">
        <f t="shared" si="221"/>
        <v>90.031701221119874</v>
      </c>
      <c r="U288" s="27">
        <f t="shared" si="222"/>
        <v>33.61904657400526</v>
      </c>
      <c r="V288" s="27">
        <f t="shared" si="220"/>
        <v>31.518874496441093</v>
      </c>
      <c r="W288" s="27">
        <f t="shared" si="223"/>
        <v>548.61811663389358</v>
      </c>
      <c r="X288" s="27">
        <f t="shared" si="219"/>
        <v>278.88807598026347</v>
      </c>
      <c r="Y288" s="27">
        <f t="shared" si="209"/>
        <v>1024</v>
      </c>
    </row>
    <row r="289" spans="1:31" x14ac:dyDescent="0.2">
      <c r="A289">
        <v>10</v>
      </c>
      <c r="B289" s="38">
        <f>tpNTRD2TRD!P37</f>
        <v>2.4915937504100816E-2</v>
      </c>
      <c r="C289" s="38">
        <f>tpNTRD2COM!P38</f>
        <v>3.7091523580594532E-2</v>
      </c>
      <c r="D289" s="38">
        <f>tpNTRD2DEAD!P39</f>
        <v>6.1363557717676098E-2</v>
      </c>
      <c r="E289" s="38">
        <f>tpNTRD2LOW!P37</f>
        <v>4.8525528881897539E-2</v>
      </c>
      <c r="F289" s="38">
        <f t="shared" si="210"/>
        <v>0.82810345231573101</v>
      </c>
      <c r="G289" s="38">
        <f>tpTRD2TCOM!P38</f>
        <v>9.2703120878266709E-2</v>
      </c>
      <c r="H289" s="38">
        <f>tpTRD2DEAD!P39</f>
        <v>5.9018994370813926E-2</v>
      </c>
      <c r="I289" s="38">
        <f>tpTRD2LOW!P38</f>
        <v>6.9284450096278927E-2</v>
      </c>
      <c r="J289" s="38">
        <f t="shared" si="211"/>
        <v>0.77899343465464044</v>
      </c>
      <c r="K289" s="38">
        <f>tpCOM2TRD!P37</f>
        <v>2.0489265523343514E-2</v>
      </c>
      <c r="L289" s="38">
        <f>tpCOM2DEAD!P39</f>
        <v>7.716867219502388E-2</v>
      </c>
      <c r="M289" s="38">
        <f>tpCOM2LOW!P37</f>
        <v>3.6859957718129888E-2</v>
      </c>
      <c r="N289" s="38">
        <f t="shared" si="212"/>
        <v>0.86548210456350272</v>
      </c>
      <c r="O289" s="38">
        <f>tpTCOM2DEAD!P38</f>
        <v>5.1764467528515823E-2</v>
      </c>
      <c r="P289" s="38">
        <f>tpTCOM2LOW!P37</f>
        <v>3.1301368121178563E-2</v>
      </c>
      <c r="Q289" s="38">
        <f t="shared" si="213"/>
        <v>0.91693416435030561</v>
      </c>
      <c r="S289" s="27">
        <f t="shared" si="214"/>
        <v>34.220700340704894</v>
      </c>
      <c r="T289" s="27">
        <f>S288*C289+T288*N289</f>
        <v>79.453603236160532</v>
      </c>
      <c r="U289" s="27">
        <f t="shared" si="222"/>
        <v>29.063330805553431</v>
      </c>
      <c r="V289" s="27">
        <f t="shared" si="220"/>
        <v>32.017323386018461</v>
      </c>
      <c r="W289" s="27">
        <f t="shared" si="223"/>
        <v>561.71726256566478</v>
      </c>
      <c r="X289" s="27">
        <f t="shared" si="219"/>
        <v>287.52777966589792</v>
      </c>
      <c r="Y289" s="27">
        <f t="shared" si="209"/>
        <v>1024</v>
      </c>
    </row>
    <row r="290" spans="1:31" x14ac:dyDescent="0.2">
      <c r="B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S290" s="27"/>
      <c r="T290" s="27"/>
      <c r="U290" s="27"/>
      <c r="V290" s="27"/>
      <c r="W290" s="27"/>
      <c r="X290" s="27"/>
      <c r="Y290" s="27"/>
    </row>
    <row r="291" spans="1:31" ht="17" thickBot="1" x14ac:dyDescent="0.25">
      <c r="B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5" t="s">
        <v>176</v>
      </c>
      <c r="Y291" s="27"/>
      <c r="Z291" s="5"/>
    </row>
    <row r="292" spans="1:31" x14ac:dyDescent="0.2">
      <c r="Q292" s="82"/>
      <c r="R292" s="83"/>
      <c r="S292" s="84" t="s">
        <v>69</v>
      </c>
      <c r="T292" s="84" t="s">
        <v>193</v>
      </c>
      <c r="U292" s="84" t="s">
        <v>6</v>
      </c>
      <c r="V292" s="84" t="s">
        <v>194</v>
      </c>
      <c r="W292" s="84" t="s">
        <v>195</v>
      </c>
      <c r="X292" s="84" t="s">
        <v>196</v>
      </c>
      <c r="Y292" s="85"/>
      <c r="Z292" s="78"/>
      <c r="AA292" s="78"/>
      <c r="AB292" s="78"/>
      <c r="AC292" s="78"/>
      <c r="AD292" s="78"/>
      <c r="AE292" s="78"/>
    </row>
    <row r="293" spans="1:31" x14ac:dyDescent="0.2">
      <c r="Q293" s="86" t="s">
        <v>151</v>
      </c>
      <c r="R293">
        <v>0</v>
      </c>
      <c r="S293" s="27">
        <f t="shared" ref="S293:W303" si="224">SUM(S9,S27,S45,S63,S81,S99,S117,S135,S153,S171,S189,S207,S225,S243,S261,S279)</f>
        <v>25190</v>
      </c>
      <c r="T293" s="27">
        <f t="shared" si="224"/>
        <v>0</v>
      </c>
      <c r="U293" s="27">
        <f t="shared" si="224"/>
        <v>0</v>
      </c>
      <c r="V293" s="27">
        <f t="shared" si="224"/>
        <v>0</v>
      </c>
      <c r="W293" s="27">
        <f t="shared" si="224"/>
        <v>0</v>
      </c>
      <c r="X293" s="27">
        <f>SUM(X9,X27,X45,X63,X81,X99,X117,X135,X153,X171,X189,X207,X225,X243,X261,X279)</f>
        <v>0</v>
      </c>
      <c r="Y293" s="87" t="s">
        <v>94</v>
      </c>
    </row>
    <row r="294" spans="1:31" x14ac:dyDescent="0.2">
      <c r="Q294" s="86" t="s">
        <v>115</v>
      </c>
      <c r="R294">
        <v>1</v>
      </c>
      <c r="S294" s="27">
        <f>SUM(S10,S28,S46,S64,S82,S100,S118,S136,S154,S172,S190,S208,S226,S244,S262,S280)</f>
        <v>16477.630298165372</v>
      </c>
      <c r="T294" s="27">
        <f t="shared" si="224"/>
        <v>4260.3672797285099</v>
      </c>
      <c r="U294" s="27">
        <f t="shared" si="224"/>
        <v>1413.2640699853082</v>
      </c>
      <c r="V294" s="27">
        <f t="shared" si="224"/>
        <v>0</v>
      </c>
      <c r="W294" s="27">
        <f t="shared" si="224"/>
        <v>376.63099606366666</v>
      </c>
      <c r="X294" s="27">
        <f>SUM(X10,X28,X46,X64,X82,X100,X118,X136,X154,X172,X190,X208,X226,X244,X262,X280)</f>
        <v>2662.1073560571408</v>
      </c>
      <c r="Y294" s="88">
        <f>SUM(S294:X294)</f>
        <v>25190</v>
      </c>
      <c r="Z294" s="77"/>
      <c r="AA294" s="79"/>
      <c r="AB294" s="80"/>
      <c r="AC294" s="80"/>
      <c r="AD294" s="80"/>
      <c r="AE294" s="80"/>
    </row>
    <row r="295" spans="1:31" x14ac:dyDescent="0.2">
      <c r="Q295" s="89" t="s">
        <v>116</v>
      </c>
      <c r="R295">
        <v>2</v>
      </c>
      <c r="S295" s="27">
        <f t="shared" si="224"/>
        <v>12686.184464508724</v>
      </c>
      <c r="T295" s="27">
        <f t="shared" si="224"/>
        <v>4288.0348818126258</v>
      </c>
      <c r="U295" s="27">
        <f t="shared" si="224"/>
        <v>2400.4860691051181</v>
      </c>
      <c r="V295" s="27">
        <f t="shared" si="224"/>
        <v>85.157206163401696</v>
      </c>
      <c r="W295" s="27">
        <f t="shared" si="224"/>
        <v>805.1614507523758</v>
      </c>
      <c r="X295" s="27">
        <f t="shared" ref="X295:X303" si="225">SUM(X11,X29,X47,X65,X83,X101,X119,X137,X155,X173,X191,X209,X227,X245,X263,X281)</f>
        <v>4924.9759276577543</v>
      </c>
      <c r="Y295" s="88">
        <f t="shared" ref="Y295:Y303" si="226">SUM(S295:X295)</f>
        <v>25190</v>
      </c>
      <c r="Z295" s="77"/>
      <c r="AA295" s="79"/>
      <c r="AB295" s="80"/>
      <c r="AC295" s="80"/>
      <c r="AD295" s="80"/>
      <c r="AE295" s="80"/>
    </row>
    <row r="296" spans="1:31" x14ac:dyDescent="0.2">
      <c r="P296" s="4"/>
      <c r="Q296" s="89" t="s">
        <v>117</v>
      </c>
      <c r="R296">
        <v>3</v>
      </c>
      <c r="S296" s="27">
        <f t="shared" si="224"/>
        <v>10219.130423821491</v>
      </c>
      <c r="T296" s="27">
        <f t="shared" si="224"/>
        <v>4055.2237260318598</v>
      </c>
      <c r="U296" s="27">
        <f t="shared" si="224"/>
        <v>2933.6297347688551</v>
      </c>
      <c r="V296" s="27">
        <f t="shared" si="224"/>
        <v>207.14435542246486</v>
      </c>
      <c r="W296" s="27">
        <f t="shared" si="224"/>
        <v>1153.229501831659</v>
      </c>
      <c r="X296" s="27">
        <f t="shared" si="225"/>
        <v>6621.6422581236693</v>
      </c>
      <c r="Y296" s="88">
        <f t="shared" si="226"/>
        <v>25189.999999999996</v>
      </c>
      <c r="Z296" s="77"/>
      <c r="AA296" s="79"/>
      <c r="AB296" s="80"/>
      <c r="AC296" s="80"/>
      <c r="AD296" s="80"/>
      <c r="AE296" s="80"/>
    </row>
    <row r="297" spans="1:31" x14ac:dyDescent="0.2">
      <c r="Q297" s="89" t="s">
        <v>118</v>
      </c>
      <c r="R297">
        <v>4</v>
      </c>
      <c r="S297" s="27">
        <f t="shared" si="224"/>
        <v>8472.5134444973064</v>
      </c>
      <c r="T297" s="27">
        <f t="shared" si="224"/>
        <v>3776.543329896976</v>
      </c>
      <c r="U297" s="27">
        <f t="shared" si="224"/>
        <v>3201.5465036663022</v>
      </c>
      <c r="V297" s="27">
        <f t="shared" si="224"/>
        <v>338.20843273289051</v>
      </c>
      <c r="W297" s="27">
        <f t="shared" si="224"/>
        <v>1440.0299612869499</v>
      </c>
      <c r="X297" s="27">
        <f t="shared" si="225"/>
        <v>7961.1583279195756</v>
      </c>
      <c r="Y297" s="88">
        <f t="shared" si="226"/>
        <v>25190.000000000004</v>
      </c>
      <c r="Z297" s="77"/>
      <c r="AA297" s="79"/>
      <c r="AB297" s="80"/>
      <c r="AC297" s="80"/>
      <c r="AD297" s="80"/>
      <c r="AE297" s="80"/>
    </row>
    <row r="298" spans="1:31" x14ac:dyDescent="0.2">
      <c r="Q298" s="86" t="s">
        <v>112</v>
      </c>
      <c r="R298">
        <v>5</v>
      </c>
      <c r="S298" s="27">
        <f t="shared" si="224"/>
        <v>7169.7490961941103</v>
      </c>
      <c r="T298" s="27">
        <f t="shared" si="224"/>
        <v>3503.3923555400265</v>
      </c>
      <c r="U298" s="27">
        <f t="shared" si="224"/>
        <v>3307.8302808457433</v>
      </c>
      <c r="V298" s="27">
        <f t="shared" si="224"/>
        <v>466.90026772371459</v>
      </c>
      <c r="W298" s="27">
        <f t="shared" si="224"/>
        <v>1680.7824453230844</v>
      </c>
      <c r="X298" s="27">
        <f t="shared" si="225"/>
        <v>9061.345554373318</v>
      </c>
      <c r="Y298" s="88">
        <f t="shared" si="226"/>
        <v>25189.999999999996</v>
      </c>
      <c r="Z298" s="77"/>
      <c r="AA298" s="79"/>
      <c r="AB298" s="80"/>
      <c r="AC298" s="80"/>
      <c r="AD298" s="80"/>
      <c r="AE298" s="80"/>
    </row>
    <row r="299" spans="1:31" x14ac:dyDescent="0.2">
      <c r="Q299" s="86" t="s">
        <v>119</v>
      </c>
      <c r="R299">
        <v>6</v>
      </c>
      <c r="S299" s="27">
        <f t="shared" si="224"/>
        <v>6162.1905151987303</v>
      </c>
      <c r="T299" s="27">
        <f t="shared" si="224"/>
        <v>3249.9741484887245</v>
      </c>
      <c r="U299" s="27">
        <f t="shared" si="224"/>
        <v>3312.6130390897424</v>
      </c>
      <c r="V299" s="27">
        <f t="shared" si="224"/>
        <v>588.21632725488712</v>
      </c>
      <c r="W299" s="27">
        <f t="shared" si="224"/>
        <v>1886.123420725977</v>
      </c>
      <c r="X299" s="27">
        <f t="shared" si="225"/>
        <v>9990.8825492419401</v>
      </c>
      <c r="Y299" s="88">
        <f t="shared" si="226"/>
        <v>25190</v>
      </c>
      <c r="Z299" s="77"/>
      <c r="AA299" s="79"/>
      <c r="AB299" s="80"/>
      <c r="AC299" s="80"/>
      <c r="AD299" s="80"/>
      <c r="AE299" s="80"/>
    </row>
    <row r="300" spans="1:31" x14ac:dyDescent="0.2">
      <c r="Q300" s="86" t="s">
        <v>120</v>
      </c>
      <c r="R300">
        <v>7</v>
      </c>
      <c r="S300" s="27">
        <f t="shared" si="224"/>
        <v>5361.6495662279485</v>
      </c>
      <c r="T300" s="27">
        <f t="shared" si="224"/>
        <v>3019.3271002576626</v>
      </c>
      <c r="U300" s="27">
        <f t="shared" si="224"/>
        <v>3252.852749084615</v>
      </c>
      <c r="V300" s="27">
        <f t="shared" si="224"/>
        <v>700.0707164131411</v>
      </c>
      <c r="W300" s="27">
        <f t="shared" si="224"/>
        <v>2063.5646411264543</v>
      </c>
      <c r="X300" s="27">
        <f t="shared" si="225"/>
        <v>10792.535226890177</v>
      </c>
      <c r="Y300" s="88">
        <f t="shared" si="226"/>
        <v>25190</v>
      </c>
      <c r="Z300" s="77"/>
      <c r="AA300" s="79"/>
      <c r="AB300" s="80"/>
      <c r="AC300" s="80"/>
      <c r="AD300" s="80"/>
      <c r="AE300" s="80"/>
    </row>
    <row r="301" spans="1:31" x14ac:dyDescent="0.2">
      <c r="Q301" s="86" t="s">
        <v>121</v>
      </c>
      <c r="R301">
        <v>8</v>
      </c>
      <c r="S301" s="27">
        <f t="shared" si="224"/>
        <v>4712.0903184472054</v>
      </c>
      <c r="T301" s="27">
        <f t="shared" si="224"/>
        <v>2810.778294972104</v>
      </c>
      <c r="U301" s="27">
        <f t="shared" si="224"/>
        <v>3152.2425855710831</v>
      </c>
      <c r="V301" s="27">
        <f t="shared" si="224"/>
        <v>801.80549043656447</v>
      </c>
      <c r="W301" s="27">
        <f t="shared" si="224"/>
        <v>2218.5552669315935</v>
      </c>
      <c r="X301" s="27">
        <f t="shared" si="225"/>
        <v>11494.528043641447</v>
      </c>
      <c r="Y301" s="88">
        <f t="shared" si="226"/>
        <v>25190</v>
      </c>
      <c r="Z301" s="77"/>
      <c r="AA301" s="79"/>
      <c r="AB301" s="80"/>
      <c r="AC301" s="80"/>
      <c r="AD301" s="80"/>
      <c r="AE301" s="80"/>
    </row>
    <row r="302" spans="1:31" x14ac:dyDescent="0.2">
      <c r="Q302" s="86" t="s">
        <v>122</v>
      </c>
      <c r="R302">
        <v>9</v>
      </c>
      <c r="S302" s="27">
        <f t="shared" si="224"/>
        <v>4176.0461378830305</v>
      </c>
      <c r="T302" s="27">
        <f t="shared" si="224"/>
        <v>2622.4595456581728</v>
      </c>
      <c r="U302" s="27">
        <f t="shared" si="224"/>
        <v>3026.4325912430172</v>
      </c>
      <c r="V302" s="27">
        <f t="shared" si="224"/>
        <v>893.48774943373076</v>
      </c>
      <c r="W302" s="27">
        <f t="shared" si="224"/>
        <v>2355.1559699377472</v>
      </c>
      <c r="X302" s="27">
        <f t="shared" si="225"/>
        <v>12116.4180058443</v>
      </c>
      <c r="Y302" s="88">
        <f t="shared" si="226"/>
        <v>25190</v>
      </c>
      <c r="Z302" s="77"/>
      <c r="AA302" s="79"/>
      <c r="AB302" s="80"/>
      <c r="AC302" s="80"/>
      <c r="AD302" s="80"/>
      <c r="AE302" s="80"/>
    </row>
    <row r="303" spans="1:31" ht="17" thickBot="1" x14ac:dyDescent="0.25">
      <c r="Q303" s="90" t="s">
        <v>123</v>
      </c>
      <c r="R303" s="91">
        <v>10</v>
      </c>
      <c r="S303" s="92">
        <f t="shared" si="224"/>
        <v>3727.4555798515689</v>
      </c>
      <c r="T303" s="92">
        <f t="shared" si="224"/>
        <v>2452.230589156894</v>
      </c>
      <c r="U303" s="92">
        <f t="shared" si="224"/>
        <v>2885.9733134325888</v>
      </c>
      <c r="V303" s="92">
        <f t="shared" si="224"/>
        <v>975.55245768878876</v>
      </c>
      <c r="W303" s="92">
        <f t="shared" si="224"/>
        <v>2476.4661635548432</v>
      </c>
      <c r="X303" s="92">
        <f t="shared" si="225"/>
        <v>12672.321896315318</v>
      </c>
      <c r="Y303" s="93">
        <f t="shared" si="226"/>
        <v>25190</v>
      </c>
      <c r="Z303" s="77"/>
      <c r="AA303" s="79"/>
      <c r="AB303" s="80"/>
      <c r="AC303" s="80"/>
      <c r="AD303" s="80"/>
      <c r="AE303" s="80"/>
    </row>
    <row r="304" spans="1:31" x14ac:dyDescent="0.2">
      <c r="Y304" s="81"/>
      <c r="Z304" s="77"/>
      <c r="AA304" s="79"/>
      <c r="AB304" s="79"/>
      <c r="AC304" s="79"/>
      <c r="AD304" s="79"/>
      <c r="AE304" s="79"/>
    </row>
    <row r="305" spans="17:24" ht="17" thickBot="1" x14ac:dyDescent="0.25">
      <c r="Q305" s="5" t="s">
        <v>197</v>
      </c>
      <c r="V305" s="51"/>
      <c r="W305" s="27"/>
    </row>
    <row r="306" spans="17:24" x14ac:dyDescent="0.2">
      <c r="Q306" s="82"/>
      <c r="R306" s="83"/>
      <c r="S306" s="94"/>
      <c r="T306" s="95" t="s">
        <v>124</v>
      </c>
      <c r="U306" s="96" t="s">
        <v>125</v>
      </c>
      <c r="V306" s="83"/>
      <c r="W306" s="95" t="s">
        <v>198</v>
      </c>
      <c r="X306" s="97" t="s">
        <v>199</v>
      </c>
    </row>
    <row r="307" spans="17:24" x14ac:dyDescent="0.2">
      <c r="Q307" s="86" t="s">
        <v>115</v>
      </c>
      <c r="S307" s="27"/>
      <c r="T307">
        <v>686</v>
      </c>
      <c r="U307" s="27">
        <f t="shared" ref="U307:U316" si="227">SUM(W10,W28,W46,W64,W82,W100,W118,W136,W154,W172,W190,W208,W226,W244,W262,W280)</f>
        <v>376.63099606366666</v>
      </c>
      <c r="W307">
        <v>3728</v>
      </c>
      <c r="X307" s="88">
        <f t="shared" ref="X307:X316" si="228">SUM(X10,X28,X46,X64,X82,X100,X118,X136,X154,X172,X190,X208,X226,X244,X262,X280)</f>
        <v>2662.1073560571408</v>
      </c>
    </row>
    <row r="308" spans="17:24" x14ac:dyDescent="0.2">
      <c r="Q308" s="89" t="s">
        <v>116</v>
      </c>
      <c r="R308" s="4"/>
      <c r="S308" s="98"/>
      <c r="T308" s="4">
        <v>1014</v>
      </c>
      <c r="U308" s="98">
        <f t="shared" si="227"/>
        <v>805.1614507523758</v>
      </c>
      <c r="W308" s="4">
        <v>5547</v>
      </c>
      <c r="X308" s="99">
        <f t="shared" si="228"/>
        <v>4924.9759276577543</v>
      </c>
    </row>
    <row r="309" spans="17:24" x14ac:dyDescent="0.2">
      <c r="Q309" s="89" t="s">
        <v>117</v>
      </c>
      <c r="R309" s="4"/>
      <c r="S309" s="98"/>
      <c r="T309" s="4">
        <v>1253</v>
      </c>
      <c r="U309" s="98">
        <f t="shared" si="227"/>
        <v>1153.229501831659</v>
      </c>
      <c r="W309" s="4">
        <v>6839</v>
      </c>
      <c r="X309" s="99">
        <f t="shared" si="228"/>
        <v>6621.6422581236693</v>
      </c>
    </row>
    <row r="310" spans="17:24" x14ac:dyDescent="0.2">
      <c r="Q310" s="100" t="s">
        <v>118</v>
      </c>
      <c r="R310" s="101"/>
      <c r="S310" s="102"/>
      <c r="T310" s="101">
        <v>1470</v>
      </c>
      <c r="U310" s="102">
        <f t="shared" si="227"/>
        <v>1440.0299612869499</v>
      </c>
      <c r="V310" s="5"/>
      <c r="W310" s="101">
        <v>7983</v>
      </c>
      <c r="X310" s="103">
        <f t="shared" si="228"/>
        <v>7961.1583279195756</v>
      </c>
    </row>
    <row r="311" spans="17:24" x14ac:dyDescent="0.2">
      <c r="Q311" s="86" t="s">
        <v>112</v>
      </c>
      <c r="S311" s="27"/>
      <c r="T311" s="27">
        <v>1630</v>
      </c>
      <c r="U311" s="27">
        <f t="shared" si="227"/>
        <v>1680.7824453230844</v>
      </c>
      <c r="W311">
        <v>8916</v>
      </c>
      <c r="X311" s="88">
        <f t="shared" si="228"/>
        <v>9061.345554373318</v>
      </c>
    </row>
    <row r="312" spans="17:24" x14ac:dyDescent="0.2">
      <c r="Q312" s="86" t="s">
        <v>119</v>
      </c>
      <c r="S312" s="27"/>
      <c r="T312" s="27">
        <v>1717</v>
      </c>
      <c r="U312" s="27">
        <f t="shared" si="227"/>
        <v>1886.123420725977</v>
      </c>
      <c r="W312">
        <v>9430</v>
      </c>
      <c r="X312" s="88">
        <f t="shared" si="228"/>
        <v>9990.8825492419401</v>
      </c>
    </row>
    <row r="313" spans="17:24" x14ac:dyDescent="0.2">
      <c r="Q313" s="104" t="s">
        <v>120</v>
      </c>
      <c r="R313" s="105"/>
      <c r="S313" s="106"/>
      <c r="T313" s="106">
        <v>1744</v>
      </c>
      <c r="U313" s="106">
        <f t="shared" si="227"/>
        <v>2063.5646411264543</v>
      </c>
      <c r="V313" s="105"/>
      <c r="W313" s="105">
        <v>9578</v>
      </c>
      <c r="X313" s="107">
        <f t="shared" si="228"/>
        <v>10792.535226890177</v>
      </c>
    </row>
    <row r="314" spans="17:24" x14ac:dyDescent="0.2">
      <c r="Q314" s="104" t="s">
        <v>121</v>
      </c>
      <c r="R314" s="105"/>
      <c r="S314" s="106"/>
      <c r="T314" s="106">
        <v>1744</v>
      </c>
      <c r="U314" s="106">
        <f t="shared" si="227"/>
        <v>2218.5552669315935</v>
      </c>
      <c r="V314" s="105"/>
      <c r="W314" s="105">
        <v>9578</v>
      </c>
      <c r="X314" s="107">
        <f t="shared" si="228"/>
        <v>11494.528043641447</v>
      </c>
    </row>
    <row r="315" spans="17:24" x14ac:dyDescent="0.2">
      <c r="Q315" s="104" t="s">
        <v>122</v>
      </c>
      <c r="R315" s="105"/>
      <c r="S315" s="106"/>
      <c r="T315" s="106">
        <v>1744</v>
      </c>
      <c r="U315" s="106">
        <f t="shared" si="227"/>
        <v>2355.1559699377472</v>
      </c>
      <c r="V315" s="105"/>
      <c r="W315" s="105">
        <v>9578</v>
      </c>
      <c r="X315" s="107">
        <f t="shared" si="228"/>
        <v>12116.4180058443</v>
      </c>
    </row>
    <row r="316" spans="17:24" ht="17" thickBot="1" x14ac:dyDescent="0.25">
      <c r="Q316" s="108" t="s">
        <v>123</v>
      </c>
      <c r="R316" s="109"/>
      <c r="S316" s="110"/>
      <c r="T316" s="110">
        <v>1744</v>
      </c>
      <c r="U316" s="110">
        <f t="shared" si="227"/>
        <v>2476.4661635548432</v>
      </c>
      <c r="V316" s="109"/>
      <c r="W316" s="109">
        <v>9578</v>
      </c>
      <c r="X316" s="111">
        <f t="shared" si="228"/>
        <v>12672.321896315318</v>
      </c>
    </row>
    <row r="317" spans="17:24" x14ac:dyDescent="0.2">
      <c r="S317" s="58"/>
      <c r="W317" s="27"/>
    </row>
    <row r="318" spans="17:24" x14ac:dyDescent="0.2">
      <c r="S318" s="58"/>
      <c r="T318" s="75"/>
      <c r="U318" s="27"/>
      <c r="V318" s="51"/>
      <c r="W318" s="75"/>
      <c r="X318" s="51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4052-A352-5441-B5FB-2B8DF8F0C91A}">
  <sheetPr codeName="Sheet16"/>
  <dimension ref="A1:K33"/>
  <sheetViews>
    <sheetView workbookViewId="0">
      <selection activeCell="H31" sqref="H31"/>
    </sheetView>
  </sheetViews>
  <sheetFormatPr baseColWidth="10" defaultRowHeight="16" x14ac:dyDescent="0.2"/>
  <cols>
    <col min="1" max="1" width="25.83203125" customWidth="1"/>
    <col min="2" max="6" width="10.83203125" style="59"/>
    <col min="7" max="7" width="4" customWidth="1"/>
    <col min="8" max="8" width="36.6640625" customWidth="1"/>
  </cols>
  <sheetData>
    <row r="1" spans="1:11" x14ac:dyDescent="0.2">
      <c r="A1" s="137"/>
      <c r="B1" s="136" t="s">
        <v>126</v>
      </c>
      <c r="C1" s="136"/>
      <c r="D1" s="136"/>
      <c r="E1" s="136"/>
      <c r="F1" s="136"/>
      <c r="H1" s="137"/>
      <c r="I1" s="136" t="s">
        <v>126</v>
      </c>
      <c r="J1" s="136"/>
      <c r="K1" s="136"/>
    </row>
    <row r="2" spans="1:11" x14ac:dyDescent="0.2">
      <c r="A2" s="138"/>
      <c r="B2" s="65" t="s">
        <v>106</v>
      </c>
      <c r="C2" s="64" t="s">
        <v>107</v>
      </c>
      <c r="D2" s="64" t="s">
        <v>127</v>
      </c>
      <c r="E2" s="64" t="s">
        <v>105</v>
      </c>
      <c r="F2" s="64" t="s">
        <v>138</v>
      </c>
      <c r="H2" s="138"/>
      <c r="I2" s="64" t="s">
        <v>139</v>
      </c>
      <c r="J2" s="64" t="s">
        <v>140</v>
      </c>
      <c r="K2" s="64" t="s">
        <v>138</v>
      </c>
    </row>
    <row r="3" spans="1:11" x14ac:dyDescent="0.2">
      <c r="A3" s="45" t="s">
        <v>200</v>
      </c>
      <c r="B3" s="60">
        <f>SUM(Validation!X13,Validation!X85,Validation!X157,Validation!X229)</f>
        <v>1309.7744322688989</v>
      </c>
      <c r="C3" s="60">
        <f>SUM(Validation!X31,Validation!X103,Validation!X175,Validation!X247)</f>
        <v>2589.1905099076712</v>
      </c>
      <c r="D3" s="60">
        <f>SUM(Validation!X49,Validation!X121,Validation!X193,Validation!X265)</f>
        <v>3065.731960689287</v>
      </c>
      <c r="E3" s="60">
        <f>SUM(Validation!X67,Validation!X139,Validation!X211,Validation!X283)</f>
        <v>996.46142505371813</v>
      </c>
      <c r="F3" s="60">
        <f>SUM(B3:E3)</f>
        <v>7961.1583279195747</v>
      </c>
      <c r="H3" s="45" t="s">
        <v>200</v>
      </c>
      <c r="I3" s="60">
        <f>SUM(B3:D3)</f>
        <v>6964.6969028658568</v>
      </c>
      <c r="J3" s="60">
        <f>E3</f>
        <v>996.46142505371813</v>
      </c>
      <c r="K3" s="60">
        <f>SUM(I3:J3)</f>
        <v>7961.1583279195747</v>
      </c>
    </row>
    <row r="4" spans="1:11" x14ac:dyDescent="0.2">
      <c r="A4" s="45" t="s">
        <v>201</v>
      </c>
      <c r="B4" s="46">
        <v>1343</v>
      </c>
      <c r="C4" s="46">
        <v>2576</v>
      </c>
      <c r="D4" s="46">
        <v>3057</v>
      </c>
      <c r="E4" s="46">
        <v>1007</v>
      </c>
      <c r="F4" s="46">
        <f>SUM(B4:E4)</f>
        <v>7983</v>
      </c>
      <c r="H4" s="45" t="s">
        <v>201</v>
      </c>
      <c r="I4" s="60">
        <f>SUM(B4:D4)</f>
        <v>6976</v>
      </c>
      <c r="J4" s="46">
        <f>E4</f>
        <v>1007</v>
      </c>
      <c r="K4" s="46">
        <f>SUM(I4:J4)</f>
        <v>7983</v>
      </c>
    </row>
    <row r="5" spans="1:11" x14ac:dyDescent="0.2">
      <c r="A5" s="45" t="s">
        <v>133</v>
      </c>
      <c r="B5" s="60">
        <f>B3-B4</f>
        <v>-33.225567731101137</v>
      </c>
      <c r="C5" s="60">
        <f>C3-C4</f>
        <v>13.190509907671185</v>
      </c>
      <c r="D5" s="60">
        <f>D3-D4</f>
        <v>8.731960689287007</v>
      </c>
      <c r="E5" s="60">
        <f t="shared" ref="E5:F5" si="0">E3-E4</f>
        <v>-10.538574946281869</v>
      </c>
      <c r="F5" s="60">
        <f t="shared" si="0"/>
        <v>-21.841672080425269</v>
      </c>
      <c r="H5" s="45" t="s">
        <v>133</v>
      </c>
      <c r="I5" s="60">
        <f>I3-I4</f>
        <v>-11.303097134143172</v>
      </c>
      <c r="J5" s="60">
        <f>J3-J4</f>
        <v>-10.538574946281869</v>
      </c>
      <c r="K5" s="60">
        <f t="shared" ref="K5" si="1">K3-K4</f>
        <v>-21.841672080425269</v>
      </c>
    </row>
    <row r="6" spans="1:11" x14ac:dyDescent="0.2">
      <c r="A6" s="45" t="s">
        <v>134</v>
      </c>
      <c r="B6" s="46">
        <f>B5/B4</f>
        <v>-2.4739812160164659E-2</v>
      </c>
      <c r="C6" s="46">
        <f>C5/C4</f>
        <v>5.1205395604313605E-3</v>
      </c>
      <c r="D6" s="46">
        <f>D5/D4</f>
        <v>2.8563822994069374E-3</v>
      </c>
      <c r="E6" s="46">
        <f t="shared" ref="E6:F6" si="2">E5/E4</f>
        <v>-1.0465317722226286E-2</v>
      </c>
      <c r="F6" s="46">
        <f t="shared" si="2"/>
        <v>-2.7360230590536476E-3</v>
      </c>
      <c r="H6" s="45" t="s">
        <v>134</v>
      </c>
      <c r="I6" s="46">
        <f>I5/I4</f>
        <v>-1.6202834194585969E-3</v>
      </c>
      <c r="J6" s="46">
        <f t="shared" ref="J6:K6" si="3">J5/J4</f>
        <v>-1.0465317722226286E-2</v>
      </c>
      <c r="K6" s="46">
        <f t="shared" si="3"/>
        <v>-2.7360230590536476E-3</v>
      </c>
    </row>
    <row r="7" spans="1:11" x14ac:dyDescent="0.2">
      <c r="A7" s="45" t="s">
        <v>135</v>
      </c>
      <c r="B7" s="46">
        <f>ABS(B6)</f>
        <v>2.4739812160164659E-2</v>
      </c>
      <c r="C7" s="46">
        <f t="shared" ref="C7:F7" si="4">ABS(C6)</f>
        <v>5.1205395604313605E-3</v>
      </c>
      <c r="D7" s="46">
        <f t="shared" si="4"/>
        <v>2.8563822994069374E-3</v>
      </c>
      <c r="E7" s="46">
        <f t="shared" si="4"/>
        <v>1.0465317722226286E-2</v>
      </c>
      <c r="F7" s="46">
        <f t="shared" si="4"/>
        <v>2.7360230590536476E-3</v>
      </c>
      <c r="H7" s="45" t="s">
        <v>135</v>
      </c>
      <c r="I7" s="46">
        <f t="shared" ref="I7" si="5">ABS(I6)</f>
        <v>1.6202834194585969E-3</v>
      </c>
      <c r="J7" s="46">
        <f t="shared" ref="J7" si="6">ABS(J6)</f>
        <v>1.0465317722226286E-2</v>
      </c>
      <c r="K7" s="46">
        <f t="shared" ref="K7" si="7">ABS(K6)</f>
        <v>2.7360230590536476E-3</v>
      </c>
    </row>
    <row r="8" spans="1:11" x14ac:dyDescent="0.2">
      <c r="A8" s="45" t="s">
        <v>136</v>
      </c>
      <c r="B8" s="61" t="s">
        <v>101</v>
      </c>
      <c r="C8" s="46" t="s">
        <v>101</v>
      </c>
      <c r="D8" s="61" t="s">
        <v>101</v>
      </c>
      <c r="E8" s="46" t="s">
        <v>101</v>
      </c>
      <c r="F8" s="66">
        <f>AVERAGE(B7:E7)</f>
        <v>1.0795512935557311E-2</v>
      </c>
      <c r="H8" s="45" t="s">
        <v>136</v>
      </c>
      <c r="I8" s="61" t="s">
        <v>101</v>
      </c>
      <c r="J8" s="46" t="s">
        <v>101</v>
      </c>
      <c r="K8" s="66">
        <f>AVERAGE(I7:J7)</f>
        <v>6.0428005708424411E-3</v>
      </c>
    </row>
    <row r="9" spans="1:11" hidden="1" x14ac:dyDescent="0.2">
      <c r="A9" s="45" t="s">
        <v>137</v>
      </c>
      <c r="B9" s="46" t="s">
        <v>101</v>
      </c>
      <c r="C9" s="46" t="s">
        <v>101</v>
      </c>
      <c r="D9" s="46" t="s">
        <v>101</v>
      </c>
      <c r="E9" s="46" t="s">
        <v>101</v>
      </c>
      <c r="F9" s="66">
        <f>B7*B4/F4+C7*C4/F4+D7*D4/F4+E7*E4/F4</f>
        <v>8.2283118219142175E-3</v>
      </c>
      <c r="H9" s="45" t="s">
        <v>137</v>
      </c>
      <c r="I9" s="46" t="s">
        <v>101</v>
      </c>
      <c r="J9" s="46" t="s">
        <v>101</v>
      </c>
      <c r="K9" s="66">
        <f>I7*I4/K4+J7*J4/K4</f>
        <v>2.7360230590536194E-3</v>
      </c>
    </row>
    <row r="12" spans="1:11" x14ac:dyDescent="0.2">
      <c r="A12" s="137"/>
      <c r="B12" s="139" t="s">
        <v>88</v>
      </c>
      <c r="C12" s="140"/>
      <c r="D12" s="141"/>
    </row>
    <row r="13" spans="1:11" x14ac:dyDescent="0.2">
      <c r="A13" s="138"/>
      <c r="B13" s="64" t="s">
        <v>89</v>
      </c>
      <c r="C13" s="64" t="s">
        <v>110</v>
      </c>
      <c r="D13" s="64" t="s">
        <v>138</v>
      </c>
    </row>
    <row r="14" spans="1:11" x14ac:dyDescent="0.2">
      <c r="A14" s="45" t="s">
        <v>200</v>
      </c>
      <c r="B14" s="60">
        <f>SUM(Validation!X13,Validation!X31,Validation!X49,Validation!X67,Validation!X85,Validation!X103,Validation!X121,Validation!X139)</f>
        <v>5670.2410942469114</v>
      </c>
      <c r="C14" s="60">
        <f>SUM(Validation!X157,Validation!X175,Validation!X193,Validation!X211,Validation!X229,Validation!X247,Validation!X265,Validation!X283)</f>
        <v>2290.9172336726633</v>
      </c>
      <c r="D14" s="60">
        <f>SUM(B14:C14)</f>
        <v>7961.1583279195747</v>
      </c>
      <c r="H14" t="s">
        <v>142</v>
      </c>
      <c r="I14" t="s">
        <v>141</v>
      </c>
    </row>
    <row r="15" spans="1:11" x14ac:dyDescent="0.2">
      <c r="A15" s="45" t="s">
        <v>201</v>
      </c>
      <c r="B15" s="46">
        <v>5662</v>
      </c>
      <c r="C15" s="46">
        <v>2321</v>
      </c>
      <c r="D15" s="60">
        <f>SUM(B15:C15)</f>
        <v>7983</v>
      </c>
      <c r="H15" t="s">
        <v>143</v>
      </c>
      <c r="I15" s="13" t="s">
        <v>144</v>
      </c>
      <c r="J15" t="s">
        <v>145</v>
      </c>
    </row>
    <row r="16" spans="1:11" x14ac:dyDescent="0.2">
      <c r="A16" s="45" t="s">
        <v>133</v>
      </c>
      <c r="B16" s="60">
        <f>B14-B15</f>
        <v>8.2410942469114161</v>
      </c>
      <c r="C16" s="60">
        <f>C14-C15</f>
        <v>-30.082766327336685</v>
      </c>
      <c r="D16" s="60">
        <f>D14-D15</f>
        <v>-21.841672080425269</v>
      </c>
    </row>
    <row r="17" spans="1:8" x14ac:dyDescent="0.2">
      <c r="A17" s="45" t="s">
        <v>134</v>
      </c>
      <c r="B17" s="46">
        <f>B16/B15</f>
        <v>1.4555094042584627E-3</v>
      </c>
      <c r="C17" s="46">
        <f>C16/C15</f>
        <v>-1.2961122932932652E-2</v>
      </c>
      <c r="D17" s="46">
        <f>D16/D15</f>
        <v>-2.7360230590536476E-3</v>
      </c>
    </row>
    <row r="18" spans="1:8" x14ac:dyDescent="0.2">
      <c r="A18" s="45" t="s">
        <v>135</v>
      </c>
      <c r="B18" s="46">
        <f>ABS(B17)</f>
        <v>1.4555094042584627E-3</v>
      </c>
      <c r="C18" s="46">
        <f t="shared" ref="C18:D18" si="8">ABS(C17)</f>
        <v>1.2961122932932652E-2</v>
      </c>
      <c r="D18" s="46">
        <f t="shared" si="8"/>
        <v>2.7360230590536476E-3</v>
      </c>
    </row>
    <row r="19" spans="1:8" x14ac:dyDescent="0.2">
      <c r="A19" s="45" t="s">
        <v>136</v>
      </c>
      <c r="B19" s="61" t="s">
        <v>101</v>
      </c>
      <c r="C19" s="46" t="s">
        <v>101</v>
      </c>
      <c r="D19" s="66">
        <f>(B18+C18)/2</f>
        <v>7.208316168595557E-3</v>
      </c>
    </row>
    <row r="20" spans="1:8" hidden="1" x14ac:dyDescent="0.2">
      <c r="A20" s="45" t="s">
        <v>137</v>
      </c>
      <c r="B20" s="46" t="s">
        <v>101</v>
      </c>
      <c r="C20" s="46" t="s">
        <v>101</v>
      </c>
      <c r="D20" s="66">
        <f>B18*B15/D15+C18*C15/D15</f>
        <v>4.8006840253348492E-3</v>
      </c>
    </row>
    <row r="21" spans="1:8" x14ac:dyDescent="0.2">
      <c r="D21" s="62"/>
    </row>
    <row r="22" spans="1:8" x14ac:dyDescent="0.2">
      <c r="A22" s="137"/>
      <c r="B22" s="136" t="s">
        <v>130</v>
      </c>
      <c r="C22" s="136"/>
      <c r="D22" s="136"/>
    </row>
    <row r="23" spans="1:8" x14ac:dyDescent="0.2">
      <c r="A23" s="138"/>
      <c r="B23" s="64" t="s">
        <v>131</v>
      </c>
      <c r="C23" s="64" t="s">
        <v>132</v>
      </c>
      <c r="D23" s="64" t="s">
        <v>138</v>
      </c>
    </row>
    <row r="24" spans="1:8" x14ac:dyDescent="0.2">
      <c r="A24" s="45" t="s">
        <v>200</v>
      </c>
      <c r="B24" s="60">
        <f>SUM(Validation!X85,Validation!X103,Validation!X121,Validation!X139,Validation!X229,Validation!X247,Validation!X265,Validation!X283)</f>
        <v>2265.4696549327418</v>
      </c>
      <c r="C24" s="60">
        <f>SUM(Validation!X13,Validation!X31,Validation!X49,Validation!X67,Validation!X157,Validation!X175,Validation!X193,Validation!X211)</f>
        <v>5695.6886729868347</v>
      </c>
      <c r="D24" s="60">
        <f>SUM(B24:C24)</f>
        <v>7961.1583279195765</v>
      </c>
    </row>
    <row r="25" spans="1:8" x14ac:dyDescent="0.2">
      <c r="A25" s="45" t="s">
        <v>201</v>
      </c>
      <c r="B25" s="46">
        <v>2251</v>
      </c>
      <c r="C25" s="46">
        <v>5732</v>
      </c>
      <c r="D25" s="60">
        <f>SUM(B25:C25)</f>
        <v>7983</v>
      </c>
    </row>
    <row r="26" spans="1:8" x14ac:dyDescent="0.2">
      <c r="A26" s="45" t="s">
        <v>133</v>
      </c>
      <c r="B26" s="60">
        <f>B24-B25</f>
        <v>14.469654932741832</v>
      </c>
      <c r="C26" s="60">
        <f>C24-C25</f>
        <v>-36.311327013165283</v>
      </c>
      <c r="D26" s="60">
        <f>D24-D25</f>
        <v>-21.84167208042345</v>
      </c>
    </row>
    <row r="27" spans="1:8" x14ac:dyDescent="0.2">
      <c r="A27" s="45" t="s">
        <v>134</v>
      </c>
      <c r="B27" s="46">
        <f>B26/B25</f>
        <v>6.4281008141900634E-3</v>
      </c>
      <c r="C27" s="46">
        <f>C26/C25</f>
        <v>-6.334844210252143E-3</v>
      </c>
      <c r="D27" s="46">
        <f>D26/D25</f>
        <v>-2.7360230590534199E-3</v>
      </c>
    </row>
    <row r="28" spans="1:8" x14ac:dyDescent="0.2">
      <c r="A28" s="45" t="s">
        <v>135</v>
      </c>
      <c r="B28" s="46">
        <f>ABS(B27)</f>
        <v>6.4281008141900634E-3</v>
      </c>
      <c r="C28" s="46">
        <f t="shared" ref="C28:D28" si="9">ABS(C27)</f>
        <v>6.334844210252143E-3</v>
      </c>
      <c r="D28" s="46">
        <f t="shared" si="9"/>
        <v>2.7360230590534199E-3</v>
      </c>
    </row>
    <row r="29" spans="1:8" x14ac:dyDescent="0.2">
      <c r="A29" s="45" t="s">
        <v>136</v>
      </c>
      <c r="B29" s="61" t="s">
        <v>101</v>
      </c>
      <c r="C29" s="46" t="s">
        <v>101</v>
      </c>
      <c r="D29" s="66">
        <f>(B28+C28)/2</f>
        <v>6.3814725122211032E-3</v>
      </c>
    </row>
    <row r="30" spans="1:8" hidden="1" x14ac:dyDescent="0.2">
      <c r="A30" s="45" t="s">
        <v>137</v>
      </c>
      <c r="B30" s="46" t="s">
        <v>101</v>
      </c>
      <c r="C30" s="46" t="s">
        <v>101</v>
      </c>
      <c r="D30" s="66">
        <f>B28*B25/D25+C28*C25/D25</f>
        <v>6.3611401660913338E-3</v>
      </c>
    </row>
    <row r="31" spans="1:8" ht="51" x14ac:dyDescent="0.2">
      <c r="H31" s="112" t="s">
        <v>146</v>
      </c>
    </row>
    <row r="32" spans="1:8" x14ac:dyDescent="0.2">
      <c r="H32" t="s">
        <v>147</v>
      </c>
    </row>
    <row r="33" spans="8:8" x14ac:dyDescent="0.2">
      <c r="H33" t="s">
        <v>169</v>
      </c>
    </row>
  </sheetData>
  <mergeCells count="8">
    <mergeCell ref="I1:K1"/>
    <mergeCell ref="A12:A13"/>
    <mergeCell ref="B12:D12"/>
    <mergeCell ref="A22:A23"/>
    <mergeCell ref="B22:D22"/>
    <mergeCell ref="A1:A2"/>
    <mergeCell ref="B1:F1"/>
    <mergeCell ref="H1:H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6A7C-BD55-B74E-959E-A8D9A8C374F8}">
  <sheetPr codeName="Sheet17"/>
  <dimension ref="A1:K32"/>
  <sheetViews>
    <sheetView workbookViewId="0">
      <selection activeCell="N34" sqref="N34"/>
    </sheetView>
  </sheetViews>
  <sheetFormatPr baseColWidth="10" defaultRowHeight="16" x14ac:dyDescent="0.2"/>
  <cols>
    <col min="1" max="1" width="25.83203125" customWidth="1"/>
    <col min="2" max="6" width="10.83203125" style="59"/>
    <col min="7" max="7" width="4" customWidth="1"/>
    <col min="8" max="8" width="36.6640625" customWidth="1"/>
  </cols>
  <sheetData>
    <row r="1" spans="1:11" x14ac:dyDescent="0.2">
      <c r="A1" s="137"/>
      <c r="B1" s="136" t="s">
        <v>126</v>
      </c>
      <c r="C1" s="136"/>
      <c r="D1" s="136"/>
      <c r="E1" s="136"/>
      <c r="F1" s="136"/>
      <c r="H1" s="137"/>
      <c r="I1" s="136" t="s">
        <v>126</v>
      </c>
      <c r="J1" s="136"/>
      <c r="K1" s="136"/>
    </row>
    <row r="2" spans="1:11" x14ac:dyDescent="0.2">
      <c r="A2" s="138"/>
      <c r="B2" s="65" t="s">
        <v>106</v>
      </c>
      <c r="C2" s="64" t="s">
        <v>107</v>
      </c>
      <c r="D2" s="64" t="s">
        <v>127</v>
      </c>
      <c r="E2" s="64" t="s">
        <v>105</v>
      </c>
      <c r="F2" s="64" t="s">
        <v>138</v>
      </c>
      <c r="H2" s="138"/>
      <c r="I2" s="64" t="s">
        <v>139</v>
      </c>
      <c r="J2" s="64" t="s">
        <v>140</v>
      </c>
      <c r="K2" s="64" t="s">
        <v>138</v>
      </c>
    </row>
    <row r="3" spans="1:11" x14ac:dyDescent="0.2">
      <c r="A3" s="45" t="s">
        <v>128</v>
      </c>
      <c r="B3" s="60">
        <f>SUM(Validation!W13,Validation!W85,Validation!W157,Validation!W229)</f>
        <v>16.901267606854272</v>
      </c>
      <c r="C3" s="60">
        <f>SUM(Validation!W31,Validation!W103,Validation!W175,Validation!W247)</f>
        <v>53.468957359303182</v>
      </c>
      <c r="D3" s="60">
        <f>SUM(Validation!W49,Validation!W121,Validation!W193,Validation!W265)</f>
        <v>359.8308673547325</v>
      </c>
      <c r="E3" s="60">
        <f>SUM(Validation!W67,Validation!W139,Validation!W211,Validation!W283)</f>
        <v>1009.8288689660601</v>
      </c>
      <c r="F3" s="60">
        <f>SUM(B3:E3)</f>
        <v>1440.0299612869501</v>
      </c>
      <c r="H3" s="45" t="s">
        <v>128</v>
      </c>
      <c r="I3" s="60">
        <f>SUM(B3:D3)</f>
        <v>430.20109232088998</v>
      </c>
      <c r="J3" s="60">
        <f>E3</f>
        <v>1009.8288689660601</v>
      </c>
      <c r="K3" s="60">
        <f>SUM(I3:J3)</f>
        <v>1440.0299612869501</v>
      </c>
    </row>
    <row r="4" spans="1:11" x14ac:dyDescent="0.2">
      <c r="A4" s="45" t="s">
        <v>129</v>
      </c>
      <c r="B4" s="46">
        <v>14</v>
      </c>
      <c r="C4" s="46">
        <v>57</v>
      </c>
      <c r="D4" s="46">
        <v>361</v>
      </c>
      <c r="E4" s="46">
        <v>1038</v>
      </c>
      <c r="F4" s="46">
        <f>SUM(B4:E4)</f>
        <v>1470</v>
      </c>
      <c r="H4" s="45" t="s">
        <v>129</v>
      </c>
      <c r="I4" s="60">
        <f>SUM(B4:D4)</f>
        <v>432</v>
      </c>
      <c r="J4" s="46">
        <f>E4</f>
        <v>1038</v>
      </c>
      <c r="K4" s="46">
        <f>SUM(I4:J4)</f>
        <v>1470</v>
      </c>
    </row>
    <row r="5" spans="1:11" x14ac:dyDescent="0.2">
      <c r="A5" s="45" t="s">
        <v>133</v>
      </c>
      <c r="B5" s="60">
        <f>B3-B4</f>
        <v>2.9012676068542724</v>
      </c>
      <c r="C5" s="60">
        <f>C3-C4</f>
        <v>-3.5310426406968176</v>
      </c>
      <c r="D5" s="60">
        <f>D3-D4</f>
        <v>-1.1691326452674957</v>
      </c>
      <c r="E5" s="60">
        <f t="shared" ref="E5:F5" si="0">E3-E4</f>
        <v>-28.171131033939901</v>
      </c>
      <c r="F5" s="60">
        <f t="shared" si="0"/>
        <v>-29.970038713049917</v>
      </c>
      <c r="H5" s="45" t="s">
        <v>133</v>
      </c>
      <c r="I5" s="60">
        <f>I3-I4</f>
        <v>-1.798907679110016</v>
      </c>
      <c r="J5" s="60">
        <f t="shared" ref="J5" si="1">J3-J4</f>
        <v>-28.171131033939901</v>
      </c>
      <c r="K5" s="60">
        <f t="shared" ref="K5" si="2">K3-K4</f>
        <v>-29.970038713049917</v>
      </c>
    </row>
    <row r="6" spans="1:11" x14ac:dyDescent="0.2">
      <c r="A6" s="45" t="s">
        <v>134</v>
      </c>
      <c r="B6" s="46">
        <f>B5/B4</f>
        <v>0.20723340048959088</v>
      </c>
      <c r="C6" s="46">
        <f>C5/C4</f>
        <v>-6.1948116503452944E-2</v>
      </c>
      <c r="D6" s="46">
        <f>D5/D4</f>
        <v>-3.2385945852285202E-3</v>
      </c>
      <c r="E6" s="46">
        <f t="shared" ref="E6:F6" si="3">E5/E4</f>
        <v>-2.7139817951772543E-2</v>
      </c>
      <c r="F6" s="46">
        <f t="shared" si="3"/>
        <v>-2.0387781437448921E-2</v>
      </c>
      <c r="H6" s="45" t="s">
        <v>134</v>
      </c>
      <c r="I6" s="46">
        <f>I5/I4</f>
        <v>-4.1641381460879997E-3</v>
      </c>
      <c r="J6" s="46">
        <f t="shared" ref="J6" si="4">J5/J4</f>
        <v>-2.7139817951772543E-2</v>
      </c>
      <c r="K6" s="46">
        <f t="shared" ref="K6" si="5">K5/K4</f>
        <v>-2.0387781437448921E-2</v>
      </c>
    </row>
    <row r="7" spans="1:11" x14ac:dyDescent="0.2">
      <c r="A7" s="45" t="s">
        <v>135</v>
      </c>
      <c r="B7" s="46">
        <f t="shared" ref="B7" si="6">ABS(B6)</f>
        <v>0.20723340048959088</v>
      </c>
      <c r="C7" s="46">
        <f t="shared" ref="C7" si="7">ABS(C6)</f>
        <v>6.1948116503452944E-2</v>
      </c>
      <c r="D7" s="46">
        <f t="shared" ref="D7" si="8">ABS(D6)</f>
        <v>3.2385945852285202E-3</v>
      </c>
      <c r="E7" s="46">
        <f t="shared" ref="E7" si="9">ABS(E6)</f>
        <v>2.7139817951772543E-2</v>
      </c>
      <c r="F7" s="46">
        <f t="shared" ref="F7" si="10">ABS(F6)</f>
        <v>2.0387781437448921E-2</v>
      </c>
      <c r="H7" s="45" t="s">
        <v>135</v>
      </c>
      <c r="I7" s="46">
        <f t="shared" ref="I7" si="11">ABS(I6)</f>
        <v>4.1641381460879997E-3</v>
      </c>
      <c r="J7" s="46">
        <f t="shared" ref="J7" si="12">ABS(J6)</f>
        <v>2.7139817951772543E-2</v>
      </c>
      <c r="K7" s="46">
        <f t="shared" ref="K7" si="13">ABS(K6)</f>
        <v>2.0387781437448921E-2</v>
      </c>
    </row>
    <row r="8" spans="1:11" x14ac:dyDescent="0.2">
      <c r="A8" s="45" t="s">
        <v>136</v>
      </c>
      <c r="B8" s="61" t="s">
        <v>101</v>
      </c>
      <c r="C8" s="46" t="s">
        <v>101</v>
      </c>
      <c r="D8" s="61" t="s">
        <v>101</v>
      </c>
      <c r="E8" s="46" t="s">
        <v>101</v>
      </c>
      <c r="F8" s="66">
        <f>AVERAGE(B7:E7)</f>
        <v>7.4889982382511225E-2</v>
      </c>
      <c r="H8" s="45" t="s">
        <v>136</v>
      </c>
      <c r="I8" s="61" t="s">
        <v>101</v>
      </c>
      <c r="J8" s="46" t="s">
        <v>101</v>
      </c>
      <c r="K8" s="66">
        <f>AVERAGE(I7:J7)</f>
        <v>1.565197804893027E-2</v>
      </c>
    </row>
    <row r="9" spans="1:11" hidden="1" x14ac:dyDescent="0.2">
      <c r="A9" s="45" t="s">
        <v>137</v>
      </c>
      <c r="B9" s="46" t="s">
        <v>101</v>
      </c>
      <c r="C9" s="46" t="s">
        <v>101</v>
      </c>
      <c r="D9" s="46" t="s">
        <v>101</v>
      </c>
      <c r="E9" s="46" t="s">
        <v>101</v>
      </c>
      <c r="F9" s="63">
        <f>B7*B4/F4+C7*C4/F4+D7*D4/F4+E7*E4/F4</f>
        <v>2.4335084303917336E-2</v>
      </c>
      <c r="H9" s="45" t="s">
        <v>137</v>
      </c>
      <c r="I9" s="46" t="s">
        <v>101</v>
      </c>
      <c r="J9" s="46" t="s">
        <v>101</v>
      </c>
      <c r="K9" s="63">
        <f>I7*I4/K4+J7*J4/K4</f>
        <v>2.0387781437448921E-2</v>
      </c>
    </row>
    <row r="12" spans="1:11" x14ac:dyDescent="0.2">
      <c r="A12" s="137"/>
      <c r="B12" s="139" t="s">
        <v>88</v>
      </c>
      <c r="C12" s="140"/>
      <c r="D12" s="141"/>
    </row>
    <row r="13" spans="1:11" x14ac:dyDescent="0.2">
      <c r="A13" s="138"/>
      <c r="B13" s="64" t="s">
        <v>89</v>
      </c>
      <c r="C13" s="64" t="s">
        <v>110</v>
      </c>
      <c r="D13" s="64" t="s">
        <v>138</v>
      </c>
    </row>
    <row r="14" spans="1:11" x14ac:dyDescent="0.2">
      <c r="A14" s="45" t="s">
        <v>128</v>
      </c>
      <c r="B14" s="60">
        <f>SUM(Validation!W13,Validation!W31,Validation!W49,Validation!W67,Validation!W85,Validation!W103,Validation!W121,Validation!W139)</f>
        <v>732.40728222732741</v>
      </c>
      <c r="C14" s="60">
        <f>SUM(Validation!W157,Validation!W175,Validation!W193,Validation!W211,Validation!W229,Validation!W247,Validation!W265,Validation!W283)</f>
        <v>707.62267905962267</v>
      </c>
      <c r="D14" s="60">
        <f>SUM(B14:C14)</f>
        <v>1440.0299612869501</v>
      </c>
      <c r="H14" t="s">
        <v>142</v>
      </c>
      <c r="I14" t="s">
        <v>141</v>
      </c>
    </row>
    <row r="15" spans="1:11" x14ac:dyDescent="0.2">
      <c r="A15" s="45" t="s">
        <v>129</v>
      </c>
      <c r="B15" s="46">
        <v>728</v>
      </c>
      <c r="C15" s="46">
        <v>742</v>
      </c>
      <c r="D15" s="60">
        <f>SUM(B15:C15)</f>
        <v>1470</v>
      </c>
      <c r="H15" t="s">
        <v>143</v>
      </c>
      <c r="I15" s="13" t="s">
        <v>144</v>
      </c>
      <c r="J15" t="s">
        <v>145</v>
      </c>
    </row>
    <row r="16" spans="1:11" x14ac:dyDescent="0.2">
      <c r="A16" s="45" t="s">
        <v>133</v>
      </c>
      <c r="B16" s="60">
        <f>B14-B15</f>
        <v>4.4072822273274141</v>
      </c>
      <c r="C16" s="60">
        <f>C14-C15</f>
        <v>-34.377320940377331</v>
      </c>
      <c r="D16" s="60">
        <f>D14-D15</f>
        <v>-29.970038713049917</v>
      </c>
    </row>
    <row r="17" spans="1:8" x14ac:dyDescent="0.2">
      <c r="A17" s="45" t="s">
        <v>134</v>
      </c>
      <c r="B17" s="46">
        <f>B16/B15</f>
        <v>6.0539591034717228E-3</v>
      </c>
      <c r="C17" s="46">
        <f>C16/C15</f>
        <v>-4.6330621213446541E-2</v>
      </c>
      <c r="D17" s="46">
        <f>D16/D15</f>
        <v>-2.0387781437448921E-2</v>
      </c>
    </row>
    <row r="18" spans="1:8" x14ac:dyDescent="0.2">
      <c r="A18" s="45" t="s">
        <v>135</v>
      </c>
      <c r="B18" s="46">
        <f t="shared" ref="B18" si="14">ABS(B17)</f>
        <v>6.0539591034717228E-3</v>
      </c>
      <c r="C18" s="46">
        <f t="shared" ref="C18" si="15">ABS(C17)</f>
        <v>4.6330621213446541E-2</v>
      </c>
      <c r="D18" s="46">
        <f t="shared" ref="D18" si="16">ABS(D17)</f>
        <v>2.0387781437448921E-2</v>
      </c>
    </row>
    <row r="19" spans="1:8" x14ac:dyDescent="0.2">
      <c r="A19" s="45" t="s">
        <v>136</v>
      </c>
      <c r="B19" s="61" t="s">
        <v>101</v>
      </c>
      <c r="C19" s="46" t="s">
        <v>101</v>
      </c>
      <c r="D19" s="66">
        <f>(B18+C18)/2</f>
        <v>2.6192290158459131E-2</v>
      </c>
    </row>
    <row r="20" spans="1:8" hidden="1" x14ac:dyDescent="0.2">
      <c r="A20" s="45" t="s">
        <v>137</v>
      </c>
      <c r="B20" s="46" t="s">
        <v>101</v>
      </c>
      <c r="C20" s="46" t="s">
        <v>101</v>
      </c>
      <c r="D20" s="66">
        <f>B18*B15/D15+C18*C15/D15</f>
        <v>2.6384083787554247E-2</v>
      </c>
    </row>
    <row r="21" spans="1:8" x14ac:dyDescent="0.2">
      <c r="D21" s="62"/>
    </row>
    <row r="22" spans="1:8" x14ac:dyDescent="0.2">
      <c r="A22" s="137"/>
      <c r="B22" s="136" t="s">
        <v>130</v>
      </c>
      <c r="C22" s="136"/>
      <c r="D22" s="136"/>
    </row>
    <row r="23" spans="1:8" x14ac:dyDescent="0.2">
      <c r="A23" s="138"/>
      <c r="B23" s="64" t="s">
        <v>131</v>
      </c>
      <c r="C23" s="64" t="s">
        <v>132</v>
      </c>
      <c r="D23" s="64" t="s">
        <v>138</v>
      </c>
    </row>
    <row r="24" spans="1:8" x14ac:dyDescent="0.2">
      <c r="A24" s="45" t="s">
        <v>128</v>
      </c>
      <c r="B24" s="60">
        <f>SUM(Validation!W85,Validation!W103,Validation!W121,Validation!W139,Validation!W229,Validation!W247,Validation!W265,Validation!W283)</f>
        <v>1096.0892598152809</v>
      </c>
      <c r="C24" s="60">
        <f>SUM(Validation!W13,Validation!W31,Validation!W49,Validation!W67,Validation!W157,Validation!W175,Validation!W193,Validation!W211)</f>
        <v>343.94070147166912</v>
      </c>
      <c r="D24" s="60">
        <f>SUM(B24:C24)</f>
        <v>1440.0299612869501</v>
      </c>
    </row>
    <row r="25" spans="1:8" x14ac:dyDescent="0.2">
      <c r="A25" s="45" t="s">
        <v>129</v>
      </c>
      <c r="B25" s="46">
        <v>1133</v>
      </c>
      <c r="C25" s="46">
        <v>337</v>
      </c>
      <c r="D25" s="60">
        <f>SUM(B25:C25)</f>
        <v>1470</v>
      </c>
    </row>
    <row r="26" spans="1:8" x14ac:dyDescent="0.2">
      <c r="A26" s="45" t="s">
        <v>133</v>
      </c>
      <c r="B26" s="60">
        <f>B24-B25</f>
        <v>-36.910740184719089</v>
      </c>
      <c r="C26" s="60">
        <f>C24-C25</f>
        <v>6.9407014716691151</v>
      </c>
      <c r="D26" s="60">
        <f>D24-D25</f>
        <v>-29.970038713049917</v>
      </c>
    </row>
    <row r="27" spans="1:8" x14ac:dyDescent="0.2">
      <c r="A27" s="45" t="s">
        <v>134</v>
      </c>
      <c r="B27" s="46">
        <f>B26/B25</f>
        <v>-3.2577881892955948E-2</v>
      </c>
      <c r="C27" s="46">
        <f>C26/C25</f>
        <v>2.0595553328395001E-2</v>
      </c>
      <c r="D27" s="46">
        <f>D26/D25</f>
        <v>-2.0387781437448921E-2</v>
      </c>
    </row>
    <row r="28" spans="1:8" x14ac:dyDescent="0.2">
      <c r="A28" s="45" t="s">
        <v>135</v>
      </c>
      <c r="B28" s="46">
        <f t="shared" ref="B28" si="17">ABS(B27)</f>
        <v>3.2577881892955948E-2</v>
      </c>
      <c r="C28" s="46">
        <f t="shared" ref="C28" si="18">ABS(C27)</f>
        <v>2.0595553328395001E-2</v>
      </c>
      <c r="D28" s="46">
        <f t="shared" ref="D28" si="19">ABS(D27)</f>
        <v>2.0387781437448921E-2</v>
      </c>
    </row>
    <row r="29" spans="1:8" x14ac:dyDescent="0.2">
      <c r="A29" s="45" t="s">
        <v>136</v>
      </c>
      <c r="B29" s="61" t="s">
        <v>101</v>
      </c>
      <c r="C29" s="46" t="s">
        <v>101</v>
      </c>
      <c r="D29" s="66">
        <f>(B28+C28)/2</f>
        <v>2.6586717610675475E-2</v>
      </c>
    </row>
    <row r="30" spans="1:8" hidden="1" x14ac:dyDescent="0.2">
      <c r="A30" s="45" t="s">
        <v>137</v>
      </c>
      <c r="B30" s="46" t="s">
        <v>101</v>
      </c>
      <c r="C30" s="46" t="s">
        <v>101</v>
      </c>
      <c r="D30" s="63">
        <f>B28*B25/D25+C28*C25/D25</f>
        <v>2.9830912691420547E-2</v>
      </c>
    </row>
    <row r="31" spans="1:8" x14ac:dyDescent="0.2">
      <c r="H31" t="s">
        <v>146</v>
      </c>
    </row>
    <row r="32" spans="1:8" x14ac:dyDescent="0.2">
      <c r="H32" t="s">
        <v>147</v>
      </c>
    </row>
  </sheetData>
  <mergeCells count="8">
    <mergeCell ref="H1:H2"/>
    <mergeCell ref="I1:K1"/>
    <mergeCell ref="A12:A13"/>
    <mergeCell ref="B12:D12"/>
    <mergeCell ref="B22:D22"/>
    <mergeCell ref="B1:F1"/>
    <mergeCell ref="A22:A23"/>
    <mergeCell ref="A1:A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FF8D-D70E-4E46-932B-348A1FC2426F}">
  <sheetPr codeName="Sheet18"/>
  <dimension ref="A1:K30"/>
  <sheetViews>
    <sheetView workbookViewId="0">
      <selection activeCell="D11" sqref="D11"/>
    </sheetView>
  </sheetViews>
  <sheetFormatPr baseColWidth="10" defaultRowHeight="16" x14ac:dyDescent="0.2"/>
  <cols>
    <col min="1" max="1" width="17.33203125" customWidth="1"/>
    <col min="2" max="2" width="10.83203125" style="16"/>
    <col min="5" max="5" width="10.83203125" customWidth="1"/>
    <col min="10" max="10" width="10.83203125" customWidth="1"/>
  </cols>
  <sheetData>
    <row r="1" spans="1:11" x14ac:dyDescent="0.2">
      <c r="A1" s="45"/>
      <c r="B1" s="142" t="s">
        <v>102</v>
      </c>
      <c r="C1" s="142"/>
      <c r="D1" s="142"/>
      <c r="E1" s="142"/>
      <c r="F1" s="142"/>
      <c r="G1" s="142" t="s">
        <v>103</v>
      </c>
      <c r="H1" s="142"/>
      <c r="I1" s="142"/>
      <c r="J1" s="142"/>
      <c r="K1" s="142"/>
    </row>
    <row r="2" spans="1:11" x14ac:dyDescent="0.2">
      <c r="A2" s="45"/>
      <c r="B2" s="47" t="s">
        <v>96</v>
      </c>
      <c r="C2" s="45" t="s">
        <v>97</v>
      </c>
      <c r="D2" s="45" t="s">
        <v>98</v>
      </c>
      <c r="E2" s="45" t="s">
        <v>99</v>
      </c>
      <c r="F2" s="45" t="s">
        <v>100</v>
      </c>
      <c r="G2" s="45" t="s">
        <v>96</v>
      </c>
      <c r="H2" s="45" t="s">
        <v>97</v>
      </c>
      <c r="I2" s="45" t="s">
        <v>98</v>
      </c>
      <c r="J2" s="45" t="s">
        <v>99</v>
      </c>
      <c r="K2" s="45" t="s">
        <v>100</v>
      </c>
    </row>
    <row r="3" spans="1:11" x14ac:dyDescent="0.2">
      <c r="A3" s="45" t="s">
        <v>0</v>
      </c>
      <c r="B3" s="47">
        <v>28855.85</v>
      </c>
      <c r="C3" s="45">
        <v>28877.45</v>
      </c>
      <c r="D3" s="45">
        <v>28775.16</v>
      </c>
      <c r="E3" s="48">
        <v>28496.35</v>
      </c>
      <c r="F3" s="45" t="s">
        <v>101</v>
      </c>
      <c r="G3" s="45">
        <v>28912.78</v>
      </c>
      <c r="H3" s="45">
        <v>28926.25</v>
      </c>
      <c r="I3" s="45">
        <v>28832.09</v>
      </c>
      <c r="J3" s="48">
        <v>28553.29</v>
      </c>
      <c r="K3" s="45" t="s">
        <v>101</v>
      </c>
    </row>
    <row r="4" spans="1:11" x14ac:dyDescent="0.2">
      <c r="A4" s="45" t="s">
        <v>67</v>
      </c>
      <c r="B4" s="49">
        <v>30121.59</v>
      </c>
      <c r="C4" s="45">
        <v>40444.9</v>
      </c>
      <c r="D4" s="45">
        <v>30338.400000000001</v>
      </c>
      <c r="E4" s="45">
        <v>30477.84</v>
      </c>
      <c r="F4" s="45" t="s">
        <v>101</v>
      </c>
      <c r="G4" s="48">
        <v>30178.53</v>
      </c>
      <c r="H4" s="45">
        <v>40493.71</v>
      </c>
      <c r="I4" s="45">
        <v>30395.33</v>
      </c>
      <c r="J4" s="45">
        <v>30534.78</v>
      </c>
      <c r="K4" s="45" t="s">
        <v>101</v>
      </c>
    </row>
    <row r="5" spans="1:11" x14ac:dyDescent="0.2">
      <c r="A5" s="45" t="s">
        <v>76</v>
      </c>
      <c r="B5" s="47">
        <v>7057.058</v>
      </c>
      <c r="C5" s="45">
        <v>7326.9189999999999</v>
      </c>
      <c r="D5" s="48">
        <v>7047.97</v>
      </c>
      <c r="E5" s="45">
        <v>7076.4489999999996</v>
      </c>
      <c r="F5" s="45">
        <v>7150.1850000000004</v>
      </c>
      <c r="G5" s="45">
        <v>7113.9970000000003</v>
      </c>
      <c r="H5" s="45">
        <v>7375.7250000000004</v>
      </c>
      <c r="I5" s="48">
        <v>7104.9089999999997</v>
      </c>
      <c r="J5" s="45">
        <v>7133.3879999999999</v>
      </c>
      <c r="K5" s="45">
        <v>7207.125</v>
      </c>
    </row>
    <row r="6" spans="1:11" x14ac:dyDescent="0.2">
      <c r="A6" s="45" t="s">
        <v>177</v>
      </c>
      <c r="B6" s="47">
        <v>46386.74</v>
      </c>
      <c r="C6" s="45">
        <v>46412.92</v>
      </c>
      <c r="D6" s="45">
        <v>46006.71</v>
      </c>
      <c r="E6" s="48">
        <v>45377.34</v>
      </c>
      <c r="F6" s="45" t="s">
        <v>101</v>
      </c>
      <c r="G6" s="45">
        <v>46443.67</v>
      </c>
      <c r="H6" s="45">
        <v>46461.72</v>
      </c>
      <c r="I6" s="45">
        <v>46063.65</v>
      </c>
      <c r="J6" s="48">
        <v>45434.28</v>
      </c>
      <c r="K6" s="45" t="s">
        <v>101</v>
      </c>
    </row>
    <row r="7" spans="1:11" x14ac:dyDescent="0.2">
      <c r="A7" s="45" t="s">
        <v>68</v>
      </c>
      <c r="B7" s="49">
        <v>5792.64</v>
      </c>
      <c r="C7" s="45">
        <v>5869.8779999999997</v>
      </c>
      <c r="D7" s="45">
        <v>5802.7470000000003</v>
      </c>
      <c r="E7" s="45">
        <v>5865.4369999999999</v>
      </c>
      <c r="F7" s="45" t="s">
        <v>101</v>
      </c>
      <c r="G7" s="48">
        <v>5837.442</v>
      </c>
      <c r="H7" s="45">
        <v>5908.2790000000005</v>
      </c>
      <c r="I7" s="45">
        <v>5847.549</v>
      </c>
      <c r="J7" s="45">
        <v>5910.2380000000003</v>
      </c>
      <c r="K7" s="45" t="s">
        <v>101</v>
      </c>
    </row>
    <row r="8" spans="1:11" x14ac:dyDescent="0.2">
      <c r="A8" s="45" t="s">
        <v>77</v>
      </c>
      <c r="B8" s="76">
        <v>1292.7660000000001</v>
      </c>
      <c r="C8" s="76">
        <v>1292.7660000000001</v>
      </c>
      <c r="D8" s="49">
        <v>1248.2329999999999</v>
      </c>
      <c r="E8" s="47">
        <v>1257.962</v>
      </c>
      <c r="F8" s="47">
        <v>1255.021</v>
      </c>
      <c r="G8" s="76">
        <v>-12928.84</v>
      </c>
      <c r="H8" s="45">
        <v>1331.1679999999999</v>
      </c>
      <c r="I8" s="48">
        <v>1293.0340000000001</v>
      </c>
      <c r="J8" s="45">
        <v>1302.7639999999999</v>
      </c>
      <c r="K8" s="45">
        <v>1299.8219999999999</v>
      </c>
    </row>
    <row r="9" spans="1:11" x14ac:dyDescent="0.2">
      <c r="A9" s="45" t="s">
        <v>178</v>
      </c>
      <c r="B9" s="49">
        <v>5048.2340000000004</v>
      </c>
      <c r="C9" s="45">
        <v>5057.6880000000001</v>
      </c>
      <c r="D9" s="45">
        <v>5050.8879999999999</v>
      </c>
      <c r="E9" s="45">
        <v>5089.6779999999999</v>
      </c>
      <c r="F9" s="45" t="s">
        <v>101</v>
      </c>
      <c r="G9" s="48">
        <v>5093.0360000000001</v>
      </c>
      <c r="H9" s="45">
        <v>5096.09</v>
      </c>
      <c r="I9" s="45">
        <v>5095.6899999999996</v>
      </c>
      <c r="J9" s="45">
        <v>5134.4799999999996</v>
      </c>
      <c r="K9" s="45" t="s">
        <v>101</v>
      </c>
    </row>
    <row r="10" spans="1:11" x14ac:dyDescent="0.2">
      <c r="A10" s="45" t="s">
        <v>78</v>
      </c>
      <c r="B10" s="47">
        <v>6130.076</v>
      </c>
      <c r="C10" s="45">
        <v>6177.2920000000004</v>
      </c>
      <c r="D10" s="45">
        <v>6123.1940000000004</v>
      </c>
      <c r="E10" s="48">
        <v>6122.3180000000002</v>
      </c>
      <c r="F10" s="45" t="s">
        <v>101</v>
      </c>
      <c r="G10" s="45">
        <v>6176.95</v>
      </c>
      <c r="H10" s="45">
        <v>6217.47</v>
      </c>
      <c r="I10" s="45">
        <v>6170.0690000000004</v>
      </c>
      <c r="J10" s="48">
        <v>6169.192</v>
      </c>
      <c r="K10" s="45" t="s">
        <v>101</v>
      </c>
    </row>
    <row r="11" spans="1:11" x14ac:dyDescent="0.2">
      <c r="A11" s="45" t="s">
        <v>80</v>
      </c>
      <c r="B11" s="47">
        <v>4548.375</v>
      </c>
      <c r="C11" s="45">
        <v>4693.7629999999999</v>
      </c>
      <c r="D11" s="48">
        <v>4547.5770000000002</v>
      </c>
      <c r="E11" s="45">
        <v>4564.3389999999999</v>
      </c>
      <c r="F11" s="45">
        <v>4607.4009999999998</v>
      </c>
      <c r="G11" s="45">
        <v>4595.2489999999998</v>
      </c>
      <c r="H11" s="45">
        <v>4733.9409999999998</v>
      </c>
      <c r="I11" s="48">
        <v>4594.4520000000002</v>
      </c>
      <c r="J11" s="45">
        <v>4611.2139999999999</v>
      </c>
      <c r="K11" s="45">
        <v>4654.2759999999998</v>
      </c>
    </row>
    <row r="12" spans="1:11" x14ac:dyDescent="0.2">
      <c r="A12" s="45" t="s">
        <v>179</v>
      </c>
      <c r="B12" s="47">
        <v>11238.96</v>
      </c>
      <c r="C12" s="45">
        <v>11295.77</v>
      </c>
      <c r="D12" s="45">
        <v>11168.26</v>
      </c>
      <c r="E12" s="48">
        <v>11032.54</v>
      </c>
      <c r="F12" s="45" t="s">
        <v>101</v>
      </c>
      <c r="G12" s="45">
        <v>11285.52</v>
      </c>
      <c r="H12" s="45">
        <v>11335.68</v>
      </c>
      <c r="I12" s="45">
        <v>11214.82</v>
      </c>
      <c r="J12" s="48">
        <v>11079.1</v>
      </c>
      <c r="K12" s="45" t="s">
        <v>101</v>
      </c>
    </row>
    <row r="13" spans="1:11" x14ac:dyDescent="0.2">
      <c r="A13" s="45" t="s">
        <v>81</v>
      </c>
      <c r="B13" s="49">
        <v>415.3417</v>
      </c>
      <c r="C13" s="45">
        <v>512.36789999999996</v>
      </c>
      <c r="D13" s="45">
        <v>421.58920000000001</v>
      </c>
      <c r="E13" s="45">
        <v>434.40010000000001</v>
      </c>
      <c r="F13" s="45">
        <v>501.02159999999998</v>
      </c>
      <c r="G13" s="48">
        <v>448.18630000000002</v>
      </c>
      <c r="H13" s="45">
        <v>540.5204</v>
      </c>
      <c r="I13" s="45">
        <v>454.43380000000002</v>
      </c>
      <c r="J13" s="45">
        <v>467.24470000000002</v>
      </c>
      <c r="K13" s="45">
        <v>533.86620000000005</v>
      </c>
    </row>
    <row r="14" spans="1:11" x14ac:dyDescent="0.2">
      <c r="A14" s="45" t="s">
        <v>180</v>
      </c>
      <c r="B14" s="47">
        <v>755.32230000000004</v>
      </c>
      <c r="C14" s="45">
        <v>756.65340000000003</v>
      </c>
      <c r="D14" s="45">
        <v>754.2174</v>
      </c>
      <c r="E14" s="48">
        <v>753.36959999999999</v>
      </c>
      <c r="F14" s="45" t="s">
        <v>101</v>
      </c>
      <c r="G14" s="45">
        <v>788.16690000000006</v>
      </c>
      <c r="H14" s="48">
        <v>784.80589999999995</v>
      </c>
      <c r="I14" s="45">
        <v>787.06200000000001</v>
      </c>
      <c r="J14" s="45">
        <v>786.21420000000001</v>
      </c>
      <c r="K14" s="45" t="s">
        <v>101</v>
      </c>
    </row>
    <row r="17" spans="1:6" x14ac:dyDescent="0.2">
      <c r="A17" t="s">
        <v>148</v>
      </c>
    </row>
    <row r="18" spans="1:6" x14ac:dyDescent="0.2">
      <c r="A18" t="s">
        <v>149</v>
      </c>
    </row>
    <row r="19" spans="1:6" x14ac:dyDescent="0.2">
      <c r="A19" t="s">
        <v>150</v>
      </c>
    </row>
    <row r="21" spans="1:6" x14ac:dyDescent="0.2">
      <c r="B21" s="18"/>
    </row>
    <row r="22" spans="1:6" x14ac:dyDescent="0.2">
      <c r="B22" s="18"/>
    </row>
    <row r="23" spans="1:6" x14ac:dyDescent="0.2">
      <c r="B23" s="18"/>
    </row>
    <row r="24" spans="1:6" x14ac:dyDescent="0.2">
      <c r="B24" s="18"/>
    </row>
    <row r="25" spans="1:6" x14ac:dyDescent="0.2">
      <c r="B25" s="18"/>
      <c r="F25" s="18"/>
    </row>
    <row r="26" spans="1:6" x14ac:dyDescent="0.2">
      <c r="B26" s="18"/>
    </row>
    <row r="27" spans="1:6" x14ac:dyDescent="0.2">
      <c r="B27" s="18"/>
    </row>
    <row r="28" spans="1:6" x14ac:dyDescent="0.2">
      <c r="B28" s="18"/>
    </row>
    <row r="29" spans="1:6" x14ac:dyDescent="0.2">
      <c r="B29" s="18"/>
    </row>
    <row r="30" spans="1:6" x14ac:dyDescent="0.2">
      <c r="B30" s="18"/>
    </row>
  </sheetData>
  <mergeCells count="2">
    <mergeCell ref="B1:F1"/>
    <mergeCell ref="G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F016-C281-DC43-B324-08E211F88498}">
  <sheetPr codeName="Sheet19"/>
  <dimension ref="A1:AE318"/>
  <sheetViews>
    <sheetView workbookViewId="0">
      <selection activeCell="C11" sqref="C11"/>
    </sheetView>
  </sheetViews>
  <sheetFormatPr baseColWidth="10" defaultRowHeight="16" x14ac:dyDescent="0.2"/>
  <cols>
    <col min="1" max="1" width="13.83203125" customWidth="1"/>
    <col min="2" max="2" width="12" customWidth="1"/>
    <col min="3" max="5" width="12" style="38" customWidth="1"/>
    <col min="6" max="6" width="13.1640625" style="38" customWidth="1"/>
    <col min="7" max="14" width="12" customWidth="1"/>
    <col min="15" max="15" width="13.6640625" bestFit="1" customWidth="1"/>
    <col min="16" max="16" width="12.83203125" bestFit="1" customWidth="1"/>
    <col min="17" max="17" width="14" bestFit="1" customWidth="1"/>
    <col min="18" max="18" width="3.5" customWidth="1"/>
    <col min="20" max="20" width="19.6640625" customWidth="1"/>
    <col min="21" max="21" width="14.83203125" bestFit="1" customWidth="1"/>
    <col min="22" max="22" width="20.1640625" customWidth="1"/>
    <col min="23" max="23" width="16.6640625" customWidth="1"/>
    <col min="24" max="24" width="23" bestFit="1" customWidth="1"/>
    <col min="25" max="25" width="18.1640625" customWidth="1"/>
    <col min="26" max="26" width="13.83203125" customWidth="1"/>
    <col min="27" max="27" width="17.83203125" style="59" customWidth="1"/>
    <col min="28" max="28" width="14" style="59" customWidth="1"/>
    <col min="29" max="29" width="18.83203125" style="59" bestFit="1" customWidth="1"/>
    <col min="30" max="30" width="10.83203125" style="59"/>
    <col min="31" max="31" width="15" style="59" bestFit="1" customWidth="1"/>
  </cols>
  <sheetData>
    <row r="1" spans="1:25" x14ac:dyDescent="0.2">
      <c r="A1" s="5" t="s">
        <v>232</v>
      </c>
    </row>
    <row r="2" spans="1:25" x14ac:dyDescent="0.2">
      <c r="A2" s="5"/>
    </row>
    <row r="3" spans="1:25" x14ac:dyDescent="0.2">
      <c r="A3" t="s">
        <v>87</v>
      </c>
      <c r="B3" s="44" t="s">
        <v>106</v>
      </c>
      <c r="C3" s="41"/>
    </row>
    <row r="4" spans="1:25" x14ac:dyDescent="0.2">
      <c r="A4" t="s">
        <v>88</v>
      </c>
      <c r="B4" s="16" t="s">
        <v>89</v>
      </c>
      <c r="C4" s="41"/>
    </row>
    <row r="5" spans="1:25" x14ac:dyDescent="0.2">
      <c r="A5" t="s">
        <v>90</v>
      </c>
      <c r="B5" s="16" t="s">
        <v>91</v>
      </c>
      <c r="C5" s="41"/>
    </row>
    <row r="6" spans="1:25" x14ac:dyDescent="0.2">
      <c r="A6" t="s">
        <v>109</v>
      </c>
      <c r="B6" s="16">
        <v>1427</v>
      </c>
      <c r="S6" s="5" t="s">
        <v>168</v>
      </c>
    </row>
    <row r="7" spans="1:25" x14ac:dyDescent="0.2">
      <c r="A7" s="5" t="s">
        <v>29</v>
      </c>
      <c r="B7" s="34" t="s">
        <v>0</v>
      </c>
      <c r="C7" s="39" t="s">
        <v>67</v>
      </c>
      <c r="D7" s="39" t="s">
        <v>76</v>
      </c>
      <c r="E7" s="39" t="s">
        <v>177</v>
      </c>
      <c r="F7" s="39" t="s">
        <v>4</v>
      </c>
      <c r="G7" s="35" t="s">
        <v>68</v>
      </c>
      <c r="H7" s="35" t="s">
        <v>77</v>
      </c>
      <c r="I7" s="35" t="s">
        <v>178</v>
      </c>
      <c r="J7" s="35" t="s">
        <v>2</v>
      </c>
      <c r="K7" s="36" t="s">
        <v>78</v>
      </c>
      <c r="L7" s="36" t="s">
        <v>80</v>
      </c>
      <c r="M7" s="36" t="s">
        <v>179</v>
      </c>
      <c r="N7" s="36" t="s">
        <v>92</v>
      </c>
      <c r="O7" s="37" t="s">
        <v>81</v>
      </c>
      <c r="P7" s="37" t="s">
        <v>180</v>
      </c>
      <c r="Q7" s="37" t="s">
        <v>93</v>
      </c>
      <c r="R7" s="5"/>
      <c r="S7" s="30" t="s">
        <v>69</v>
      </c>
      <c r="T7" s="30" t="s">
        <v>193</v>
      </c>
      <c r="U7" s="30" t="s">
        <v>6</v>
      </c>
      <c r="V7" s="30" t="s">
        <v>194</v>
      </c>
      <c r="W7" s="30" t="s">
        <v>195</v>
      </c>
      <c r="X7" s="30" t="s">
        <v>196</v>
      </c>
      <c r="Y7" s="5"/>
    </row>
    <row r="8" spans="1:25" x14ac:dyDescent="0.2">
      <c r="A8" s="5"/>
      <c r="B8" s="5"/>
      <c r="C8" s="40"/>
      <c r="D8" s="40"/>
      <c r="E8" s="40"/>
      <c r="F8" s="4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" t="s">
        <v>94</v>
      </c>
    </row>
    <row r="9" spans="1:25" x14ac:dyDescent="0.2">
      <c r="A9">
        <v>0</v>
      </c>
      <c r="S9" s="16">
        <f>B6</f>
        <v>1427</v>
      </c>
      <c r="T9" s="27"/>
      <c r="U9" s="27"/>
      <c r="V9" s="27"/>
      <c r="W9" s="27"/>
      <c r="X9" s="27"/>
      <c r="Y9" s="27">
        <f>SUM(S9:X9)</f>
        <v>1427</v>
      </c>
    </row>
    <row r="10" spans="1:25" x14ac:dyDescent="0.2">
      <c r="A10">
        <v>1</v>
      </c>
      <c r="B10" s="38">
        <f ca="1">tpNTRD2TRD!C80</f>
        <v>7.1656329497495785E-2</v>
      </c>
      <c r="C10" s="38">
        <f ca="1">tpNTRD2COM!C46</f>
        <v>0.17483654161770446</v>
      </c>
      <c r="D10" s="38">
        <f ca="1">tpNTRD2DEAD!C84</f>
        <v>3.7948456425929145E-4</v>
      </c>
      <c r="E10" s="38">
        <f ca="1">tpNTRD2LOW!C80</f>
        <v>0.19235773029864522</v>
      </c>
      <c r="F10" s="38">
        <f ca="1">1-B10-C10-D10-E10</f>
        <v>0.56076991402189524</v>
      </c>
      <c r="G10" s="38">
        <f ca="1">tpTRD2TCOM!C46</f>
        <v>9.3059524784165015E-2</v>
      </c>
      <c r="H10" s="38">
        <f ca="1">tpTRD2DEAD!C84</f>
        <v>5.8896336797409354E-4</v>
      </c>
      <c r="I10" s="38">
        <f ca="1">tpTRD2LOW!C46</f>
        <v>8.5967877273413262E-2</v>
      </c>
      <c r="J10" s="38">
        <f ca="1">1-G10-H10-I10</f>
        <v>0.82038363457444763</v>
      </c>
      <c r="K10" s="38">
        <f ca="1">tpCOM2TRD!C80</f>
        <v>0.10991497652773996</v>
      </c>
      <c r="L10" s="38">
        <f ca="1">tpCOM2DEAD!C84</f>
        <v>2.9879608903234933E-3</v>
      </c>
      <c r="M10" s="38">
        <f ca="1">tpCOM2LOW!C80</f>
        <v>0.15517083467606985</v>
      </c>
      <c r="N10" s="38">
        <f ca="1">1-K10-L10-M10</f>
        <v>0.7319262279058667</v>
      </c>
      <c r="O10" s="38">
        <f ca="1">tpTCOM2DEAD!C46</f>
        <v>6.1892400843750472E-3</v>
      </c>
      <c r="P10" s="38">
        <f ca="1">tpTCOM2LOW!C80</f>
        <v>0.12798284164767992</v>
      </c>
      <c r="Q10" s="38">
        <f ca="1">1-O10-P10</f>
        <v>0.86582791826794503</v>
      </c>
      <c r="S10" s="27">
        <f ca="1">S9*F10</f>
        <v>800.21866730924455</v>
      </c>
      <c r="T10" s="27">
        <f ca="1">S9*C10+T9*N10</f>
        <v>249.49174488846427</v>
      </c>
      <c r="U10" s="27">
        <f ca="1">S9*B10+T9*K10+U9*J10</f>
        <v>102.25358219292649</v>
      </c>
      <c r="V10" s="27">
        <f ca="1">U9*G10+V9*Q10</f>
        <v>0</v>
      </c>
      <c r="W10" s="27">
        <f ca="1">S9*D10+T9*L10+U9*H10+V9*O10+W9</f>
        <v>0.54152447319800889</v>
      </c>
      <c r="X10" s="27">
        <f ca="1">S9*E10+T9*M10+U9*I10+V9*P10+X9</f>
        <v>274.49448113616671</v>
      </c>
      <c r="Y10" s="27">
        <f t="shared" ref="Y10:Y19" ca="1" si="0">SUM(S10:X10)</f>
        <v>1427</v>
      </c>
    </row>
    <row r="11" spans="1:25" x14ac:dyDescent="0.2">
      <c r="A11">
        <v>2</v>
      </c>
      <c r="B11" s="38">
        <f ca="1">tpNTRD2TRD!C81</f>
        <v>6.7755768158070606E-2</v>
      </c>
      <c r="C11" s="38">
        <f ca="1">tpNTRD2COM!C47</f>
        <v>5.4245575364577747E-2</v>
      </c>
      <c r="D11" s="38">
        <f ca="1">tpNTRD2DEAD!C85</f>
        <v>3.7934061035305167E-4</v>
      </c>
      <c r="E11" s="38">
        <f ca="1">tpNTRD2LOW!C81</f>
        <v>0.17412715446563487</v>
      </c>
      <c r="F11" s="38">
        <f t="shared" ref="F11:F19" ca="1" si="1">1-B11-C11-D11-E11</f>
        <v>0.70349216140136372</v>
      </c>
      <c r="G11" s="38">
        <f ca="1">tpTRD2TCOM!C47</f>
        <v>6.7318668536052173E-2</v>
      </c>
      <c r="H11" s="38">
        <f ca="1">tpTRD2DEAD!C85</f>
        <v>5.8861669430354535E-4</v>
      </c>
      <c r="I11" s="38">
        <f ca="1">tpTRD2LOW!C47</f>
        <v>9.8309939770253818E-2</v>
      </c>
      <c r="J11" s="38">
        <f t="shared" ref="J11:J19" ca="1" si="2">1-G11-H11-I11</f>
        <v>0.83378277499939046</v>
      </c>
      <c r="K11" s="38">
        <f ca="1">tpCOM2TRD!C81</f>
        <v>7.366350497539198E-2</v>
      </c>
      <c r="L11" s="38">
        <f ca="1">tpCOM2DEAD!C85</f>
        <v>2.9790595768180994E-3</v>
      </c>
      <c r="M11" s="38">
        <f ca="1">tpCOM2LOW!C81</f>
        <v>0.13749674750649454</v>
      </c>
      <c r="N11" s="38">
        <f t="shared" ref="N11:N19" ca="1" si="3">1-K11-L11-M11</f>
        <v>0.78586068794129538</v>
      </c>
      <c r="O11" s="38">
        <f ca="1">tpTCOM2DEAD!C47</f>
        <v>1.9626448142221475E-3</v>
      </c>
      <c r="P11" s="38">
        <f ca="1">tpTCOM2LOW!C81</f>
        <v>9.2525525576098722E-2</v>
      </c>
      <c r="Q11" s="38">
        <f t="shared" ref="Q11:Q19" ca="1" si="4">1-O11-P11</f>
        <v>0.90551182960967913</v>
      </c>
      <c r="S11" s="27">
        <f t="shared" ref="S11:S19" ca="1" si="5">S10*F11</f>
        <v>562.94755985909921</v>
      </c>
      <c r="T11" s="27">
        <f t="shared" ref="T11:T12" ca="1" si="6">S10*C11+T10*N11</f>
        <v>239.47407629938829</v>
      </c>
      <c r="U11" s="27">
        <f t="shared" ref="U11:U12" ca="1" si="7">S10*B11+T10*K11+U10*J11</f>
        <v>157.85514240332253</v>
      </c>
      <c r="V11" s="27">
        <f t="shared" ref="V11:V19" ca="1" si="8">U10*G11+V10*Q11</f>
        <v>6.8835750062695853</v>
      </c>
      <c r="W11" s="27">
        <f t="shared" ref="W11:W15" ca="1" si="9">S10*D11+T10*L11+U10*H11+V10*O11+W10</f>
        <v>1.6485188483491373</v>
      </c>
      <c r="X11" s="27">
        <f t="shared" ref="X11:X19" ca="1" si="10">S10*E11+T10*M11+U10*I11+V10*P11+X10</f>
        <v>458.19112758357124</v>
      </c>
      <c r="Y11" s="27">
        <f t="shared" ca="1" si="0"/>
        <v>1427</v>
      </c>
    </row>
    <row r="12" spans="1:25" x14ac:dyDescent="0.2">
      <c r="A12">
        <v>3</v>
      </c>
      <c r="B12" s="38">
        <f ca="1">tpNTRD2TRD!C82</f>
        <v>5.8610979785302164E-2</v>
      </c>
      <c r="C12" s="38">
        <f ca="1">tpNTRD2COM!C48</f>
        <v>3.9070374002732944E-2</v>
      </c>
      <c r="D12" s="38">
        <f ca="1">tpNTRD2DEAD!C86</f>
        <v>3.7919676562048199E-4</v>
      </c>
      <c r="E12" s="38">
        <f ca="1">tpNTRD2LOW!C82</f>
        <v>0.14583128902235953</v>
      </c>
      <c r="F12" s="38">
        <f t="shared" ca="1" si="1"/>
        <v>0.75610816042398488</v>
      </c>
      <c r="G12" s="38">
        <f ca="1">tpTRD2TCOM!C48</f>
        <v>6.009312226435759E-2</v>
      </c>
      <c r="H12" s="38">
        <f ca="1">tpTRD2DEAD!C86</f>
        <v>5.8827042850839728E-4</v>
      </c>
      <c r="I12" s="38">
        <f ca="1">tpTRD2LOW!C48</f>
        <v>0.10355944994633481</v>
      </c>
      <c r="J12" s="38">
        <f t="shared" ca="1" si="2"/>
        <v>0.8357591573607992</v>
      </c>
      <c r="K12" s="38">
        <f ca="1">tpCOM2TRD!C82</f>
        <v>5.8177824171634862E-2</v>
      </c>
      <c r="L12" s="38">
        <f ca="1">tpCOM2DEAD!C86</f>
        <v>2.9702111408735909E-3</v>
      </c>
      <c r="M12" s="38">
        <f ca="1">tpCOM2LOW!C82</f>
        <v>0.11502527192789425</v>
      </c>
      <c r="N12" s="38">
        <f t="shared" ca="1" si="3"/>
        <v>0.8238266927595973</v>
      </c>
      <c r="O12" s="38">
        <f ca="1">tpTCOM2DEAD!C48</f>
        <v>1.424981685644422E-3</v>
      </c>
      <c r="P12" s="38">
        <f ca="1">tpTCOM2LOW!C82</f>
        <v>7.4098637238202647E-2</v>
      </c>
      <c r="Q12" s="38">
        <f t="shared" ca="1" si="4"/>
        <v>0.92447638107615293</v>
      </c>
      <c r="S12" s="27">
        <f t="shared" ca="1" si="5"/>
        <v>425.64924390023464</v>
      </c>
      <c r="T12" s="27">
        <f t="shared" ca="1" si="6"/>
        <v>219.27970798700542</v>
      </c>
      <c r="U12" s="27">
        <f t="shared" ca="1" si="7"/>
        <v>178.85586955576713</v>
      </c>
      <c r="V12" s="27">
        <f t="shared" ca="1" si="8"/>
        <v>15.849710883162803</v>
      </c>
      <c r="W12" s="27">
        <f t="shared" ca="1" si="9"/>
        <v>2.6759457922160563</v>
      </c>
      <c r="X12" s="27">
        <f t="shared" ca="1" si="10"/>
        <v>584.68952188161393</v>
      </c>
      <c r="Y12" s="27">
        <f t="shared" ca="1" si="0"/>
        <v>1427</v>
      </c>
    </row>
    <row r="13" spans="1:25" x14ac:dyDescent="0.2">
      <c r="A13">
        <v>4</v>
      </c>
      <c r="B13" s="38">
        <f ca="1">tpNTRD2TRD!C83</f>
        <v>5.1990330460906953E-2</v>
      </c>
      <c r="C13" s="38">
        <f ca="1">tpNTRD2COM!C49</f>
        <v>3.1594509270848614E-2</v>
      </c>
      <c r="D13" s="38">
        <f ca="1">tpNTRD2DEAD!C87</f>
        <v>3.7905302993779255E-4</v>
      </c>
      <c r="E13" s="38">
        <f ca="1">tpNTRD2LOW!C83</f>
        <v>0.12653508416764614</v>
      </c>
      <c r="F13" s="38">
        <f t="shared" ca="1" si="1"/>
        <v>0.7895010230706605</v>
      </c>
      <c r="G13" s="38">
        <f ca="1">tpTRD2TCOM!C49</f>
        <v>5.5822295876347572E-2</v>
      </c>
      <c r="H13" s="38">
        <f ca="1">tpTRD2DEAD!C87</f>
        <v>5.8792456986977992E-4</v>
      </c>
      <c r="I13" s="38">
        <f ca="1">tpTRD2LOW!C49</f>
        <v>0.10711413313437468</v>
      </c>
      <c r="J13" s="38">
        <f t="shared" ca="1" si="2"/>
        <v>0.83647564641940797</v>
      </c>
      <c r="K13" s="38">
        <f ca="1">tpCOM2TRD!C83</f>
        <v>4.9108948545405373E-2</v>
      </c>
      <c r="L13" s="38">
        <f ca="1">tpCOM2DEAD!C87</f>
        <v>2.961415112713417E-3</v>
      </c>
      <c r="M13" s="38">
        <f ca="1">tpCOM2LOW!C83</f>
        <v>9.9854867740677533E-2</v>
      </c>
      <c r="N13" s="38">
        <f t="shared" ca="1" si="3"/>
        <v>0.84807476860120368</v>
      </c>
      <c r="O13" s="38">
        <f ca="1">tpTCOM2DEAD!C49</f>
        <v>1.1595608262819912E-3</v>
      </c>
      <c r="P13" s="38">
        <f ca="1">tpTCOM2LOW!C83</f>
        <v>6.296273178385503E-2</v>
      </c>
      <c r="Q13" s="38">
        <f t="shared" ca="1" si="4"/>
        <v>0.93587770738986298</v>
      </c>
      <c r="S13" s="27">
        <f t="shared" ca="1" si="5"/>
        <v>336.05051352848835</v>
      </c>
      <c r="T13" s="27">
        <f ca="1">S12*C13+T12*N13</f>
        <v>199.41376659255479</v>
      </c>
      <c r="U13" s="27">
        <f ca="1">S12*B13+T12*K13+U12*J13</f>
        <v>182.50681984995936</v>
      </c>
      <c r="V13" s="27">
        <f t="shared" ca="1" si="8"/>
        <v>24.817536353690024</v>
      </c>
      <c r="W13" s="27">
        <f t="shared" ca="1" si="9"/>
        <v>3.6102001329765443</v>
      </c>
      <c r="X13" s="27">
        <f t="shared" ca="1" si="10"/>
        <v>680.60116354233082</v>
      </c>
      <c r="Y13" s="27">
        <f t="shared" ca="1" si="0"/>
        <v>1427</v>
      </c>
    </row>
    <row r="14" spans="1:25" x14ac:dyDescent="0.2">
      <c r="A14">
        <v>5</v>
      </c>
      <c r="B14" s="38">
        <f ca="1">tpNTRD2TRD!C84</f>
        <v>4.6999677656271555E-2</v>
      </c>
      <c r="C14" s="38">
        <f ca="1">tpNTRD2COM!C50</f>
        <v>2.6977869215994876E-2</v>
      </c>
      <c r="D14" s="38">
        <f ca="1">tpNTRD2DEAD!C88</f>
        <v>3.789094031803053E-4</v>
      </c>
      <c r="E14" s="38">
        <f ca="1">tpNTRD2LOW!C84</f>
        <v>0.11250519346191923</v>
      </c>
      <c r="F14" s="38">
        <f t="shared" ca="1" si="1"/>
        <v>0.81313835026263404</v>
      </c>
      <c r="G14" s="38">
        <f ca="1">tpTRD2TCOM!C50</f>
        <v>5.28418296086276E-2</v>
      </c>
      <c r="H14" s="38">
        <f ca="1">tpTRD2DEAD!C88</f>
        <v>5.8757911766971205E-4</v>
      </c>
      <c r="I14" s="38">
        <f ca="1">tpTRD2LOW!C50</f>
        <v>0.10983260428530317</v>
      </c>
      <c r="J14" s="38">
        <f t="shared" ca="1" si="2"/>
        <v>0.83673798698839952</v>
      </c>
      <c r="K14" s="38">
        <f ca="1">tpCOM2TRD!C84</f>
        <v>4.2965663783496644E-2</v>
      </c>
      <c r="L14" s="38">
        <f ca="1">tpCOM2DEAD!C88</f>
        <v>2.9526710281074786E-3</v>
      </c>
      <c r="M14" s="38">
        <f ca="1">tpCOM2LOW!C84</f>
        <v>8.8857497554855613E-2</v>
      </c>
      <c r="N14" s="38">
        <f t="shared" ca="1" si="3"/>
        <v>0.86522416763354026</v>
      </c>
      <c r="O14" s="38">
        <f ca="1">tpTCOM2DEAD!C50</f>
        <v>9.951842752545792E-4</v>
      </c>
      <c r="P14" s="38">
        <f ca="1">tpTCOM2LOW!C84</f>
        <v>5.5301469671805825E-2</v>
      </c>
      <c r="Q14" s="38">
        <f t="shared" ca="1" si="4"/>
        <v>0.9437033460529396</v>
      </c>
      <c r="S14" s="27">
        <f t="shared" ca="1" si="5"/>
        <v>273.25556017546597</v>
      </c>
      <c r="T14" s="27">
        <f t="shared" ref="T14:T18" ca="1" si="11">S13*C14+T13*N14</f>
        <v>181.60353701865176</v>
      </c>
      <c r="U14" s="27">
        <f t="shared" ref="U14:U19" ca="1" si="12">S13*B14+T13*K14+U13*J14</f>
        <v>177.07259971418932</v>
      </c>
      <c r="V14" s="27">
        <f t="shared" ca="1" si="8"/>
        <v>33.064386374691793</v>
      </c>
      <c r="W14" s="27">
        <f t="shared" ca="1" si="9"/>
        <v>4.4582713018255777</v>
      </c>
      <c r="X14" s="27">
        <f t="shared" ca="1" si="10"/>
        <v>757.54564541517539</v>
      </c>
      <c r="Y14" s="27">
        <f t="shared" ca="1" si="0"/>
        <v>1426.9999999999998</v>
      </c>
    </row>
    <row r="15" spans="1:25" x14ac:dyDescent="0.2">
      <c r="A15">
        <v>6</v>
      </c>
      <c r="B15" s="38">
        <f ca="1">tpNTRD2TRD!C85</f>
        <v>4.3078324806691159E-2</v>
      </c>
      <c r="C15" s="38">
        <f ca="1">tpNTRD2COM!C51</f>
        <v>2.3784617532319419E-2</v>
      </c>
      <c r="D15" s="38">
        <f ca="1">tpNTRD2DEAD!C89</f>
        <v>3.7876588522467447E-4</v>
      </c>
      <c r="E15" s="38">
        <f ca="1">tpNTRD2LOW!C85</f>
        <v>0.10176264020068271</v>
      </c>
      <c r="F15" s="38">
        <f t="shared" ca="1" si="1"/>
        <v>0.83099565157508204</v>
      </c>
      <c r="G15" s="38">
        <f ca="1">tpTRD2TCOM!C51</f>
        <v>5.0578934928446673E-2</v>
      </c>
      <c r="H15" s="38">
        <f ca="1">tpTRD2DEAD!C89</f>
        <v>5.872340711920998E-4</v>
      </c>
      <c r="I15" s="38">
        <f ca="1">tpTRD2LOW!C51</f>
        <v>0.11204558839993672</v>
      </c>
      <c r="J15" s="38">
        <f t="shared" ca="1" si="2"/>
        <v>0.8367882426004245</v>
      </c>
      <c r="K15" s="38">
        <f ca="1">tpCOM2TRD!C85</f>
        <v>3.8455455656147608E-2</v>
      </c>
      <c r="L15" s="38">
        <f ca="1">tpCOM2DEAD!C89</f>
        <v>2.9439784282949688E-3</v>
      </c>
      <c r="M15" s="38">
        <f ca="1">tpCOM2LOW!C85</f>
        <v>8.0445251198527745E-2</v>
      </c>
      <c r="N15" s="38">
        <f t="shared" ca="1" si="3"/>
        <v>0.87815531471702968</v>
      </c>
      <c r="O15" s="38">
        <f ca="1">tpTCOM2DEAD!C51</f>
        <v>8.8116424501460955E-4</v>
      </c>
      <c r="P15" s="38">
        <f ca="1">tpTCOM2LOW!C85</f>
        <v>4.962323890581688E-2</v>
      </c>
      <c r="Q15" s="38">
        <f t="shared" ca="1" si="4"/>
        <v>0.94949559684916851</v>
      </c>
      <c r="S15" s="27">
        <f t="shared" ca="1" si="5"/>
        <v>227.07418227452538</v>
      </c>
      <c r="T15" s="27">
        <f t="shared" ca="1" si="11"/>
        <v>165.97539019169307</v>
      </c>
      <c r="U15" s="27">
        <f t="shared" ca="1" si="12"/>
        <v>166.92730806881832</v>
      </c>
      <c r="V15" s="27">
        <f t="shared" ca="1" si="8"/>
        <v>40.350632773844367</v>
      </c>
      <c r="W15" s="27">
        <f t="shared" ca="1" si="9"/>
        <v>5.2295263001364392</v>
      </c>
      <c r="X15" s="27">
        <f t="shared" ca="1" si="10"/>
        <v>821.44296039098231</v>
      </c>
      <c r="Y15" s="27">
        <f t="shared" ca="1" si="0"/>
        <v>1427</v>
      </c>
    </row>
    <row r="16" spans="1:25" x14ac:dyDescent="0.2">
      <c r="A16">
        <v>7</v>
      </c>
      <c r="B16" s="38">
        <f ca="1">tpNTRD2TRD!C86</f>
        <v>3.9896596832945663E-2</v>
      </c>
      <c r="C16" s="38">
        <f ca="1">tpNTRD2COM!C52</f>
        <v>2.1417254878908998E-2</v>
      </c>
      <c r="D16" s="38">
        <f ca="1">tpNTRD2DEAD!C90</f>
        <v>3.7862247594744325E-4</v>
      </c>
      <c r="E16" s="38">
        <f ca="1">tpNTRD2LOW!C86</f>
        <v>9.3219464294416188E-2</v>
      </c>
      <c r="F16" s="38">
        <f t="shared" ca="1" si="1"/>
        <v>0.84508806151778171</v>
      </c>
      <c r="G16" s="38">
        <f ca="1">tpTRD2TCOM!C52</f>
        <v>4.8769593704050873E-2</v>
      </c>
      <c r="H16" s="38">
        <f ca="1">tpTRD2DEAD!C90</f>
        <v>5.8688942972318081E-4</v>
      </c>
      <c r="I16" s="38">
        <f ca="1">tpTRD2LOW!C52</f>
        <v>0.11391782020101127</v>
      </c>
      <c r="J16" s="38">
        <f t="shared" ca="1" si="2"/>
        <v>0.83672569666521468</v>
      </c>
      <c r="K16" s="38">
        <f ca="1">tpCOM2TRD!C86</f>
        <v>3.4968020594146276E-2</v>
      </c>
      <c r="L16" s="38">
        <f ca="1">tpCOM2DEAD!C90</f>
        <v>2.9353368598996621E-3</v>
      </c>
      <c r="M16" s="38">
        <f ca="1">tpCOM2LOW!C86</f>
        <v>7.3756643942942124E-2</v>
      </c>
      <c r="N16" s="38">
        <f t="shared" ca="1" si="3"/>
        <v>0.88833999860301194</v>
      </c>
      <c r="O16" s="38">
        <f ca="1">tpTCOM2DEAD!C52</f>
        <v>7.9640780066370098E-4</v>
      </c>
      <c r="P16" s="38">
        <f ca="1">tpTCOM2LOW!C86</f>
        <v>4.5204212696135393E-2</v>
      </c>
      <c r="Q16" s="38">
        <f t="shared" ca="1" si="4"/>
        <v>0.95399937950320091</v>
      </c>
      <c r="S16" s="27">
        <f t="shared" ca="1" si="5"/>
        <v>191.89768051911409</v>
      </c>
      <c r="T16" s="27">
        <f t="shared" ca="1" si="11"/>
        <v>152.30588352921632</v>
      </c>
      <c r="U16" s="27">
        <f t="shared" ca="1" si="12"/>
        <v>154.53568610005308</v>
      </c>
      <c r="V16" s="27">
        <f t="shared" ca="1" si="8"/>
        <v>46.63545562143625</v>
      </c>
      <c r="W16" s="27">
        <f ca="1">S15*D16+T15*L16+U15*H16+V15*O16+W15</f>
        <v>5.9327988012594073</v>
      </c>
      <c r="X16" s="27">
        <f t="shared" ca="1" si="10"/>
        <v>875.69249542892078</v>
      </c>
      <c r="Y16" s="27">
        <f t="shared" ca="1" si="0"/>
        <v>1427</v>
      </c>
    </row>
    <row r="17" spans="1:25" x14ac:dyDescent="0.2">
      <c r="A17">
        <v>8</v>
      </c>
      <c r="B17" s="38">
        <f ca="1">tpNTRD2TRD!C87</f>
        <v>3.7250250510830085E-2</v>
      </c>
      <c r="C17" s="38">
        <f ca="1">tpNTRD2COM!C53</f>
        <v>1.9577550685314082E-2</v>
      </c>
      <c r="D17" s="38">
        <f ca="1">tpNTRD2DEAD!C91</f>
        <v>3.7847917522504382E-4</v>
      </c>
      <c r="E17" s="38">
        <f ca="1">tpNTRD2LOW!C87</f>
        <v>8.6229020219344754E-2</v>
      </c>
      <c r="F17" s="38">
        <f t="shared" ca="1" si="1"/>
        <v>0.85656469940928603</v>
      </c>
      <c r="G17" s="38">
        <f ca="1">tpTRD2TCOM!C53</f>
        <v>4.7271090199609067E-2</v>
      </c>
      <c r="H17" s="38">
        <f ca="1">tpTRD2DEAD!C91</f>
        <v>5.8654519254963677E-4</v>
      </c>
      <c r="I17" s="38">
        <f ca="1">tpTRD2LOW!C53</f>
        <v>0.11554388293676809</v>
      </c>
      <c r="J17" s="38">
        <f t="shared" ca="1" si="2"/>
        <v>0.8365984816710732</v>
      </c>
      <c r="K17" s="38">
        <f ca="1">tpCOM2TRD!C87</f>
        <v>3.2171384855473661E-2</v>
      </c>
      <c r="L17" s="38">
        <f ca="1">tpCOM2DEAD!C91</f>
        <v>2.9267458748537534E-3</v>
      </c>
      <c r="M17" s="38">
        <f ca="1">tpCOM2LOW!C87</f>
        <v>6.82828052650295E-2</v>
      </c>
      <c r="N17" s="38">
        <f t="shared" ca="1" si="3"/>
        <v>0.89661906400464308</v>
      </c>
      <c r="O17" s="38">
        <f ca="1">tpTCOM2DEAD!C53</f>
        <v>7.3037931705732806E-4</v>
      </c>
      <c r="P17" s="38">
        <f ca="1">tpTCOM2LOW!C87</f>
        <v>4.1643838404858524E-2</v>
      </c>
      <c r="Q17" s="38">
        <f t="shared" ca="1" si="4"/>
        <v>0.95762578227808415</v>
      </c>
      <c r="S17" s="27">
        <f t="shared" ca="1" si="5"/>
        <v>164.37277903119417</v>
      </c>
      <c r="T17" s="27">
        <f t="shared" ca="1" si="11"/>
        <v>140.3172452991233</v>
      </c>
      <c r="U17" s="27">
        <f t="shared" ca="1" si="12"/>
        <v>141.33244822185759</v>
      </c>
      <c r="V17" s="27">
        <f t="shared" ca="1" si="8"/>
        <v>51.96438502806685</v>
      </c>
      <c r="W17" s="27">
        <f t="shared" ref="W17:W19" ca="1" si="13">S16*D17+T16*L17+U16*H17+V16*O17+W16</f>
        <v>6.5758924294317582</v>
      </c>
      <c r="X17" s="27">
        <f t="shared" ca="1" si="10"/>
        <v>922.43724999032634</v>
      </c>
      <c r="Y17" s="27">
        <f t="shared" ca="1" si="0"/>
        <v>1427</v>
      </c>
    </row>
    <row r="18" spans="1:25" x14ac:dyDescent="0.2">
      <c r="A18">
        <v>9</v>
      </c>
      <c r="B18" s="38">
        <f ca="1">tpNTRD2TRD!C88</f>
        <v>3.5005821536249648E-2</v>
      </c>
      <c r="C18" s="38">
        <f ca="1">tpNTRD2COM!C54</f>
        <v>1.8098225023966519E-2</v>
      </c>
      <c r="D18" s="38">
        <f ca="1">tpNTRD2DEAD!C92</f>
        <v>3.7833598293424142E-4</v>
      </c>
      <c r="E18" s="38">
        <f ca="1">tpNTRD2LOW!C88</f>
        <v>8.0381185748717332E-2</v>
      </c>
      <c r="F18" s="38">
        <f t="shared" ca="1" si="1"/>
        <v>0.86613643170813226</v>
      </c>
      <c r="G18" s="38">
        <f ca="1">tpTRD2TCOM!C54</f>
        <v>4.5997924888139363E-2</v>
      </c>
      <c r="H18" s="38">
        <f ca="1">tpTRD2DEAD!C92</f>
        <v>5.8620135896059189E-4</v>
      </c>
      <c r="I18" s="38">
        <f ca="1">tpTRD2LOW!C54</f>
        <v>0.11698332740547357</v>
      </c>
      <c r="J18" s="38">
        <f t="shared" ca="1" si="2"/>
        <v>0.83643254634742648</v>
      </c>
      <c r="K18" s="38">
        <f ca="1">tpCOM2TRD!C88</f>
        <v>2.986710508192747E-2</v>
      </c>
      <c r="L18" s="38">
        <f ca="1">tpCOM2DEAD!C92</f>
        <v>2.9182050303192542E-3</v>
      </c>
      <c r="M18" s="38">
        <f ca="1">tpCOM2LOW!C88</f>
        <v>6.3702093227828049E-2</v>
      </c>
      <c r="N18" s="38">
        <f t="shared" ca="1" si="3"/>
        <v>0.90351259665992523</v>
      </c>
      <c r="O18" s="38">
        <f ca="1">tpTCOM2DEAD!C54</f>
        <v>6.7716329552236498E-4</v>
      </c>
      <c r="P18" s="38">
        <f ca="1">tpTCOM2LOW!C88</f>
        <v>3.8699782962252072E-2</v>
      </c>
      <c r="Q18" s="38">
        <f t="shared" ca="1" si="4"/>
        <v>0.96062305374222556</v>
      </c>
      <c r="S18" s="27">
        <f t="shared" ca="1" si="5"/>
        <v>142.36925230002782</v>
      </c>
      <c r="T18" s="27">
        <f t="shared" ca="1" si="11"/>
        <v>129.75325419909987</v>
      </c>
      <c r="U18" s="27">
        <f t="shared" ca="1" si="12"/>
        <v>128.15993362606304</v>
      </c>
      <c r="V18" s="27">
        <f t="shared" ca="1" si="8"/>
        <v>56.419185569064211</v>
      </c>
      <c r="W18" s="27">
        <f t="shared" ca="1" si="13"/>
        <v>7.1655927048548795</v>
      </c>
      <c r="X18" s="27">
        <f t="shared" ca="1" si="10"/>
        <v>963.13278160089021</v>
      </c>
      <c r="Y18" s="27">
        <f t="shared" ca="1" si="0"/>
        <v>1427</v>
      </c>
    </row>
    <row r="19" spans="1:25" x14ac:dyDescent="0.2">
      <c r="A19">
        <v>10</v>
      </c>
      <c r="B19" s="38">
        <f ca="1">tpNTRD2TRD!C89</f>
        <v>3.3072086458230565E-2</v>
      </c>
      <c r="C19" s="38">
        <f ca="1">tpNTRD2COM!C55</f>
        <v>1.6877423999240082E-2</v>
      </c>
      <c r="D19" s="38">
        <f ca="1">tpNTRD2DEAD!C93</f>
        <v>3.7819289895213437E-4</v>
      </c>
      <c r="E19" s="38">
        <f ca="1">tpNTRD2LOW!C89</f>
        <v>7.5402092044877467E-2</v>
      </c>
      <c r="F19" s="38">
        <f t="shared" ca="1" si="1"/>
        <v>0.87427020459869975</v>
      </c>
      <c r="G19" s="38">
        <f ca="1">tpTRD2TCOM!C55</f>
        <v>4.4895023334026174E-2</v>
      </c>
      <c r="H19" s="38">
        <f ca="1">tpTRD2DEAD!C93</f>
        <v>5.8585792824694671E-4</v>
      </c>
      <c r="I19" s="38">
        <f ca="1">tpTRD2LOW!C55</f>
        <v>0.11827617455091621</v>
      </c>
      <c r="J19" s="38">
        <f t="shared" ca="1" si="2"/>
        <v>0.83624294418681067</v>
      </c>
      <c r="K19" s="38">
        <f ca="1">tpCOM2TRD!C89</f>
        <v>2.7928212477201009E-2</v>
      </c>
      <c r="L19" s="38">
        <f ca="1">tpCOM2DEAD!C93</f>
        <v>2.9097138886127194E-3</v>
      </c>
      <c r="M19" s="38">
        <f ca="1">tpCOM2LOW!C89</f>
        <v>5.9800158491395528E-2</v>
      </c>
      <c r="N19" s="38">
        <f t="shared" ca="1" si="3"/>
        <v>0.90936191514279074</v>
      </c>
      <c r="O19" s="38">
        <f ca="1">tpTCOM2DEAD!C55</f>
        <v>6.3315377106087922E-4</v>
      </c>
      <c r="P19" s="38">
        <f ca="1">tpTCOM2LOW!C89</f>
        <v>3.6215601578518664E-2</v>
      </c>
      <c r="Q19" s="38">
        <f t="shared" ca="1" si="4"/>
        <v>0.96315124465042046</v>
      </c>
      <c r="S19" s="27">
        <f t="shared" ca="1" si="5"/>
        <v>124.46919533690924</v>
      </c>
      <c r="T19" s="27">
        <f ca="1">S18*C19+T18*N19</f>
        <v>120.39549397002517</v>
      </c>
      <c r="U19" s="27">
        <f t="shared" ca="1" si="12"/>
        <v>115.50506489618608</v>
      </c>
      <c r="V19" s="27">
        <f t="shared" ca="1" si="8"/>
        <v>60.093952013636581</v>
      </c>
      <c r="W19" s="27">
        <f t="shared" ca="1" si="13"/>
        <v>7.7077861242413608</v>
      </c>
      <c r="X19" s="27">
        <f t="shared" ca="1" si="10"/>
        <v>998.82850765900162</v>
      </c>
      <c r="Y19" s="27">
        <f t="shared" ca="1" si="0"/>
        <v>1427</v>
      </c>
    </row>
    <row r="20" spans="1:25" x14ac:dyDescent="0.2">
      <c r="A20" s="5"/>
    </row>
    <row r="21" spans="1:25" x14ac:dyDescent="0.2">
      <c r="A21" t="s">
        <v>87</v>
      </c>
      <c r="B21" s="44" t="s">
        <v>107</v>
      </c>
    </row>
    <row r="22" spans="1:25" x14ac:dyDescent="0.2">
      <c r="A22" t="s">
        <v>88</v>
      </c>
      <c r="B22" s="16" t="s">
        <v>89</v>
      </c>
      <c r="C22" s="50">
        <v>3869</v>
      </c>
    </row>
    <row r="23" spans="1:25" x14ac:dyDescent="0.2">
      <c r="A23" t="s">
        <v>90</v>
      </c>
      <c r="B23" s="16" t="s">
        <v>91</v>
      </c>
    </row>
    <row r="24" spans="1:25" x14ac:dyDescent="0.2">
      <c r="A24" t="s">
        <v>109</v>
      </c>
      <c r="B24" s="16">
        <v>3869</v>
      </c>
      <c r="S24" s="5" t="s">
        <v>168</v>
      </c>
    </row>
    <row r="25" spans="1:25" x14ac:dyDescent="0.2">
      <c r="A25" s="5" t="s">
        <v>29</v>
      </c>
      <c r="B25" s="34" t="s">
        <v>0</v>
      </c>
      <c r="C25" s="39" t="s">
        <v>67</v>
      </c>
      <c r="D25" s="39" t="s">
        <v>76</v>
      </c>
      <c r="E25" s="39" t="s">
        <v>177</v>
      </c>
      <c r="F25" s="39" t="s">
        <v>4</v>
      </c>
      <c r="G25" s="35" t="s">
        <v>68</v>
      </c>
      <c r="H25" s="35" t="s">
        <v>77</v>
      </c>
      <c r="I25" s="35" t="s">
        <v>178</v>
      </c>
      <c r="J25" s="35" t="s">
        <v>2</v>
      </c>
      <c r="K25" s="36" t="s">
        <v>78</v>
      </c>
      <c r="L25" s="36" t="s">
        <v>80</v>
      </c>
      <c r="M25" s="36" t="s">
        <v>179</v>
      </c>
      <c r="N25" s="36" t="s">
        <v>92</v>
      </c>
      <c r="O25" s="37" t="s">
        <v>81</v>
      </c>
      <c r="P25" s="37" t="s">
        <v>180</v>
      </c>
      <c r="Q25" s="37" t="s">
        <v>93</v>
      </c>
      <c r="R25" s="5"/>
      <c r="S25" s="30" t="s">
        <v>69</v>
      </c>
      <c r="T25" s="30" t="s">
        <v>193</v>
      </c>
      <c r="U25" s="30" t="s">
        <v>6</v>
      </c>
      <c r="V25" s="30" t="s">
        <v>194</v>
      </c>
      <c r="W25" s="30" t="s">
        <v>195</v>
      </c>
      <c r="X25" s="30" t="s">
        <v>196</v>
      </c>
      <c r="Y25" s="5"/>
    </row>
    <row r="26" spans="1:25" x14ac:dyDescent="0.2">
      <c r="A26" s="5"/>
      <c r="B26" s="5"/>
      <c r="C26" s="40"/>
      <c r="D26" s="40"/>
      <c r="E26" s="40"/>
      <c r="F26" s="4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1" t="s">
        <v>94</v>
      </c>
    </row>
    <row r="27" spans="1:25" x14ac:dyDescent="0.2">
      <c r="A27">
        <v>0</v>
      </c>
      <c r="S27" s="16">
        <f>B24</f>
        <v>3869</v>
      </c>
      <c r="T27" s="27"/>
      <c r="U27" s="27"/>
      <c r="V27" s="27"/>
      <c r="W27" s="27"/>
      <c r="X27" s="27"/>
      <c r="Y27" s="27">
        <f>SUM(S27:X27)</f>
        <v>3869</v>
      </c>
    </row>
    <row r="28" spans="1:25" x14ac:dyDescent="0.2">
      <c r="A28">
        <v>1</v>
      </c>
      <c r="B28" s="38">
        <f ca="1">tpNTRD2TRD!G80</f>
        <v>7.1742525515621436E-2</v>
      </c>
      <c r="C28" s="38">
        <f ca="1">tpNTRD2COM!G46</f>
        <v>0.106329255005291</v>
      </c>
      <c r="D28" s="38">
        <f ca="1">tpNTRD2DEAD!G84</f>
        <v>9.2372115244554465E-4</v>
      </c>
      <c r="E28" s="38">
        <f ca="1">tpNTRD2LOW!G80</f>
        <v>0.14734122587678811</v>
      </c>
      <c r="F28" s="38">
        <f ca="1">1-B28-C28-D28-E28</f>
        <v>0.67366327244985391</v>
      </c>
      <c r="G28" s="38">
        <f ca="1">tpTRD2TCOM!G46</f>
        <v>4.6225878042663093E-2</v>
      </c>
      <c r="H28" s="38">
        <f ca="1">tpTRD2DEAD!G84</f>
        <v>2.9018369216723405E-3</v>
      </c>
      <c r="I28" s="38">
        <f ca="1">tpTRD2LOW!G46</f>
        <v>4.2957275165691922E-2</v>
      </c>
      <c r="J28" s="38">
        <f ca="1">1-G28-H28-I28</f>
        <v>0.90791500986997264</v>
      </c>
      <c r="K28" s="38">
        <f ca="1">tpCOM2TRD!G80</f>
        <v>9.0871526609795583E-2</v>
      </c>
      <c r="L28" s="38">
        <f ca="1">tpCOM2DEAD!G84</f>
        <v>5.9663227100178462E-3</v>
      </c>
      <c r="M28" s="38">
        <f ca="1">tpCOM2LOW!G80</f>
        <v>0.12197822044477991</v>
      </c>
      <c r="N28" s="38">
        <f ca="1">1-K28-L28-M28</f>
        <v>0.78118393023540666</v>
      </c>
      <c r="O28" s="38">
        <f ca="1">tpTCOM2DEAD!G46</f>
        <v>9.9588605086188275E-3</v>
      </c>
      <c r="P28" s="38">
        <f ca="1">tpTCOM2LOW!G80</f>
        <v>9.4954159318425435E-2</v>
      </c>
      <c r="Q28" s="38">
        <f ca="1">1-O28-P28</f>
        <v>0.89508698017295574</v>
      </c>
      <c r="S28" s="27">
        <f ca="1">S27*F28</f>
        <v>2606.4032011084846</v>
      </c>
      <c r="T28" s="27">
        <f ca="1">S27*C28+T27*N28</f>
        <v>411.3878876154709</v>
      </c>
      <c r="U28" s="27">
        <f ca="1">S27*B28+T27*K28+U27*J28</f>
        <v>277.57183121993933</v>
      </c>
      <c r="V28" s="27">
        <f ca="1">U27*G28+V27*Q28</f>
        <v>0</v>
      </c>
      <c r="W28" s="27">
        <f ca="1">S27*D28+T27*L28+U27*H28+V27*O28+W27</f>
        <v>3.5738771388118122</v>
      </c>
      <c r="X28" s="27">
        <f ca="1">S27*E28+T27*M28+U27*I28+V27*P28+X27</f>
        <v>570.06320291729321</v>
      </c>
      <c r="Y28" s="27">
        <f t="shared" ref="Y28:Y37" ca="1" si="14">SUM(S28:X28)</f>
        <v>3869</v>
      </c>
    </row>
    <row r="29" spans="1:25" x14ac:dyDescent="0.2">
      <c r="A29">
        <v>2</v>
      </c>
      <c r="B29" s="38">
        <f ca="1">tpNTRD2TRD!G81</f>
        <v>6.781633545305632E-2</v>
      </c>
      <c r="C29" s="38">
        <f ca="1">tpNTRD2COM!G47</f>
        <v>3.2099237947556425E-2</v>
      </c>
      <c r="D29" s="38">
        <f ca="1">tpNTRD2DEAD!G85</f>
        <v>9.2286867912561021E-4</v>
      </c>
      <c r="E29" s="38">
        <f ca="1">tpNTRD2LOW!G81</f>
        <v>0.14481598323412637</v>
      </c>
      <c r="F29" s="38">
        <f t="shared" ref="F29:F37" ca="1" si="15">1-B29-C29-D29-E29</f>
        <v>0.75434557468613528</v>
      </c>
      <c r="G29" s="38">
        <f ca="1">tpTRD2TCOM!G47</f>
        <v>3.3204128482641648E-2</v>
      </c>
      <c r="H29" s="38">
        <f ca="1">tpTRD2DEAD!G85</f>
        <v>2.8934406288249059E-3</v>
      </c>
      <c r="I29" s="38">
        <f ca="1">tpTRD2LOW!G47</f>
        <v>4.9291479793022064E-2</v>
      </c>
      <c r="J29" s="38">
        <f t="shared" ref="J29:J37" ca="1" si="16">1-G29-H29-I29</f>
        <v>0.91461095109551138</v>
      </c>
      <c r="K29" s="38">
        <f ca="1">tpCOM2TRD!G81</f>
        <v>6.3832211677779305E-2</v>
      </c>
      <c r="L29" s="38">
        <f ca="1">tpCOM2DEAD!G85</f>
        <v>5.9309368269357954E-3</v>
      </c>
      <c r="M29" s="38">
        <f ca="1">tpCOM2LOW!G81</f>
        <v>0.1159617825044672</v>
      </c>
      <c r="N29" s="38">
        <f t="shared" ref="N29:N37" ca="1" si="17">1-K29-L29-M29</f>
        <v>0.8142750689908177</v>
      </c>
      <c r="O29" s="38">
        <f ca="1">tpTCOM2DEAD!G47</f>
        <v>3.1621110948149012E-3</v>
      </c>
      <c r="P29" s="38">
        <f ca="1">tpTCOM2LOW!G81</f>
        <v>7.4172998937923507E-2</v>
      </c>
      <c r="Q29" s="38">
        <f t="shared" ref="Q29:Q37" ca="1" si="18">1-O29-P29</f>
        <v>0.92266488996726159</v>
      </c>
      <c r="S29" s="27">
        <f t="shared" ref="S29:S37" ca="1" si="19">S28*F29</f>
        <v>1966.1287206039624</v>
      </c>
      <c r="T29" s="27">
        <f t="shared" ref="T29:T30" ca="1" si="20">S28*C29+T28*N29</f>
        <v>418.64645710972832</v>
      </c>
      <c r="U29" s="27">
        <f t="shared" ref="U29:U30" ca="1" si="21">S28*B29+T28*K29+U28*J29</f>
        <v>456.8867490856295</v>
      </c>
      <c r="V29" s="27">
        <f t="shared" ref="V29:V37" ca="1" si="22">U28*G29+V28*Q29</f>
        <v>9.2165307469889886</v>
      </c>
      <c r="W29" s="27">
        <f t="shared" ref="W29:W33" ca="1" si="23">S28*D29+T28*L29+U28*H29+V28*O29+W28</f>
        <v>9.2222982049705848</v>
      </c>
      <c r="X29" s="27">
        <f t="shared" ref="X29:X37" ca="1" si="24">S28*E29+T28*M29+U28*I29+V28*P29+X28</f>
        <v>1008.8992442487199</v>
      </c>
      <c r="Y29" s="27">
        <f t="shared" ca="1" si="14"/>
        <v>3869</v>
      </c>
    </row>
    <row r="30" spans="1:25" x14ac:dyDescent="0.2">
      <c r="A30">
        <v>3</v>
      </c>
      <c r="B30" s="38">
        <f ca="1">tpNTRD2TRD!G82</f>
        <v>5.8657050632733188E-2</v>
      </c>
      <c r="C30" s="38">
        <f ca="1">tpNTRD2COM!G48</f>
        <v>2.3044194460086431E-2</v>
      </c>
      <c r="D30" s="38">
        <f ca="1">tpNTRD2DEAD!G86</f>
        <v>9.2201777779699068E-4</v>
      </c>
      <c r="E30" s="38">
        <f ca="1">tpNTRD2LOW!G82</f>
        <v>0.12439945710200995</v>
      </c>
      <c r="F30" s="38">
        <f t="shared" ca="1" si="15"/>
        <v>0.79297728002737344</v>
      </c>
      <c r="G30" s="38">
        <f ca="1">tpTRD2TCOM!G48</f>
        <v>2.9582277083179842E-2</v>
      </c>
      <c r="H30" s="38">
        <f ca="1">tpTRD2DEAD!G86</f>
        <v>2.8850927841452823E-3</v>
      </c>
      <c r="I30" s="38">
        <f ca="1">tpTRD2LOW!G48</f>
        <v>5.1999076059406457E-2</v>
      </c>
      <c r="J30" s="38">
        <f t="shared" ca="1" si="16"/>
        <v>0.91553355407326842</v>
      </c>
      <c r="K30" s="38">
        <f ca="1">tpCOM2TRD!G82</f>
        <v>5.112838676920517E-2</v>
      </c>
      <c r="L30" s="38">
        <f ca="1">tpCOM2DEAD!G86</f>
        <v>5.8959682119370527E-3</v>
      </c>
      <c r="M30" s="38">
        <f ca="1">tpCOM2LOW!G82</f>
        <v>9.9202974757025775E-2</v>
      </c>
      <c r="N30" s="38">
        <f t="shared" ca="1" si="17"/>
        <v>0.843772670261832</v>
      </c>
      <c r="O30" s="38">
        <f ca="1">tpTCOM2DEAD!G48</f>
        <v>2.2962344580810257E-3</v>
      </c>
      <c r="P30" s="38">
        <f ca="1">tpTCOM2LOW!G82</f>
        <v>6.0832149570127281E-2</v>
      </c>
      <c r="Q30" s="38">
        <f t="shared" ca="1" si="18"/>
        <v>0.93687161597179169</v>
      </c>
      <c r="S30" s="27">
        <f t="shared" ca="1" si="19"/>
        <v>1559.0954050482298</v>
      </c>
      <c r="T30" s="27">
        <f t="shared" ca="1" si="20"/>
        <v>398.55029158228967</v>
      </c>
      <c r="U30" s="27">
        <f t="shared" ca="1" si="21"/>
        <v>555.02717909294915</v>
      </c>
      <c r="V30" s="27">
        <f t="shared" ca="1" si="22"/>
        <v>22.150456461669634</v>
      </c>
      <c r="W30" s="27">
        <f t="shared" ca="1" si="23"/>
        <v>14.842754020407462</v>
      </c>
      <c r="X30" s="27">
        <f t="shared" ca="1" si="24"/>
        <v>1319.333913794454</v>
      </c>
      <c r="Y30" s="27">
        <f t="shared" ca="1" si="14"/>
        <v>3869</v>
      </c>
    </row>
    <row r="31" spans="1:25" x14ac:dyDescent="0.2">
      <c r="A31">
        <v>4</v>
      </c>
      <c r="B31" s="38">
        <f ca="1">tpNTRD2TRD!G83</f>
        <v>5.2027936586925838E-2</v>
      </c>
      <c r="C31" s="38">
        <f ca="1">tpNTRD2COM!G49</f>
        <v>1.8605177047874899E-2</v>
      </c>
      <c r="D31" s="38">
        <f ca="1">tpNTRD2DEAD!G87</f>
        <v>9.2116844411493926E-4</v>
      </c>
      <c r="E31" s="38">
        <f ca="1">tpNTRD2LOW!G83</f>
        <v>0.10946203149202949</v>
      </c>
      <c r="F31" s="38">
        <f t="shared" ca="1" si="15"/>
        <v>0.81898368642905484</v>
      </c>
      <c r="G31" s="38">
        <f ca="1">tpTRD2TCOM!G49</f>
        <v>2.7448244049179227E-2</v>
      </c>
      <c r="H31" s="38">
        <f ca="1">tpTRD2DEAD!G87</f>
        <v>2.8767929695074912E-3</v>
      </c>
      <c r="I31" s="38">
        <f ca="1">tpTRD2LOW!G49</f>
        <v>5.3837121328295878E-2</v>
      </c>
      <c r="J31" s="38">
        <f t="shared" ca="1" si="16"/>
        <v>0.9158378416530174</v>
      </c>
      <c r="K31" s="38">
        <f ca="1">tpCOM2TRD!G83</f>
        <v>4.3520552629772724E-2</v>
      </c>
      <c r="L31" s="38">
        <f ca="1">tpCOM2DEAD!G87</f>
        <v>5.8614095276848799E-3</v>
      </c>
      <c r="M31" s="38">
        <f ca="1">tpCOM2LOW!G83</f>
        <v>8.7208645032628707E-2</v>
      </c>
      <c r="N31" s="38">
        <f t="shared" ca="1" si="17"/>
        <v>0.86340939280991369</v>
      </c>
      <c r="O31" s="38">
        <f ca="1">tpTCOM2DEAD!G49</f>
        <v>1.8686836577238575E-3</v>
      </c>
      <c r="P31" s="38">
        <f ca="1">tpTCOM2LOW!G83</f>
        <v>5.2415121077444171E-2</v>
      </c>
      <c r="Q31" s="38">
        <f t="shared" ca="1" si="18"/>
        <v>0.94571619526483197</v>
      </c>
      <c r="S31" s="27">
        <f t="shared" ca="1" si="19"/>
        <v>1276.8737023209997</v>
      </c>
      <c r="T31" s="27">
        <f ca="1">S30*C31+T30*N31</f>
        <v>373.11931130472931</v>
      </c>
      <c r="U31" s="27">
        <f ca="1">S30*B31+T30*K31+U30*J31</f>
        <v>606.7765395664843</v>
      </c>
      <c r="V31" s="27">
        <f t="shared" ca="1" si="22"/>
        <v>36.182566873980292</v>
      </c>
      <c r="W31" s="27">
        <f t="shared" ca="1" si="23"/>
        <v>20.253100467945728</v>
      </c>
      <c r="X31" s="27">
        <f t="shared" ca="1" si="24"/>
        <v>1555.7947794658603</v>
      </c>
      <c r="Y31" s="27">
        <f t="shared" ca="1" si="14"/>
        <v>3868.9999999999995</v>
      </c>
    </row>
    <row r="32" spans="1:25" x14ac:dyDescent="0.2">
      <c r="A32">
        <v>5</v>
      </c>
      <c r="B32" s="38">
        <f ca="1">tpNTRD2TRD!G84</f>
        <v>4.703164649861713E-2</v>
      </c>
      <c r="C32" s="38">
        <f ca="1">tpNTRD2COM!G50</f>
        <v>1.587101115979006E-2</v>
      </c>
      <c r="D32" s="38">
        <f ca="1">tpNTRD2DEAD!G88</f>
        <v>9.2032067375213966E-4</v>
      </c>
      <c r="E32" s="38">
        <f ca="1">tpNTRD2LOW!G84</f>
        <v>9.8241167210409541E-2</v>
      </c>
      <c r="F32" s="38">
        <f t="shared" ca="1" si="15"/>
        <v>0.83793585445743113</v>
      </c>
      <c r="G32" s="38">
        <f ca="1">tpTRD2TCOM!G50</f>
        <v>2.596192054602231E-2</v>
      </c>
      <c r="H32" s="38">
        <f ca="1">tpTRD2DEAD!G88</f>
        <v>2.8685407715831612E-3</v>
      </c>
      <c r="I32" s="38">
        <f ca="1">tpTRD2LOW!G50</f>
        <v>5.5245307822130996E-2</v>
      </c>
      <c r="J32" s="38">
        <f t="shared" ca="1" si="16"/>
        <v>0.91592423086026353</v>
      </c>
      <c r="K32" s="38">
        <f ca="1">tpCOM2TRD!G84</f>
        <v>3.8299656875731669E-2</v>
      </c>
      <c r="L32" s="38">
        <f ca="1">tpCOM2DEAD!G88</f>
        <v>5.8272536078672887E-3</v>
      </c>
      <c r="M32" s="38">
        <f ca="1">tpCOM2LOW!G84</f>
        <v>7.8265501530603854E-2</v>
      </c>
      <c r="N32" s="38">
        <f t="shared" ca="1" si="17"/>
        <v>0.87760758798579719</v>
      </c>
      <c r="O32" s="38">
        <f ca="1">tpTCOM2DEAD!G50</f>
        <v>1.6038642969409267E-3</v>
      </c>
      <c r="P32" s="38">
        <f ca="1">tpTCOM2LOW!G84</f>
        <v>4.6484020324786601E-2</v>
      </c>
      <c r="Q32" s="38">
        <f t="shared" ca="1" si="18"/>
        <v>0.95191211537827247</v>
      </c>
      <c r="S32" s="27">
        <f t="shared" ca="1" si="19"/>
        <v>1069.9382567885705</v>
      </c>
      <c r="T32" s="27">
        <f t="shared" ref="T32:T36" ca="1" si="25">S31*C32+T31*N32</f>
        <v>347.71761560424432</v>
      </c>
      <c r="U32" s="27">
        <f t="shared" ref="U32:U37" ca="1" si="26">S31*B32+T31*K32+U31*J32</f>
        <v>630.10514949410663</v>
      </c>
      <c r="V32" s="27">
        <f t="shared" ca="1" si="22"/>
        <v>50.195708082241815</v>
      </c>
      <c r="W32" s="27">
        <f t="shared" ca="1" si="23"/>
        <v>25.401089757095079</v>
      </c>
      <c r="X32" s="27">
        <f t="shared" ca="1" si="24"/>
        <v>1745.6421802737414</v>
      </c>
      <c r="Y32" s="27">
        <f t="shared" ca="1" si="14"/>
        <v>3868.9999999999995</v>
      </c>
    </row>
    <row r="33" spans="1:31" x14ac:dyDescent="0.2">
      <c r="A33">
        <v>6</v>
      </c>
      <c r="B33" s="38">
        <f ca="1">tpNTRD2TRD!G85</f>
        <v>4.3106233065046573E-2</v>
      </c>
      <c r="C33" s="38">
        <f ca="1">tpNTRD2COM!G51</f>
        <v>1.3982983908457536E-2</v>
      </c>
      <c r="D33" s="38">
        <f ca="1">tpNTRD2DEAD!G89</f>
        <v>9.194744623951534E-4</v>
      </c>
      <c r="E33" s="38">
        <f ca="1">tpNTRD2LOW!G85</f>
        <v>8.9475392212678084E-2</v>
      </c>
      <c r="F33" s="38">
        <f t="shared" ca="1" si="15"/>
        <v>0.85251591635142265</v>
      </c>
      <c r="G33" s="38">
        <f ca="1">tpTRD2TCOM!G51</f>
        <v>2.483505097047578E-2</v>
      </c>
      <c r="H33" s="38">
        <f ca="1">tpTRD2DEAD!G89</f>
        <v>2.8603357817725827E-3</v>
      </c>
      <c r="I33" s="38">
        <f ca="1">tpTRD2LOW!G51</f>
        <v>5.6393273718938208E-2</v>
      </c>
      <c r="J33" s="38">
        <f t="shared" ca="1" si="16"/>
        <v>0.91591133952881343</v>
      </c>
      <c r="K33" s="38">
        <f ca="1">tpCOM2TRD!G85</f>
        <v>3.4431998723701174E-2</v>
      </c>
      <c r="L33" s="38">
        <f ca="1">tpCOM2DEAD!G89</f>
        <v>5.7934934522455572E-3</v>
      </c>
      <c r="M33" s="38">
        <f ca="1">tpCOM2LOW!G85</f>
        <v>7.1302863454293375E-2</v>
      </c>
      <c r="N33" s="38">
        <f t="shared" ca="1" si="17"/>
        <v>0.88847164436975989</v>
      </c>
      <c r="O33" s="38">
        <f ca="1">tpTCOM2DEAD!G51</f>
        <v>1.4201562996444261E-3</v>
      </c>
      <c r="P33" s="38">
        <f ca="1">tpTCOM2LOW!G85</f>
        <v>4.2016359511770518E-2</v>
      </c>
      <c r="Q33" s="38">
        <f t="shared" ca="1" si="18"/>
        <v>0.95656348418858506</v>
      </c>
      <c r="S33" s="27">
        <f t="shared" ca="1" si="19"/>
        <v>912.13939342555193</v>
      </c>
      <c r="T33" s="27">
        <f t="shared" ca="1" si="25"/>
        <v>323.89817113995275</v>
      </c>
      <c r="U33" s="27">
        <f t="shared" ca="1" si="26"/>
        <v>635.21407187618195</v>
      </c>
      <c r="V33" s="27">
        <f t="shared" ca="1" si="22"/>
        <v>63.664074918907744</v>
      </c>
      <c r="W33" s="27">
        <f t="shared" ca="1" si="23"/>
        <v>30.272968446210648</v>
      </c>
      <c r="X33" s="27">
        <f t="shared" ca="1" si="24"/>
        <v>1903.8113201931947</v>
      </c>
      <c r="Y33" s="27">
        <f t="shared" ca="1" si="14"/>
        <v>3868.9999999999995</v>
      </c>
    </row>
    <row r="34" spans="1:31" x14ac:dyDescent="0.2">
      <c r="A34">
        <v>7</v>
      </c>
      <c r="B34" s="38">
        <f ca="1">tpNTRD2TRD!G86</f>
        <v>3.9921423334986939E-2</v>
      </c>
      <c r="C34" s="38">
        <f ca="1">tpNTRD2COM!G52</f>
        <v>1.2584921991139919E-2</v>
      </c>
      <c r="D34" s="38">
        <f ca="1">tpNTRD2DEAD!G90</f>
        <v>9.1862980574852759E-4</v>
      </c>
      <c r="E34" s="38">
        <f ca="1">tpNTRD2LOW!G86</f>
        <v>8.2405888698754204E-2</v>
      </c>
      <c r="F34" s="38">
        <f t="shared" ca="1" si="15"/>
        <v>0.86416913616937041</v>
      </c>
      <c r="G34" s="38">
        <f ca="1">tpTRD2TCOM!G52</f>
        <v>2.3935036263919462E-2</v>
      </c>
      <c r="H34" s="38">
        <f ca="1">tpTRD2DEAD!G90</f>
        <v>2.8521775961384277E-3</v>
      </c>
      <c r="I34" s="38">
        <f ca="1">tpTRD2LOW!G52</f>
        <v>5.7365620724077693E-2</v>
      </c>
      <c r="J34" s="38">
        <f t="shared" ca="1" si="16"/>
        <v>0.91584716541586442</v>
      </c>
      <c r="K34" s="38">
        <f ca="1">tpCOM2TRD!G86</f>
        <v>3.1421003533407377E-2</v>
      </c>
      <c r="L34" s="38">
        <f ca="1">tpCOM2DEAD!G90</f>
        <v>5.7601222218690573E-3</v>
      </c>
      <c r="M34" s="38">
        <f ca="1">tpCOM2LOW!G86</f>
        <v>6.5697348232785502E-2</v>
      </c>
      <c r="N34" s="38">
        <f t="shared" ca="1" si="17"/>
        <v>0.89712152601193806</v>
      </c>
      <c r="O34" s="38">
        <f ca="1">tpTCOM2DEAD!G52</f>
        <v>1.2835892004202654E-3</v>
      </c>
      <c r="P34" s="38">
        <f ca="1">tpTCOM2LOW!G86</f>
        <v>3.8497368271181998E-2</v>
      </c>
      <c r="Q34" s="38">
        <f t="shared" ca="1" si="18"/>
        <v>0.96021904252839774</v>
      </c>
      <c r="S34" s="27">
        <f t="shared" ca="1" si="19"/>
        <v>788.24271168261271</v>
      </c>
      <c r="T34" s="27">
        <f t="shared" ca="1" si="25"/>
        <v>302.05522467685654</v>
      </c>
      <c r="U34" s="27">
        <f t="shared" ca="1" si="26"/>
        <v>628.35011560538271</v>
      </c>
      <c r="V34" s="27">
        <f t="shared" ca="1" si="22"/>
        <v>76.335328907798129</v>
      </c>
      <c r="W34" s="27">
        <f ca="1">S33*D34+T33*L34+U33*H34+V33*O34+W33</f>
        <v>34.870041796792499</v>
      </c>
      <c r="X34" s="27">
        <f t="shared" ca="1" si="24"/>
        <v>2039.1465773305572</v>
      </c>
      <c r="Y34" s="27">
        <f t="shared" ca="1" si="14"/>
        <v>3869</v>
      </c>
    </row>
    <row r="35" spans="1:31" x14ac:dyDescent="0.2">
      <c r="A35">
        <v>8</v>
      </c>
      <c r="B35" s="38">
        <f ca="1">tpNTRD2TRD!G87</f>
        <v>3.7272648878692083E-2</v>
      </c>
      <c r="C35" s="38">
        <f ca="1">tpNTRD2COM!G53</f>
        <v>1.1499441320142689E-2</v>
      </c>
      <c r="D35" s="38">
        <f ca="1">tpNTRD2DEAD!G91</f>
        <v>9.1778669953102021E-4</v>
      </c>
      <c r="E35" s="38">
        <f ca="1">tpNTRD2LOW!G87</f>
        <v>7.6559943582019008E-2</v>
      </c>
      <c r="F35" s="38">
        <f t="shared" ca="1" si="15"/>
        <v>0.8737501795196152</v>
      </c>
      <c r="G35" s="38">
        <f ca="1">tpTRD2TCOM!G53</f>
        <v>2.319030839726044E-2</v>
      </c>
      <c r="H35" s="38">
        <f ca="1">tpTRD2DEAD!G91</f>
        <v>2.844065815338026E-3</v>
      </c>
      <c r="I35" s="38">
        <f ca="1">tpTRD2LOW!G53</f>
        <v>5.821097248982543E-2</v>
      </c>
      <c r="J35" s="38">
        <f t="shared" ca="1" si="16"/>
        <v>0.9157546532975761</v>
      </c>
      <c r="K35" s="38">
        <f ca="1">tpCOM2TRD!G87</f>
        <v>2.8993327673922153E-2</v>
      </c>
      <c r="L35" s="38">
        <f ca="1">tpCOM2DEAD!G91</f>
        <v>5.7271332344576154E-3</v>
      </c>
      <c r="M35" s="38">
        <f ca="1">tpCOM2LOW!G87</f>
        <v>6.1066254118675167E-2</v>
      </c>
      <c r="N35" s="38">
        <f t="shared" ca="1" si="17"/>
        <v>0.90421328497294506</v>
      </c>
      <c r="O35" s="38">
        <f ca="1">tpTCOM2DEAD!G53</f>
        <v>1.1771933384320254E-3</v>
      </c>
      <c r="P35" s="38">
        <f ca="1">tpTCOM2LOW!G87</f>
        <v>3.5635200567922354E-2</v>
      </c>
      <c r="Q35" s="38">
        <f t="shared" ca="1" si="18"/>
        <v>0.96318760609364562</v>
      </c>
      <c r="S35" s="27">
        <f t="shared" ca="1" si="19"/>
        <v>688.72721083771114</v>
      </c>
      <c r="T35" s="27">
        <f t="shared" ca="1" si="25"/>
        <v>282.18669775732576</v>
      </c>
      <c r="U35" s="27">
        <f t="shared" ca="1" si="26"/>
        <v>613.55202219410944</v>
      </c>
      <c r="V35" s="27">
        <f t="shared" ca="1" si="22"/>
        <v>88.096875673416221</v>
      </c>
      <c r="W35" s="27">
        <f t="shared" ref="W35:W37" ca="1" si="27">S34*D35+T34*L35+U34*H35+V34*O35+W34</f>
        <v>39.200321513999697</v>
      </c>
      <c r="X35" s="27">
        <f t="shared" ca="1" si="24"/>
        <v>2157.2368720234376</v>
      </c>
      <c r="Y35" s="27">
        <f t="shared" ca="1" si="14"/>
        <v>3869</v>
      </c>
    </row>
    <row r="36" spans="1:31" x14ac:dyDescent="0.2">
      <c r="A36">
        <v>9</v>
      </c>
      <c r="B36" s="38">
        <f ca="1">tpNTRD2TRD!G88</f>
        <v>3.5026251971332356E-2</v>
      </c>
      <c r="C36" s="38">
        <f ca="1">tpNTRD2COM!G54</f>
        <v>1.0627207824613016E-2</v>
      </c>
      <c r="D36" s="38">
        <f ca="1">tpNTRD2DEAD!G92</f>
        <v>9.169451394777095E-4</v>
      </c>
      <c r="E36" s="38">
        <f ca="1">tpNTRD2LOW!G88</f>
        <v>7.1628621785775448E-2</v>
      </c>
      <c r="F36" s="38">
        <f t="shared" ca="1" si="15"/>
        <v>0.88180097327880147</v>
      </c>
      <c r="G36" s="38">
        <f ca="1">tpTRD2TCOM!G54</f>
        <v>2.255804363541758E-2</v>
      </c>
      <c r="H36" s="38">
        <f ca="1">tpTRD2DEAD!G92</f>
        <v>2.8360000445589728E-3</v>
      </c>
      <c r="I36" s="38">
        <f ca="1">tpTRD2LOW!G54</f>
        <v>5.8959969446152893E-2</v>
      </c>
      <c r="J36" s="38">
        <f t="shared" ca="1" si="16"/>
        <v>0.91564598687387055</v>
      </c>
      <c r="K36" s="38">
        <f ca="1">tpCOM2TRD!G88</f>
        <v>2.6984099077822732E-2</v>
      </c>
      <c r="L36" s="38">
        <f ca="1">tpCOM2DEAD!G92</f>
        <v>5.694519959940636E-3</v>
      </c>
      <c r="M36" s="38">
        <f ca="1">tpCOM2LOW!G88</f>
        <v>5.7161503850473028E-2</v>
      </c>
      <c r="N36" s="38">
        <f t="shared" ca="1" si="17"/>
        <v>0.9101598771117636</v>
      </c>
      <c r="O36" s="38">
        <f ca="1">tpTCOM2DEAD!G54</f>
        <v>1.091439873156963E-3</v>
      </c>
      <c r="P36" s="38">
        <f ca="1">tpTCOM2LOW!G88</f>
        <v>3.3250132705138769E-2</v>
      </c>
      <c r="Q36" s="38">
        <f t="shared" ca="1" si="18"/>
        <v>0.96565842742170427</v>
      </c>
      <c r="S36" s="27">
        <f t="shared" ca="1" si="19"/>
        <v>607.32032484028798</v>
      </c>
      <c r="T36" s="27">
        <f t="shared" ca="1" si="25"/>
        <v>264.15425735742042</v>
      </c>
      <c r="U36" s="27">
        <f t="shared" ca="1" si="26"/>
        <v>593.5345334974262</v>
      </c>
      <c r="V36" s="27">
        <f t="shared" ca="1" si="22"/>
        <v>98.912023712809912</v>
      </c>
      <c r="W36" s="27">
        <f t="shared" ca="1" si="27"/>
        <v>43.274950370304467</v>
      </c>
      <c r="X36" s="27">
        <f t="shared" ca="1" si="24"/>
        <v>2261.8039102217508</v>
      </c>
      <c r="Y36" s="27">
        <f t="shared" ca="1" si="14"/>
        <v>3869</v>
      </c>
    </row>
    <row r="37" spans="1:31" x14ac:dyDescent="0.2">
      <c r="A37">
        <v>10</v>
      </c>
      <c r="B37" s="38">
        <f ca="1">tpNTRD2TRD!G89</f>
        <v>3.3090886311372802E-2</v>
      </c>
      <c r="C37" s="38">
        <f ca="1">tpNTRD2COM!G55</f>
        <v>9.9078151536260428E-3</v>
      </c>
      <c r="D37" s="38">
        <f ca="1">tpNTRD2DEAD!G93</f>
        <v>9.1610512133954991E-4</v>
      </c>
      <c r="E37" s="38">
        <f ca="1">tpNTRD2LOW!G89</f>
        <v>6.7401189233266878E-2</v>
      </c>
      <c r="F37" s="38">
        <f t="shared" ca="1" si="15"/>
        <v>0.88868400418039473</v>
      </c>
      <c r="G37" s="38">
        <f ca="1">tpTRD2TCOM!G55</f>
        <v>2.2010684805669589E-2</v>
      </c>
      <c r="H37" s="38">
        <f ca="1">tpTRD2DEAD!G93</f>
        <v>2.8279798934551792E-3</v>
      </c>
      <c r="I37" s="38">
        <f ca="1">tpTRD2LOW!G55</f>
        <v>5.963321889841855E-2</v>
      </c>
      <c r="J37" s="38">
        <f t="shared" ca="1" si="16"/>
        <v>0.91552811640245668</v>
      </c>
      <c r="K37" s="38">
        <f ca="1">tpCOM2TRD!G89</f>
        <v>2.5287069649047589E-2</v>
      </c>
      <c r="L37" s="38">
        <f ca="1">tpCOM2DEAD!G93</f>
        <v>5.6622760161482155E-3</v>
      </c>
      <c r="M37" s="38">
        <f ca="1">tpCOM2LOW!G89</f>
        <v>5.3814735038451023E-2</v>
      </c>
      <c r="N37" s="38">
        <f t="shared" ca="1" si="17"/>
        <v>0.91523591929635317</v>
      </c>
      <c r="O37" s="38">
        <f ca="1">tpTCOM2DEAD!G55</f>
        <v>1.0205198476143096E-3</v>
      </c>
      <c r="P37" s="38">
        <f ca="1">tpTCOM2LOW!G89</f>
        <v>3.1224525777700296E-2</v>
      </c>
      <c r="Q37" s="38">
        <f t="shared" ca="1" si="18"/>
        <v>0.96775495437468539</v>
      </c>
      <c r="S37" s="27">
        <f t="shared" ca="1" si="19"/>
        <v>539.71585809920521</v>
      </c>
      <c r="T37" s="27">
        <f ca="1">S36*C37+T36*N37</f>
        <v>247.78068208612183</v>
      </c>
      <c r="U37" s="27">
        <f t="shared" ca="1" si="26"/>
        <v>570.17400840047492</v>
      </c>
      <c r="V37" s="27">
        <f t="shared" ca="1" si="22"/>
        <v>108.78670253339014</v>
      </c>
      <c r="W37" s="27">
        <f t="shared" ca="1" si="27"/>
        <v>47.106479356351258</v>
      </c>
      <c r="X37" s="27">
        <f t="shared" ca="1" si="24"/>
        <v>2355.4362695244563</v>
      </c>
      <c r="Y37" s="27">
        <f t="shared" ca="1" si="14"/>
        <v>3868.9999999999995</v>
      </c>
    </row>
    <row r="38" spans="1:31" x14ac:dyDescent="0.2">
      <c r="A38" s="5"/>
    </row>
    <row r="39" spans="1:31" x14ac:dyDescent="0.2">
      <c r="A39" t="s">
        <v>87</v>
      </c>
      <c r="B39" s="16" t="s">
        <v>104</v>
      </c>
    </row>
    <row r="40" spans="1:31" x14ac:dyDescent="0.2">
      <c r="A40" t="s">
        <v>88</v>
      </c>
      <c r="B40" s="16" t="s">
        <v>89</v>
      </c>
    </row>
    <row r="41" spans="1:31" x14ac:dyDescent="0.2">
      <c r="A41" t="s">
        <v>90</v>
      </c>
      <c r="B41" s="16" t="s">
        <v>91</v>
      </c>
    </row>
    <row r="42" spans="1:31" x14ac:dyDescent="0.2">
      <c r="A42" t="s">
        <v>109</v>
      </c>
      <c r="B42">
        <v>6009</v>
      </c>
      <c r="S42" s="5" t="s">
        <v>168</v>
      </c>
    </row>
    <row r="43" spans="1:31" s="5" customFormat="1" x14ac:dyDescent="0.2">
      <c r="A43" s="5" t="s">
        <v>29</v>
      </c>
      <c r="B43" s="34" t="s">
        <v>0</v>
      </c>
      <c r="C43" s="39" t="s">
        <v>67</v>
      </c>
      <c r="D43" s="39" t="s">
        <v>76</v>
      </c>
      <c r="E43" s="39" t="s">
        <v>177</v>
      </c>
      <c r="F43" s="39" t="s">
        <v>4</v>
      </c>
      <c r="G43" s="35" t="s">
        <v>68</v>
      </c>
      <c r="H43" s="35" t="s">
        <v>77</v>
      </c>
      <c r="I43" s="35" t="s">
        <v>178</v>
      </c>
      <c r="J43" s="35" t="s">
        <v>2</v>
      </c>
      <c r="K43" s="36" t="s">
        <v>78</v>
      </c>
      <c r="L43" s="36" t="s">
        <v>80</v>
      </c>
      <c r="M43" s="36" t="s">
        <v>179</v>
      </c>
      <c r="N43" s="36" t="s">
        <v>92</v>
      </c>
      <c r="O43" s="37" t="s">
        <v>81</v>
      </c>
      <c r="P43" s="37" t="s">
        <v>180</v>
      </c>
      <c r="Q43" s="37" t="s">
        <v>93</v>
      </c>
      <c r="S43" s="30" t="s">
        <v>69</v>
      </c>
      <c r="T43" s="30" t="s">
        <v>193</v>
      </c>
      <c r="U43" s="30" t="s">
        <v>6</v>
      </c>
      <c r="V43" s="30" t="s">
        <v>194</v>
      </c>
      <c r="W43" s="30" t="s">
        <v>195</v>
      </c>
      <c r="X43" s="30" t="s">
        <v>196</v>
      </c>
      <c r="AA43" s="30"/>
      <c r="AB43" s="30"/>
      <c r="AC43" s="30"/>
      <c r="AD43" s="30"/>
      <c r="AE43" s="30"/>
    </row>
    <row r="44" spans="1:31" s="5" customFormat="1" x14ac:dyDescent="0.2">
      <c r="C44" s="40"/>
      <c r="D44" s="40"/>
      <c r="E44" s="40"/>
      <c r="F44" s="40"/>
      <c r="Y44" s="1" t="s">
        <v>94</v>
      </c>
      <c r="AA44" s="30"/>
      <c r="AB44" s="30"/>
      <c r="AC44" s="30"/>
      <c r="AD44" s="30"/>
      <c r="AE44" s="30"/>
    </row>
    <row r="45" spans="1:31" x14ac:dyDescent="0.2">
      <c r="A45">
        <v>0</v>
      </c>
      <c r="S45">
        <f>B42</f>
        <v>6009</v>
      </c>
      <c r="T45" s="27"/>
      <c r="U45" s="27"/>
      <c r="V45" s="27"/>
      <c r="W45" s="27"/>
      <c r="X45" s="27"/>
      <c r="Y45" s="27">
        <f>SUM(S45:X45)</f>
        <v>6009</v>
      </c>
    </row>
    <row r="46" spans="1:31" x14ac:dyDescent="0.2">
      <c r="A46">
        <v>1</v>
      </c>
      <c r="B46" s="38">
        <f ca="1">tpNTRD2TRD!K80</f>
        <v>5.3558316729413802E-2</v>
      </c>
      <c r="C46" s="38">
        <f ca="1">tpNTRD2COM!K46</f>
        <v>0.12300643894933005</v>
      </c>
      <c r="D46" s="38">
        <f ca="1">tpNTRD2DEAD!K84</f>
        <v>1.927561782177345E-3</v>
      </c>
      <c r="E46" s="38">
        <f ca="1">tpNTRD2LOW!K80</f>
        <v>7.3162463041823944E-2</v>
      </c>
      <c r="F46" s="38">
        <f ca="1">1-B46-C46-D46-E46</f>
        <v>0.74834521949725485</v>
      </c>
      <c r="G46" s="38">
        <f ca="1">tpTRD2TCOM!K46</f>
        <v>7.2225724343995323E-2</v>
      </c>
      <c r="H46" s="38">
        <f ca="1">tpTRD2DEAD!K84</f>
        <v>1.8640719816698237E-3</v>
      </c>
      <c r="I46" s="38">
        <f ca="1">tpTRD2LOW!K46</f>
        <v>3.2885932367685444E-2</v>
      </c>
      <c r="J46" s="38">
        <f ca="1">1-G46-H46-I46</f>
        <v>0.89302427130664941</v>
      </c>
      <c r="K46" s="38">
        <f ca="1">tpCOM2TRD!K80</f>
        <v>7.3737459298662045E-2</v>
      </c>
      <c r="L46" s="38">
        <f ca="1">tpCOM2DEAD!K84</f>
        <v>1.2380730901500825E-2</v>
      </c>
      <c r="M46" s="38">
        <f ca="1">tpCOM2LOW!K80</f>
        <v>5.6102698237548876E-2</v>
      </c>
      <c r="N46" s="38">
        <f ca="1">1-K46-L46-M46</f>
        <v>0.85777911156228825</v>
      </c>
      <c r="O46" s="38">
        <f ca="1">tpTCOM2DEAD!K46</f>
        <v>2.3756866340100213E-2</v>
      </c>
      <c r="P46" s="38">
        <f ca="1">tpTCOM2LOW!K80</f>
        <v>5.0497183585280769E-2</v>
      </c>
      <c r="Q46" s="38">
        <f ca="1">1-O46-P46</f>
        <v>0.92574595007461902</v>
      </c>
      <c r="S46" s="27">
        <f ca="1">S45*F46</f>
        <v>4496.8064239590049</v>
      </c>
      <c r="T46" s="27">
        <f ca="1">S45*C46+T45*N46</f>
        <v>739.14569164652426</v>
      </c>
      <c r="U46" s="27">
        <f ca="1">S45*B46+T45*K46+U45*J46</f>
        <v>321.83192522704752</v>
      </c>
      <c r="V46" s="27">
        <f ca="1">U45*G46+V45*Q46</f>
        <v>0</v>
      </c>
      <c r="W46" s="27">
        <f ca="1">S45*D46+T45*L46+U45*H46+V45*O46+W45</f>
        <v>11.582718749103666</v>
      </c>
      <c r="X46" s="27">
        <f ca="1">S45*E46+T45*M46+U45*I46+V45*P46+X45</f>
        <v>439.6332404183201</v>
      </c>
      <c r="Y46" s="27">
        <f t="shared" ref="Y46:Y55" ca="1" si="28">SUM(S46:X46)</f>
        <v>6009.0000000000009</v>
      </c>
    </row>
    <row r="47" spans="1:31" x14ac:dyDescent="0.2">
      <c r="A47">
        <v>2</v>
      </c>
      <c r="B47" s="38">
        <f ca="1">tpNTRD2TRD!K81</f>
        <v>5.4494235400936009E-2</v>
      </c>
      <c r="C47" s="38">
        <f ca="1">tpNTRD2COM!K47</f>
        <v>3.7376373478295477E-2</v>
      </c>
      <c r="D47" s="38">
        <f ca="1">tpNTRD2DEAD!K85</f>
        <v>1.9238534358198001E-3</v>
      </c>
      <c r="E47" s="38">
        <f ca="1">tpNTRD2LOW!K81</f>
        <v>8.8337672126239219E-2</v>
      </c>
      <c r="F47" s="38">
        <f t="shared" ref="F47:F55" ca="1" si="29">1-B47-C47-D47-E47</f>
        <v>0.81786786555870949</v>
      </c>
      <c r="G47" s="38">
        <f ca="1">tpTRD2TCOM!K47</f>
        <v>5.2082086337325362E-2</v>
      </c>
      <c r="H47" s="38">
        <f ca="1">tpTRD2DEAD!K85</f>
        <v>1.8606036824760919E-3</v>
      </c>
      <c r="I47" s="38">
        <f ca="1">tpTRD2LOW!K47</f>
        <v>3.7764550464193913E-2</v>
      </c>
      <c r="J47" s="38">
        <f t="shared" ref="J47:J55" ca="1" si="30">1-G47-H47-I47</f>
        <v>0.90829275951600463</v>
      </c>
      <c r="K47" s="38">
        <f ca="1">tpCOM2TRD!K81</f>
        <v>5.4478491510452476E-2</v>
      </c>
      <c r="L47" s="38">
        <f ca="1">tpCOM2DEAD!K85</f>
        <v>1.2229322945011001E-2</v>
      </c>
      <c r="M47" s="38">
        <f ca="1">tpCOM2LOW!K81</f>
        <v>6.6080133960409682E-2</v>
      </c>
      <c r="N47" s="38">
        <f t="shared" ref="N47:N55" ca="1" si="31">1-K47-L47-M47</f>
        <v>0.86721205158412684</v>
      </c>
      <c r="O47" s="38">
        <f ca="1">tpTCOM2DEAD!K47</f>
        <v>7.5793523742307967E-3</v>
      </c>
      <c r="P47" s="38">
        <f ca="1">tpTCOM2LOW!K81</f>
        <v>4.6061926695051936E-2</v>
      </c>
      <c r="Q47" s="38">
        <f t="shared" ref="Q47:Q55" ca="1" si="32">1-O47-P47</f>
        <v>0.94635872093071727</v>
      </c>
      <c r="S47" s="27">
        <f t="shared" ref="S47:S55" ca="1" si="33">S46*F47</f>
        <v>3677.7934717940448</v>
      </c>
      <c r="T47" s="27">
        <f t="shared" ref="T47:T54" ca="1" si="34">S46*C47+T46*N47</f>
        <v>809.07036803384085</v>
      </c>
      <c r="U47" s="27">
        <f t="shared" ref="U47:U55" ca="1" si="35">S46*B47+T46*K47+U46*J47</f>
        <v>577.63517757183945</v>
      </c>
      <c r="V47" s="27">
        <f t="shared" ref="V47:V55" ca="1" si="36">U46*G47+V46*Q47</f>
        <v>16.761678115782729</v>
      </c>
      <c r="W47" s="27">
        <f t="shared" ref="W47:W55" ca="1" si="37">S46*D47+T46*L47+U46*H47+V46*O47+W46</f>
        <v>29.871968269828425</v>
      </c>
      <c r="X47" s="27">
        <f t="shared" ref="X47:X55" ca="1" si="38">S46*E47+T46*M47+U46*I47+V46*P47+X46</f>
        <v>897.86733621466442</v>
      </c>
      <c r="Y47" s="27">
        <f t="shared" ca="1" si="28"/>
        <v>6009.0000000000009</v>
      </c>
    </row>
    <row r="48" spans="1:31" x14ac:dyDescent="0.2">
      <c r="A48">
        <v>3</v>
      </c>
      <c r="B48" s="38">
        <f ca="1">tpNTRD2TRD!K82</f>
        <v>4.8394965231579046E-2</v>
      </c>
      <c r="C48" s="38">
        <f ca="1">tpNTRD2COM!K48</f>
        <v>2.6853406020728054E-2</v>
      </c>
      <c r="D48" s="38">
        <f ca="1">tpNTRD2DEAD!K86</f>
        <v>1.9201593306943376E-3</v>
      </c>
      <c r="E48" s="38">
        <f ca="1">tpNTRD2LOW!K82</f>
        <v>8.1492221710399604E-2</v>
      </c>
      <c r="F48" s="38">
        <f t="shared" ca="1" si="29"/>
        <v>0.84133924770659896</v>
      </c>
      <c r="G48" s="38">
        <f ca="1">tpTRD2TCOM!K48</f>
        <v>4.6451050406836281E-2</v>
      </c>
      <c r="H48" s="38">
        <f ca="1">tpTRD2DEAD!K86</f>
        <v>1.857148265574482E-3</v>
      </c>
      <c r="I48" s="38">
        <f ca="1">tpTRD2LOW!K48</f>
        <v>3.9852309473195069E-2</v>
      </c>
      <c r="J48" s="38">
        <f t="shared" ca="1" si="30"/>
        <v>0.91183949185439417</v>
      </c>
      <c r="K48" s="38">
        <f ca="1">tpCOM2TRD!K82</f>
        <v>4.4326905264162164E-2</v>
      </c>
      <c r="L48" s="38">
        <f ca="1">tpCOM2DEAD!K86</f>
        <v>1.2081573481225294E-2</v>
      </c>
      <c r="M48" s="38">
        <f ca="1">tpCOM2LOW!K82</f>
        <v>6.1001110139682901E-2</v>
      </c>
      <c r="N48" s="38">
        <f t="shared" ca="1" si="31"/>
        <v>0.88259041111492964</v>
      </c>
      <c r="O48" s="38">
        <f ca="1">tpTCOM2DEAD!K48</f>
        <v>5.5072548149731615E-3</v>
      </c>
      <c r="P48" s="38">
        <f ca="1">tpTCOM2LOW!K82</f>
        <v>3.979842852321136E-2</v>
      </c>
      <c r="Q48" s="38">
        <f t="shared" ca="1" si="32"/>
        <v>0.95469431666181548</v>
      </c>
      <c r="S48" s="27">
        <f t="shared" ca="1" si="33"/>
        <v>3094.2719927794424</v>
      </c>
      <c r="T48" s="27">
        <f t="shared" ca="1" si="34"/>
        <v>812.83903010236349</v>
      </c>
      <c r="U48" s="27">
        <f t="shared" ca="1" si="35"/>
        <v>740.56083954660687</v>
      </c>
      <c r="V48" s="27">
        <f t="shared" ca="1" si="36"/>
        <v>42.834039585003836</v>
      </c>
      <c r="W48" s="27">
        <f t="shared" ca="1" si="37"/>
        <v>47.873825824615849</v>
      </c>
      <c r="X48" s="27">
        <f t="shared" ca="1" si="38"/>
        <v>1270.6202721619682</v>
      </c>
      <c r="Y48" s="27">
        <f t="shared" ca="1" si="28"/>
        <v>6009.0000000000009</v>
      </c>
    </row>
    <row r="49" spans="1:25" x14ac:dyDescent="0.2">
      <c r="A49">
        <v>4</v>
      </c>
      <c r="B49" s="38">
        <f ca="1">tpNTRD2TRD!K83</f>
        <v>4.3592189503468215E-2</v>
      </c>
      <c r="C49" s="38">
        <f ca="1">tpNTRD2COM!K49</f>
        <v>2.168879174391003E-2</v>
      </c>
      <c r="D49" s="38">
        <f ca="1">tpNTRD2DEAD!K87</f>
        <v>1.9164793849208994E-3</v>
      </c>
      <c r="E49" s="38">
        <f ca="1">tpNTRD2LOW!K83</f>
        <v>7.4612258719696345E-2</v>
      </c>
      <c r="F49" s="38">
        <f t="shared" ca="1" si="29"/>
        <v>0.85819028064800451</v>
      </c>
      <c r="G49" s="38">
        <f ca="1">tpTRD2TCOM!K49</f>
        <v>4.3127431062126242E-2</v>
      </c>
      <c r="H49" s="38">
        <f ca="1">tpTRD2DEAD!K87</f>
        <v>1.8537056593244117E-3</v>
      </c>
      <c r="I49" s="38">
        <f ca="1">tpTRD2LOW!K49</f>
        <v>4.1270389796199125E-2</v>
      </c>
      <c r="J49" s="38">
        <f t="shared" ca="1" si="30"/>
        <v>0.91374847348235022</v>
      </c>
      <c r="K49" s="38">
        <f ca="1">tpCOM2TRD!K83</f>
        <v>3.8085083966017619E-2</v>
      </c>
      <c r="L49" s="38">
        <f ca="1">tpCOM2DEAD!K87</f>
        <v>1.1937351492003478E-2</v>
      </c>
      <c r="M49" s="38">
        <f ca="1">tpCOM2LOW!K83</f>
        <v>5.5997296675241781E-2</v>
      </c>
      <c r="N49" s="38">
        <f t="shared" ca="1" si="31"/>
        <v>0.89398026786673712</v>
      </c>
      <c r="O49" s="38">
        <f ca="1">tpTCOM2DEAD!K49</f>
        <v>4.4831682053452226E-3</v>
      </c>
      <c r="P49" s="38">
        <f ca="1">tpTCOM2LOW!K83</f>
        <v>3.5362028362821429E-2</v>
      </c>
      <c r="Q49" s="38">
        <f t="shared" ca="1" si="32"/>
        <v>0.96015480343183335</v>
      </c>
      <c r="S49" s="27">
        <f t="shared" ca="1" si="33"/>
        <v>2655.4741498846497</v>
      </c>
      <c r="T49" s="27">
        <f ca="1">S48*C49+T48*N49</f>
        <v>793.77307471385654</v>
      </c>
      <c r="U49" s="27">
        <f ca="1">S48*B49+T48*K49+U48*J49</f>
        <v>842.52947045334031</v>
      </c>
      <c r="V49" s="27">
        <f t="shared" ca="1" si="36"/>
        <v>73.065795412787352</v>
      </c>
      <c r="W49" s="27">
        <f t="shared" ca="1" si="37"/>
        <v>65.071893542582444</v>
      </c>
      <c r="X49" s="27">
        <f t="shared" ca="1" si="38"/>
        <v>1579.0856159927841</v>
      </c>
      <c r="Y49" s="27">
        <f t="shared" ca="1" si="28"/>
        <v>6009.0000000000009</v>
      </c>
    </row>
    <row r="50" spans="1:25" x14ac:dyDescent="0.2">
      <c r="A50">
        <v>5</v>
      </c>
      <c r="B50" s="38">
        <f ca="1">tpNTRD2TRD!K84</f>
        <v>3.9826598934616597E-2</v>
      </c>
      <c r="C50" s="38">
        <f ca="1">tpNTRD2COM!K50</f>
        <v>1.8505752362707462E-2</v>
      </c>
      <c r="D50" s="38">
        <f ca="1">tpNTRD2DEAD!K88</f>
        <v>1.9128135172482574E-3</v>
      </c>
      <c r="E50" s="38">
        <f ca="1">tpNTRD2LOW!K84</f>
        <v>6.8765968447458636E-2</v>
      </c>
      <c r="F50" s="38">
        <f t="shared" ca="1" si="29"/>
        <v>0.87098886673796905</v>
      </c>
      <c r="G50" s="38">
        <f ca="1">tpTRD2TCOM!K50</f>
        <v>4.0810059778422003E-2</v>
      </c>
      <c r="H50" s="38">
        <f ca="1">tpTRD2DEAD!K88</f>
        <v>1.8502757926160962E-3</v>
      </c>
      <c r="I50" s="38">
        <f ca="1">tpTRD2LOW!K50</f>
        <v>4.2357271810806618E-2</v>
      </c>
      <c r="J50" s="38">
        <f t="shared" ca="1" si="30"/>
        <v>0.91498239261815528</v>
      </c>
      <c r="K50" s="38">
        <f ca="1">tpCOM2TRD!K84</f>
        <v>3.3736136738808487E-2</v>
      </c>
      <c r="L50" s="38">
        <f ca="1">tpCOM2DEAD!K88</f>
        <v>1.1796532141444049E-2</v>
      </c>
      <c r="M50" s="38">
        <f ca="1">tpCOM2LOW!K84</f>
        <v>5.1749032468509593E-2</v>
      </c>
      <c r="N50" s="38">
        <f t="shared" ca="1" si="31"/>
        <v>0.90271829865123787</v>
      </c>
      <c r="O50" s="38">
        <f ca="1">tpTCOM2DEAD!K50</f>
        <v>3.8485538056525215E-3</v>
      </c>
      <c r="P50" s="38">
        <f ca="1">tpTCOM2LOW!K84</f>
        <v>3.2037826301950845E-2</v>
      </c>
      <c r="Q50" s="38">
        <f t="shared" ca="1" si="32"/>
        <v>0.96411361989239663</v>
      </c>
      <c r="S50" s="27">
        <f t="shared" ca="1" si="33"/>
        <v>2312.8884204600026</v>
      </c>
      <c r="T50" s="27">
        <f t="shared" ca="1" si="34"/>
        <v>765.69502654419091</v>
      </c>
      <c r="U50" s="27">
        <f t="shared" ca="1" si="35"/>
        <v>903.43697166353377</v>
      </c>
      <c r="V50" s="27">
        <f t="shared" ca="1" si="36"/>
        <v>104.82740656002274</v>
      </c>
      <c r="W50" s="27">
        <f t="shared" ca="1" si="37"/>
        <v>81.35519950880439</v>
      </c>
      <c r="X50" s="27">
        <f t="shared" ca="1" si="38"/>
        <v>1840.7969752634458</v>
      </c>
      <c r="Y50" s="27">
        <f t="shared" ca="1" si="28"/>
        <v>6009</v>
      </c>
    </row>
    <row r="51" spans="1:25" x14ac:dyDescent="0.2">
      <c r="A51">
        <v>6</v>
      </c>
      <c r="B51" s="38">
        <f ca="1">tpNTRD2TRD!K85</f>
        <v>3.6794573587291102E-2</v>
      </c>
      <c r="C51" s="38">
        <f ca="1">tpNTRD2COM!K51</f>
        <v>1.6306898546338933E-2</v>
      </c>
      <c r="D51" s="38">
        <f ca="1">tpNTRD2DEAD!K89</f>
        <v>1.9091616470432449E-3</v>
      </c>
      <c r="E51" s="38">
        <f ca="1">tpNTRD2LOW!K85</f>
        <v>6.3864057035639354E-2</v>
      </c>
      <c r="F51" s="38">
        <f t="shared" ca="1" si="29"/>
        <v>0.88112530918368737</v>
      </c>
      <c r="G51" s="38">
        <f ca="1">tpTRD2TCOM!K51</f>
        <v>3.9051746846442748E-2</v>
      </c>
      <c r="H51" s="38">
        <f ca="1">tpTRD2DEAD!K89</f>
        <v>1.8468585948657745E-3</v>
      </c>
      <c r="I51" s="38">
        <f ca="1">tpTRD2LOW!K51</f>
        <v>4.324359329674099E-2</v>
      </c>
      <c r="J51" s="38">
        <f t="shared" ca="1" si="30"/>
        <v>0.91585780126195049</v>
      </c>
      <c r="K51" s="38">
        <f ca="1">tpCOM2TRD!K85</f>
        <v>3.0480552797345628E-2</v>
      </c>
      <c r="L51" s="38">
        <f ca="1">tpCOM2DEAD!K89</f>
        <v>1.1658996415492062E-2</v>
      </c>
      <c r="M51" s="38">
        <f ca="1">tpCOM2LOW!K85</f>
        <v>4.8180047591142583E-2</v>
      </c>
      <c r="N51" s="38">
        <f t="shared" ca="1" si="31"/>
        <v>0.90968040319601973</v>
      </c>
      <c r="O51" s="38">
        <f ca="1">tpTCOM2DEAD!K51</f>
        <v>3.408176380186978E-3</v>
      </c>
      <c r="P51" s="38">
        <f ca="1">tpTCOM2LOW!K85</f>
        <v>2.9430159247933907E-2</v>
      </c>
      <c r="Q51" s="38">
        <f t="shared" ca="1" si="32"/>
        <v>0.96716166437187912</v>
      </c>
      <c r="S51" s="27">
        <f t="shared" ca="1" si="33"/>
        <v>2037.94452458519</v>
      </c>
      <c r="T51" s="27">
        <f t="shared" ca="1" si="34"/>
        <v>734.25379729334998</v>
      </c>
      <c r="U51" s="27">
        <f t="shared" ca="1" si="35"/>
        <v>935.86034931557333</v>
      </c>
      <c r="V51" s="27">
        <f t="shared" ca="1" si="36"/>
        <v>136.66584090950042</v>
      </c>
      <c r="W51" s="27">
        <f t="shared" ca="1" si="37"/>
        <v>96.723903571946309</v>
      </c>
      <c r="X51" s="27">
        <f t="shared" ca="1" si="38"/>
        <v>2067.5515843244402</v>
      </c>
      <c r="Y51" s="27">
        <f t="shared" ca="1" si="28"/>
        <v>6009</v>
      </c>
    </row>
    <row r="52" spans="1:25" x14ac:dyDescent="0.2">
      <c r="A52">
        <v>7</v>
      </c>
      <c r="B52" s="38">
        <f ca="1">tpNTRD2TRD!K86</f>
        <v>3.4291632957210383E-2</v>
      </c>
      <c r="C52" s="38">
        <f ca="1">tpNTRD2COM!K52</f>
        <v>1.4678218440742685E-2</v>
      </c>
      <c r="D52" s="38">
        <f ca="1">tpNTRD2DEAD!K90</f>
        <v>1.9055236942882026E-3</v>
      </c>
      <c r="E52" s="38">
        <f ca="1">tpNTRD2LOW!K86</f>
        <v>5.971825912832196E-2</v>
      </c>
      <c r="F52" s="38">
        <f t="shared" ca="1" si="29"/>
        <v>0.88940636577943677</v>
      </c>
      <c r="G52" s="38">
        <f ca="1">tpTRD2TCOM!K52</f>
        <v>3.764655471094891E-2</v>
      </c>
      <c r="H52" s="38">
        <f ca="1">tpTRD2DEAD!K90</f>
        <v>1.8434539960089369E-3</v>
      </c>
      <c r="I52" s="38">
        <f ca="1">tpTRD2LOW!K52</f>
        <v>4.3994524063928564E-2</v>
      </c>
      <c r="J52" s="38">
        <f t="shared" ca="1" si="30"/>
        <v>0.91651546722911359</v>
      </c>
      <c r="K52" s="38">
        <f ca="1">tpCOM2TRD!K86</f>
        <v>2.7926028378449375E-2</v>
      </c>
      <c r="L52" s="38">
        <f ca="1">tpCOM2DEAD!K90</f>
        <v>1.1524630786462819E-2</v>
      </c>
      <c r="M52" s="38">
        <f ca="1">tpCOM2LOW!K86</f>
        <v>4.515386843701108E-2</v>
      </c>
      <c r="N52" s="38">
        <f t="shared" ca="1" si="31"/>
        <v>0.91539547239807673</v>
      </c>
      <c r="O52" s="38">
        <f ca="1">tpTCOM2DEAD!K52</f>
        <v>3.0807295941198687E-3</v>
      </c>
      <c r="P52" s="38">
        <f ca="1">tpTCOM2LOW!K86</f>
        <v>2.731428719920248E-2</v>
      </c>
      <c r="Q52" s="38">
        <f t="shared" ca="1" si="32"/>
        <v>0.96960498320667765</v>
      </c>
      <c r="S52" s="27">
        <f t="shared" ca="1" si="33"/>
        <v>1812.560833271416</v>
      </c>
      <c r="T52" s="27">
        <f t="shared" ca="1" si="34"/>
        <v>702.0459965354047</v>
      </c>
      <c r="U52" s="27">
        <f t="shared" ca="1" si="35"/>
        <v>948.11972331859442</v>
      </c>
      <c r="V52" s="27">
        <f t="shared" ca="1" si="36"/>
        <v>167.74379822229912</v>
      </c>
      <c r="W52" s="27">
        <f ca="1">S51*D52+T51*L52+U51*H52+V51*O52+W51</f>
        <v>111.21550506979976</v>
      </c>
      <c r="X52" s="27">
        <f t="shared" ca="1" si="38"/>
        <v>2267.3141435824864</v>
      </c>
      <c r="Y52" s="27">
        <f t="shared" ca="1" si="28"/>
        <v>6009</v>
      </c>
    </row>
    <row r="53" spans="1:25" x14ac:dyDescent="0.2">
      <c r="A53">
        <v>8</v>
      </c>
      <c r="B53" s="38">
        <f ca="1">tpNTRD2TRD!K87</f>
        <v>3.2182453636189212E-2</v>
      </c>
      <c r="C53" s="38">
        <f ca="1">tpNTRD2COM!K53</f>
        <v>1.3413415082000113E-2</v>
      </c>
      <c r="D53" s="38">
        <f ca="1">tpNTRD2DEAD!K91</f>
        <v>1.9018995795755389E-3</v>
      </c>
      <c r="E53" s="38">
        <f ca="1">tpNTRD2LOW!K87</f>
        <v>5.6168397798911474E-2</v>
      </c>
      <c r="F53" s="38">
        <f t="shared" ca="1" si="29"/>
        <v>0.89633383390332366</v>
      </c>
      <c r="G53" s="38">
        <f ca="1">tpTRD2TCOM!K53</f>
        <v>3.6483239519723543E-2</v>
      </c>
      <c r="H53" s="38">
        <f ca="1">tpTRD2DEAD!K91</f>
        <v>1.8400619264975493E-3</v>
      </c>
      <c r="I53" s="38">
        <f ca="1">tpTRD2LOW!K53</f>
        <v>4.4647528168258344E-2</v>
      </c>
      <c r="J53" s="38">
        <f t="shared" ca="1" si="30"/>
        <v>0.91702917038552056</v>
      </c>
      <c r="K53" s="38">
        <f ca="1">tpCOM2TRD!K87</f>
        <v>2.5853474487529393E-2</v>
      </c>
      <c r="L53" s="38">
        <f ca="1">tpCOM2DEAD!K91</f>
        <v>1.1393326900504763E-2</v>
      </c>
      <c r="M53" s="38">
        <f ca="1">tpCOM2LOW!K87</f>
        <v>4.2555950573893275E-2</v>
      </c>
      <c r="N53" s="38">
        <f t="shared" ca="1" si="31"/>
        <v>0.92019724803807257</v>
      </c>
      <c r="O53" s="38">
        <f ca="1">tpTCOM2DEAD!K53</f>
        <v>2.8255808345212241E-3</v>
      </c>
      <c r="P53" s="38">
        <f ca="1">tpTCOM2LOW!K87</f>
        <v>2.5553103258226018E-2</v>
      </c>
      <c r="Q53" s="38">
        <f t="shared" ca="1" si="32"/>
        <v>0.97162131590725276</v>
      </c>
      <c r="S53" s="27">
        <f t="shared" ca="1" si="33"/>
        <v>1624.6596008691713</v>
      </c>
      <c r="T53" s="27">
        <f t="shared" ca="1" si="34"/>
        <v>670.33342482607111</v>
      </c>
      <c r="U53" s="27">
        <f t="shared" ca="1" si="35"/>
        <v>945.93642654103007</v>
      </c>
      <c r="V53" s="27">
        <f t="shared" ca="1" si="36"/>
        <v>197.57392892323725</v>
      </c>
      <c r="W53" s="27">
        <f t="shared" ca="1" si="37"/>
        <v>124.88002596027891</v>
      </c>
      <c r="X53" s="27">
        <f t="shared" ca="1" si="38"/>
        <v>2445.616592880212</v>
      </c>
      <c r="Y53" s="27">
        <f t="shared" ca="1" si="28"/>
        <v>6009.0000000000009</v>
      </c>
    </row>
    <row r="54" spans="1:25" x14ac:dyDescent="0.2">
      <c r="A54">
        <v>9</v>
      </c>
      <c r="B54" s="38">
        <f ca="1">tpNTRD2TRD!K88</f>
        <v>3.0374917846936134E-2</v>
      </c>
      <c r="C54" s="38">
        <f ca="1">tpNTRD2COM!K54</f>
        <v>1.2396918914444388E-2</v>
      </c>
      <c r="D54" s="38">
        <f ca="1">tpNTRD2DEAD!K92</f>
        <v>1.8982892240981819E-3</v>
      </c>
      <c r="E54" s="38">
        <f ca="1">tpNTRD2LOW!K88</f>
        <v>5.3091913278029201E-2</v>
      </c>
      <c r="F54" s="38">
        <f t="shared" ca="1" si="29"/>
        <v>0.9022379607364921</v>
      </c>
      <c r="G54" s="38">
        <f ca="1">tpTRD2TCOM!K54</f>
        <v>3.5495192671908038E-2</v>
      </c>
      <c r="H54" s="38">
        <f ca="1">tpTRD2DEAD!K92</f>
        <v>1.8366823172947244E-3</v>
      </c>
      <c r="I54" s="38">
        <f ca="1">tpTRD2LOW!K54</f>
        <v>4.5226218387070749E-2</v>
      </c>
      <c r="J54" s="38">
        <f t="shared" ca="1" si="30"/>
        <v>0.91744190662372649</v>
      </c>
      <c r="K54" s="38">
        <f ca="1">tpCOM2TRD!K88</f>
        <v>2.4129306110008519E-2</v>
      </c>
      <c r="L54" s="38">
        <f ca="1">tpCOM2DEAD!K92</f>
        <v>1.1264981286183473E-2</v>
      </c>
      <c r="M54" s="38">
        <f ca="1">tpCOM2LOW!K88</f>
        <v>4.0298872589276002E-2</v>
      </c>
      <c r="N54" s="38">
        <f t="shared" ca="1" si="31"/>
        <v>0.92430684001453201</v>
      </c>
      <c r="O54" s="38">
        <f ca="1">tpTCOM2DEAD!K54</f>
        <v>2.6199070305693573E-3</v>
      </c>
      <c r="P54" s="38">
        <f ca="1">tpTCOM2LOW!K88</f>
        <v>2.4057738822940489E-2</v>
      </c>
      <c r="Q54" s="38">
        <f t="shared" ca="1" si="32"/>
        <v>0.97332235414649015</v>
      </c>
      <c r="S54" s="27">
        <f t="shared" ca="1" si="33"/>
        <v>1465.8295651791643</v>
      </c>
      <c r="T54" s="27">
        <f t="shared" ca="1" si="34"/>
        <v>639.73454299265336</v>
      </c>
      <c r="U54" s="27">
        <f t="shared" ca="1" si="35"/>
        <v>933.36530101967298</v>
      </c>
      <c r="V54" s="27">
        <f t="shared" ca="1" si="36"/>
        <v>225.87931733298663</v>
      </c>
      <c r="W54" s="27">
        <f t="shared" ca="1" si="37"/>
        <v>137.77040329296156</v>
      </c>
      <c r="X54" s="27">
        <f t="shared" ca="1" si="38"/>
        <v>2606.4208701825619</v>
      </c>
      <c r="Y54" s="27">
        <f t="shared" ca="1" si="28"/>
        <v>6009.0000000000009</v>
      </c>
    </row>
    <row r="55" spans="1:25" x14ac:dyDescent="0.2">
      <c r="A55">
        <v>10</v>
      </c>
      <c r="B55" s="38">
        <f ca="1">tpNTRD2TRD!K89</f>
        <v>2.8804237940366351E-2</v>
      </c>
      <c r="C55" s="38">
        <f ca="1">tpNTRD2COM!K55</f>
        <v>1.1558429597125275E-2</v>
      </c>
      <c r="D55" s="38">
        <f ca="1">tpNTRD2DEAD!K93</f>
        <v>1.8946925496480249E-3</v>
      </c>
      <c r="E55" s="38">
        <f ca="1">tpNTRD2LOW!K89</f>
        <v>5.03965114427255E-2</v>
      </c>
      <c r="F55" s="38">
        <f t="shared" ca="1" si="29"/>
        <v>0.90734612847013485</v>
      </c>
      <c r="G55" s="38">
        <f ca="1">tpTRD2TCOM!K55</f>
        <v>3.4639527749304788E-2</v>
      </c>
      <c r="H55" s="38">
        <f ca="1">tpTRD2DEAD!K93</f>
        <v>1.8333150998687264E-3</v>
      </c>
      <c r="I55" s="38">
        <f ca="1">tpTRD2LOW!K55</f>
        <v>4.574647827394307E-2</v>
      </c>
      <c r="J55" s="38">
        <f t="shared" ca="1" si="30"/>
        <v>0.91778067887688342</v>
      </c>
      <c r="K55" s="38">
        <f ca="1">tpCOM2TRD!K89</f>
        <v>2.2666696443327528E-2</v>
      </c>
      <c r="L55" s="38">
        <f ca="1">tpCOM2DEAD!K93</f>
        <v>1.1139495082540973E-2</v>
      </c>
      <c r="M55" s="38">
        <f ca="1">tpCOM2LOW!K89</f>
        <v>3.8316779223477426E-2</v>
      </c>
      <c r="N55" s="38">
        <f t="shared" ca="1" si="31"/>
        <v>0.92787702925065407</v>
      </c>
      <c r="O55" s="38">
        <f ca="1">tpTCOM2DEAD!K55</f>
        <v>2.4497915080035071E-3</v>
      </c>
      <c r="P55" s="38">
        <f ca="1">tpTCOM2LOW!K89</f>
        <v>2.2767732459930579E-2</v>
      </c>
      <c r="Q55" s="38">
        <f t="shared" ca="1" si="32"/>
        <v>0.97478247603206591</v>
      </c>
      <c r="S55" s="27">
        <f t="shared" ca="1" si="33"/>
        <v>1330.0147809623759</v>
      </c>
      <c r="T55" s="27">
        <f ca="1">S54*C55+T54*N55</f>
        <v>610.53767509155614</v>
      </c>
      <c r="U55" s="27">
        <f t="shared" ca="1" si="35"/>
        <v>913.34741187573184</v>
      </c>
      <c r="V55" s="27">
        <f t="shared" ca="1" si="36"/>
        <v>252.51453347919065</v>
      </c>
      <c r="W55" s="27">
        <f t="shared" ca="1" si="37"/>
        <v>149.93852937844744</v>
      </c>
      <c r="X55" s="27">
        <f t="shared" ca="1" si="38"/>
        <v>2752.6470692126986</v>
      </c>
      <c r="Y55" s="27">
        <f t="shared" ca="1" si="28"/>
        <v>6009</v>
      </c>
    </row>
    <row r="57" spans="1:25" x14ac:dyDescent="0.2">
      <c r="A57" t="s">
        <v>87</v>
      </c>
      <c r="B57" s="16" t="s">
        <v>105</v>
      </c>
    </row>
    <row r="58" spans="1:25" x14ac:dyDescent="0.2">
      <c r="A58" t="s">
        <v>88</v>
      </c>
      <c r="B58" s="16" t="s">
        <v>89</v>
      </c>
    </row>
    <row r="59" spans="1:25" x14ac:dyDescent="0.2">
      <c r="A59" t="s">
        <v>90</v>
      </c>
      <c r="B59" s="16" t="s">
        <v>91</v>
      </c>
    </row>
    <row r="60" spans="1:25" x14ac:dyDescent="0.2">
      <c r="A60" t="s">
        <v>109</v>
      </c>
      <c r="B60">
        <v>1364</v>
      </c>
      <c r="S60" s="5" t="s">
        <v>168</v>
      </c>
    </row>
    <row r="61" spans="1:25" x14ac:dyDescent="0.2">
      <c r="A61" s="5" t="s">
        <v>29</v>
      </c>
      <c r="B61" s="34" t="s">
        <v>0</v>
      </c>
      <c r="C61" s="39" t="s">
        <v>67</v>
      </c>
      <c r="D61" s="39" t="s">
        <v>76</v>
      </c>
      <c r="E61" s="39" t="s">
        <v>177</v>
      </c>
      <c r="F61" s="39" t="s">
        <v>4</v>
      </c>
      <c r="G61" s="35" t="s">
        <v>68</v>
      </c>
      <c r="H61" s="35" t="s">
        <v>77</v>
      </c>
      <c r="I61" s="35" t="s">
        <v>178</v>
      </c>
      <c r="J61" s="35" t="s">
        <v>2</v>
      </c>
      <c r="K61" s="36" t="s">
        <v>78</v>
      </c>
      <c r="L61" s="36" t="s">
        <v>80</v>
      </c>
      <c r="M61" s="36" t="s">
        <v>179</v>
      </c>
      <c r="N61" s="36" t="s">
        <v>92</v>
      </c>
      <c r="O61" s="37" t="s">
        <v>81</v>
      </c>
      <c r="P61" s="37" t="s">
        <v>180</v>
      </c>
      <c r="Q61" s="37" t="s">
        <v>93</v>
      </c>
      <c r="R61" s="5"/>
      <c r="S61" s="30" t="s">
        <v>69</v>
      </c>
      <c r="T61" s="30" t="s">
        <v>193</v>
      </c>
      <c r="U61" s="30" t="s">
        <v>6</v>
      </c>
      <c r="V61" s="30" t="s">
        <v>194</v>
      </c>
      <c r="W61" s="30" t="s">
        <v>195</v>
      </c>
      <c r="X61" s="30" t="s">
        <v>196</v>
      </c>
      <c r="Y61" s="5"/>
    </row>
    <row r="62" spans="1:25" x14ac:dyDescent="0.2">
      <c r="A62" s="5"/>
      <c r="B62" s="5"/>
      <c r="C62" s="40"/>
      <c r="D62" s="40"/>
      <c r="E62" s="40"/>
      <c r="F62" s="4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" t="s">
        <v>94</v>
      </c>
    </row>
    <row r="63" spans="1:25" x14ac:dyDescent="0.2">
      <c r="A63">
        <v>0</v>
      </c>
      <c r="S63">
        <f>B60</f>
        <v>1364</v>
      </c>
      <c r="T63" s="27"/>
      <c r="U63" s="27"/>
      <c r="V63" s="27"/>
      <c r="W63" s="27"/>
      <c r="X63" s="27"/>
      <c r="Y63" s="27">
        <f>SUM(S63:X63)</f>
        <v>1364</v>
      </c>
    </row>
    <row r="64" spans="1:25" x14ac:dyDescent="0.2">
      <c r="A64">
        <v>1</v>
      </c>
      <c r="B64" s="38">
        <f ca="1">tpNTRD2TRD!O80</f>
        <v>5.2914202834818735E-2</v>
      </c>
      <c r="C64" s="38">
        <f ca="1">tpNTRD2COM!O46</f>
        <v>0.23328443965570955</v>
      </c>
      <c r="D64" s="38">
        <f ca="1">tpNTRD2DEAD!O84</f>
        <v>1.1676138740067343E-2</v>
      </c>
      <c r="E64" s="38">
        <f ca="1">tpNTRD2LOW!O80</f>
        <v>6.3654537609664663E-2</v>
      </c>
      <c r="F64" s="38">
        <f ca="1">1-B64-C64-D64-E64</f>
        <v>0.63847068115973971</v>
      </c>
      <c r="G64" s="38">
        <f ca="1">tpTRD2TCOM!O46</f>
        <v>0.1283669283469715</v>
      </c>
      <c r="H64" s="38">
        <f ca="1">tpTRD2DEAD!O84</f>
        <v>3.2099289408028087E-2</v>
      </c>
      <c r="I64" s="38">
        <f ca="1">tpTRD2LOW!O46</f>
        <v>5.0501066114262305E-2</v>
      </c>
      <c r="J64" s="38">
        <f ca="1">1-G64-H64-I64</f>
        <v>0.78903271613073811</v>
      </c>
      <c r="K64" s="38">
        <f ca="1">tpCOM2TRD!O80</f>
        <v>0.11196357655928657</v>
      </c>
      <c r="L64" s="38">
        <f ca="1">tpCOM2DEAD!O84</f>
        <v>6.5803565110584161E-2</v>
      </c>
      <c r="M64" s="38">
        <f ca="1">tpCOM2LOW!O80</f>
        <v>4.4959019272979406E-2</v>
      </c>
      <c r="N64" s="38">
        <f ca="1">1-K64-L64-M64</f>
        <v>0.77727383905714986</v>
      </c>
      <c r="O64" s="38">
        <f ca="1">tpTCOM2DEAD!O46</f>
        <v>9.8183968425488932E-2</v>
      </c>
      <c r="P64" s="38">
        <f ca="1">tpTCOM2LOW!O80</f>
        <v>6.7927866697249151E-2</v>
      </c>
      <c r="Q64" s="38">
        <f ca="1">1-O64-P64</f>
        <v>0.83388816487726192</v>
      </c>
      <c r="S64" s="27">
        <f ca="1">S63*F64</f>
        <v>870.87400910188501</v>
      </c>
      <c r="T64" s="27">
        <f ca="1">S63*C64+T63*N64</f>
        <v>318.19997569038782</v>
      </c>
      <c r="U64" s="27">
        <f ca="1">S63*B64+T63*K64+U63*J64</f>
        <v>72.174972666692753</v>
      </c>
      <c r="V64" s="27">
        <f ca="1">U63*G64+V63*Q64</f>
        <v>0</v>
      </c>
      <c r="W64" s="27">
        <f ca="1">S63*D64+T63*L64+U63*H64+V63*O64+W63</f>
        <v>15.926253241451857</v>
      </c>
      <c r="X64" s="27">
        <f ca="1">S63*E64+T63*M64+U63*I64+V63*P64+X63</f>
        <v>86.824789299582605</v>
      </c>
      <c r="Y64" s="27">
        <f t="shared" ref="Y64:Y73" ca="1" si="39">SUM(S64:X64)</f>
        <v>1364</v>
      </c>
    </row>
    <row r="65" spans="1:25" x14ac:dyDescent="0.2">
      <c r="A65">
        <v>2</v>
      </c>
      <c r="B65" s="38">
        <f ca="1">tpNTRD2TRD!O81</f>
        <v>5.399971461047437E-2</v>
      </c>
      <c r="C65" s="38">
        <f ca="1">tpNTRD2COM!O47</f>
        <v>7.419661863361382E-2</v>
      </c>
      <c r="D65" s="38">
        <f ca="1">tpNTRD2DEAD!O85</f>
        <v>1.1541379986097833E-2</v>
      </c>
      <c r="E65" s="38">
        <f ca="1">tpNTRD2LOW!O81</f>
        <v>7.9898945209965877E-2</v>
      </c>
      <c r="F65" s="38">
        <f t="shared" ref="F65:F73" ca="1" si="40">1-B65-C65-D65-E65</f>
        <v>0.7803633415598481</v>
      </c>
      <c r="G65" s="38">
        <f ca="1">tpTRD2TCOM!O47</f>
        <v>9.3371743489382597E-2</v>
      </c>
      <c r="H65" s="38">
        <f ca="1">tpTRD2DEAD!O85</f>
        <v>3.1100970359585367E-2</v>
      </c>
      <c r="I65" s="38">
        <f ca="1">tpTRD2LOW!O47</f>
        <v>5.7913557464143617E-2</v>
      </c>
      <c r="J65" s="38">
        <f t="shared" ref="J65:J73" ca="1" si="41">1-G65-H65-I65</f>
        <v>0.81761372868688842</v>
      </c>
      <c r="K65" s="38">
        <f ca="1">tpCOM2TRD!O81</f>
        <v>7.4691250617755611E-2</v>
      </c>
      <c r="L65" s="38">
        <f ca="1">tpCOM2DEAD!O85</f>
        <v>6.1740800335713497E-2</v>
      </c>
      <c r="M65" s="38">
        <f ca="1">tpCOM2LOW!O81</f>
        <v>5.6067246290726902E-2</v>
      </c>
      <c r="N65" s="38">
        <f t="shared" ref="N65:N73" ca="1" si="42">1-K65-L65-M65</f>
        <v>0.80750070275580399</v>
      </c>
      <c r="O65" s="38">
        <f ca="1">tpTCOM2DEAD!O47</f>
        <v>3.2172889017194617E-2</v>
      </c>
      <c r="P65" s="38">
        <f ca="1">tpTCOM2LOW!O81</f>
        <v>5.7701704051005942E-2</v>
      </c>
      <c r="Q65" s="38">
        <f t="shared" ref="Q65:Q73" ca="1" si="43">1-O65-P65</f>
        <v>0.91012540693179944</v>
      </c>
      <c r="S65" s="27">
        <f t="shared" ref="S65:S73" ca="1" si="44">S64*F65</f>
        <v>679.59815182036857</v>
      </c>
      <c r="T65" s="27">
        <f t="shared" ref="T65:T66" ca="1" si="45">S64*C65+T64*N65</f>
        <v>321.56261071812685</v>
      </c>
      <c r="U65" s="27">
        <f t="shared" ref="U65:U66" ca="1" si="46">S64*B65+T64*K65+U64*J65</f>
        <v>129.80495060392485</v>
      </c>
      <c r="V65" s="27">
        <f t="shared" ref="V65:V73" ca="1" si="47">U64*G65+V64*Q65</f>
        <v>6.7391030341876359</v>
      </c>
      <c r="W65" s="27">
        <f t="shared" ref="W65:W69" ca="1" si="48">S64*D65+T64*L65+U64*H65+V64*O65+W64</f>
        <v>47.867973952052949</v>
      </c>
      <c r="X65" s="27">
        <f t="shared" ref="X65:X73" ca="1" si="49">S64*E65+T64*M65+U64*I65+V64*P65+X64</f>
        <v>178.42720987133924</v>
      </c>
      <c r="Y65" s="27">
        <f t="shared" ca="1" si="39"/>
        <v>1364.0000000000002</v>
      </c>
    </row>
    <row r="66" spans="1:25" x14ac:dyDescent="0.2">
      <c r="A66">
        <v>3</v>
      </c>
      <c r="B66" s="38">
        <f ca="1">tpNTRD2TRD!O82</f>
        <v>4.8008547169792859E-2</v>
      </c>
      <c r="C66" s="38">
        <f ca="1">tpNTRD2COM!O48</f>
        <v>5.3599864765435545E-2</v>
      </c>
      <c r="D66" s="38">
        <f ca="1">tpNTRD2DEAD!O86</f>
        <v>1.1409696345053399E-2</v>
      </c>
      <c r="E66" s="38">
        <f ca="1">tpNTRD2LOW!O82</f>
        <v>7.4800960908181557E-2</v>
      </c>
      <c r="F66" s="38">
        <f t="shared" ca="1" si="40"/>
        <v>0.81218093081153664</v>
      </c>
      <c r="G66" s="38">
        <f ca="1">tpTRD2TCOM!O48</f>
        <v>8.3477218758202465E-2</v>
      </c>
      <c r="H66" s="38">
        <f ca="1">tpTRD2DEAD!O86</f>
        <v>3.0162875657792187E-2</v>
      </c>
      <c r="I66" s="38">
        <f ca="1">tpTRD2LOW!O48</f>
        <v>6.1079363083499594E-2</v>
      </c>
      <c r="J66" s="38">
        <f t="shared" ca="1" si="41"/>
        <v>0.82528054250050575</v>
      </c>
      <c r="K66" s="38">
        <f ca="1">tpCOM2TRD!O82</f>
        <v>5.8909697273718087E-2</v>
      </c>
      <c r="L66" s="38">
        <f ca="1">tpCOM2DEAD!O86</f>
        <v>5.815053948778437E-2</v>
      </c>
      <c r="M66" s="38">
        <f ca="1">tpCOM2LOW!O82</f>
        <v>5.2927863110551088E-2</v>
      </c>
      <c r="N66" s="38">
        <f t="shared" ca="1" si="42"/>
        <v>0.83001190012794646</v>
      </c>
      <c r="O66" s="38">
        <f ca="1">tpTCOM2DEAD!O48</f>
        <v>2.3457314119603168E-2</v>
      </c>
      <c r="P66" s="38">
        <f ca="1">tpTCOM2LOW!O82</f>
        <v>4.8639633768228885E-2</v>
      </c>
      <c r="Q66" s="38">
        <f t="shared" ca="1" si="43"/>
        <v>0.92790305211216795</v>
      </c>
      <c r="S66" s="27">
        <f t="shared" ca="1" si="44"/>
        <v>551.95665952326692</v>
      </c>
      <c r="T66" s="27">
        <f t="shared" ca="1" si="45"/>
        <v>303.32716256466733</v>
      </c>
      <c r="U66" s="27">
        <f t="shared" ca="1" si="46"/>
        <v>158.69517603378199</v>
      </c>
      <c r="V66" s="27">
        <f ca="1">U65*G66+V65*Q66</f>
        <v>17.088990531382578</v>
      </c>
      <c r="W66" s="27">
        <f t="shared" ca="1" si="48"/>
        <v>78.394393634931674</v>
      </c>
      <c r="X66" s="27">
        <f t="shared" ca="1" si="49"/>
        <v>254.53761771196963</v>
      </c>
      <c r="Y66" s="27">
        <f t="shared" ca="1" si="39"/>
        <v>1364.0000000000002</v>
      </c>
    </row>
    <row r="67" spans="1:25" x14ac:dyDescent="0.2">
      <c r="A67">
        <v>4</v>
      </c>
      <c r="B67" s="38">
        <f ca="1">tpNTRD2TRD!O83</f>
        <v>4.3272002663470865E-2</v>
      </c>
      <c r="C67" s="38">
        <f ca="1">tpNTRD2COM!O49</f>
        <v>4.3407210227867421E-2</v>
      </c>
      <c r="D67" s="38">
        <f ca="1">tpNTRD2DEAD!O87</f>
        <v>1.1280983746037809E-2</v>
      </c>
      <c r="E67" s="38">
        <f ca="1">tpNTRD2LOW!O83</f>
        <v>6.9057172624713226E-2</v>
      </c>
      <c r="F67" s="38">
        <f t="shared" ca="1" si="40"/>
        <v>0.83298263073791068</v>
      </c>
      <c r="G67" s="38">
        <f ca="1">tpTRD2TCOM!O49</f>
        <v>7.7614258970117422E-2</v>
      </c>
      <c r="H67" s="38">
        <f ca="1">tpTRD2DEAD!O87</f>
        <v>2.9279715247486959E-2</v>
      </c>
      <c r="I67" s="38">
        <f ca="1">tpTRD2LOW!O49</f>
        <v>6.3227534499020743E-2</v>
      </c>
      <c r="J67" s="38">
        <f t="shared" ca="1" si="41"/>
        <v>0.82987849128337488</v>
      </c>
      <c r="K67" s="38">
        <f ca="1">tpCOM2TRD!O83</f>
        <v>4.9686835393466189E-2</v>
      </c>
      <c r="L67" s="38">
        <f ca="1">tpCOM2DEAD!O87</f>
        <v>5.4954883372202445E-2</v>
      </c>
      <c r="M67" s="38">
        <f ca="1">tpCOM2LOW!O83</f>
        <v>4.9217625144016508E-2</v>
      </c>
      <c r="N67" s="38">
        <f t="shared" ca="1" si="42"/>
        <v>0.84614065609031486</v>
      </c>
      <c r="O67" s="38">
        <f ca="1">tpTCOM2DEAD!O49</f>
        <v>1.9127667715459484E-2</v>
      </c>
      <c r="P67" s="38">
        <f ca="1">tpTCOM2LOW!O83</f>
        <v>4.2590913109169626E-2</v>
      </c>
      <c r="Q67" s="38">
        <f t="shared" ca="1" si="43"/>
        <v>0.93828141917537089</v>
      </c>
      <c r="S67" s="27">
        <f t="shared" ca="1" si="44"/>
        <v>459.77031030300014</v>
      </c>
      <c r="T67" s="27">
        <f ca="1">S66*C67+T66*N67</f>
        <v>280.61634309907907</v>
      </c>
      <c r="U67" s="27">
        <f ca="1">S66*B67+T66*K67+U66*J67</f>
        <v>170.65335009859365</v>
      </c>
      <c r="V67" s="27">
        <f t="shared" ca="1" si="47"/>
        <v>28.351290778054448</v>
      </c>
      <c r="W67" s="27">
        <f t="shared" ca="1" si="48"/>
        <v>106.26373867978923</v>
      </c>
      <c r="X67" s="27">
        <f t="shared" ca="1" si="49"/>
        <v>318.34496704148353</v>
      </c>
      <c r="Y67" s="27">
        <f t="shared" ca="1" si="39"/>
        <v>1364</v>
      </c>
    </row>
    <row r="68" spans="1:25" x14ac:dyDescent="0.2">
      <c r="A68">
        <v>5</v>
      </c>
      <c r="B68" s="38">
        <f ca="1">tpNTRD2TRD!O84</f>
        <v>3.9551666032355381E-2</v>
      </c>
      <c r="C68" s="38">
        <f ca="1">tpNTRD2COM!O50</f>
        <v>3.7097790845170286E-2</v>
      </c>
      <c r="D68" s="38">
        <f ca="1">tpNTRD2DEAD!O88</f>
        <v>1.1155142761856474E-2</v>
      </c>
      <c r="E68" s="38">
        <f ca="1">tpNTRD2LOW!O84</f>
        <v>6.4002017659594901E-2</v>
      </c>
      <c r="F68" s="38">
        <f t="shared" ca="1" si="40"/>
        <v>0.84819338270102296</v>
      </c>
      <c r="G68" s="38">
        <f ca="1">tpTRD2TCOM!O50</f>
        <v>7.3516301575767384E-2</v>
      </c>
      <c r="H68" s="38">
        <f ca="1">tpTRD2DEAD!O88</f>
        <v>2.844680101409236E-2</v>
      </c>
      <c r="I68" s="38">
        <f ca="1">tpTRD2LOW!O50</f>
        <v>6.487281005435197E-2</v>
      </c>
      <c r="J68" s="38">
        <f t="shared" ca="1" si="41"/>
        <v>0.83316408735578829</v>
      </c>
      <c r="K68" s="38">
        <f ca="1">tpCOM2TRD!O84</f>
        <v>4.3446851522991103E-2</v>
      </c>
      <c r="L68" s="38">
        <f ca="1">tpCOM2DEAD!O88</f>
        <v>5.2092164545024855E-2</v>
      </c>
      <c r="M68" s="38">
        <f ca="1">tpCOM2LOW!O84</f>
        <v>4.5885529802335068E-2</v>
      </c>
      <c r="N68" s="38">
        <f t="shared" ca="1" si="42"/>
        <v>0.85857545412964897</v>
      </c>
      <c r="O68" s="38">
        <f ca="1">tpTCOM2DEAD!O50</f>
        <v>1.6437254411059032E-2</v>
      </c>
      <c r="P68" s="38">
        <f ca="1">tpTCOM2LOW!O84</f>
        <v>3.819667853616282E-2</v>
      </c>
      <c r="Q68" s="38">
        <f t="shared" ca="1" si="43"/>
        <v>0.94536606705277815</v>
      </c>
      <c r="S68" s="27">
        <f t="shared" ca="1" si="44"/>
        <v>389.97413476140071</v>
      </c>
      <c r="T68" s="27">
        <f t="shared" ref="T68:T72" ca="1" si="50">S67*C68+T67*N68</f>
        <v>257.98676702093297</v>
      </c>
      <c r="U68" s="27">
        <f t="shared" ref="U68:U73" ca="1" si="51">S67*B68+T67*K68+U67*J68</f>
        <v>172.55882104734968</v>
      </c>
      <c r="V68" s="27">
        <f t="shared" ca="1" si="47"/>
        <v>39.348151409482256</v>
      </c>
      <c r="W68" s="27">
        <f t="shared" ca="1" si="48"/>
        <v>131.33101411966635</v>
      </c>
      <c r="X68" s="27">
        <f t="shared" ca="1" si="49"/>
        <v>372.80111164116818</v>
      </c>
      <c r="Y68" s="27">
        <f t="shared" ca="1" si="39"/>
        <v>1364</v>
      </c>
    </row>
    <row r="69" spans="1:25" x14ac:dyDescent="0.2">
      <c r="A69">
        <v>6</v>
      </c>
      <c r="B69" s="38">
        <f ca="1">tpNTRD2TRD!O85</f>
        <v>3.6552790411167324E-2</v>
      </c>
      <c r="C69" s="38">
        <f ca="1">tpNTRD2COM!O51</f>
        <v>3.2726968842377469E-2</v>
      </c>
      <c r="D69" s="38">
        <f ca="1">tpNTRD2DEAD!O89</f>
        <v>1.1032078352870345E-2</v>
      </c>
      <c r="E69" s="38">
        <f ca="1">tpNTRD2LOW!O85</f>
        <v>5.9683974227307202E-2</v>
      </c>
      <c r="F69" s="38">
        <f t="shared" ca="1" si="40"/>
        <v>0.86000418816627766</v>
      </c>
      <c r="G69" s="38">
        <f ca="1">tpTRD2TCOM!O51</f>
        <v>7.0401457152928004E-2</v>
      </c>
      <c r="H69" s="38">
        <f ca="1">tpTRD2DEAD!O89</f>
        <v>2.7659963535345278E-2</v>
      </c>
      <c r="I69" s="38">
        <f ca="1">tpTRD2LOW!O51</f>
        <v>6.6213726060137645E-2</v>
      </c>
      <c r="J69" s="38">
        <f t="shared" ca="1" si="41"/>
        <v>0.83572485325158907</v>
      </c>
      <c r="K69" s="38">
        <f ca="1">tpCOM2TRD!O85</f>
        <v>3.88695303870632E-2</v>
      </c>
      <c r="L69" s="38">
        <f ca="1">tpCOM2DEAD!O89</f>
        <v>4.9512928905379838E-2</v>
      </c>
      <c r="M69" s="38">
        <f ca="1">tpCOM2LOW!O85</f>
        <v>4.3001147781870697E-2</v>
      </c>
      <c r="N69" s="38">
        <f t="shared" ca="1" si="42"/>
        <v>0.86861639292568626</v>
      </c>
      <c r="O69" s="38">
        <f ca="1">tpTCOM2DEAD!O51</f>
        <v>1.4566972731709482E-2</v>
      </c>
      <c r="P69" s="38">
        <f ca="1">tpTCOM2LOW!O85</f>
        <v>3.4818717814889322E-2</v>
      </c>
      <c r="Q69" s="38">
        <f t="shared" ca="1" si="43"/>
        <v>0.9506143094534012</v>
      </c>
      <c r="S69" s="27">
        <f t="shared" ca="1" si="44"/>
        <v>335.37938917132499</v>
      </c>
      <c r="T69" s="27">
        <f t="shared" ca="1" si="50"/>
        <v>236.85420634995165</v>
      </c>
      <c r="U69" s="27">
        <f t="shared" ca="1" si="51"/>
        <v>168.49416269095366</v>
      </c>
      <c r="V69" s="27">
        <f t="shared" ca="1" si="47"/>
        <v>49.553308226717604</v>
      </c>
      <c r="W69" s="27">
        <f t="shared" ca="1" si="48"/>
        <v>153.75307393048016</v>
      </c>
      <c r="X69" s="27">
        <f t="shared" ca="1" si="49"/>
        <v>419.96585963057203</v>
      </c>
      <c r="Y69" s="27">
        <f t="shared" ca="1" si="39"/>
        <v>1364</v>
      </c>
    </row>
    <row r="70" spans="1:25" x14ac:dyDescent="0.2">
      <c r="A70">
        <v>7</v>
      </c>
      <c r="B70" s="38">
        <f ca="1">tpNTRD2TRD!O86</f>
        <v>3.4075317348875367E-2</v>
      </c>
      <c r="C70" s="38">
        <f ca="1">tpNTRD2COM!O52</f>
        <v>2.9483066794442236E-2</v>
      </c>
      <c r="D70" s="38">
        <f ca="1">tpNTRD2DEAD!O90</f>
        <v>1.0911699627615512E-2</v>
      </c>
      <c r="E70" s="38">
        <f ca="1">tpNTRD2LOW!O86</f>
        <v>5.5988032929934928E-2</v>
      </c>
      <c r="F70" s="38">
        <f t="shared" ca="1" si="40"/>
        <v>0.86954188329913196</v>
      </c>
      <c r="G70" s="38">
        <f ca="1">tpTRD2TCOM!O52</f>
        <v>6.7908750474392932E-2</v>
      </c>
      <c r="H70" s="38">
        <f ca="1">tpTRD2DEAD!O90</f>
        <v>2.691548227702667E-2</v>
      </c>
      <c r="I70" s="38">
        <f ca="1">tpTRD2LOW!O52</f>
        <v>6.734927519591094E-2</v>
      </c>
      <c r="J70" s="38">
        <f t="shared" ca="1" si="41"/>
        <v>0.83782649205266946</v>
      </c>
      <c r="K70" s="38">
        <f ca="1">tpCOM2TRD!O86</f>
        <v>3.5332471493832229E-2</v>
      </c>
      <c r="L70" s="38">
        <f ca="1">tpCOM2DEAD!O90</f>
        <v>4.7177054747692071E-2</v>
      </c>
      <c r="M70" s="38">
        <f ca="1">tpCOM2LOW!O86</f>
        <v>4.0507558567993929E-2</v>
      </c>
      <c r="N70" s="38">
        <f t="shared" ca="1" si="42"/>
        <v>0.87698291519048177</v>
      </c>
      <c r="O70" s="38">
        <f ca="1">tpTCOM2DEAD!O52</f>
        <v>1.317453910374089E-2</v>
      </c>
      <c r="P70" s="38">
        <f ca="1">tpTCOM2LOW!O86</f>
        <v>3.2117931574915826E-2</v>
      </c>
      <c r="Q70" s="38">
        <f t="shared" ca="1" si="43"/>
        <v>0.95470752932134328</v>
      </c>
      <c r="S70" s="27">
        <f t="shared" ca="1" si="44"/>
        <v>291.62642567974643</v>
      </c>
      <c r="T70" s="27">
        <f t="shared" ca="1" si="50"/>
        <v>217.60510529232593</v>
      </c>
      <c r="U70" s="27">
        <f t="shared" ca="1" si="51"/>
        <v>160.9656768710523</v>
      </c>
      <c r="V70" s="27">
        <f t="shared" ca="1" si="47"/>
        <v>58.751144517400292</v>
      </c>
      <c r="W70" s="27">
        <f ca="1">S69*D70+T69*L70+U69*H70+V69*O70+W69</f>
        <v>173.77466059324706</v>
      </c>
      <c r="X70" s="27">
        <f t="shared" ca="1" si="49"/>
        <v>461.2769870462281</v>
      </c>
      <c r="Y70" s="27">
        <f t="shared" ca="1" si="39"/>
        <v>1364</v>
      </c>
    </row>
    <row r="71" spans="1:25" x14ac:dyDescent="0.2">
      <c r="A71">
        <v>8</v>
      </c>
      <c r="B71" s="38">
        <f ca="1">tpNTRD2TRD!O87</f>
        <v>3.1986393553843362E-2</v>
      </c>
      <c r="C71" s="38">
        <f ca="1">tpNTRD2COM!O53</f>
        <v>2.6960121233330359E-2</v>
      </c>
      <c r="D71" s="38">
        <f ca="1">tpNTRD2DEAD!O91</f>
        <v>1.0793919618928949E-2</v>
      </c>
      <c r="E71" s="38">
        <f ca="1">tpNTRD2LOW!O87</f>
        <v>5.2796222241465296E-2</v>
      </c>
      <c r="F71" s="38">
        <f t="shared" ca="1" si="40"/>
        <v>0.87746334335243203</v>
      </c>
      <c r="G71" s="38">
        <f ca="1">tpTRD2TCOM!O53</f>
        <v>6.5842821141406827E-2</v>
      </c>
      <c r="H71" s="38">
        <f ca="1">tpTRD2DEAD!O91</f>
        <v>2.6210026766122274E-2</v>
      </c>
      <c r="I71" s="38">
        <f ca="1">tpTRD2LOW!O53</f>
        <v>6.8336342230583713E-2</v>
      </c>
      <c r="J71" s="38">
        <f t="shared" ca="1" si="41"/>
        <v>0.83961080986188719</v>
      </c>
      <c r="K71" s="38">
        <f ca="1">tpCOM2TRD!O87</f>
        <v>3.2497492264509598E-2</v>
      </c>
      <c r="L71" s="38">
        <f ca="1">tpCOM2DEAD!O91</f>
        <v>4.5051650562625389E-2</v>
      </c>
      <c r="M71" s="38">
        <f ca="1">tpCOM2LOW!O87</f>
        <v>3.833686632018285E-2</v>
      </c>
      <c r="N71" s="38">
        <f t="shared" ca="1" si="42"/>
        <v>0.88411399085268216</v>
      </c>
      <c r="O71" s="38">
        <f ca="1">tpTCOM2DEAD!O53</f>
        <v>1.2088499210997306E-2</v>
      </c>
      <c r="P71" s="38">
        <f ca="1">tpTCOM2LOW!O87</f>
        <v>2.9895426596635244E-2</v>
      </c>
      <c r="Q71" s="38">
        <f t="shared" ca="1" si="43"/>
        <v>0.95801607419236745</v>
      </c>
      <c r="S71" s="27">
        <f t="shared" ca="1" si="44"/>
        <v>255.89149848686984</v>
      </c>
      <c r="T71" s="27">
        <f t="shared" ca="1" si="50"/>
        <v>200.25000186108517</v>
      </c>
      <c r="U71" s="27">
        <f t="shared" ca="1" si="51"/>
        <v>151.54822016611922</v>
      </c>
      <c r="V71" s="27">
        <f t="shared" ca="1" si="47"/>
        <v>66.882975096994443</v>
      </c>
      <c r="W71" s="27">
        <f t="shared" ref="W71:W73" ca="1" si="52">S70*D71+T70*L71+U70*H71+V70*O71+W70</f>
        <v>191.65504981842403</v>
      </c>
      <c r="X71" s="27">
        <f t="shared" ca="1" si="49"/>
        <v>497.77225457050741</v>
      </c>
      <c r="Y71" s="27">
        <f t="shared" ca="1" si="39"/>
        <v>1364</v>
      </c>
    </row>
    <row r="72" spans="1:25" x14ac:dyDescent="0.2">
      <c r="A72">
        <v>9</v>
      </c>
      <c r="B72" s="38">
        <f ca="1">tpNTRD2TRD!O88</f>
        <v>3.0195398573206522E-2</v>
      </c>
      <c r="C72" s="38">
        <f ca="1">tpNTRD2COM!O54</f>
        <v>2.4930080619674388E-2</v>
      </c>
      <c r="D72" s="38">
        <f ca="1">tpNTRD2DEAD!O92</f>
        <v>1.0678655074417454E-2</v>
      </c>
      <c r="E72" s="38">
        <f ca="1">tpNTRD2LOW!O88</f>
        <v>5.0012010088309466E-2</v>
      </c>
      <c r="F72" s="38">
        <f t="shared" ca="1" si="40"/>
        <v>0.88418385564439217</v>
      </c>
      <c r="G72" s="38">
        <f ca="1">tpTRD2TCOM!O54</f>
        <v>6.4086518628684752E-2</v>
      </c>
      <c r="H72" s="38">
        <f ca="1">tpTRD2DEAD!O92</f>
        <v>2.5540606778826636E-2</v>
      </c>
      <c r="I72" s="38">
        <f ca="1">tpTRD2LOW!O54</f>
        <v>6.9210768070942841E-2</v>
      </c>
      <c r="J72" s="38">
        <f t="shared" ca="1" si="41"/>
        <v>0.84116210652154577</v>
      </c>
      <c r="K72" s="38">
        <f ca="1">tpCOM2TRD!O88</f>
        <v>3.016260621127298E-2</v>
      </c>
      <c r="L72" s="38">
        <f ca="1">tpCOM2DEAD!O92</f>
        <v>4.3109496586480445E-2</v>
      </c>
      <c r="M72" s="38">
        <f ca="1">tpCOM2LOW!O88</f>
        <v>3.6430805154679891E-2</v>
      </c>
      <c r="N72" s="38">
        <f t="shared" ca="1" si="42"/>
        <v>0.89029709204756668</v>
      </c>
      <c r="O72" s="38">
        <f ca="1">tpTCOM2DEAD!O54</f>
        <v>1.1212381874302402E-2</v>
      </c>
      <c r="P72" s="38">
        <f ca="1">tpTCOM2LOW!O88</f>
        <v>2.8025718381581632E-2</v>
      </c>
      <c r="Q72" s="38">
        <f t="shared" ca="1" si="43"/>
        <v>0.96076189974411597</v>
      </c>
      <c r="S72" s="27">
        <f t="shared" ca="1" si="44"/>
        <v>226.25513175874173</v>
      </c>
      <c r="T72" s="27">
        <f t="shared" ca="1" si="50"/>
        <v>184.66139002661089</v>
      </c>
      <c r="U72" s="27">
        <f t="shared" ca="1" si="51"/>
        <v>141.24342785277256</v>
      </c>
      <c r="V72" s="27">
        <f t="shared" ca="1" si="47"/>
        <v>73.970812049546794</v>
      </c>
      <c r="W72" s="27">
        <f t="shared" ca="1" si="52"/>
        <v>207.64085459588514</v>
      </c>
      <c r="X72" s="27">
        <f t="shared" ca="1" si="49"/>
        <v>530.22838371644298</v>
      </c>
      <c r="Y72" s="27">
        <f t="shared" ca="1" si="39"/>
        <v>1364</v>
      </c>
    </row>
    <row r="73" spans="1:25" x14ac:dyDescent="0.2">
      <c r="A73">
        <v>10</v>
      </c>
      <c r="B73" s="38">
        <f ca="1">tpNTRD2TRD!O89</f>
        <v>2.8638509690669944E-2</v>
      </c>
      <c r="C73" s="38">
        <f ca="1">tpNTRD2COM!O55</f>
        <v>2.325392585795194E-2</v>
      </c>
      <c r="D73" s="38">
        <f ca="1">tpNTRD2DEAD!O93</f>
        <v>1.0565826260208633E-2</v>
      </c>
      <c r="E73" s="38">
        <f ca="1">tpNTRD2LOW!O89</f>
        <v>4.7560049996853704E-2</v>
      </c>
      <c r="F73" s="38">
        <f t="shared" ca="1" si="40"/>
        <v>0.88998168819431578</v>
      </c>
      <c r="G73" s="38">
        <f ca="1">tpTRD2TCOM!O55</f>
        <v>6.2564320633532677E-2</v>
      </c>
      <c r="H73" s="38">
        <f ca="1">tpTRD2DEAD!O93</f>
        <v>2.4904529971805034E-2</v>
      </c>
      <c r="I73" s="38">
        <f ca="1">tpTRD2LOW!O55</f>
        <v>6.99966545006796E-2</v>
      </c>
      <c r="J73" s="38">
        <f t="shared" ca="1" si="41"/>
        <v>0.84253449489398269</v>
      </c>
      <c r="K73" s="38">
        <f ca="1">tpCOM2TRD!O89</f>
        <v>2.8198663628264398E-2</v>
      </c>
      <c r="L73" s="38">
        <f ca="1">tpCOM2DEAD!O93</f>
        <v>4.1327872795285603E-2</v>
      </c>
      <c r="M73" s="38">
        <f ca="1">tpCOM2LOW!O89</f>
        <v>3.4742708783019771E-2</v>
      </c>
      <c r="N73" s="38">
        <f t="shared" ca="1" si="42"/>
        <v>0.89573075479343023</v>
      </c>
      <c r="O73" s="38">
        <f ca="1">tpTCOM2DEAD!O55</f>
        <v>1.0487283243514556E-2</v>
      </c>
      <c r="P73" s="38">
        <f ca="1">tpTCOM2LOW!O89</f>
        <v>2.6425134563057617E-2</v>
      </c>
      <c r="Q73" s="38">
        <f t="shared" ca="1" si="43"/>
        <v>0.96308758219342783</v>
      </c>
      <c r="S73" s="27">
        <f t="shared" ca="1" si="44"/>
        <v>201.36292412527231</v>
      </c>
      <c r="T73" s="27">
        <f ca="1">S72*C73+T72*N73</f>
        <v>170.66820632863909</v>
      </c>
      <c r="U73" s="27">
        <f t="shared" ca="1" si="51"/>
        <v>130.68927434895508</v>
      </c>
      <c r="V73" s="27">
        <f t="shared" ca="1" si="47"/>
        <v>80.077169637242591</v>
      </c>
      <c r="W73" s="27">
        <f t="shared" ca="1" si="52"/>
        <v>221.95644348574524</v>
      </c>
      <c r="X73" s="27">
        <f t="shared" ca="1" si="49"/>
        <v>559.24598207414579</v>
      </c>
      <c r="Y73" s="27">
        <f t="shared" ca="1" si="39"/>
        <v>1364</v>
      </c>
    </row>
    <row r="75" spans="1:25" x14ac:dyDescent="0.2">
      <c r="A75" t="s">
        <v>87</v>
      </c>
      <c r="B75" s="44" t="s">
        <v>106</v>
      </c>
    </row>
    <row r="76" spans="1:25" x14ac:dyDescent="0.2">
      <c r="A76" t="s">
        <v>88</v>
      </c>
      <c r="B76" s="16" t="s">
        <v>89</v>
      </c>
    </row>
    <row r="77" spans="1:25" x14ac:dyDescent="0.2">
      <c r="A77" t="s">
        <v>90</v>
      </c>
      <c r="B77" s="16" t="s">
        <v>108</v>
      </c>
    </row>
    <row r="78" spans="1:25" x14ac:dyDescent="0.2">
      <c r="A78" t="s">
        <v>109</v>
      </c>
      <c r="B78" s="16">
        <v>449</v>
      </c>
      <c r="S78" s="5" t="s">
        <v>168</v>
      </c>
    </row>
    <row r="79" spans="1:25" x14ac:dyDescent="0.2">
      <c r="A79" s="5" t="s">
        <v>29</v>
      </c>
      <c r="B79" s="34" t="s">
        <v>0</v>
      </c>
      <c r="C79" s="39" t="s">
        <v>67</v>
      </c>
      <c r="D79" s="39" t="s">
        <v>76</v>
      </c>
      <c r="E79" s="39" t="s">
        <v>177</v>
      </c>
      <c r="F79" s="39" t="s">
        <v>4</v>
      </c>
      <c r="G79" s="35" t="s">
        <v>68</v>
      </c>
      <c r="H79" s="35" t="s">
        <v>77</v>
      </c>
      <c r="I79" s="35" t="s">
        <v>178</v>
      </c>
      <c r="J79" s="35" t="s">
        <v>2</v>
      </c>
      <c r="K79" s="36" t="s">
        <v>78</v>
      </c>
      <c r="L79" s="36" t="s">
        <v>80</v>
      </c>
      <c r="M79" s="36" t="s">
        <v>179</v>
      </c>
      <c r="N79" s="36" t="s">
        <v>92</v>
      </c>
      <c r="O79" s="37" t="s">
        <v>81</v>
      </c>
      <c r="P79" s="37" t="s">
        <v>180</v>
      </c>
      <c r="Q79" s="37" t="s">
        <v>93</v>
      </c>
      <c r="R79" s="5"/>
      <c r="S79" s="30" t="s">
        <v>69</v>
      </c>
      <c r="T79" s="30" t="s">
        <v>193</v>
      </c>
      <c r="U79" s="30" t="s">
        <v>6</v>
      </c>
      <c r="V79" s="30" t="s">
        <v>194</v>
      </c>
      <c r="W79" s="30" t="s">
        <v>195</v>
      </c>
      <c r="X79" s="30" t="s">
        <v>196</v>
      </c>
      <c r="Y79" s="5"/>
    </row>
    <row r="80" spans="1:25" x14ac:dyDescent="0.2">
      <c r="A80" s="5"/>
      <c r="B80" s="5"/>
      <c r="C80" s="40"/>
      <c r="D80" s="40"/>
      <c r="E80" s="40"/>
      <c r="F80" s="4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1" t="s">
        <v>94</v>
      </c>
    </row>
    <row r="81" spans="1:25" x14ac:dyDescent="0.2">
      <c r="A81">
        <v>0</v>
      </c>
      <c r="S81" s="16">
        <f>B78</f>
        <v>449</v>
      </c>
      <c r="T81" s="27"/>
      <c r="U81" s="27"/>
      <c r="V81" s="27"/>
      <c r="W81" s="27"/>
      <c r="X81" s="27"/>
      <c r="Y81" s="27">
        <f>SUM(S81:X81)</f>
        <v>449</v>
      </c>
    </row>
    <row r="82" spans="1:25" x14ac:dyDescent="0.2">
      <c r="A82">
        <v>1</v>
      </c>
      <c r="B82" s="38">
        <f ca="1">tpNTRD2TRD!B80</f>
        <v>6.2394341678621679E-2</v>
      </c>
      <c r="C82" s="38">
        <f ca="1">tpNTRD2COM!B46</f>
        <v>0.2036731296334009</v>
      </c>
      <c r="D82" s="38">
        <f ca="1">tpNTRD2DEAD!B84</f>
        <v>2.1972308317119715E-3</v>
      </c>
      <c r="E82" s="38">
        <f ca="1">tpNTRD2LOW!B80</f>
        <v>0.18502148468606272</v>
      </c>
      <c r="F82" s="38">
        <f ca="1">1-B82-C82-D82-E82</f>
        <v>0.54671381317020273</v>
      </c>
      <c r="G82" s="38">
        <f ca="1">tpTRD2TCOM!B46</f>
        <v>9.6054167830692427E-2</v>
      </c>
      <c r="H82" s="38">
        <f ca="1">tpTRD2DEAD!B84</f>
        <v>1.9127430077241492E-3</v>
      </c>
      <c r="I82" s="38">
        <f ca="1">tpTRD2LOW!B46</f>
        <v>9.4491621120318614E-2</v>
      </c>
      <c r="J82" s="38">
        <f ca="1">1-G82-H82-I82</f>
        <v>0.80754146804126481</v>
      </c>
      <c r="K82" s="38">
        <f ca="1">tpCOM2TRD!B80</f>
        <v>0.10115768299570504</v>
      </c>
      <c r="L82" s="38">
        <f ca="1">tpCOM2DEAD!B84</f>
        <v>7.5660317762107354E-3</v>
      </c>
      <c r="M82" s="38">
        <f ca="1">tpCOM2LOW!B80</f>
        <v>0.17071759332542635</v>
      </c>
      <c r="N82" s="38">
        <f ca="1">1-K82-L82-M82</f>
        <v>0.72055869190265787</v>
      </c>
      <c r="O82" s="38">
        <f ca="1">tpTCOM2DEAD!B46</f>
        <v>1.4916921554669504E-2</v>
      </c>
      <c r="P82" s="38">
        <f ca="1">tpTCOM2LOW!B80</f>
        <v>0.21008337845647707</v>
      </c>
      <c r="Q82" s="38">
        <f ca="1">1-O82-P82</f>
        <v>0.77499969998885343</v>
      </c>
      <c r="S82" s="27">
        <f ca="1">S81*F82</f>
        <v>245.47450211342104</v>
      </c>
      <c r="T82" s="27">
        <f ca="1">S81*C82+T81*N82</f>
        <v>91.449235205397002</v>
      </c>
      <c r="U82" s="27">
        <f ca="1">S81*B82+T81*K82+U81*J82</f>
        <v>28.015059413701135</v>
      </c>
      <c r="V82" s="27">
        <f ca="1">U81*G82+V81*Q82</f>
        <v>0</v>
      </c>
      <c r="W82" s="27">
        <f ca="1">S81*D82+T81*L82+U81*H82+V81*O82+W81</f>
        <v>0.98655664343867522</v>
      </c>
      <c r="X82" s="27">
        <f ca="1">S81*E82+T81*M82+U81*I82+V81*P82+X81</f>
        <v>83.07464662404216</v>
      </c>
      <c r="Y82" s="27">
        <f t="shared" ref="Y82:Y91" ca="1" si="53">SUM(S82:X82)</f>
        <v>449</v>
      </c>
    </row>
    <row r="83" spans="1:25" x14ac:dyDescent="0.2">
      <c r="A83">
        <v>2</v>
      </c>
      <c r="B83" s="38">
        <f ca="1">tpNTRD2TRD!B81</f>
        <v>6.1112306623618551E-2</v>
      </c>
      <c r="C83" s="38">
        <f ca="1">tpNTRD2COM!B47</f>
        <v>6.3958915133980998E-2</v>
      </c>
      <c r="D83" s="38">
        <f ca="1">tpNTRD2DEAD!B85</f>
        <v>2.1924135929694E-3</v>
      </c>
      <c r="E83" s="38">
        <f ca="1">tpNTRD2LOW!B81</f>
        <v>0.16952473513152377</v>
      </c>
      <c r="F83" s="38">
        <f t="shared" ref="F83:F91" ca="1" si="54">1-B83-C83-D83-E83</f>
        <v>0.70321162951790728</v>
      </c>
      <c r="G83" s="38">
        <f ca="1">tpTRD2TCOM!B47</f>
        <v>6.9516970917526621E-2</v>
      </c>
      <c r="H83" s="38">
        <f ca="1">tpTRD2DEAD!B85</f>
        <v>1.9090914064849862E-3</v>
      </c>
      <c r="I83" s="38">
        <f ca="1">tpTRD2LOW!B47</f>
        <v>0.10798346536880388</v>
      </c>
      <c r="J83" s="38">
        <f t="shared" ref="J83:J91" ca="1" si="55">1-G83-H83-I83</f>
        <v>0.82059047230718452</v>
      </c>
      <c r="K83" s="38">
        <f ca="1">tpCOM2TRD!B81</f>
        <v>6.9207552583451126E-2</v>
      </c>
      <c r="L83" s="38">
        <f ca="1">tpCOM2DEAD!B85</f>
        <v>7.5092168032628859E-3</v>
      </c>
      <c r="M83" s="38">
        <f ca="1">tpCOM2LOW!B81</f>
        <v>0.12566126333138627</v>
      </c>
      <c r="N83" s="38">
        <f t="shared" ref="N83:N91" ca="1" si="56">1-K83-L83-M83</f>
        <v>0.79762196728189971</v>
      </c>
      <c r="O83" s="38">
        <f ca="1">tpTCOM2DEAD!B47</f>
        <v>4.7444934451917886E-3</v>
      </c>
      <c r="P83" s="38">
        <f ca="1">tpTCOM2LOW!B81</f>
        <v>0.13305233131668426</v>
      </c>
      <c r="Q83" s="38">
        <f t="shared" ref="Q83:Q91" ca="1" si="57">1-O83-P83</f>
        <v>0.86220317523812395</v>
      </c>
      <c r="S83" s="27">
        <f t="shared" ref="S83:S91" ca="1" si="58">S82*F83</f>
        <v>172.62052463627577</v>
      </c>
      <c r="T83" s="27">
        <f t="shared" ref="T83:T84" ca="1" si="59">S82*C83+T82*N83</f>
        <v>88.642201739182454</v>
      </c>
      <c r="U83" s="27">
        <f t="shared" ref="U83:U84" ca="1" si="60">S82*B83+T82*K83+U82*J83</f>
        <v>44.31938163163224</v>
      </c>
      <c r="V83" s="27">
        <f t="shared" ref="V83:V91" ca="1" si="61">U82*G83+V82*Q83</f>
        <v>1.9475220705150422</v>
      </c>
      <c r="W83" s="27">
        <f t="shared" ref="W83:W87" ca="1" si="62">S82*D83+T82*L83+U82*H83+V82*O83+W82</f>
        <v>2.2649337214283056</v>
      </c>
      <c r="X83" s="27">
        <f t="shared" ref="X83:X91" ca="1" si="63">S82*E83+T82*M83+U82*I83+V82*P83+X82</f>
        <v>139.20543620096618</v>
      </c>
      <c r="Y83" s="27">
        <f t="shared" ca="1" si="53"/>
        <v>449</v>
      </c>
    </row>
    <row r="84" spans="1:25" x14ac:dyDescent="0.2">
      <c r="A84">
        <v>3</v>
      </c>
      <c r="B84" s="38">
        <f ca="1">tpNTRD2TRD!B82</f>
        <v>5.352670518251279E-2</v>
      </c>
      <c r="C84" s="38">
        <f ca="1">tpNTRD2COM!B48</f>
        <v>4.6133140591178234E-2</v>
      </c>
      <c r="D84" s="38">
        <f ca="1">tpNTRD2DEAD!B86</f>
        <v>2.1876174307781104E-3</v>
      </c>
      <c r="E84" s="38">
        <f ca="1">tpNTRD2LOW!B82</f>
        <v>0.1424915950124811</v>
      </c>
      <c r="F84" s="38">
        <f t="shared" ca="1" si="54"/>
        <v>0.75566094178304977</v>
      </c>
      <c r="G84" s="38">
        <f ca="1">tpTRD2TCOM!B48</f>
        <v>6.2063400498358123E-2</v>
      </c>
      <c r="H84" s="38">
        <f ca="1">tpTRD2DEAD!B86</f>
        <v>1.9054537211607991E-3</v>
      </c>
      <c r="I84" s="38">
        <f ca="1">tpTRD2LOW!B48</f>
        <v>0.11371620097883006</v>
      </c>
      <c r="J84" s="38">
        <f t="shared" ca="1" si="55"/>
        <v>0.82231494480165102</v>
      </c>
      <c r="K84" s="38">
        <f ca="1">tpCOM2TRD!B82</f>
        <v>5.4994013436007072E-2</v>
      </c>
      <c r="L84" s="38">
        <f ca="1">tpCOM2DEAD!B86</f>
        <v>7.4532487425662541E-3</v>
      </c>
      <c r="M84" s="38">
        <f ca="1">tpCOM2LOW!B82</f>
        <v>0.11619977858347108</v>
      </c>
      <c r="N84" s="38">
        <f t="shared" ca="1" si="56"/>
        <v>0.82135295923795559</v>
      </c>
      <c r="O84" s="38">
        <f ca="1">tpTCOM2DEAD!B48</f>
        <v>3.4460646552690877E-3</v>
      </c>
      <c r="P84" s="38">
        <f ca="1">tpTCOM2LOW!B82</f>
        <v>0.10263687836803759</v>
      </c>
      <c r="Q84" s="38">
        <f t="shared" ca="1" si="57"/>
        <v>0.89391705697669332</v>
      </c>
      <c r="S84" s="27">
        <f t="shared" ca="1" si="58"/>
        <v>130.44258821773229</v>
      </c>
      <c r="T84" s="27">
        <f t="shared" ca="1" si="59"/>
        <v>80.770061643813619</v>
      </c>
      <c r="U84" s="27">
        <f t="shared" ca="1" si="60"/>
        <v>50.559088224157442</v>
      </c>
      <c r="V84" s="27">
        <f t="shared" ca="1" si="61"/>
        <v>4.4915347297155304</v>
      </c>
      <c r="W84" s="27">
        <f t="shared" ca="1" si="62"/>
        <v>3.3943935863056485</v>
      </c>
      <c r="X84" s="27">
        <f t="shared" ca="1" si="63"/>
        <v>179.34233359827545</v>
      </c>
      <c r="Y84" s="27">
        <f t="shared" ca="1" si="53"/>
        <v>448.99999999999994</v>
      </c>
    </row>
    <row r="85" spans="1:25" x14ac:dyDescent="0.2">
      <c r="A85">
        <v>4</v>
      </c>
      <c r="B85" s="38">
        <f ca="1">tpNTRD2TRD!B83</f>
        <v>4.782612406598008E-2</v>
      </c>
      <c r="C85" s="38">
        <f ca="1">tpNTRD2COM!B49</f>
        <v>3.7332277084844545E-2</v>
      </c>
      <c r="D85" s="38">
        <f ca="1">tpNTRD2DEAD!B87</f>
        <v>2.1828422071171749E-3</v>
      </c>
      <c r="E85" s="38">
        <f ca="1">tpNTRD2LOW!B83</f>
        <v>0.12388464697898238</v>
      </c>
      <c r="F85" s="38">
        <f t="shared" ca="1" si="54"/>
        <v>0.78877410966307582</v>
      </c>
      <c r="G85" s="38">
        <f ca="1">tpTRD2TCOM!B49</f>
        <v>5.7656881811459337E-2</v>
      </c>
      <c r="H85" s="38">
        <f ca="1">tpTRD2DEAD!B87</f>
        <v>1.9018298723532112E-3</v>
      </c>
      <c r="I85" s="38">
        <f ca="1">tpTRD2LOW!B49</f>
        <v>0.11759611301153794</v>
      </c>
      <c r="J85" s="38">
        <f t="shared" ca="1" si="55"/>
        <v>0.82284517530464951</v>
      </c>
      <c r="K85" s="38">
        <f ca="1">tpCOM2TRD!B83</f>
        <v>4.6590152469688784E-2</v>
      </c>
      <c r="L85" s="38">
        <f ca="1">tpCOM2DEAD!B87</f>
        <v>7.3981087974740456E-3</v>
      </c>
      <c r="M85" s="38">
        <f ca="1">tpCOM2LOW!B83</f>
        <v>0.10078905607858868</v>
      </c>
      <c r="N85" s="38">
        <f t="shared" ca="1" si="56"/>
        <v>0.84522268265424849</v>
      </c>
      <c r="O85" s="38">
        <f ca="1">tpTCOM2DEAD!B49</f>
        <v>2.8047206117071122E-3</v>
      </c>
      <c r="P85" s="38">
        <f ca="1">tpTCOM2LOW!B83</f>
        <v>8.5320559317380029E-2</v>
      </c>
      <c r="Q85" s="38">
        <f t="shared" ca="1" si="57"/>
        <v>0.91187472007091286</v>
      </c>
      <c r="S85" s="27">
        <f t="shared" ca="1" si="58"/>
        <v>102.88973638358901</v>
      </c>
      <c r="T85" s="27">
        <f ca="1">S84*C85+T84*N85</f>
        <v>73.13840702774182</v>
      </c>
      <c r="U85" s="27">
        <f ca="1">S84*B85+T84*K85+U84*J85</f>
        <v>51.603954707610328</v>
      </c>
      <c r="V85" s="27">
        <f t="shared" ca="1" si="61"/>
        <v>7.0107963485835239</v>
      </c>
      <c r="W85" s="27">
        <f t="shared" ca="1" si="62"/>
        <v>4.3854271614308145</v>
      </c>
      <c r="X85" s="27">
        <f t="shared" ca="1" si="63"/>
        <v>209.97167837104448</v>
      </c>
      <c r="Y85" s="27">
        <f t="shared" ca="1" si="53"/>
        <v>448.99999999999994</v>
      </c>
    </row>
    <row r="86" spans="1:25" x14ac:dyDescent="0.2">
      <c r="A86">
        <v>5</v>
      </c>
      <c r="B86" s="38">
        <f ca="1">tpNTRD2TRD!B84</f>
        <v>4.345168409258704E-2</v>
      </c>
      <c r="C86" s="38">
        <f ca="1">tpNTRD2COM!B50</f>
        <v>3.1891107658155504E-2</v>
      </c>
      <c r="D86" s="38">
        <f ca="1">tpNTRD2DEAD!B88</f>
        <v>2.1780877851690361E-3</v>
      </c>
      <c r="E86" s="38">
        <f ca="1">tpNTRD2LOW!B84</f>
        <v>0.11029610376055876</v>
      </c>
      <c r="F86" s="38">
        <f t="shared" ca="1" si="54"/>
        <v>0.81218301670352966</v>
      </c>
      <c r="G86" s="38">
        <f ca="1">tpTRD2TCOM!B50</f>
        <v>5.4581320399999744E-2</v>
      </c>
      <c r="H86" s="38">
        <f ca="1">tpTRD2DEAD!B88</f>
        <v>1.8982197812692503E-3</v>
      </c>
      <c r="I86" s="38">
        <f ca="1">tpTRD2LOW!B50</f>
        <v>0.12056221951393153</v>
      </c>
      <c r="J86" s="38">
        <f t="shared" ca="1" si="55"/>
        <v>0.82295824030479947</v>
      </c>
      <c r="K86" s="38">
        <f ca="1">tpCOM2TRD!B84</f>
        <v>4.0865558151735648E-2</v>
      </c>
      <c r="L86" s="38">
        <f ca="1">tpCOM2DEAD!B88</f>
        <v>7.3437787234931218E-3</v>
      </c>
      <c r="M86" s="38">
        <f ca="1">tpCOM2LOW!B84</f>
        <v>8.9637487886123024E-2</v>
      </c>
      <c r="N86" s="38">
        <f t="shared" ca="1" si="56"/>
        <v>0.86215317523864821</v>
      </c>
      <c r="O86" s="38">
        <f ca="1">tpTCOM2DEAD!B50</f>
        <v>2.4074113994984048E-3</v>
      </c>
      <c r="P86" s="38">
        <f ca="1">tpTCOM2LOW!B84</f>
        <v>7.3806200670124111E-2</v>
      </c>
      <c r="Q86" s="38">
        <f t="shared" ca="1" si="57"/>
        <v>0.92378638793037748</v>
      </c>
      <c r="S86" s="27">
        <f t="shared" ca="1" si="58"/>
        <v>83.56529648385424</v>
      </c>
      <c r="T86" s="27">
        <f t="shared" ref="T86:T90" ca="1" si="64">S85*C86+T85*N86</f>
        <v>66.337777510792549</v>
      </c>
      <c r="U86" s="27">
        <f t="shared" ref="U86:U91" ca="1" si="65">S85*B86+T85*K86+U85*J86</f>
        <v>49.927473906170334</v>
      </c>
      <c r="V86" s="27">
        <f t="shared" ca="1" si="61"/>
        <v>9.2930902211766071</v>
      </c>
      <c r="W86" s="27">
        <f t="shared" ca="1" si="62"/>
        <v>5.2614758355345321</v>
      </c>
      <c r="X86" s="27">
        <f t="shared" ca="1" si="63"/>
        <v>234.61488604247171</v>
      </c>
      <c r="Y86" s="27">
        <f t="shared" ca="1" si="53"/>
        <v>449</v>
      </c>
    </row>
    <row r="87" spans="1:25" x14ac:dyDescent="0.2">
      <c r="A87">
        <v>6</v>
      </c>
      <c r="B87" s="38">
        <f ca="1">tpNTRD2TRD!B85</f>
        <v>3.9975847878740201E-2</v>
      </c>
      <c r="C87" s="38">
        <f ca="1">tpNTRD2COM!B51</f>
        <v>2.8124744855617001E-2</v>
      </c>
      <c r="D87" s="38">
        <f ca="1">tpNTRD2DEAD!B89</f>
        <v>2.1733540293046305E-3</v>
      </c>
      <c r="E87" s="38">
        <f ca="1">tpNTRD2LOW!B85</f>
        <v>9.9862903309171469E-2</v>
      </c>
      <c r="F87" s="38">
        <f t="shared" ca="1" si="54"/>
        <v>0.8298631499271667</v>
      </c>
      <c r="G87" s="38">
        <f ca="1">tpTRD2TCOM!B51</f>
        <v>5.2246006592620575E-2</v>
      </c>
      <c r="H87" s="38">
        <f ca="1">tpTRD2DEAD!B89</f>
        <v>1.8946233697106907E-3</v>
      </c>
      <c r="I87" s="38">
        <f ca="1">tpTRD2LOW!B51</f>
        <v>0.12297609545120081</v>
      </c>
      <c r="J87" s="38">
        <f t="shared" ca="1" si="55"/>
        <v>0.82288327458646793</v>
      </c>
      <c r="K87" s="38">
        <f ca="1">tpCOM2TRD!B85</f>
        <v>3.6646460301615225E-2</v>
      </c>
      <c r="L87" s="38">
        <f ca="1">tpCOM2DEAD!B89</f>
        <v>7.2902408081571002E-3</v>
      </c>
      <c r="M87" s="38">
        <f ca="1">tpCOM2LOW!B85</f>
        <v>8.1116980553247786E-2</v>
      </c>
      <c r="N87" s="38">
        <f t="shared" ca="1" si="56"/>
        <v>0.87494631833697989</v>
      </c>
      <c r="O87" s="38">
        <f ca="1">tpTCOM2DEAD!B51</f>
        <v>2.1317627306700615E-3</v>
      </c>
      <c r="P87" s="38">
        <f ca="1">tpTCOM2LOW!B85</f>
        <v>6.5469497524548559E-2</v>
      </c>
      <c r="Q87" s="38">
        <f t="shared" ca="1" si="57"/>
        <v>0.93239873974478138</v>
      </c>
      <c r="S87" s="27">
        <f t="shared" ca="1" si="58"/>
        <v>69.347760164688864</v>
      </c>
      <c r="T87" s="27">
        <f t="shared" ca="1" si="64"/>
        <v>60.392246842118034</v>
      </c>
      <c r="U87" s="27">
        <f t="shared" ca="1" si="65"/>
        <v>46.856121529966899</v>
      </c>
      <c r="V87" s="27">
        <f t="shared" ca="1" si="61"/>
        <v>11.273376741414287</v>
      </c>
      <c r="W87" s="27">
        <f t="shared" ca="1" si="62"/>
        <v>6.0411156043288887</v>
      </c>
      <c r="X87" s="27">
        <f t="shared" ca="1" si="63"/>
        <v>255.08937911748299</v>
      </c>
      <c r="Y87" s="27">
        <f t="shared" ca="1" si="53"/>
        <v>449</v>
      </c>
    </row>
    <row r="88" spans="1:25" x14ac:dyDescent="0.2">
      <c r="A88">
        <v>7</v>
      </c>
      <c r="B88" s="38">
        <f ca="1">tpNTRD2TRD!B86</f>
        <v>3.7133156916570154E-2</v>
      </c>
      <c r="C88" s="38">
        <f ca="1">tpNTRD2COM!B52</f>
        <v>2.5331025304291988E-2</v>
      </c>
      <c r="D88" s="38">
        <f ca="1">tpNTRD2DEAD!B90</f>
        <v>2.1686408050730632E-3</v>
      </c>
      <c r="E88" s="38">
        <f ca="1">tpNTRD2LOW!B86</f>
        <v>9.1549706805713393E-2</v>
      </c>
      <c r="F88" s="38">
        <f t="shared" ca="1" si="54"/>
        <v>0.8438174701683514</v>
      </c>
      <c r="G88" s="38">
        <f ca="1">tpTRD2TCOM!B52</f>
        <v>5.0378625636438357E-2</v>
      </c>
      <c r="H88" s="38">
        <f ca="1">tpTRD2DEAD!B90</f>
        <v>1.8910405600723879E-3</v>
      </c>
      <c r="I88" s="38">
        <f ca="1">tpTRD2LOW!B52</f>
        <v>0.12501779649478828</v>
      </c>
      <c r="J88" s="38">
        <f t="shared" ca="1" si="55"/>
        <v>0.82271253730870098</v>
      </c>
      <c r="K88" s="38">
        <f ca="1">tpCOM2TRD!B86</f>
        <v>3.3374567112658182E-2</v>
      </c>
      <c r="L88" s="38">
        <f ca="1">tpCOM2DEAD!B90</f>
        <v>7.2374778517737548E-3</v>
      </c>
      <c r="M88" s="38">
        <f ca="1">tpCOM2LOW!B86</f>
        <v>7.4347777180350794E-2</v>
      </c>
      <c r="N88" s="38">
        <f t="shared" ca="1" si="56"/>
        <v>0.88504017785521727</v>
      </c>
      <c r="O88" s="38">
        <f ca="1">tpTCOM2DEAD!B52</f>
        <v>1.9268311654182524E-3</v>
      </c>
      <c r="P88" s="38">
        <f ca="1">tpTCOM2LOW!B86</f>
        <v>5.9094522616276235E-2</v>
      </c>
      <c r="Q88" s="38">
        <f t="shared" ca="1" si="57"/>
        <v>0.93897864621830551</v>
      </c>
      <c r="S88" s="27">
        <f t="shared" ca="1" si="58"/>
        <v>58.516851544009334</v>
      </c>
      <c r="T88" s="27">
        <f t="shared" ca="1" si="64"/>
        <v>55.206214753752036</v>
      </c>
      <c r="U88" s="27">
        <f t="shared" ca="1" si="65"/>
        <v>43.139784987688472</v>
      </c>
      <c r="V88" s="27">
        <f t="shared" ca="1" si="61"/>
        <v>12.94600703629578</v>
      </c>
      <c r="W88" s="27">
        <f ca="1">S87*D88+T87*L88+U87*H88+V87*O88+W87</f>
        <v>6.7389222556468429</v>
      </c>
      <c r="X88" s="27">
        <f t="shared" ca="1" si="63"/>
        <v>272.45221942260753</v>
      </c>
      <c r="Y88" s="27">
        <f t="shared" ca="1" si="53"/>
        <v>449</v>
      </c>
    </row>
    <row r="89" spans="1:25" x14ac:dyDescent="0.2">
      <c r="A89">
        <v>8</v>
      </c>
      <c r="B89" s="38">
        <f ca="1">tpNTRD2TRD!B87</f>
        <v>3.4754497369569148E-2</v>
      </c>
      <c r="C89" s="38">
        <f ca="1">tpNTRD2COM!B53</f>
        <v>2.3159130208954215E-2</v>
      </c>
      <c r="D89" s="38">
        <f ca="1">tpNTRD2DEAD!B91</f>
        <v>2.1639479791852878E-3</v>
      </c>
      <c r="E89" s="38">
        <f ca="1">tpNTRD2LOW!B87</f>
        <v>8.4737499174356357E-2</v>
      </c>
      <c r="F89" s="38">
        <f t="shared" ca="1" si="54"/>
        <v>0.85518492526793499</v>
      </c>
      <c r="G89" s="38">
        <f ca="1">tpTRD2TCOM!B53</f>
        <v>4.8831962334666246E-2</v>
      </c>
      <c r="H89" s="38">
        <f ca="1">tpTRD2DEAD!B91</f>
        <v>1.8874712753348399E-3</v>
      </c>
      <c r="I89" s="38">
        <f ca="1">tpTRD2LOW!B53</f>
        <v>0.12679068115022096</v>
      </c>
      <c r="J89" s="38">
        <f t="shared" ca="1" si="55"/>
        <v>0.82248988523977795</v>
      </c>
      <c r="K89" s="38">
        <f ca="1">tpCOM2TRD!B87</f>
        <v>3.0744657345063819E-2</v>
      </c>
      <c r="L89" s="38">
        <f ca="1">tpCOM2DEAD!B91</f>
        <v>7.1854731490034185E-3</v>
      </c>
      <c r="M89" s="38">
        <f ca="1">tpCOM2LOW!B87</f>
        <v>6.8811399764151182E-2</v>
      </c>
      <c r="N89" s="38">
        <f t="shared" ca="1" si="56"/>
        <v>0.89325846974178158</v>
      </c>
      <c r="O89" s="38">
        <f ca="1">tpTCOM2DEAD!B53</f>
        <v>1.7671645907596512E-3</v>
      </c>
      <c r="P89" s="38">
        <f ca="1">tpTCOM2LOW!B87</f>
        <v>5.4029282213604923E-2</v>
      </c>
      <c r="Q89" s="38">
        <f t="shared" ca="1" si="57"/>
        <v>0.94420355319563543</v>
      </c>
      <c r="S89" s="27">
        <f t="shared" ca="1" si="58"/>
        <v>50.042729314578466</v>
      </c>
      <c r="T89" s="27">
        <f t="shared" ca="1" si="64"/>
        <v>50.668618295498469</v>
      </c>
      <c r="U89" s="27">
        <f t="shared" ca="1" si="65"/>
        <v>39.213056722776443</v>
      </c>
      <c r="V89" s="27">
        <f t="shared" ca="1" si="61"/>
        <v>14.330266199010577</v>
      </c>
      <c r="W89" s="27">
        <f t="shared" ref="W89:W91" ca="1" si="66">S88*D89+T88*L89+U88*H89+V88*O89+W88</f>
        <v>7.3665352822796395</v>
      </c>
      <c r="X89" s="27">
        <f t="shared" ca="1" si="63"/>
        <v>287.37879418585641</v>
      </c>
      <c r="Y89" s="27">
        <f t="shared" ca="1" si="53"/>
        <v>449</v>
      </c>
    </row>
    <row r="90" spans="1:25" x14ac:dyDescent="0.2">
      <c r="A90">
        <v>9</v>
      </c>
      <c r="B90" s="38">
        <f ca="1">tpNTRD2TRD!B88</f>
        <v>3.2727384524565806E-2</v>
      </c>
      <c r="C90" s="38">
        <f ca="1">tpNTRD2COM!B54</f>
        <v>2.1412138984620577E-2</v>
      </c>
      <c r="D90" s="38">
        <f ca="1">tpNTRD2DEAD!B92</f>
        <v>2.1592754195046693E-3</v>
      </c>
      <c r="E90" s="38">
        <f ca="1">tpNTRD2LOW!B88</f>
        <v>7.9032161708774917E-2</v>
      </c>
      <c r="F90" s="38">
        <f t="shared" ca="1" si="54"/>
        <v>0.86466903936253403</v>
      </c>
      <c r="G90" s="38">
        <f ca="1">tpTRD2TCOM!B54</f>
        <v>4.751781455037174E-2</v>
      </c>
      <c r="H90" s="38">
        <f ca="1">tpTRD2DEAD!B92</f>
        <v>1.8839154390585255E-3</v>
      </c>
      <c r="I90" s="38">
        <f ca="1">tpTRD2LOW!B54</f>
        <v>0.12835981379618921</v>
      </c>
      <c r="J90" s="38">
        <f t="shared" ca="1" si="55"/>
        <v>0.82223845621438052</v>
      </c>
      <c r="K90" s="38">
        <f ca="1">tpCOM2TRD!B88</f>
        <v>2.8573579264577376E-2</v>
      </c>
      <c r="L90" s="38">
        <f ca="1">tpCOM2DEAD!B92</f>
        <v>7.1342104712232013E-3</v>
      </c>
      <c r="M90" s="38">
        <f ca="1">tpCOM2LOW!B88</f>
        <v>6.4180635277057307E-2</v>
      </c>
      <c r="N90" s="38">
        <f t="shared" ca="1" si="56"/>
        <v>0.90011157498714212</v>
      </c>
      <c r="O90" s="38">
        <f ca="1">tpTCOM2DEAD!B54</f>
        <v>1.6384695226249191E-3</v>
      </c>
      <c r="P90" s="38">
        <f ca="1">tpTCOM2LOW!B88</f>
        <v>4.9888529353286026E-2</v>
      </c>
      <c r="Q90" s="38">
        <f t="shared" ca="1" si="57"/>
        <v>0.94847300112408905</v>
      </c>
      <c r="S90" s="27">
        <f t="shared" ca="1" si="58"/>
        <v>43.270398683515886</v>
      </c>
      <c r="T90" s="27">
        <f t="shared" ca="1" si="64"/>
        <v>46.678931691636954</v>
      </c>
      <c r="U90" s="27">
        <f t="shared" ca="1" si="65"/>
        <v>35.328034649212654</v>
      </c>
      <c r="V90" s="27">
        <f t="shared" ca="1" si="61"/>
        <v>15.455189345988753</v>
      </c>
      <c r="W90" s="27">
        <f t="shared" ca="1" si="66"/>
        <v>7.9334256922105881</v>
      </c>
      <c r="X90" s="27">
        <f t="shared" ca="1" si="63"/>
        <v>300.33401993743519</v>
      </c>
      <c r="Y90" s="27">
        <f t="shared" ca="1" si="53"/>
        <v>449</v>
      </c>
    </row>
    <row r="91" spans="1:25" x14ac:dyDescent="0.2">
      <c r="A91">
        <v>10</v>
      </c>
      <c r="B91" s="38">
        <f ca="1">tpNTRD2TRD!B89</f>
        <v>3.0973962086370821E-2</v>
      </c>
      <c r="C91" s="38">
        <f ca="1">tpNTRD2COM!B55</f>
        <v>1.9970082216076213E-2</v>
      </c>
      <c r="D91" s="38">
        <f ca="1">tpNTRD2DEAD!B93</f>
        <v>2.1546229950331064E-3</v>
      </c>
      <c r="E91" s="38">
        <f ca="1">tpNTRD2LOW!B89</f>
        <v>7.416977802409408E-2</v>
      </c>
      <c r="F91" s="38">
        <f t="shared" ca="1" si="54"/>
        <v>0.87273155467842578</v>
      </c>
      <c r="G91" s="38">
        <f ca="1">tpTRD2TCOM!B55</f>
        <v>4.6379363211652147E-2</v>
      </c>
      <c r="H91" s="38">
        <f ca="1">tpTRD2DEAD!B93</f>
        <v>1.8803729753787968E-3</v>
      </c>
      <c r="I91" s="38">
        <f ca="1">tpTRD2LOW!B55</f>
        <v>0.12976891405307822</v>
      </c>
      <c r="J91" s="38">
        <f t="shared" ca="1" si="55"/>
        <v>0.82197134975989083</v>
      </c>
      <c r="K91" s="38">
        <f ca="1">tpCOM2TRD!B89</f>
        <v>2.6743789016664077E-2</v>
      </c>
      <c r="L91" s="38">
        <f ca="1">tpCOM2DEAD!B93</f>
        <v>7.0836740496433848E-3</v>
      </c>
      <c r="M91" s="38">
        <f ca="1">tpCOM2LOW!B89</f>
        <v>6.0237666243387222E-2</v>
      </c>
      <c r="N91" s="38">
        <f t="shared" ca="1" si="56"/>
        <v>0.90593487069030532</v>
      </c>
      <c r="O91" s="38">
        <f ca="1">tpTCOM2DEAD!B55</f>
        <v>1.5320316482552165E-3</v>
      </c>
      <c r="P91" s="38">
        <f ca="1">tpTCOM2LOW!B89</f>
        <v>4.6428167859038694E-2</v>
      </c>
      <c r="Q91" s="38">
        <f t="shared" ca="1" si="57"/>
        <v>0.95203980049270609</v>
      </c>
      <c r="S91" s="27">
        <f t="shared" ca="1" si="58"/>
        <v>37.763442314620129</v>
      </c>
      <c r="T91" s="27">
        <f ca="1">S90*C91+T90*N91</f>
        <v>43.152185365256933</v>
      </c>
      <c r="U91" s="27">
        <f t="shared" ca="1" si="65"/>
        <v>31.627259513947301</v>
      </c>
      <c r="V91" s="27">
        <f t="shared" ca="1" si="61"/>
        <v>16.352447132081796</v>
      </c>
      <c r="W91" s="27">
        <f t="shared" ca="1" si="66"/>
        <v>8.4474231461429241</v>
      </c>
      <c r="X91" s="27">
        <f t="shared" ca="1" si="63"/>
        <v>311.65724252795093</v>
      </c>
      <c r="Y91" s="27">
        <f t="shared" ca="1" si="53"/>
        <v>449</v>
      </c>
    </row>
    <row r="92" spans="1:25" x14ac:dyDescent="0.2">
      <c r="A92" s="5"/>
    </row>
    <row r="93" spans="1:25" x14ac:dyDescent="0.2">
      <c r="A93" t="s">
        <v>87</v>
      </c>
      <c r="B93" s="44" t="s">
        <v>107</v>
      </c>
    </row>
    <row r="94" spans="1:25" x14ac:dyDescent="0.2">
      <c r="A94" t="s">
        <v>88</v>
      </c>
      <c r="B94" s="16" t="s">
        <v>89</v>
      </c>
    </row>
    <row r="95" spans="1:25" x14ac:dyDescent="0.2">
      <c r="A95" t="s">
        <v>90</v>
      </c>
      <c r="B95" s="16" t="s">
        <v>108</v>
      </c>
    </row>
    <row r="96" spans="1:25" x14ac:dyDescent="0.2">
      <c r="A96" t="s">
        <v>109</v>
      </c>
      <c r="B96" s="16">
        <v>955</v>
      </c>
      <c r="S96" s="5" t="s">
        <v>168</v>
      </c>
    </row>
    <row r="97" spans="1:25" x14ac:dyDescent="0.2">
      <c r="A97" s="5" t="s">
        <v>29</v>
      </c>
      <c r="B97" s="34" t="s">
        <v>0</v>
      </c>
      <c r="C97" s="39" t="s">
        <v>67</v>
      </c>
      <c r="D97" s="39" t="s">
        <v>76</v>
      </c>
      <c r="E97" s="39" t="s">
        <v>177</v>
      </c>
      <c r="F97" s="39" t="s">
        <v>4</v>
      </c>
      <c r="G97" s="35" t="s">
        <v>68</v>
      </c>
      <c r="H97" s="35" t="s">
        <v>77</v>
      </c>
      <c r="I97" s="35" t="s">
        <v>178</v>
      </c>
      <c r="J97" s="35" t="s">
        <v>2</v>
      </c>
      <c r="K97" s="36" t="s">
        <v>78</v>
      </c>
      <c r="L97" s="36" t="s">
        <v>80</v>
      </c>
      <c r="M97" s="36" t="s">
        <v>179</v>
      </c>
      <c r="N97" s="36" t="s">
        <v>92</v>
      </c>
      <c r="O97" s="37" t="s">
        <v>81</v>
      </c>
      <c r="P97" s="37" t="s">
        <v>180</v>
      </c>
      <c r="Q97" s="37" t="s">
        <v>93</v>
      </c>
      <c r="R97" s="5"/>
      <c r="S97" s="30" t="s">
        <v>69</v>
      </c>
      <c r="T97" s="30" t="s">
        <v>193</v>
      </c>
      <c r="U97" s="30" t="s">
        <v>6</v>
      </c>
      <c r="V97" s="30" t="s">
        <v>194</v>
      </c>
      <c r="W97" s="30" t="s">
        <v>195</v>
      </c>
      <c r="X97" s="30" t="s">
        <v>196</v>
      </c>
      <c r="Y97" s="5"/>
    </row>
    <row r="98" spans="1:25" x14ac:dyDescent="0.2">
      <c r="A98" s="5"/>
      <c r="B98" s="5"/>
      <c r="C98" s="40"/>
      <c r="D98" s="40"/>
      <c r="E98" s="40"/>
      <c r="F98" s="4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1" t="s">
        <v>94</v>
      </c>
    </row>
    <row r="99" spans="1:25" x14ac:dyDescent="0.2">
      <c r="A99">
        <v>0</v>
      </c>
      <c r="S99" s="16">
        <f>B96</f>
        <v>955</v>
      </c>
      <c r="T99" s="27"/>
      <c r="U99" s="27"/>
      <c r="V99" s="27"/>
      <c r="W99" s="27"/>
      <c r="X99" s="27"/>
      <c r="Y99" s="27">
        <f>SUM(S99:X99)</f>
        <v>955</v>
      </c>
    </row>
    <row r="100" spans="1:25" x14ac:dyDescent="0.2">
      <c r="A100">
        <v>1</v>
      </c>
      <c r="B100" s="38">
        <f ca="1">tpNTRD2TRD!F80</f>
        <v>6.2471787341265239E-2</v>
      </c>
      <c r="C100" s="38">
        <f ca="1">tpNTRD2COM!F46</f>
        <v>0.12473330088411672</v>
      </c>
      <c r="D100" s="38">
        <f ca="1">tpNTRD2DEAD!F84</f>
        <v>5.3344706917013429E-3</v>
      </c>
      <c r="E100" s="38">
        <f ca="1">tpNTRD2LOW!F80</f>
        <v>0.14117461252825514</v>
      </c>
      <c r="F100" s="38">
        <f ca="1">1-B100-C100-D100-E100</f>
        <v>0.66628582855466156</v>
      </c>
      <c r="G100" s="38">
        <f ca="1">tpTRD2TCOM!F46</f>
        <v>4.7753109754909095E-2</v>
      </c>
      <c r="H100" s="38">
        <f ca="1">tpTRD2DEAD!F84</f>
        <v>9.3753648929186806E-3</v>
      </c>
      <c r="I100" s="38">
        <f ca="1">tpTRD2LOW!F46</f>
        <v>4.7327126739113767E-2</v>
      </c>
      <c r="J100" s="38">
        <f ca="1">1-G100-H100-I100</f>
        <v>0.89554439861305846</v>
      </c>
      <c r="K100" s="38">
        <f ca="1">tpCOM2TRD!F80</f>
        <v>8.3269645429476236E-2</v>
      </c>
      <c r="L100" s="38">
        <f ca="1">tpCOM2DEAD!F84</f>
        <v>1.5038923306174623E-2</v>
      </c>
      <c r="M100" s="38">
        <f ca="1">tpCOM2LOW!F80</f>
        <v>0.12417907198841738</v>
      </c>
      <c r="N100" s="38">
        <f ca="1">1-K100-L100-M100</f>
        <v>0.77751235927593176</v>
      </c>
      <c r="O100" s="38">
        <f ca="1">tpTCOM2DEAD!F46</f>
        <v>2.3937813934445829E-2</v>
      </c>
      <c r="P100" s="38">
        <f ca="1">tpTCOM2LOW!F80</f>
        <v>0.16329534988751615</v>
      </c>
      <c r="Q100" s="38">
        <f ca="1">1-O100-P100</f>
        <v>0.81276683617803802</v>
      </c>
      <c r="S100" s="27">
        <f ca="1">S99*F100</f>
        <v>636.30296626970176</v>
      </c>
      <c r="T100" s="27">
        <f ca="1">S99*C100+T99*N100</f>
        <v>119.12030234433146</v>
      </c>
      <c r="U100" s="27">
        <f ca="1">S99*B100+T99*K100+U99*J100</f>
        <v>59.660556910908305</v>
      </c>
      <c r="V100" s="27">
        <f ca="1">U99*G100+V99*Q100</f>
        <v>0</v>
      </c>
      <c r="W100" s="27">
        <f ca="1">S99*D100+T99*L100+U99*H100+V99*O100+W99</f>
        <v>5.0944195105747827</v>
      </c>
      <c r="X100" s="27">
        <f ca="1">S99*E100+T99*M100+U99*I100+V99*P100+X99</f>
        <v>134.82175496448366</v>
      </c>
      <c r="Y100" s="27">
        <f t="shared" ref="Y100:Y109" ca="1" si="67">SUM(S100:X100)</f>
        <v>955</v>
      </c>
    </row>
    <row r="101" spans="1:25" x14ac:dyDescent="0.2">
      <c r="A101">
        <v>2</v>
      </c>
      <c r="B101" s="38">
        <f ca="1">tpNTRD2TRD!F81</f>
        <v>6.1169032342495933E-2</v>
      </c>
      <c r="C101" s="38">
        <f ca="1">tpNTRD2COM!F47</f>
        <v>3.792685932682438E-2</v>
      </c>
      <c r="D101" s="38">
        <f ca="1">tpNTRD2DEAD!F85</f>
        <v>5.3061651094399309E-3</v>
      </c>
      <c r="E101" s="38">
        <f ca="1">tpNTRD2LOW!F81</f>
        <v>0.14057464368634032</v>
      </c>
      <c r="F101" s="38">
        <f t="shared" ref="F101:F102" ca="1" si="68">1-B101-C101-D101-E101</f>
        <v>0.75502329953489944</v>
      </c>
      <c r="G101" s="38">
        <f ca="1">tpTRD2TCOM!F47</f>
        <v>3.4308909128059728E-2</v>
      </c>
      <c r="H101" s="38">
        <f ca="1">tpTRD2DEAD!F85</f>
        <v>9.2882838426646686E-3</v>
      </c>
      <c r="I101" s="38">
        <f ca="1">tpTRD2LOW!F47</f>
        <v>5.428720249232577E-2</v>
      </c>
      <c r="J101" s="38">
        <f t="shared" ref="J101:J109" ca="1" si="69">1-G101-H101-I101</f>
        <v>0.90211560453694983</v>
      </c>
      <c r="K101" s="38">
        <f ca="1">tpCOM2TRD!F81</f>
        <v>5.9749248641072006E-2</v>
      </c>
      <c r="L101" s="38">
        <f ca="1">tpCOM2DEAD!F85</f>
        <v>1.4816105038799821E-2</v>
      </c>
      <c r="M101" s="38">
        <f ca="1">tpCOM2LOW!F81</f>
        <v>0.11744519909224005</v>
      </c>
      <c r="N101" s="38">
        <f t="shared" ref="N101:N109" ca="1" si="70">1-K101-L101-M101</f>
        <v>0.80798944722788812</v>
      </c>
      <c r="O101" s="38">
        <f ca="1">tpTCOM2DEAD!F47</f>
        <v>7.6375629084863839E-3</v>
      </c>
      <c r="P101" s="38">
        <f ca="1">tpTCOM2LOW!F81</f>
        <v>0.11066064799160458</v>
      </c>
      <c r="Q101" s="38">
        <f t="shared" ref="Q101:Q109" ca="1" si="71">1-O101-P101</f>
        <v>0.88170178909990904</v>
      </c>
      <c r="S101" s="27">
        <f t="shared" ref="S101:S109" ca="1" si="72">S100*F101</f>
        <v>480.42356509679405</v>
      </c>
      <c r="T101" s="27">
        <f t="shared" ref="T101:T102" ca="1" si="73">S100*C101+T100*N101</f>
        <v>120.38092033576734</v>
      </c>
      <c r="U101" s="27">
        <f t="shared" ref="U101:U102" ca="1" si="74">S100*B101+T100*K101+U100*J101</f>
        <v>99.86010465104377</v>
      </c>
      <c r="V101" s="27">
        <f t="shared" ref="V101:V109" ca="1" si="75">U100*G101+V100*Q101</f>
        <v>2.046888625585789</v>
      </c>
      <c r="W101" s="27">
        <f t="shared" ref="W101:W105" ca="1" si="76">S100*D101+T100*L101+U100*H101+V100*O101+W100</f>
        <v>10.78979120781538</v>
      </c>
      <c r="X101" s="27">
        <f t="shared" ref="X101:X109" ca="1" si="77">S100*E101+T100*M101+U100*I101+V100*P101+X100</f>
        <v>241.49873008299366</v>
      </c>
      <c r="Y101" s="27">
        <f t="shared" ca="1" si="67"/>
        <v>955</v>
      </c>
    </row>
    <row r="102" spans="1:25" x14ac:dyDescent="0.2">
      <c r="A102">
        <v>3</v>
      </c>
      <c r="B102" s="38">
        <f ca="1">tpNTRD2TRD!F82</f>
        <v>5.3570388912768441E-2</v>
      </c>
      <c r="C102" s="38">
        <f ca="1">tpNTRD2COM!F48</f>
        <v>2.725110781517881E-2</v>
      </c>
      <c r="D102" s="38">
        <f ca="1">tpNTRD2DEAD!F86</f>
        <v>5.278158329867555E-3</v>
      </c>
      <c r="E102" s="38">
        <f ca="1">tpNTRD2LOW!F82</f>
        <v>0.12126182987792777</v>
      </c>
      <c r="F102" s="38">
        <f t="shared" ca="1" si="68"/>
        <v>0.79263851506425742</v>
      </c>
      <c r="G102" s="38">
        <f ca="1">tpTRD2TCOM!F48</f>
        <v>3.0568464241637949E-2</v>
      </c>
      <c r="H102" s="38">
        <f ca="1">tpTRD2DEAD!F86</f>
        <v>9.2028055723596403E-3</v>
      </c>
      <c r="I102" s="38">
        <f ca="1">tpTRD2LOW!F48</f>
        <v>5.7260858950210825E-2</v>
      </c>
      <c r="J102" s="38">
        <f t="shared" ca="1" si="69"/>
        <v>0.90296787123579159</v>
      </c>
      <c r="K102" s="38">
        <f ca="1">tpCOM2TRD!F82</f>
        <v>4.8172030675000865E-2</v>
      </c>
      <c r="L102" s="38">
        <f ca="1">tpCOM2DEAD!F86</f>
        <v>1.4599792972573411E-2</v>
      </c>
      <c r="M102" s="38">
        <f ca="1">tpCOM2LOW!F82</f>
        <v>0.10030264994923999</v>
      </c>
      <c r="N102" s="38">
        <f t="shared" ca="1" si="70"/>
        <v>0.83692552640318574</v>
      </c>
      <c r="O102" s="38">
        <f ca="1">tpTCOM2DEAD!F48</f>
        <v>5.549595858706402E-3</v>
      </c>
      <c r="P102" s="38">
        <f ca="1">tpTCOM2LOW!F82</f>
        <v>8.6971514517765858E-2</v>
      </c>
      <c r="Q102" s="38">
        <f t="shared" ca="1" si="71"/>
        <v>0.90747888962352774</v>
      </c>
      <c r="S102" s="27">
        <f t="shared" ca="1" si="72"/>
        <v>380.80222124019946</v>
      </c>
      <c r="T102" s="27">
        <f t="shared" ca="1" si="73"/>
        <v>113.84193949031736</v>
      </c>
      <c r="U102" s="27">
        <f t="shared" ca="1" si="74"/>
        <v>121.70593673032977</v>
      </c>
      <c r="V102" s="27">
        <f t="shared" ca="1" si="75"/>
        <v>4.9100782553212756</v>
      </c>
      <c r="W102" s="27">
        <f t="shared" ca="1" si="76"/>
        <v>16.013431896724573</v>
      </c>
      <c r="X102" s="27">
        <f t="shared" ca="1" si="77"/>
        <v>317.72639238710758</v>
      </c>
      <c r="Y102" s="27">
        <f t="shared" ca="1" si="67"/>
        <v>955.00000000000011</v>
      </c>
    </row>
    <row r="103" spans="1:25" x14ac:dyDescent="0.2">
      <c r="A103">
        <v>4</v>
      </c>
      <c r="B103" s="38">
        <f ca="1">tpNTRD2TRD!F83</f>
        <v>4.7862026557004667E-2</v>
      </c>
      <c r="C103" s="38">
        <f ca="1">tpNTRD2COM!F49</f>
        <v>2.201087257492651E-2</v>
      </c>
      <c r="D103" s="38">
        <f ca="1">tpNTRD2DEAD!F87</f>
        <v>5.2504456464432803E-3</v>
      </c>
      <c r="E103" s="38">
        <f ca="1">tpNTRD2LOW!F83</f>
        <v>0.10694800866127974</v>
      </c>
      <c r="F103" s="38">
        <f t="shared" ref="F103:F109" ca="1" si="78">1-B103-C103-D103-E103</f>
        <v>0.81792864656034581</v>
      </c>
      <c r="G103" s="38">
        <f ca="1">tpTRD2TCOM!F49</f>
        <v>2.8364333240207151E-2</v>
      </c>
      <c r="H103" s="38">
        <f ca="1">tpTRD2DEAD!F87</f>
        <v>9.1188862353001054E-3</v>
      </c>
      <c r="I103" s="38">
        <f ca="1">tpTRD2LOW!F49</f>
        <v>5.9279014315359979E-2</v>
      </c>
      <c r="J103" s="38">
        <f t="shared" ca="1" si="69"/>
        <v>0.90323776620913276</v>
      </c>
      <c r="K103" s="38">
        <f ca="1">tpCOM2TRD!F83</f>
        <v>4.1163727953430929E-2</v>
      </c>
      <c r="L103" s="38">
        <f ca="1">tpCOM2DEAD!F87</f>
        <v>1.4389706240525824E-2</v>
      </c>
      <c r="M103" s="38">
        <f ca="1">tpCOM2LOW!F83</f>
        <v>8.8091648238825093E-2</v>
      </c>
      <c r="N103" s="38">
        <f t="shared" ca="1" si="70"/>
        <v>0.85635491756721815</v>
      </c>
      <c r="O103" s="38">
        <f ca="1">tpTCOM2DEAD!F49</f>
        <v>4.5176537290235741E-3</v>
      </c>
      <c r="P103" s="38">
        <f ca="1">tpTCOM2LOW!F83</f>
        <v>7.3093220676136106E-2</v>
      </c>
      <c r="Q103" s="38">
        <f t="shared" ca="1" si="71"/>
        <v>0.92238912559484032</v>
      </c>
      <c r="S103" s="27">
        <f t="shared" ca="1" si="72"/>
        <v>311.46904542616971</v>
      </c>
      <c r="T103" s="27">
        <f ca="1">S102*C103+T102*N103</f>
        <v>105.87089387588996</v>
      </c>
      <c r="U103" s="27">
        <f ca="1">S102*B103+T102*K103+U102*J103</f>
        <v>132.84152307952826</v>
      </c>
      <c r="V103" s="27">
        <f t="shared" ca="1" si="75"/>
        <v>7.9811105352586722</v>
      </c>
      <c r="W103" s="27">
        <f t="shared" ca="1" si="76"/>
        <v>20.782969953052952</v>
      </c>
      <c r="X103" s="27">
        <f t="shared" ca="1" si="77"/>
        <v>376.05445713010045</v>
      </c>
      <c r="Y103" s="27">
        <f t="shared" ca="1" si="67"/>
        <v>955.00000000000011</v>
      </c>
    </row>
    <row r="104" spans="1:25" x14ac:dyDescent="0.2">
      <c r="A104">
        <v>5</v>
      </c>
      <c r="B104" s="38">
        <f ca="1">tpNTRD2TRD!F84</f>
        <v>4.3482344430904152E-2</v>
      </c>
      <c r="C104" s="38">
        <f ca="1">tpNTRD2COM!F50</f>
        <v>1.8781019653766551E-2</v>
      </c>
      <c r="D104" s="38">
        <f ca="1">tpNTRD2DEAD!F88</f>
        <v>5.2230224509545176E-3</v>
      </c>
      <c r="E104" s="38">
        <f ca="1">tpNTRD2LOW!F84</f>
        <v>9.6133112563777101E-2</v>
      </c>
      <c r="F104" s="38">
        <f t="shared" ca="1" si="78"/>
        <v>0.83638050090059768</v>
      </c>
      <c r="G104" s="38">
        <f ca="1">tpTRD2TCOM!F50</f>
        <v>2.6829090731966598E-2</v>
      </c>
      <c r="H104" s="38">
        <f ca="1">tpTRD2DEAD!F88</f>
        <v>9.0364835696608026E-3</v>
      </c>
      <c r="I104" s="38">
        <f ca="1">tpTRD2LOW!F50</f>
        <v>6.0824912638435036E-2</v>
      </c>
      <c r="J104" s="38">
        <f t="shared" ca="1" si="69"/>
        <v>0.90330951305993756</v>
      </c>
      <c r="K104" s="38">
        <f ca="1">tpCOM2TRD!F84</f>
        <v>3.6324240100326088E-2</v>
      </c>
      <c r="L104" s="38">
        <f ca="1">tpCOM2DEAD!F88</f>
        <v>1.4185579912729951E-2</v>
      </c>
      <c r="M104" s="38">
        <f ca="1">tpCOM2LOW!F84</f>
        <v>7.9007272072314061E-2</v>
      </c>
      <c r="N104" s="38">
        <f t="shared" ca="1" si="70"/>
        <v>0.8704829079146299</v>
      </c>
      <c r="O104" s="38">
        <f ca="1">tpTCOM2DEAD!F50</f>
        <v>3.8781672483361174E-3</v>
      </c>
      <c r="P104" s="38">
        <f ca="1">tpTCOM2LOW!F84</f>
        <v>6.3711737832636062E-2</v>
      </c>
      <c r="Q104" s="38">
        <f t="shared" ca="1" si="71"/>
        <v>0.93241009491902782</v>
      </c>
      <c r="S104" s="27">
        <f t="shared" ca="1" si="72"/>
        <v>260.50663622857081</v>
      </c>
      <c r="T104" s="27">
        <f t="shared" ref="T104:T108" ca="1" si="79">S103*C104+T103*N104</f>
        <v>98.008509828294677</v>
      </c>
      <c r="U104" s="27">
        <f t="shared" ref="U104:U109" ca="1" si="80">S103*B104+T103*K104+U103*J104</f>
        <v>137.38609560867874</v>
      </c>
      <c r="V104" s="27">
        <f t="shared" ca="1" si="75"/>
        <v>11.00568530741309</v>
      </c>
      <c r="W104" s="27">
        <f t="shared" ca="1" si="76"/>
        <v>25.14299211775986</v>
      </c>
      <c r="X104" s="27">
        <f t="shared" ca="1" si="77"/>
        <v>422.9500809092828</v>
      </c>
      <c r="Y104" s="27">
        <f t="shared" ca="1" si="67"/>
        <v>955</v>
      </c>
    </row>
    <row r="105" spans="1:25" x14ac:dyDescent="0.2">
      <c r="A105">
        <v>6</v>
      </c>
      <c r="B105" s="38">
        <f ca="1">tpNTRD2TRD!F85</f>
        <v>4.000270356744462E-2</v>
      </c>
      <c r="C105" s="38">
        <f ca="1">tpNTRD2COM!F51</f>
        <v>1.6549735001375687E-2</v>
      </c>
      <c r="D105" s="38">
        <f ca="1">tpNTRD2DEAD!F89</f>
        <v>5.1958842309637321E-3</v>
      </c>
      <c r="E105" s="38">
        <f ca="1">tpNTRD2LOW!F85</f>
        <v>8.76548127707516E-2</v>
      </c>
      <c r="F105" s="38">
        <f t="shared" ca="1" si="78"/>
        <v>0.85059686442946436</v>
      </c>
      <c r="G105" s="38">
        <f ca="1">tpTRD2TCOM!F51</f>
        <v>2.5665079896190379E-2</v>
      </c>
      <c r="H105" s="38">
        <f ca="1">tpTRD2DEAD!F89</f>
        <v>8.9555568275317965E-3</v>
      </c>
      <c r="I105" s="38">
        <f ca="1">tpTRD2LOW!F51</f>
        <v>6.2084964749481442E-2</v>
      </c>
      <c r="J105" s="38">
        <f t="shared" ca="1" si="69"/>
        <v>0.90329439852679638</v>
      </c>
      <c r="K105" s="38">
        <f ca="1">tpCOM2TRD!F85</f>
        <v>3.2723691590887394E-2</v>
      </c>
      <c r="L105" s="38">
        <f ca="1">tpCOM2DEAD!F89</f>
        <v>1.3987163881733267E-2</v>
      </c>
      <c r="M105" s="38">
        <f ca="1">tpCOM2LOW!F85</f>
        <v>7.1944478032916925E-2</v>
      </c>
      <c r="N105" s="38">
        <f t="shared" ca="1" si="70"/>
        <v>0.88134466649446241</v>
      </c>
      <c r="O105" s="38">
        <f ca="1">tpTCOM2DEAD!F51</f>
        <v>3.4344070977657681E-3</v>
      </c>
      <c r="P105" s="38">
        <f ca="1">tpTCOM2LOW!F85</f>
        <v>5.6841630371978979E-2</v>
      </c>
      <c r="Q105" s="38">
        <f t="shared" ca="1" si="71"/>
        <v>0.93972396253025525</v>
      </c>
      <c r="S105" s="27">
        <f t="shared" ca="1" si="72"/>
        <v>221.58612793908944</v>
      </c>
      <c r="T105" s="27">
        <f t="shared" ca="1" si="79"/>
        <v>90.69059320392023</v>
      </c>
      <c r="U105" s="27">
        <f t="shared" ca="1" si="80"/>
        <v>137.72826059409363</v>
      </c>
      <c r="V105" s="27">
        <f t="shared" ca="1" si="75"/>
        <v>13.868331327865629</v>
      </c>
      <c r="W105" s="27">
        <f t="shared" ca="1" si="76"/>
        <v>29.135582520045915</v>
      </c>
      <c r="X105" s="27">
        <f t="shared" ca="1" si="77"/>
        <v>461.99110441498516</v>
      </c>
      <c r="Y105" s="27">
        <f t="shared" ca="1" si="67"/>
        <v>955</v>
      </c>
    </row>
    <row r="106" spans="1:25" x14ac:dyDescent="0.2">
      <c r="A106">
        <v>7</v>
      </c>
      <c r="B106" s="38">
        <f ca="1">tpNTRD2TRD!F86</f>
        <v>3.7157109186434223E-2</v>
      </c>
      <c r="C106" s="38">
        <f ca="1">tpNTRD2COM!F52</f>
        <v>1.489698524341998E-2</v>
      </c>
      <c r="D106" s="38">
        <f ca="1">tpNTRD2DEAD!F90</f>
        <v>5.1690265673329794E-3</v>
      </c>
      <c r="E106" s="38">
        <f ca="1">tpNTRD2LOW!F86</f>
        <v>8.0800550786200853E-2</v>
      </c>
      <c r="F106" s="38">
        <f t="shared" ca="1" si="78"/>
        <v>0.86197632821661196</v>
      </c>
      <c r="G106" s="38">
        <f ca="1">tpTRD2TCOM!F52</f>
        <v>2.4735368275691449E-2</v>
      </c>
      <c r="H106" s="38">
        <f ca="1">tpTRD2DEAD!F90</f>
        <v>8.8760667077256716E-3</v>
      </c>
      <c r="I106" s="38">
        <f ca="1">tpTRD2LOW!F52</f>
        <v>6.3152125751627208E-2</v>
      </c>
      <c r="J106" s="38">
        <f t="shared" ca="1" si="69"/>
        <v>0.90323643926495567</v>
      </c>
      <c r="K106" s="38">
        <f ca="1">tpCOM2TRD!F86</f>
        <v>2.9911549577575802E-2</v>
      </c>
      <c r="L106" s="38">
        <f ca="1">tpCOM2DEAD!F90</f>
        <v>1.3794221840232823E-2</v>
      </c>
      <c r="M106" s="38">
        <f ca="1">tpCOM2LOW!F86</f>
        <v>6.6263868352036348E-2</v>
      </c>
      <c r="N106" s="38">
        <f t="shared" ca="1" si="70"/>
        <v>0.89003036023015503</v>
      </c>
      <c r="O106" s="38">
        <f ca="1">tpTCOM2DEAD!F52</f>
        <v>3.1044440745479074E-3</v>
      </c>
      <c r="P106" s="38">
        <f ca="1">tpTCOM2LOW!F86</f>
        <v>5.1542924221062103E-2</v>
      </c>
      <c r="Q106" s="38">
        <f t="shared" ca="1" si="71"/>
        <v>0.94535263170438999</v>
      </c>
      <c r="S106" s="27">
        <f t="shared" ca="1" si="72"/>
        <v>191.00199694467273</v>
      </c>
      <c r="T106" s="27">
        <f t="shared" ca="1" si="79"/>
        <v>84.018346616826761</v>
      </c>
      <c r="U106" s="27">
        <f t="shared" ca="1" si="80"/>
        <v>135.34737981003579</v>
      </c>
      <c r="V106" s="27">
        <f t="shared" ca="1" si="75"/>
        <v>16.517222765911519</v>
      </c>
      <c r="W106" s="27">
        <f ca="1">S105*D106+T105*L106+U105*H106+V105*O106+W105</f>
        <v>32.797511951379562</v>
      </c>
      <c r="X106" s="27">
        <f t="shared" ca="1" si="77"/>
        <v>495.31754191117363</v>
      </c>
      <c r="Y106" s="27">
        <f t="shared" ca="1" si="67"/>
        <v>955</v>
      </c>
    </row>
    <row r="107" spans="1:25" x14ac:dyDescent="0.2">
      <c r="A107">
        <v>8</v>
      </c>
      <c r="B107" s="38">
        <f ca="1">tpNTRD2TRD!F87</f>
        <v>3.4776152312603781E-2</v>
      </c>
      <c r="C107" s="38">
        <f ca="1">tpNTRD2COM!F53</f>
        <v>1.361346152699594E-2</v>
      </c>
      <c r="D107" s="38">
        <f ca="1">tpNTRD2DEAD!F91</f>
        <v>5.1424451318254905E-3</v>
      </c>
      <c r="E107" s="38">
        <f ca="1">tpNTRD2LOW!F87</f>
        <v>7.5122311486287008E-2</v>
      </c>
      <c r="F107" s="38">
        <f t="shared" ca="1" si="78"/>
        <v>0.87134562954228778</v>
      </c>
      <c r="G107" s="38">
        <f ca="1">tpTRD2TCOM!F53</f>
        <v>2.3966045396352165E-2</v>
      </c>
      <c r="H107" s="38">
        <f ca="1">tpTRD2DEAD!F91</f>
        <v>8.7979752921397703E-3</v>
      </c>
      <c r="I107" s="38">
        <f ca="1">tpTRD2LOW!F53</f>
        <v>6.4079814923003964E-2</v>
      </c>
      <c r="J107" s="38">
        <f t="shared" ca="1" si="69"/>
        <v>0.9031561643885041</v>
      </c>
      <c r="K107" s="38">
        <f ca="1">tpCOM2TRD!F87</f>
        <v>2.7638359267266432E-2</v>
      </c>
      <c r="L107" s="38">
        <f ca="1">tpCOM2DEAD!F91</f>
        <v>1.3606530342216483E-2</v>
      </c>
      <c r="M107" s="38">
        <f ca="1">tpCOM2LOW!F87</f>
        <v>6.1574189106036181E-2</v>
      </c>
      <c r="N107" s="38">
        <f t="shared" ca="1" si="70"/>
        <v>0.8971809212844809</v>
      </c>
      <c r="O107" s="38">
        <f ca="1">tpTCOM2DEAD!F53</f>
        <v>2.8473340666546054E-3</v>
      </c>
      <c r="P107" s="38">
        <f ca="1">tpTCOM2LOW!F87</f>
        <v>4.7304054403735418E-2</v>
      </c>
      <c r="Q107" s="38">
        <f t="shared" ca="1" si="71"/>
        <v>0.94984861152960998</v>
      </c>
      <c r="S107" s="27">
        <f t="shared" ca="1" si="72"/>
        <v>166.42875527158998</v>
      </c>
      <c r="T107" s="27">
        <f t="shared" ca="1" si="79"/>
        <v>77.979855959469177</v>
      </c>
      <c r="U107" s="27">
        <f t="shared" ca="1" si="80"/>
        <v>131.20426419586298</v>
      </c>
      <c r="V107" s="27">
        <f t="shared" ca="1" si="75"/>
        <v>18.932602559330959</v>
      </c>
      <c r="W107" s="27">
        <f t="shared" ref="W107:W109" ca="1" si="81">S106*D107+T106*L107+U106*H107+V106*O107+W106</f>
        <v>36.160740377773813</v>
      </c>
      <c r="X107" s="27">
        <f t="shared" ca="1" si="77"/>
        <v>524.29378163597312</v>
      </c>
      <c r="Y107" s="27">
        <f t="shared" ca="1" si="67"/>
        <v>955</v>
      </c>
    </row>
    <row r="108" spans="1:25" x14ac:dyDescent="0.2">
      <c r="A108">
        <v>9</v>
      </c>
      <c r="B108" s="38">
        <f ca="1">tpNTRD2TRD!F88</f>
        <v>3.2747171210826709E-2</v>
      </c>
      <c r="C108" s="38">
        <f ca="1">tpNTRD2COM!F54</f>
        <v>1.2581902286312396E-2</v>
      </c>
      <c r="D108" s="38">
        <f ca="1">tpNTRD2DEAD!F92</f>
        <v>5.1161356847795325E-3</v>
      </c>
      <c r="E108" s="38">
        <f ca="1">tpNTRD2LOW!F88</f>
        <v>7.0325630048421073E-2</v>
      </c>
      <c r="F108" s="38">
        <f t="shared" ca="1" si="78"/>
        <v>0.87922916076966029</v>
      </c>
      <c r="G108" s="38">
        <f ca="1">tpTRD2TCOM!F54</f>
        <v>2.3312884183813498E-2</v>
      </c>
      <c r="H108" s="38">
        <f ca="1">tpTRD2DEAD!F92</f>
        <v>8.7212459854431046E-3</v>
      </c>
      <c r="I108" s="38">
        <f ca="1">tpTRD2LOW!F54</f>
        <v>6.4901691799164829E-2</v>
      </c>
      <c r="J108" s="38">
        <f t="shared" ca="1" si="69"/>
        <v>0.90306417803157857</v>
      </c>
      <c r="K108" s="38">
        <f ca="1">tpCOM2TRD!F88</f>
        <v>2.5752994709123622E-2</v>
      </c>
      <c r="L108" s="38">
        <f ca="1">tpCOM2DEAD!F92</f>
        <v>1.3423877939719553E-2</v>
      </c>
      <c r="M108" s="38">
        <f ca="1">tpCOM2LOW!F88</f>
        <v>5.7622349369024772E-2</v>
      </c>
      <c r="N108" s="38">
        <f t="shared" ca="1" si="70"/>
        <v>0.90320077798213205</v>
      </c>
      <c r="O108" s="38">
        <f ca="1">tpTCOM2DEAD!F54</f>
        <v>2.6400789436212824E-3</v>
      </c>
      <c r="P108" s="38">
        <f ca="1">tpTCOM2LOW!F88</f>
        <v>4.3819343771149932E-2</v>
      </c>
      <c r="Q108" s="38">
        <f t="shared" ca="1" si="71"/>
        <v>0.95354057728522879</v>
      </c>
      <c r="S108" s="27">
        <f t="shared" ca="1" si="72"/>
        <v>146.32901482537923</v>
      </c>
      <c r="T108" s="27">
        <f t="shared" ca="1" si="79"/>
        <v>72.5254569059869</v>
      </c>
      <c r="U108" s="27">
        <f t="shared" ca="1" si="80"/>
        <v>125.94415676150103</v>
      </c>
      <c r="V108" s="27">
        <f t="shared" ca="1" si="75"/>
        <v>21.111754589556867</v>
      </c>
      <c r="W108" s="27">
        <f t="shared" ca="1" si="81"/>
        <v>39.253252767505089</v>
      </c>
      <c r="X108" s="27">
        <f t="shared" ca="1" si="77"/>
        <v>549.83636415007095</v>
      </c>
      <c r="Y108" s="27">
        <f t="shared" ca="1" si="67"/>
        <v>955</v>
      </c>
    </row>
    <row r="109" spans="1:25" x14ac:dyDescent="0.2">
      <c r="A109">
        <v>10</v>
      </c>
      <c r="B109" s="38">
        <f ca="1">tpNTRD2TRD!F89</f>
        <v>3.0992196423321405E-2</v>
      </c>
      <c r="C109" s="38">
        <f ca="1">tpNTRD2COM!F55</f>
        <v>1.1730975711291891E-2</v>
      </c>
      <c r="D109" s="38">
        <f ca="1">tpNTRD2DEAD!F93</f>
        <v>5.0900940728547672E-3</v>
      </c>
      <c r="E109" s="38">
        <f ca="1">tpNTRD2LOW!F89</f>
        <v>6.62088484129989E-2</v>
      </c>
      <c r="F109" s="38">
        <f t="shared" ca="1" si="78"/>
        <v>0.88597788537953304</v>
      </c>
      <c r="G109" s="38">
        <f ca="1">tpTRD2TCOM!F55</f>
        <v>2.2747423504268061E-2</v>
      </c>
      <c r="H109" s="38">
        <f ca="1">tpTRD2DEAD!F93</f>
        <v>8.6458434578955412E-3</v>
      </c>
      <c r="I109" s="38">
        <f ca="1">tpTRD2LOW!F55</f>
        <v>6.5640392500665889E-2</v>
      </c>
      <c r="J109" s="38">
        <f t="shared" ca="1" si="69"/>
        <v>0.90296634053717051</v>
      </c>
      <c r="K109" s="38">
        <f ca="1">tpCOM2TRD!F89</f>
        <v>2.4157725758445436E-2</v>
      </c>
      <c r="L109" s="38">
        <f ca="1">tpCOM2DEAD!F93</f>
        <v>1.324606438819087E-2</v>
      </c>
      <c r="M109" s="38">
        <f ca="1">tpCOM2LOW!F89</f>
        <v>5.4236839717971441E-2</v>
      </c>
      <c r="N109" s="38">
        <f t="shared" ca="1" si="70"/>
        <v>0.90835937013539225</v>
      </c>
      <c r="O109" s="38">
        <f ca="1">tpTCOM2DEAD!F55</f>
        <v>2.4686552421556707E-3</v>
      </c>
      <c r="P109" s="38">
        <f ca="1">tpTCOM2LOW!F89</f>
        <v>4.0893376165623496E-2</v>
      </c>
      <c r="Q109" s="38">
        <f t="shared" ca="1" si="71"/>
        <v>0.95663796859222083</v>
      </c>
      <c r="S109" s="27">
        <f t="shared" ca="1" si="72"/>
        <v>129.64427112465984</v>
      </c>
      <c r="T109" s="27">
        <f ca="1">S108*C109+T108*N109</f>
        <v>67.595760472677597</v>
      </c>
      <c r="U109" s="27">
        <f t="shared" ca="1" si="80"/>
        <v>120.01044201131236</v>
      </c>
      <c r="V109" s="27">
        <f t="shared" ca="1" si="75"/>
        <v>23.061211095712963</v>
      </c>
      <c r="W109" s="27">
        <f t="shared" ca="1" si="81"/>
        <v>42.0997691979493</v>
      </c>
      <c r="X109" s="27">
        <f t="shared" ca="1" si="77"/>
        <v>572.58854609768798</v>
      </c>
      <c r="Y109" s="27">
        <f t="shared" ca="1" si="67"/>
        <v>955</v>
      </c>
    </row>
    <row r="110" spans="1:25" x14ac:dyDescent="0.2">
      <c r="A110" s="5"/>
    </row>
    <row r="111" spans="1:25" x14ac:dyDescent="0.2">
      <c r="A111" t="s">
        <v>87</v>
      </c>
      <c r="B111" s="16" t="s">
        <v>104</v>
      </c>
    </row>
    <row r="112" spans="1:25" x14ac:dyDescent="0.2">
      <c r="A112" t="s">
        <v>88</v>
      </c>
      <c r="B112" s="16" t="s">
        <v>89</v>
      </c>
    </row>
    <row r="113" spans="1:31" x14ac:dyDescent="0.2">
      <c r="A113" t="s">
        <v>90</v>
      </c>
      <c r="B113" s="16" t="s">
        <v>108</v>
      </c>
    </row>
    <row r="114" spans="1:31" x14ac:dyDescent="0.2">
      <c r="A114" t="s">
        <v>109</v>
      </c>
      <c r="B114">
        <v>2166</v>
      </c>
      <c r="S114" s="5" t="s">
        <v>168</v>
      </c>
    </row>
    <row r="115" spans="1:31" s="5" customFormat="1" x14ac:dyDescent="0.2">
      <c r="A115" s="5" t="s">
        <v>29</v>
      </c>
      <c r="B115" s="34" t="s">
        <v>0</v>
      </c>
      <c r="C115" s="39" t="s">
        <v>67</v>
      </c>
      <c r="D115" s="39" t="s">
        <v>76</v>
      </c>
      <c r="E115" s="39" t="s">
        <v>177</v>
      </c>
      <c r="F115" s="39" t="s">
        <v>4</v>
      </c>
      <c r="G115" s="35" t="s">
        <v>68</v>
      </c>
      <c r="H115" s="35" t="s">
        <v>77</v>
      </c>
      <c r="I115" s="35" t="s">
        <v>178</v>
      </c>
      <c r="J115" s="35" t="s">
        <v>2</v>
      </c>
      <c r="K115" s="36" t="s">
        <v>78</v>
      </c>
      <c r="L115" s="36" t="s">
        <v>80</v>
      </c>
      <c r="M115" s="36" t="s">
        <v>179</v>
      </c>
      <c r="N115" s="36" t="s">
        <v>92</v>
      </c>
      <c r="O115" s="37" t="s">
        <v>81</v>
      </c>
      <c r="P115" s="37" t="s">
        <v>180</v>
      </c>
      <c r="Q115" s="37" t="s">
        <v>93</v>
      </c>
      <c r="S115" s="30" t="s">
        <v>69</v>
      </c>
      <c r="T115" s="30" t="s">
        <v>193</v>
      </c>
      <c r="U115" s="30" t="s">
        <v>6</v>
      </c>
      <c r="V115" s="30" t="s">
        <v>194</v>
      </c>
      <c r="W115" s="30" t="s">
        <v>195</v>
      </c>
      <c r="X115" s="30" t="s">
        <v>196</v>
      </c>
      <c r="AA115" s="30"/>
      <c r="AB115" s="30"/>
      <c r="AC115" s="30"/>
      <c r="AD115" s="30"/>
      <c r="AE115" s="30"/>
    </row>
    <row r="116" spans="1:31" s="5" customFormat="1" x14ac:dyDescent="0.2">
      <c r="C116" s="40"/>
      <c r="D116" s="40"/>
      <c r="E116" s="40"/>
      <c r="F116" s="40"/>
      <c r="Y116" s="1" t="s">
        <v>94</v>
      </c>
      <c r="AA116" s="30"/>
      <c r="AB116" s="30"/>
      <c r="AC116" s="30"/>
      <c r="AD116" s="30"/>
      <c r="AE116" s="30"/>
    </row>
    <row r="117" spans="1:31" x14ac:dyDescent="0.2">
      <c r="A117">
        <v>0</v>
      </c>
      <c r="S117">
        <f>B114</f>
        <v>2166</v>
      </c>
      <c r="T117" s="27"/>
      <c r="U117" s="27"/>
      <c r="V117" s="27"/>
      <c r="W117" s="27"/>
      <c r="X117" s="27"/>
      <c r="Y117" s="27">
        <f>SUM(S117:X117)</f>
        <v>2166</v>
      </c>
    </row>
    <row r="118" spans="1:31" x14ac:dyDescent="0.2">
      <c r="A118">
        <v>1</v>
      </c>
      <c r="B118" s="38">
        <f ca="1">tpNTRD2TRD!J80</f>
        <v>4.6216194934312393E-2</v>
      </c>
      <c r="C118" s="38">
        <f ca="1">tpNTRD2COM!J46</f>
        <v>0.14405684339310509</v>
      </c>
      <c r="D118" s="38">
        <f ca="1">tpNTRD2DEAD!J84</f>
        <v>1.1078477950306032E-2</v>
      </c>
      <c r="E118" s="38">
        <f ca="1">tpNTRD2LOW!J80</f>
        <v>6.9464938337672311E-2</v>
      </c>
      <c r="F118" s="38">
        <f ca="1">1-B118-C118-D118-E118</f>
        <v>0.72918354538460417</v>
      </c>
      <c r="G118" s="38">
        <f ca="1">tpTRD2TCOM!J46</f>
        <v>7.457777008161881E-2</v>
      </c>
      <c r="H118" s="38">
        <f ca="1">tpTRD2DEAD!J84</f>
        <v>6.0365302813911725E-3</v>
      </c>
      <c r="I118" s="38">
        <f ca="1">tpTRD2LOW!J46</f>
        <v>3.62507748090658E-2</v>
      </c>
      <c r="J118" s="38">
        <f ca="1">1-G118-H118-I118</f>
        <v>0.88313492482792422</v>
      </c>
      <c r="K118" s="38">
        <f ca="1">tpCOM2TRD!J80</f>
        <v>6.7260312750558882E-2</v>
      </c>
      <c r="L118" s="38">
        <f ca="1">tpCOM2DEAD!J84</f>
        <v>3.0904059968393516E-2</v>
      </c>
      <c r="M118" s="38">
        <f ca="1">tpCOM2LOW!J80</f>
        <v>5.7334513501040907E-2</v>
      </c>
      <c r="N118" s="38">
        <f ca="1">1-K118-L118-M118</f>
        <v>0.8445011137800067</v>
      </c>
      <c r="O118" s="38">
        <f ca="1">tpTCOM2DEAD!J46</f>
        <v>5.6542634792311475E-2</v>
      </c>
      <c r="P118" s="38">
        <f ca="1">tpTCOM2LOW!J80</f>
        <v>9.5063127867906494E-2</v>
      </c>
      <c r="Q118" s="38">
        <f ca="1">1-O118-P118</f>
        <v>0.84839423733978203</v>
      </c>
      <c r="S118" s="27">
        <f ca="1">S117*F118</f>
        <v>1579.4115593030526</v>
      </c>
      <c r="T118" s="27">
        <f ca="1">S117*C118+T117*N118</f>
        <v>312.02712278946564</v>
      </c>
      <c r="U118" s="27">
        <f ca="1">S117*B118+T117*K118+U117*J118</f>
        <v>100.10427822772064</v>
      </c>
      <c r="V118" s="27">
        <f ca="1">U117*G118+V117*Q118</f>
        <v>0</v>
      </c>
      <c r="W118" s="27">
        <f ca="1">S117*D118+T117*L118+U117*H118+V117*O118+W117</f>
        <v>23.995983240362865</v>
      </c>
      <c r="X118" s="27">
        <f ca="1">S117*E118+T117*M118+U117*I118+V117*P118+X117</f>
        <v>150.46105643939822</v>
      </c>
      <c r="Y118" s="27">
        <f t="shared" ref="Y118:Y127" ca="1" si="82">SUM(S118:X118)</f>
        <v>2166</v>
      </c>
    </row>
    <row r="119" spans="1:31" x14ac:dyDescent="0.2">
      <c r="A119">
        <v>2</v>
      </c>
      <c r="B119" s="38">
        <f ca="1">tpNTRD2TRD!J81</f>
        <v>4.8747788925934232E-2</v>
      </c>
      <c r="C119" s="38">
        <f ca="1">tpNTRD2COM!J47</f>
        <v>4.414000761493575E-2</v>
      </c>
      <c r="D119" s="38">
        <f ca="1">tpNTRD2DEAD!J85</f>
        <v>1.0957090069570907E-2</v>
      </c>
      <c r="E119" s="38">
        <f ca="1">tpNTRD2LOW!J81</f>
        <v>8.5101891385450767E-2</v>
      </c>
      <c r="F119" s="38">
        <f ca="1">1-B119-C119-D119-E119</f>
        <v>0.81105322200410834</v>
      </c>
      <c r="G119" s="38">
        <f ca="1">tpTRD2TCOM!J47</f>
        <v>5.3797284206164142E-2</v>
      </c>
      <c r="H119" s="38">
        <f ca="1">tpTRD2DEAD!J85</f>
        <v>6.0003092330084273E-3</v>
      </c>
      <c r="I119" s="38">
        <f ca="1">tpTRD2LOW!J47</f>
        <v>4.1617734437633946E-2</v>
      </c>
      <c r="J119" s="38">
        <f t="shared" ref="J119:J127" ca="1" si="83">1-G119-H119-I119</f>
        <v>0.89858467212319348</v>
      </c>
      <c r="K119" s="38">
        <f ca="1">tpCOM2TRD!J81</f>
        <v>5.0788646862588327E-2</v>
      </c>
      <c r="L119" s="38">
        <f ca="1">tpCOM2DEAD!J85</f>
        <v>2.9977629508357029E-2</v>
      </c>
      <c r="M119" s="38">
        <f ca="1">tpCOM2LOW!J81</f>
        <v>6.7147235489261381E-2</v>
      </c>
      <c r="N119" s="38">
        <f t="shared" ref="N119:N127" ca="1" si="84">1-K119-L119-M119</f>
        <v>0.85208648813979326</v>
      </c>
      <c r="O119" s="38">
        <f ca="1">tpTCOM2DEAD!J47</f>
        <v>1.8249199953523476E-2</v>
      </c>
      <c r="P119" s="38">
        <f ca="1">tpTCOM2LOW!J81</f>
        <v>7.423637418063489E-2</v>
      </c>
      <c r="Q119" s="38">
        <f t="shared" ref="Q119:Q127" ca="1" si="85">1-O119-P119</f>
        <v>0.90751442586584163</v>
      </c>
      <c r="S119" s="27">
        <f t="shared" ref="S119:S127" ca="1" si="86">S118*F119</f>
        <v>1280.9868340432736</v>
      </c>
      <c r="T119" s="27">
        <f t="shared" ref="T119:T120" ca="1" si="87">S118*C119+T118*N119</f>
        <v>335.58933351679411</v>
      </c>
      <c r="U119" s="27">
        <f t="shared" ref="U119:U120" ca="1" si="88">S118*B119+T118*K119+U118*J119</f>
        <v>182.79242670037479</v>
      </c>
      <c r="V119" s="27">
        <f t="shared" ref="V119:V127" ca="1" si="89">U118*G119+V118*Q119</f>
        <v>5.3853383060696167</v>
      </c>
      <c r="W119" s="27">
        <f t="shared" ref="W119:W123" ca="1" si="90">S118*D119+T118*L119+U118*H119+V118*O119+W118</f>
        <v>51.256228061022512</v>
      </c>
      <c r="X119" s="27">
        <f t="shared" ref="X119:X127" ca="1" si="91">S118*E119+T118*M119+U118*I119+V118*P119+X118</f>
        <v>309.98983937246527</v>
      </c>
      <c r="Y119" s="27">
        <f t="shared" ca="1" si="82"/>
        <v>2166</v>
      </c>
    </row>
    <row r="120" spans="1:31" x14ac:dyDescent="0.2">
      <c r="A120">
        <v>3</v>
      </c>
      <c r="B120" s="38">
        <f ca="1">tpNTRD2TRD!J82</f>
        <v>4.3876762865299845E-2</v>
      </c>
      <c r="C120" s="38">
        <f ca="1">tpNTRD2COM!J48</f>
        <v>3.174434914015678E-2</v>
      </c>
      <c r="D120" s="38">
        <f ca="1">tpNTRD2DEAD!J86</f>
        <v>1.0838333473497497E-2</v>
      </c>
      <c r="E120" s="38">
        <f ca="1">tpNTRD2LOW!J82</f>
        <v>7.8937888041366255E-2</v>
      </c>
      <c r="F120" s="38">
        <f t="shared" ref="F120:F127" ca="1" si="92">1-B120-C120-D120-E120</f>
        <v>0.83460266647967962</v>
      </c>
      <c r="G120" s="38">
        <f ca="1">tpTRD2TCOM!J48</f>
        <v>4.7985532734327152E-2</v>
      </c>
      <c r="H120" s="38">
        <f ca="1">tpTRD2DEAD!J86</f>
        <v>5.9645202669800224E-3</v>
      </c>
      <c r="I120" s="38">
        <f ca="1">tpTRD2LOW!J48</f>
        <v>4.3913609053856661E-2</v>
      </c>
      <c r="J120" s="38">
        <f t="shared" ca="1" si="83"/>
        <v>0.90213633794483616</v>
      </c>
      <c r="K120" s="38">
        <f ca="1">tpCOM2TRD!J82</f>
        <v>4.1613738317393567E-2</v>
      </c>
      <c r="L120" s="38">
        <f ca="1">tpCOM2DEAD!J86</f>
        <v>2.9105126800342607E-2</v>
      </c>
      <c r="M120" s="38">
        <f ca="1">tpCOM2LOW!J82</f>
        <v>6.1851031830832404E-2</v>
      </c>
      <c r="N120" s="38">
        <f t="shared" ca="1" si="84"/>
        <v>0.86743010305143142</v>
      </c>
      <c r="O120" s="38">
        <f ca="1">tpTCOM2DEAD!J48</f>
        <v>1.3279691359205037E-2</v>
      </c>
      <c r="P120" s="38">
        <f ca="1">tpTCOM2LOW!J82</f>
        <v>6.0878476517362223E-2</v>
      </c>
      <c r="Q120" s="38">
        <f t="shared" ca="1" si="85"/>
        <v>0.92584183212343274</v>
      </c>
      <c r="S120" s="27">
        <f t="shared" ca="1" si="86"/>
        <v>1069.115027417879</v>
      </c>
      <c r="T120" s="27">
        <f t="shared" ca="1" si="87"/>
        <v>331.76438345924765</v>
      </c>
      <c r="U120" s="27">
        <f t="shared" ca="1" si="88"/>
        <v>235.07437268549032</v>
      </c>
      <c r="V120" s="27">
        <f t="shared" ca="1" si="89"/>
        <v>13.757363458913929</v>
      </c>
      <c r="W120" s="27">
        <f t="shared" ca="1" si="90"/>
        <v>76.069145412666415</v>
      </c>
      <c r="X120" s="27">
        <f t="shared" ca="1" si="91"/>
        <v>440.21970756580259</v>
      </c>
      <c r="Y120" s="27">
        <f t="shared" ca="1" si="82"/>
        <v>2166</v>
      </c>
    </row>
    <row r="121" spans="1:31" x14ac:dyDescent="0.2">
      <c r="A121">
        <v>4</v>
      </c>
      <c r="B121" s="38">
        <f ca="1">tpNTRD2TRD!J83</f>
        <v>3.9835288861514884E-2</v>
      </c>
      <c r="C121" s="38">
        <f ca="1">tpNTRD2COM!J49</f>
        <v>2.5651528949060198E-2</v>
      </c>
      <c r="D121" s="38">
        <f ca="1">tpNTRD2DEAD!J87</f>
        <v>1.0722123523209004E-2</v>
      </c>
      <c r="E121" s="38">
        <f ca="1">tpNTRD2LOW!J83</f>
        <v>7.2496598147120617E-2</v>
      </c>
      <c r="F121" s="38">
        <f t="shared" ca="1" si="92"/>
        <v>0.8512944605190953</v>
      </c>
      <c r="G121" s="38">
        <f ca="1">tpTRD2TCOM!J49</f>
        <v>4.4554703386078698E-2</v>
      </c>
      <c r="H121" s="38">
        <f ca="1">tpTRD2DEAD!J87</f>
        <v>5.9291556976552862E-3</v>
      </c>
      <c r="I121" s="38">
        <f ca="1">tpTRD2LOW!J49</f>
        <v>4.5472752263200356E-2</v>
      </c>
      <c r="J121" s="38">
        <f t="shared" ca="1" si="83"/>
        <v>0.90404338865306566</v>
      </c>
      <c r="K121" s="38">
        <f ca="1">tpCOM2TRD!J83</f>
        <v>3.5902821496241244E-2</v>
      </c>
      <c r="L121" s="38">
        <f ca="1">tpCOM2DEAD!J87</f>
        <v>2.8281976294137312E-2</v>
      </c>
      <c r="M121" s="38">
        <f ca="1">tpCOM2LOW!J83</f>
        <v>5.6706276330741212E-2</v>
      </c>
      <c r="N121" s="38">
        <f t="shared" ca="1" si="84"/>
        <v>0.87910892587888023</v>
      </c>
      <c r="O121" s="38">
        <f ca="1">tpTCOM2DEAD!J49</f>
        <v>1.0818186674866226E-2</v>
      </c>
      <c r="P121" s="38">
        <f ca="1">tpTCOM2LOW!J83</f>
        <v>5.2452185037881849E-2</v>
      </c>
      <c r="Q121" s="38">
        <f t="shared" ca="1" si="85"/>
        <v>0.93672962828725193</v>
      </c>
      <c r="S121" s="27">
        <f t="shared" ca="1" si="86"/>
        <v>910.13170049856103</v>
      </c>
      <c r="T121" s="27">
        <f ca="1">S120*C121+T120*N121</f>
        <v>319.0814658634132</v>
      </c>
      <c r="U121" s="27">
        <f ca="1">S120*B121+T120*K121+U120*J121</f>
        <v>267.01721584960984</v>
      </c>
      <c r="V121" s="27">
        <f t="shared" ca="1" si="89"/>
        <v>23.360598907751609</v>
      </c>
      <c r="W121" s="27">
        <f t="shared" ca="1" si="90"/>
        <v>98.457903507626853</v>
      </c>
      <c r="X121" s="27">
        <f t="shared" ca="1" si="91"/>
        <v>547.9511153730374</v>
      </c>
      <c r="Y121" s="27">
        <f t="shared" ca="1" si="82"/>
        <v>2166</v>
      </c>
    </row>
    <row r="122" spans="1:31" x14ac:dyDescent="0.2">
      <c r="A122">
        <v>5</v>
      </c>
      <c r="B122" s="38">
        <f ca="1">tpNTRD2TRD!J84</f>
        <v>3.6593095279969901E-2</v>
      </c>
      <c r="C122" s="38">
        <f ca="1">tpNTRD2COM!J50</f>
        <v>2.1893451973803657E-2</v>
      </c>
      <c r="D122" s="38">
        <f ca="1">tpNTRD2DEAD!J88</f>
        <v>1.0608379171352933E-2</v>
      </c>
      <c r="E122" s="38">
        <f ca="1">tpNTRD2LOW!J84</f>
        <v>6.6954322164100466E-2</v>
      </c>
      <c r="F122" s="38">
        <f t="shared" ca="1" si="92"/>
        <v>0.86395075141077304</v>
      </c>
      <c r="G122" s="38">
        <f ca="1">tpTRD2TCOM!J50</f>
        <v>4.2162341803348435E-2</v>
      </c>
      <c r="H122" s="38">
        <f ca="1">tpTRD2DEAD!J88</f>
        <v>5.8942080205868219E-3</v>
      </c>
      <c r="I122" s="38">
        <f ca="1">tpTRD2LOW!J50</f>
        <v>4.6667588676538641E-2</v>
      </c>
      <c r="J122" s="38">
        <f t="shared" ca="1" si="83"/>
        <v>0.9052758614995261</v>
      </c>
      <c r="K122" s="38">
        <f ca="1">tpCOM2TRD!J84</f>
        <v>3.1895826602979405E-2</v>
      </c>
      <c r="L122" s="38">
        <f ca="1">tpCOM2DEAD!J88</f>
        <v>2.7504105825197689E-2</v>
      </c>
      <c r="M122" s="38">
        <f ca="1">tpCOM2LOW!J84</f>
        <v>5.2359517149453527E-2</v>
      </c>
      <c r="N122" s="38">
        <f t="shared" ca="1" si="84"/>
        <v>0.88824055042236938</v>
      </c>
      <c r="O122" s="38">
        <f ca="1">tpTCOM2DEAD!J50</f>
        <v>9.2910145582724146E-3</v>
      </c>
      <c r="P122" s="38">
        <f ca="1">tpTCOM2LOW!J84</f>
        <v>4.6515135821075693E-2</v>
      </c>
      <c r="Q122" s="38">
        <f t="shared" ca="1" si="85"/>
        <v>0.94419384962065189</v>
      </c>
      <c r="S122" s="27">
        <f t="shared" ca="1" si="86"/>
        <v>786.3089665284964</v>
      </c>
      <c r="T122" s="27">
        <f t="shared" ref="T122:T126" ca="1" si="93">S121*C122+T121*N122</f>
        <v>303.34702154279609</v>
      </c>
      <c r="U122" s="27">
        <f t="shared" ref="U122:U127" ca="1" si="94">S121*B122+T121*K122+U121*J122</f>
        <v>285.20614325452925</v>
      </c>
      <c r="V122" s="27">
        <f t="shared" ca="1" si="89"/>
        <v>33.315004934183705</v>
      </c>
      <c r="W122" s="27">
        <f t="shared" ca="1" si="90"/>
        <v>118.67987476618775</v>
      </c>
      <c r="X122" s="27">
        <f t="shared" ca="1" si="91"/>
        <v>639.14298897380672</v>
      </c>
      <c r="Y122" s="27">
        <f t="shared" ca="1" si="82"/>
        <v>2166</v>
      </c>
    </row>
    <row r="123" spans="1:31" x14ac:dyDescent="0.2">
      <c r="A123">
        <v>6</v>
      </c>
      <c r="B123" s="38">
        <f ca="1">tpNTRD2TRD!J85</f>
        <v>3.394602573506067E-2</v>
      </c>
      <c r="C123" s="38">
        <f ca="1">tpNTRD2COM!J51</f>
        <v>1.9296042092849408E-2</v>
      </c>
      <c r="D123" s="38">
        <f ca="1">tpNTRD2DEAD!J89</f>
        <v>1.0497022773600095E-2</v>
      </c>
      <c r="E123" s="38">
        <f ca="1">tpNTRD2LOW!J85</f>
        <v>6.2276128870592196E-2</v>
      </c>
      <c r="F123" s="38">
        <f t="shared" ca="1" si="92"/>
        <v>0.87398478052789763</v>
      </c>
      <c r="G123" s="38">
        <f ca="1">tpTRD2TCOM!J51</f>
        <v>4.0346999129654226E-2</v>
      </c>
      <c r="H123" s="38">
        <f ca="1">tpTRD2DEAD!J89</f>
        <v>5.859669907221754E-3</v>
      </c>
      <c r="I123" s="38">
        <f ca="1">tpTRD2LOW!J51</f>
        <v>4.7641839300364586E-2</v>
      </c>
      <c r="J123" s="38">
        <f t="shared" ca="1" si="83"/>
        <v>0.90615149166275943</v>
      </c>
      <c r="K123" s="38">
        <f ca="1">tpCOM2TRD!J85</f>
        <v>2.8881781591581501E-2</v>
      </c>
      <c r="L123" s="38">
        <f ca="1">tpCOM2DEAD!J89</f>
        <v>2.6767879241814785E-2</v>
      </c>
      <c r="M123" s="38">
        <f ca="1">tpCOM2LOW!J85</f>
        <v>4.871754657076055E-2</v>
      </c>
      <c r="N123" s="38">
        <f t="shared" ca="1" si="84"/>
        <v>0.89563279259584316</v>
      </c>
      <c r="O123" s="38">
        <f ca="1">tpTCOM2DEAD!J51</f>
        <v>8.2304525632816983E-3</v>
      </c>
      <c r="P123" s="38">
        <f ca="1">tpTCOM2LOW!J85</f>
        <v>4.2043287184972078E-2</v>
      </c>
      <c r="Q123" s="38">
        <f t="shared" ca="1" si="85"/>
        <v>0.94972626025174622</v>
      </c>
      <c r="S123" s="27">
        <f t="shared" ca="1" si="86"/>
        <v>687.22206953852594</v>
      </c>
      <c r="T123" s="27">
        <f t="shared" ca="1" si="93"/>
        <v>286.86019094612459</v>
      </c>
      <c r="U123" s="27">
        <f t="shared" ca="1" si="94"/>
        <v>293.89323897761545</v>
      </c>
      <c r="V123" s="27">
        <f t="shared" ca="1" si="89"/>
        <v>43.147347060073294</v>
      </c>
      <c r="W123" s="27">
        <f t="shared" ca="1" si="90"/>
        <v>136.99914575868473</v>
      </c>
      <c r="X123" s="27">
        <f t="shared" ca="1" si="91"/>
        <v>717.87800771897594</v>
      </c>
      <c r="Y123" s="27">
        <f t="shared" ca="1" si="82"/>
        <v>2166</v>
      </c>
    </row>
    <row r="124" spans="1:31" x14ac:dyDescent="0.2">
      <c r="A124">
        <v>7</v>
      </c>
      <c r="B124" s="38">
        <f ca="1">tpNTRD2TRD!J86</f>
        <v>3.1739698809151839E-2</v>
      </c>
      <c r="C124" s="38">
        <f ca="1">tpNTRD2COM!J52</f>
        <v>1.7371460415794404E-2</v>
      </c>
      <c r="D124" s="38">
        <f ca="1">tpNTRD2DEAD!J90</f>
        <v>1.0387979911893441E-2</v>
      </c>
      <c r="E124" s="38">
        <f ca="1">tpNTRD2LOW!J86</f>
        <v>5.8302356286862977E-2</v>
      </c>
      <c r="F124" s="38">
        <f t="shared" ca="1" si="92"/>
        <v>0.88219850457629734</v>
      </c>
      <c r="G124" s="38">
        <f ca="1">tpTRD2TCOM!J52</f>
        <v>3.8896149626931886E-2</v>
      </c>
      <c r="H124" s="38">
        <f ca="1">tpTRD2DEAD!J90</f>
        <v>5.8255341997777155E-3</v>
      </c>
      <c r="I124" s="38">
        <f ca="1">tpTRD2LOW!J52</f>
        <v>4.8467193915894824E-2</v>
      </c>
      <c r="J124" s="38">
        <f t="shared" ca="1" si="83"/>
        <v>0.90681112225739557</v>
      </c>
      <c r="K124" s="38">
        <f ca="1">tpCOM2TRD!J86</f>
        <v>2.6508239900413511E-2</v>
      </c>
      <c r="L124" s="38">
        <f ca="1">tpCOM2DEAD!J90</f>
        <v>2.6070039570755377E-2</v>
      </c>
      <c r="M124" s="38">
        <f ca="1">tpCOM2LOW!J86</f>
        <v>4.5634921287565522E-2</v>
      </c>
      <c r="N124" s="38">
        <f t="shared" ca="1" si="84"/>
        <v>0.90178679924126559</v>
      </c>
      <c r="O124" s="38">
        <f ca="1">tpTCOM2DEAD!J52</f>
        <v>7.4414299563585473E-3</v>
      </c>
      <c r="P124" s="38">
        <f ca="1">tpTCOM2LOW!J86</f>
        <v>3.8521168083031854E-2</v>
      </c>
      <c r="Q124" s="38">
        <f t="shared" ca="1" si="85"/>
        <v>0.9540374019606096</v>
      </c>
      <c r="S124" s="27">
        <f t="shared" ca="1" si="86"/>
        <v>606.26628205871577</v>
      </c>
      <c r="T124" s="27">
        <f t="shared" ca="1" si="93"/>
        <v>270.62478440089279</v>
      </c>
      <c r="U124" s="27">
        <f t="shared" ca="1" si="94"/>
        <v>295.92203812278552</v>
      </c>
      <c r="V124" s="27">
        <f t="shared" ca="1" si="89"/>
        <v>52.595498288302053</v>
      </c>
      <c r="W124" s="27">
        <f ca="1">S123*D124+T123*L124+U123*H124+V123*O124+W123</f>
        <v>153.64961441699847</v>
      </c>
      <c r="X124" s="27">
        <f t="shared" ca="1" si="91"/>
        <v>786.94178271230533</v>
      </c>
      <c r="Y124" s="27">
        <f t="shared" ca="1" si="82"/>
        <v>2166</v>
      </c>
    </row>
    <row r="125" spans="1:31" x14ac:dyDescent="0.2">
      <c r="A125">
        <v>8</v>
      </c>
      <c r="B125" s="38">
        <f ca="1">tpNTRD2TRD!J87</f>
        <v>2.9866963135206426E-2</v>
      </c>
      <c r="C125" s="38">
        <f ca="1">tpNTRD2COM!J53</f>
        <v>1.5876458966204154E-2</v>
      </c>
      <c r="D125" s="38">
        <f ca="1">tpNTRD2DEAD!J91</f>
        <v>1.0281179228595949E-2</v>
      </c>
      <c r="E125" s="38">
        <f ca="1">tpNTRD2LOW!J87</f>
        <v>5.4889210603126126E-2</v>
      </c>
      <c r="F125" s="38">
        <f t="shared" ca="1" si="92"/>
        <v>0.88908618806686734</v>
      </c>
      <c r="G125" s="38">
        <f ca="1">tpTRD2TCOM!J53</f>
        <v>3.7694981831814744E-2</v>
      </c>
      <c r="H125" s="38">
        <f ca="1">tpTRD2DEAD!J91</f>
        <v>5.7917939062986923E-3</v>
      </c>
      <c r="I125" s="38">
        <f ca="1">tpTRD2LOW!J53</f>
        <v>4.918486154878754E-2</v>
      </c>
      <c r="J125" s="38">
        <f t="shared" ca="1" si="83"/>
        <v>0.90732836271309902</v>
      </c>
      <c r="K125" s="38">
        <f ca="1">tpCOM2TRD!J87</f>
        <v>2.4577011852212949E-2</v>
      </c>
      <c r="L125" s="38">
        <f ca="1">tpCOM2DEAD!J91</f>
        <v>2.5407660847071911E-2</v>
      </c>
      <c r="M125" s="38">
        <f ca="1">tpCOM2LOW!J87</f>
        <v>4.2991924479817367E-2</v>
      </c>
      <c r="N125" s="38">
        <f t="shared" ca="1" si="84"/>
        <v>0.90702340282089777</v>
      </c>
      <c r="O125" s="38">
        <f ca="1">tpTCOM2DEAD!J53</f>
        <v>6.8263628882506699E-3</v>
      </c>
      <c r="P125" s="38">
        <f ca="1">tpTCOM2LOW!J87</f>
        <v>3.565656518873328E-2</v>
      </c>
      <c r="Q125" s="38">
        <f t="shared" ca="1" si="85"/>
        <v>0.95751707192301605</v>
      </c>
      <c r="S125" s="27">
        <f t="shared" ca="1" si="86"/>
        <v>539.02297766905576</v>
      </c>
      <c r="T125" s="27">
        <f t="shared" ca="1" si="93"/>
        <v>255.08837458466795</v>
      </c>
      <c r="U125" s="27">
        <f t="shared" ca="1" si="94"/>
        <v>293.25693957075987</v>
      </c>
      <c r="V125" s="27">
        <f t="shared" ca="1" si="89"/>
        <v>61.515863368018977</v>
      </c>
      <c r="W125" s="27">
        <f t="shared" ref="W125:W127" ca="1" si="95">S124*D125+T124*L125+U124*H125+V124*O125+W124</f>
        <v>168.83164487671183</v>
      </c>
      <c r="X125" s="27">
        <f t="shared" ca="1" si="91"/>
        <v>848.28419993078546</v>
      </c>
      <c r="Y125" s="27">
        <f t="shared" ca="1" si="82"/>
        <v>2166</v>
      </c>
    </row>
    <row r="126" spans="1:31" x14ac:dyDescent="0.2">
      <c r="A126">
        <v>9</v>
      </c>
      <c r="B126" s="38">
        <f ca="1">tpNTRD2TRD!J88</f>
        <v>2.8252858995847285E-2</v>
      </c>
      <c r="C126" s="38">
        <f ca="1">tpNTRD2COM!J54</f>
        <v>1.4674700200163815E-2</v>
      </c>
      <c r="D126" s="38">
        <f ca="1">tpNTRD2DEAD!J92</f>
        <v>1.0176552270770967E-2</v>
      </c>
      <c r="E126" s="38">
        <f ca="1">tpNTRD2LOW!J88</f>
        <v>5.1924196475284679E-2</v>
      </c>
      <c r="F126" s="38">
        <f t="shared" ca="1" si="92"/>
        <v>0.89497169205793325</v>
      </c>
      <c r="G126" s="38">
        <f ca="1">tpTRD2TCOM!J54</f>
        <v>3.6674746791957147E-2</v>
      </c>
      <c r="H126" s="38">
        <f ca="1">tpTRD2DEAD!J92</f>
        <v>5.7584421958787324E-3</v>
      </c>
      <c r="I126" s="38">
        <f ca="1">tpTRD2LOW!J54</f>
        <v>4.9820813657026841E-2</v>
      </c>
      <c r="J126" s="38">
        <f t="shared" ca="1" si="83"/>
        <v>0.90774599735513728</v>
      </c>
      <c r="K126" s="38">
        <f ca="1">tpCOM2TRD!J88</f>
        <v>2.2966635597573948E-2</v>
      </c>
      <c r="L126" s="38">
        <f ca="1">tpCOM2DEAD!J92</f>
        <v>2.4778107105307923E-2</v>
      </c>
      <c r="M126" s="38">
        <f ca="1">tpCOM2LOW!J88</f>
        <v>4.06979378142589E-2</v>
      </c>
      <c r="N126" s="38">
        <f t="shared" ca="1" si="84"/>
        <v>0.91155731948285923</v>
      </c>
      <c r="O126" s="38">
        <f ca="1">tpTCOM2DEAD!J54</f>
        <v>6.3303984135910651E-3</v>
      </c>
      <c r="P126" s="38">
        <f ca="1">tpTCOM2LOW!J88</f>
        <v>3.3269541984948026E-2</v>
      </c>
      <c r="Q126" s="38">
        <f t="shared" ca="1" si="85"/>
        <v>0.96040005960146091</v>
      </c>
      <c r="S126" s="27">
        <f t="shared" ca="1" si="86"/>
        <v>482.41030638258042</v>
      </c>
      <c r="T126" s="27">
        <f t="shared" ca="1" si="93"/>
        <v>240.43767556593241</v>
      </c>
      <c r="U126" s="27">
        <f t="shared" ca="1" si="94"/>
        <v>287.2902750198437</v>
      </c>
      <c r="V126" s="27">
        <f t="shared" ca="1" si="89"/>
        <v>69.834962848822641</v>
      </c>
      <c r="W126" s="27">
        <f t="shared" ca="1" si="95"/>
        <v>182.71577050981952</v>
      </c>
      <c r="X126" s="27">
        <f t="shared" ca="1" si="91"/>
        <v>903.31100967300108</v>
      </c>
      <c r="Y126" s="27">
        <f t="shared" ca="1" si="82"/>
        <v>2166</v>
      </c>
    </row>
    <row r="127" spans="1:31" x14ac:dyDescent="0.2">
      <c r="A127">
        <v>10</v>
      </c>
      <c r="B127" s="38">
        <f ca="1">tpNTRD2TRD!J89</f>
        <v>2.6843695807665768E-2</v>
      </c>
      <c r="C127" s="38">
        <f ca="1">tpNTRD2COM!J55</f>
        <v>1.3683218763738236E-2</v>
      </c>
      <c r="D127" s="38">
        <f ca="1">tpNTRD2DEAD!J93</f>
        <v>1.0074033343869804E-2</v>
      </c>
      <c r="E127" s="38">
        <f ca="1">tpNTRD2LOW!J89</f>
        <v>4.9321554936059053E-2</v>
      </c>
      <c r="F127" s="38">
        <f t="shared" ca="1" si="92"/>
        <v>0.90007749714866714</v>
      </c>
      <c r="G127" s="38">
        <f ca="1">tpTRD2TCOM!J55</f>
        <v>3.5791177766847926E-2</v>
      </c>
      <c r="H127" s="38">
        <f ca="1">tpTRD2DEAD!J93</f>
        <v>5.7254723940534102E-3</v>
      </c>
      <c r="I127" s="38">
        <f ca="1">tpTRD2LOW!J55</f>
        <v>5.0392519408362646E-2</v>
      </c>
      <c r="J127" s="38">
        <f t="shared" ca="1" si="83"/>
        <v>0.90809083043073602</v>
      </c>
      <c r="K127" s="38">
        <f ca="1">tpCOM2TRD!J89</f>
        <v>2.1597845328732768E-2</v>
      </c>
      <c r="L127" s="38">
        <f ca="1">tpCOM2DEAD!J93</f>
        <v>2.4178997320013496E-2</v>
      </c>
      <c r="M127" s="38">
        <f ca="1">tpCOM2LOW!J89</f>
        <v>3.8685018960219697E-2</v>
      </c>
      <c r="N127" s="38">
        <f t="shared" ca="1" si="84"/>
        <v>0.91553813839103404</v>
      </c>
      <c r="O127" s="38">
        <f ca="1">tpTCOM2DEAD!J55</f>
        <v>5.9200698258504714E-3</v>
      </c>
      <c r="P127" s="38">
        <f ca="1">tpTCOM2LOW!J89</f>
        <v>3.1242327028375594E-2</v>
      </c>
      <c r="Q127" s="38">
        <f t="shared" ca="1" si="85"/>
        <v>0.96283760314577393</v>
      </c>
      <c r="S127" s="27">
        <f t="shared" ca="1" si="86"/>
        <v>434.20666116755467</v>
      </c>
      <c r="T127" s="27">
        <f ca="1">S126*C127+T126*N127</f>
        <v>226.73078764281601</v>
      </c>
      <c r="U127" s="27">
        <f t="shared" ca="1" si="94"/>
        <v>279.02827566453425</v>
      </c>
      <c r="V127" s="27">
        <f t="shared" ca="1" si="89"/>
        <v>77.522185549056417</v>
      </c>
      <c r="W127" s="27">
        <f t="shared" ca="1" si="95"/>
        <v>195.44743032993986</v>
      </c>
      <c r="X127" s="27">
        <f t="shared" ca="1" si="91"/>
        <v>953.06465964609856</v>
      </c>
      <c r="Y127" s="27">
        <f t="shared" ca="1" si="82"/>
        <v>2166</v>
      </c>
    </row>
    <row r="129" spans="1:25" x14ac:dyDescent="0.2">
      <c r="A129" t="s">
        <v>87</v>
      </c>
      <c r="B129" s="16" t="s">
        <v>105</v>
      </c>
    </row>
    <row r="130" spans="1:25" x14ac:dyDescent="0.2">
      <c r="A130" t="s">
        <v>88</v>
      </c>
      <c r="B130" s="16" t="s">
        <v>89</v>
      </c>
    </row>
    <row r="131" spans="1:25" x14ac:dyDescent="0.2">
      <c r="A131" t="s">
        <v>90</v>
      </c>
      <c r="B131" s="16" t="s">
        <v>108</v>
      </c>
    </row>
    <row r="132" spans="1:25" x14ac:dyDescent="0.2">
      <c r="A132" t="s">
        <v>109</v>
      </c>
      <c r="B132">
        <v>1743</v>
      </c>
      <c r="S132" s="5" t="s">
        <v>168</v>
      </c>
    </row>
    <row r="133" spans="1:25" x14ac:dyDescent="0.2">
      <c r="A133" s="5" t="s">
        <v>29</v>
      </c>
      <c r="B133" s="34" t="s">
        <v>0</v>
      </c>
      <c r="C133" s="39" t="s">
        <v>67</v>
      </c>
      <c r="D133" s="39" t="s">
        <v>76</v>
      </c>
      <c r="E133" s="39" t="s">
        <v>177</v>
      </c>
      <c r="F133" s="39" t="s">
        <v>4</v>
      </c>
      <c r="G133" s="35" t="s">
        <v>68</v>
      </c>
      <c r="H133" s="35" t="s">
        <v>77</v>
      </c>
      <c r="I133" s="35" t="s">
        <v>178</v>
      </c>
      <c r="J133" s="35" t="s">
        <v>2</v>
      </c>
      <c r="K133" s="36" t="s">
        <v>78</v>
      </c>
      <c r="L133" s="36" t="s">
        <v>80</v>
      </c>
      <c r="M133" s="36" t="s">
        <v>179</v>
      </c>
      <c r="N133" s="36" t="s">
        <v>92</v>
      </c>
      <c r="O133" s="37" t="s">
        <v>81</v>
      </c>
      <c r="P133" s="37" t="s">
        <v>180</v>
      </c>
      <c r="Q133" s="37" t="s">
        <v>93</v>
      </c>
      <c r="R133" s="5"/>
      <c r="S133" s="30" t="s">
        <v>69</v>
      </c>
      <c r="T133" s="30" t="s">
        <v>193</v>
      </c>
      <c r="U133" s="30" t="s">
        <v>6</v>
      </c>
      <c r="V133" s="30" t="s">
        <v>194</v>
      </c>
      <c r="W133" s="30" t="s">
        <v>195</v>
      </c>
      <c r="X133" s="30" t="s">
        <v>196</v>
      </c>
      <c r="Y133" s="5"/>
    </row>
    <row r="134" spans="1:25" x14ac:dyDescent="0.2">
      <c r="A134" s="5"/>
      <c r="B134" s="5"/>
      <c r="C134" s="40"/>
      <c r="D134" s="40"/>
      <c r="E134" s="40"/>
      <c r="F134" s="4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1" t="s">
        <v>94</v>
      </c>
    </row>
    <row r="135" spans="1:25" x14ac:dyDescent="0.2">
      <c r="A135">
        <v>0</v>
      </c>
      <c r="S135">
        <f>B132</f>
        <v>1743</v>
      </c>
      <c r="T135" s="27"/>
      <c r="U135" s="27"/>
      <c r="V135" s="27"/>
      <c r="W135" s="27"/>
      <c r="X135" s="27"/>
      <c r="Y135" s="27">
        <f>SUM(S135:X135)</f>
        <v>1743</v>
      </c>
    </row>
    <row r="136" spans="1:25" x14ac:dyDescent="0.2">
      <c r="A136">
        <v>1</v>
      </c>
      <c r="B136" s="38">
        <f ca="1">tpNTRD2TRD!N80</f>
        <v>4.5643676925387622E-2</v>
      </c>
      <c r="C136" s="38">
        <f ca="1">tpNTRD2COM!N46</f>
        <v>0.2700722936696629</v>
      </c>
      <c r="D136" s="38">
        <f ca="1">tpNTRD2DEAD!N84</f>
        <v>6.4133631420674742E-2</v>
      </c>
      <c r="E136" s="38">
        <f ca="1">tpNTRD2LOW!N80</f>
        <v>6.0336880622738676E-2</v>
      </c>
      <c r="F136" s="38">
        <f ca="1">1-B136-C136-D136-E136</f>
        <v>0.55981351736153606</v>
      </c>
      <c r="G136" s="38">
        <f ca="1">tpTRD2TCOM!N46</f>
        <v>0.13241226072170575</v>
      </c>
      <c r="H136" s="38">
        <f ca="1">tpTRD2DEAD!N84</f>
        <v>9.7348383364321722E-2</v>
      </c>
      <c r="I136" s="38">
        <f ca="1">tpTRD2LOW!N46</f>
        <v>5.5615757266923138E-2</v>
      </c>
      <c r="J136" s="38">
        <f ca="1">1-G136-H136-I136</f>
        <v>0.71462359864704939</v>
      </c>
      <c r="K136" s="38">
        <f ca="1">tpCOM2TRD!N80</f>
        <v>0.10308738803315221</v>
      </c>
      <c r="L136" s="38">
        <f ca="1">tpCOM2DEAD!N84</f>
        <v>0.15195712312293941</v>
      </c>
      <c r="M136" s="38">
        <f ca="1">tpCOM2LOW!N80</f>
        <v>4.5992148206897565E-2</v>
      </c>
      <c r="N136" s="38">
        <f ca="1">1-K136-L136-M136</f>
        <v>0.69896334063701082</v>
      </c>
      <c r="O136" s="38">
        <f ca="1">tpTCOM2DEAD!N46</f>
        <v>0.22133475738358643</v>
      </c>
      <c r="P136" s="38">
        <f ca="1">tpTCOM2LOW!N80</f>
        <v>0.12270778637770929</v>
      </c>
      <c r="Q136" s="38">
        <f ca="1">1-O136-P136</f>
        <v>0.65595745623870427</v>
      </c>
      <c r="S136" s="27">
        <f ca="1">S135*F136</f>
        <v>975.75496076115735</v>
      </c>
      <c r="T136" s="27">
        <f ca="1">S135*C136+T135*N136</f>
        <v>470.73600786622245</v>
      </c>
      <c r="U136" s="27">
        <f ca="1">S135*B136+T135*K136+U135*J136</f>
        <v>79.556928880950622</v>
      </c>
      <c r="V136" s="27">
        <f ca="1">U135*G136+V135*Q136</f>
        <v>0</v>
      </c>
      <c r="W136" s="27">
        <f ca="1">S135*D136+T135*L136+U135*H136+V135*O136+W135</f>
        <v>111.78491956623607</v>
      </c>
      <c r="X136" s="27">
        <f ca="1">S135*E136+T135*M136+U135*I136+V135*P136+X135</f>
        <v>105.16718292543351</v>
      </c>
      <c r="Y136" s="27">
        <f t="shared" ref="Y136:Y145" ca="1" si="96">SUM(S136:X136)</f>
        <v>1743</v>
      </c>
    </row>
    <row r="137" spans="1:25" x14ac:dyDescent="0.2">
      <c r="A137">
        <v>2</v>
      </c>
      <c r="B137" s="38">
        <f ca="1">tpNTRD2TRD!N81</f>
        <v>4.8289013875758902E-2</v>
      </c>
      <c r="C137" s="38">
        <f ca="1">tpNTRD2COM!N47</f>
        <v>8.7314148924737989E-2</v>
      </c>
      <c r="D137" s="38">
        <f ca="1">tpNTRD2DEAD!N85</f>
        <v>6.0268400064616867E-2</v>
      </c>
      <c r="E137" s="38">
        <f ca="1">tpNTRD2LOW!N81</f>
        <v>7.6858107813487897E-2</v>
      </c>
      <c r="F137" s="38">
        <f t="shared" ref="F137:F145" ca="1" si="97">1-B137-C137-D137-E137</f>
        <v>0.72727032932139835</v>
      </c>
      <c r="G137" s="38">
        <f ca="1">tpTRD2TCOM!N47</f>
        <v>9.6375890522441665E-2</v>
      </c>
      <c r="H137" s="38">
        <f ca="1">tpTRD2DEAD!N85</f>
        <v>8.8712376889702571E-2</v>
      </c>
      <c r="I137" s="38">
        <f ca="1">tpTRD2LOW!N47</f>
        <v>6.3753441515409848E-2</v>
      </c>
      <c r="J137" s="38">
        <f t="shared" ref="J137:J145" ca="1" si="98">1-G137-H137-I137</f>
        <v>0.75115829107244592</v>
      </c>
      <c r="K137" s="38">
        <f ca="1">tpCOM2TRD!N81</f>
        <v>7.0198469092599747E-2</v>
      </c>
      <c r="L137" s="38">
        <f ca="1">tpCOM2DEAD!N85</f>
        <v>0.13191213463829765</v>
      </c>
      <c r="M137" s="38">
        <f ca="1">tpCOM2LOW!N81</f>
        <v>5.7025232237644108E-2</v>
      </c>
      <c r="N137" s="38">
        <f t="shared" ref="N137:N145" ca="1" si="99">1-K137-L137-M137</f>
        <v>0.74086416403145849</v>
      </c>
      <c r="O137" s="38">
        <f ca="1">tpTCOM2DEAD!N47</f>
        <v>7.6111267464802124E-2</v>
      </c>
      <c r="P137" s="38">
        <f ca="1">tpTCOM2LOW!N81</f>
        <v>8.9697785453150658E-2</v>
      </c>
      <c r="Q137" s="38">
        <f t="shared" ref="Q137:Q145" ca="1" si="100">1-O137-P137</f>
        <v>0.83419094708204722</v>
      </c>
      <c r="S137" s="27">
        <f t="shared" ref="S137:S145" ca="1" si="101">S136*F137</f>
        <v>709.63763164975501</v>
      </c>
      <c r="T137" s="27">
        <f t="shared" ref="T137:T138" ca="1" si="102">S136*C137+T136*N137</f>
        <v>433.9486529052665</v>
      </c>
      <c r="U137" s="27">
        <f t="shared" ref="U137:U138" ca="1" si="103">S136*B137+T136*K137+U136*J137</f>
        <v>139.92303867969389</v>
      </c>
      <c r="V137" s="27">
        <f t="shared" ref="V137" ca="1" si="104">U136*G137+V136*Q137</f>
        <v>7.6673698681321749</v>
      </c>
      <c r="W137" s="27">
        <f t="shared" ref="W137:W141" ca="1" si="105">S136*D137+T136*L137+U136*H137+V136*O137+W136</f>
        <v>239.74558581424208</v>
      </c>
      <c r="X137" s="27">
        <f t="shared" ref="X137:X145" ca="1" si="106">S136*E137+T136*M137+U136*I137+V136*P137+X136</f>
        <v>212.07772108291033</v>
      </c>
      <c r="Y137" s="27">
        <f t="shared" ca="1" si="96"/>
        <v>1743</v>
      </c>
    </row>
    <row r="138" spans="1:25" x14ac:dyDescent="0.2">
      <c r="A138">
        <v>3</v>
      </c>
      <c r="B138" s="38">
        <f ca="1">tpNTRD2TRD!N82</f>
        <v>4.3513286963653974E-2</v>
      </c>
      <c r="C138" s="38">
        <f ca="1">tpNTRD2COM!N48</f>
        <v>6.320149364852945E-2</v>
      </c>
      <c r="D138" s="38">
        <f ca="1">tpNTRD2DEAD!N86</f>
        <v>5.6842588217232426E-2</v>
      </c>
      <c r="E138" s="38">
        <f ca="1">tpNTRD2LOW!N82</f>
        <v>7.236507739948983E-2</v>
      </c>
      <c r="F138" s="38">
        <f t="shared" ca="1" si="97"/>
        <v>0.76407755377109432</v>
      </c>
      <c r="G138" s="38">
        <f ca="1">tpTRD2TCOM!N48</f>
        <v>8.6178357116289295E-2</v>
      </c>
      <c r="H138" s="38">
        <f ca="1">tpTRD2DEAD!N86</f>
        <v>8.1483758954905672E-2</v>
      </c>
      <c r="I138" s="38">
        <f ca="1">tpTRD2LOW!N48</f>
        <v>6.7226939982145351E-2</v>
      </c>
      <c r="J138" s="38">
        <f t="shared" ca="1" si="98"/>
        <v>0.76511094394665968</v>
      </c>
      <c r="K138" s="38">
        <f ca="1">tpCOM2TRD!N82</f>
        <v>5.5703576061543747E-2</v>
      </c>
      <c r="L138" s="38">
        <f ca="1">tpCOM2DEAD!N86</f>
        <v>0.11653919999757767</v>
      </c>
      <c r="M138" s="38">
        <f ca="1">tpCOM2LOW!N82</f>
        <v>5.3708505860336042E-2</v>
      </c>
      <c r="N138" s="38">
        <f t="shared" ca="1" si="99"/>
        <v>0.77404871808054254</v>
      </c>
      <c r="O138" s="38">
        <f ca="1">tpTCOM2DEAD!N48</f>
        <v>5.584168744925766E-2</v>
      </c>
      <c r="P138" s="38">
        <f ca="1">tpTCOM2LOW!N82</f>
        <v>7.207224475622187E-2</v>
      </c>
      <c r="Q138" s="38">
        <f t="shared" ca="1" si="100"/>
        <v>0.87208606779452047</v>
      </c>
      <c r="S138" s="27">
        <f t="shared" ca="1" si="101"/>
        <v>542.21818565485773</v>
      </c>
      <c r="T138" s="27">
        <f t="shared" ca="1" si="102"/>
        <v>380.74755676356932</v>
      </c>
      <c r="U138" s="27">
        <f t="shared" ca="1" si="103"/>
        <v>162.10780590420211</v>
      </c>
      <c r="V138" s="27">
        <f ca="1">U137*G138+V137*Q138</f>
        <v>18.7449440347606</v>
      </c>
      <c r="W138" s="27">
        <f t="shared" ca="1" si="105"/>
        <v>342.48486837091565</v>
      </c>
      <c r="X138" s="27">
        <f t="shared" ca="1" si="106"/>
        <v>296.69663927169461</v>
      </c>
      <c r="Y138" s="27">
        <f t="shared" ca="1" si="96"/>
        <v>1743</v>
      </c>
    </row>
    <row r="139" spans="1:25" x14ac:dyDescent="0.2">
      <c r="A139">
        <v>4</v>
      </c>
      <c r="B139" s="38">
        <f ca="1">tpNTRD2TRD!N83</f>
        <v>3.9531758237477899E-2</v>
      </c>
      <c r="C139" s="38">
        <f ca="1">tpNTRD2COM!N49</f>
        <v>5.1232824674014688E-2</v>
      </c>
      <c r="D139" s="38">
        <f ca="1">tpNTRD2DEAD!N87</f>
        <v>5.3785292957505781E-2</v>
      </c>
      <c r="E139" s="38">
        <f ca="1">tpNTRD2LOW!N83</f>
        <v>6.7024042313335697E-2</v>
      </c>
      <c r="F139" s="38">
        <f t="shared" ca="1" si="97"/>
        <v>0.78842608181766594</v>
      </c>
      <c r="G139" s="38">
        <f ca="1">tpTRD2TCOM!N49</f>
        <v>8.0134089150203924E-2</v>
      </c>
      <c r="H139" s="38">
        <f ca="1">tpTRD2DEAD!N87</f>
        <v>7.5344412969869823E-2</v>
      </c>
      <c r="I139" s="38">
        <f ca="1">tpTRD2LOW!N49</f>
        <v>6.9583202894619722E-2</v>
      </c>
      <c r="J139" s="38">
        <f t="shared" ca="1" si="98"/>
        <v>0.77493829498530653</v>
      </c>
      <c r="K139" s="38">
        <f ca="1">tpCOM2TRD!N83</f>
        <v>4.7152210272976003E-2</v>
      </c>
      <c r="L139" s="38">
        <f ca="1">tpCOM2DEAD!N87</f>
        <v>0.1043753770560234</v>
      </c>
      <c r="M139" s="38">
        <f ca="1">tpCOM2LOW!N83</f>
        <v>4.9876990165001356E-2</v>
      </c>
      <c r="N139" s="38">
        <f t="shared" ca="1" si="99"/>
        <v>0.79859542250599924</v>
      </c>
      <c r="O139" s="38">
        <f ca="1">tpTCOM2DEAD!N49</f>
        <v>4.567624055970132E-2</v>
      </c>
      <c r="P139" s="38">
        <f ca="1">tpTCOM2LOW!N83</f>
        <v>6.1359506116676954E-2</v>
      </c>
      <c r="Q139" s="38">
        <f t="shared" ca="1" si="100"/>
        <v>0.89296425332362173</v>
      </c>
      <c r="S139" s="27">
        <f t="shared" ca="1" si="101"/>
        <v>427.49895960614322</v>
      </c>
      <c r="T139" s="27">
        <f ca="1">S138*C139+T138*N139</f>
        <v>331.84262520244727</v>
      </c>
      <c r="U139" s="27">
        <f ca="1">S138*B139+T138*K139+U138*J139</f>
        <v>165.01147379592084</v>
      </c>
      <c r="V139" s="27">
        <f t="shared" ref="V139:V145" ca="1" si="107">U138*G139+V138*Q139</f>
        <v>29.728926323864364</v>
      </c>
      <c r="W139" s="27">
        <f t="shared" ca="1" si="105"/>
        <v>424.45901818030222</v>
      </c>
      <c r="X139" s="27">
        <f t="shared" ca="1" si="106"/>
        <v>364.45899689132216</v>
      </c>
      <c r="Y139" s="27">
        <f t="shared" ca="1" si="96"/>
        <v>1743</v>
      </c>
    </row>
    <row r="140" spans="1:25" x14ac:dyDescent="0.2">
      <c r="A140">
        <v>5</v>
      </c>
      <c r="B140" s="38">
        <f ca="1">tpNTRD2TRD!N84</f>
        <v>3.6331097770096354E-2</v>
      </c>
      <c r="C140" s="38">
        <f ca="1">tpNTRD2COM!N50</f>
        <v>4.3812169701514581E-2</v>
      </c>
      <c r="D140" s="38">
        <f ca="1">tpNTRD2DEAD!N88</f>
        <v>5.104008692942974E-2</v>
      </c>
      <c r="E140" s="38">
        <f ca="1">tpNTRD2LOW!N84</f>
        <v>6.2252457596541966E-2</v>
      </c>
      <c r="F140" s="38">
        <f t="shared" ca="1" si="97"/>
        <v>0.80656418800241736</v>
      </c>
      <c r="G140" s="38">
        <f ca="1">tpTRD2TCOM!N50</f>
        <v>7.5908632163921852E-2</v>
      </c>
      <c r="H140" s="38">
        <f ca="1">tpTRD2DEAD!N88</f>
        <v>7.0065378181288551E-2</v>
      </c>
      <c r="I140" s="38">
        <f ca="1">tpTRD2LOW!N50</f>
        <v>7.1387474116808902E-2</v>
      </c>
      <c r="J140" s="38">
        <f t="shared" ca="1" si="98"/>
        <v>0.78263851553798069</v>
      </c>
      <c r="K140" s="38">
        <f ca="1">tpCOM2TRD!N84</f>
        <v>4.1334590603987142E-2</v>
      </c>
      <c r="L140" s="38">
        <f ca="1">tpCOM2DEAD!N88</f>
        <v>9.4510778875078527E-2</v>
      </c>
      <c r="M140" s="38">
        <f ca="1">tpCOM2LOW!N84</f>
        <v>4.6457959485348144E-2</v>
      </c>
      <c r="N140" s="38">
        <f t="shared" ca="1" si="99"/>
        <v>0.81769667103558619</v>
      </c>
      <c r="O140" s="38">
        <f ca="1">tpTCOM2DEAD!N50</f>
        <v>3.9327290903793943E-2</v>
      </c>
      <c r="P140" s="38">
        <f ca="1">tpTCOM2LOW!N84</f>
        <v>5.3965667164241893E-2</v>
      </c>
      <c r="Q140" s="38">
        <f t="shared" ca="1" si="100"/>
        <v>0.90670704193196416</v>
      </c>
      <c r="S140" s="27">
        <f t="shared" ca="1" si="101"/>
        <v>344.80535122660712</v>
      </c>
      <c r="T140" s="27">
        <f t="shared" ref="T140:T144" ca="1" si="108">S139*C140+T139*N140</f>
        <v>290.07626690123612</v>
      </c>
      <c r="U140" s="27">
        <f t="shared" ref="U140:U145" ca="1" si="109">S139*B140+T139*K140+U139*J140</f>
        <v>158.39242045413465</v>
      </c>
      <c r="V140" s="27">
        <f t="shared" ca="1" si="107"/>
        <v>39.481222114125543</v>
      </c>
      <c r="W140" s="27">
        <f t="shared" ca="1" si="105"/>
        <v>490.37205666223366</v>
      </c>
      <c r="X140" s="27">
        <f t="shared" ca="1" si="106"/>
        <v>419.872682641663</v>
      </c>
      <c r="Y140" s="27">
        <f t="shared" ca="1" si="96"/>
        <v>1743.0000000000002</v>
      </c>
    </row>
    <row r="141" spans="1:25" x14ac:dyDescent="0.2">
      <c r="A141">
        <v>6</v>
      </c>
      <c r="B141" s="38">
        <f ca="1">tpNTRD2TRD!N85</f>
        <v>3.3714730293207262E-2</v>
      </c>
      <c r="C141" s="38">
        <f ca="1">tpNTRD2COM!N51</f>
        <v>3.8666260997660684E-2</v>
      </c>
      <c r="D141" s="38">
        <f ca="1">tpNTRD2DEAD!N89</f>
        <v>4.8561503565997421E-2</v>
      </c>
      <c r="E141" s="38">
        <f ca="1">tpNTRD2LOW!N85</f>
        <v>5.8145110238291053E-2</v>
      </c>
      <c r="F141" s="38">
        <f t="shared" ca="1" si="97"/>
        <v>0.82091239490484358</v>
      </c>
      <c r="G141" s="38">
        <f ca="1">tpTRD2TCOM!N51</f>
        <v>7.2696452212379303E-2</v>
      </c>
      <c r="H141" s="38">
        <f ca="1">tpTRD2DEAD!N89</f>
        <v>6.5477661094290984E-2</v>
      </c>
      <c r="I141" s="38">
        <f ca="1">tpTRD2LOW!N51</f>
        <v>7.285772850205563E-2</v>
      </c>
      <c r="J141" s="38">
        <f t="shared" ca="1" si="98"/>
        <v>0.78896815819127408</v>
      </c>
      <c r="K141" s="38">
        <f ca="1">tpCOM2TRD!N85</f>
        <v>3.7050737475479156E-2</v>
      </c>
      <c r="L141" s="38">
        <f ca="1">tpCOM2DEAD!N89</f>
        <v>8.6349792710324058E-2</v>
      </c>
      <c r="M141" s="38">
        <f ca="1">tpCOM2LOW!N85</f>
        <v>4.3508128243261557E-2</v>
      </c>
      <c r="N141" s="38">
        <f t="shared" ca="1" si="99"/>
        <v>0.83309134157093523</v>
      </c>
      <c r="O141" s="38">
        <f ca="1">tpTCOM2DEAD!N51</f>
        <v>3.4899157224260624E-2</v>
      </c>
      <c r="P141" s="38">
        <f ca="1">tpTCOM2LOW!N85</f>
        <v>4.8473666636420276E-2</v>
      </c>
      <c r="Q141" s="38">
        <f t="shared" ca="1" si="100"/>
        <v>0.9166271761393191</v>
      </c>
      <c r="S141" s="27">
        <f t="shared" ca="1" si="101"/>
        <v>283.05498665143978</v>
      </c>
      <c r="T141" s="27">
        <f t="shared" ca="1" si="108"/>
        <v>254.99236005455754</v>
      </c>
      <c r="U141" s="27">
        <f t="shared" ca="1" si="109"/>
        <v>147.33913527024089</v>
      </c>
      <c r="V141" s="27">
        <f t="shared" ca="1" si="107"/>
        <v>47.704128161347221</v>
      </c>
      <c r="W141" s="27">
        <f t="shared" ca="1" si="105"/>
        <v>543.91337507687297</v>
      </c>
      <c r="X141" s="27">
        <f t="shared" ca="1" si="106"/>
        <v>465.99601478554166</v>
      </c>
      <c r="Y141" s="27">
        <f t="shared" ca="1" si="96"/>
        <v>1743</v>
      </c>
    </row>
    <row r="142" spans="1:25" x14ac:dyDescent="0.2">
      <c r="A142">
        <v>7</v>
      </c>
      <c r="B142" s="38">
        <f ca="1">tpNTRD2TRD!N86</f>
        <v>3.1532146210009326E-2</v>
      </c>
      <c r="C142" s="38">
        <f ca="1">tpNTRD2COM!N52</f>
        <v>3.484432657610137E-2</v>
      </c>
      <c r="D142" s="38">
        <f ca="1">tpNTRD2DEAD!N90</f>
        <v>4.6312498981554429E-2</v>
      </c>
      <c r="E142" s="38">
        <f ca="1">tpNTRD2LOW!N86</f>
        <v>5.4612261605747725E-2</v>
      </c>
      <c r="F142" s="38">
        <f t="shared" ca="1" si="97"/>
        <v>0.83269876662658715</v>
      </c>
      <c r="G142" s="38">
        <f ca="1">tpTRD2TCOM!N52</f>
        <v>7.0125588543392126E-2</v>
      </c>
      <c r="H142" s="38">
        <f ca="1">tpTRD2DEAD!N90</f>
        <v>6.145380939009315E-2</v>
      </c>
      <c r="I142" s="38">
        <f ca="1">tpTRD2LOW!N52</f>
        <v>7.410263524457672E-2</v>
      </c>
      <c r="J142" s="38">
        <f t="shared" ca="1" si="98"/>
        <v>0.794317966821938</v>
      </c>
      <c r="K142" s="38">
        <f ca="1">tpCOM2TRD!N86</f>
        <v>3.3730856102511808E-2</v>
      </c>
      <c r="L142" s="38">
        <f ca="1">tpCOM2DEAD!N90</f>
        <v>7.9486177739207742E-2</v>
      </c>
      <c r="M142" s="38">
        <f ca="1">tpCOM2LOW!N86</f>
        <v>4.0963356033447473E-2</v>
      </c>
      <c r="N142" s="38">
        <f t="shared" ca="1" si="99"/>
        <v>0.84581961012483298</v>
      </c>
      <c r="O142" s="38">
        <f ca="1">tpTCOM2DEAD!N52</f>
        <v>3.1594626489756084E-2</v>
      </c>
      <c r="P142" s="38">
        <f ca="1">tpTCOM2LOW!N86</f>
        <v>4.419261175753364E-2</v>
      </c>
      <c r="Q142" s="38">
        <f t="shared" ca="1" si="100"/>
        <v>0.92421276175271028</v>
      </c>
      <c r="S142" s="27">
        <f t="shared" ca="1" si="101"/>
        <v>235.699538272159</v>
      </c>
      <c r="T142" s="27">
        <f t="shared" ca="1" si="108"/>
        <v>225.54039896003368</v>
      </c>
      <c r="U142" s="27">
        <f t="shared" ca="1" si="109"/>
        <v>134.56056418996585</v>
      </c>
      <c r="V142" s="27">
        <f t="shared" ca="1" si="107"/>
        <v>54.421007611304063</v>
      </c>
      <c r="W142" s="27">
        <f ca="1">S141*D142+T141*L142+U141*H142+V141*O142+W141</f>
        <v>587.85247215720403</v>
      </c>
      <c r="X142" s="27">
        <f t="shared" ca="1" si="106"/>
        <v>504.92601880933341</v>
      </c>
      <c r="Y142" s="27">
        <f t="shared" ca="1" si="96"/>
        <v>1743</v>
      </c>
    </row>
    <row r="143" spans="1:25" x14ac:dyDescent="0.2">
      <c r="A143">
        <v>8</v>
      </c>
      <c r="B143" s="38">
        <f ca="1">tpNTRD2TRD!N87</f>
        <v>2.9678390132351185E-2</v>
      </c>
      <c r="C143" s="38">
        <f ca="1">tpNTRD2COM!N53</f>
        <v>3.1870180658888247E-2</v>
      </c>
      <c r="D143" s="38">
        <f ca="1">tpNTRD2DEAD!N91</f>
        <v>4.426258792342963E-2</v>
      </c>
      <c r="E143" s="38">
        <f ca="1">tpNTRD2LOW!N87</f>
        <v>5.1550707484421365E-2</v>
      </c>
      <c r="F143" s="38">
        <f t="shared" ca="1" si="97"/>
        <v>0.84263813380090957</v>
      </c>
      <c r="G143" s="38">
        <f ca="1">tpTRD2TCOM!N53</f>
        <v>6.7994707053526393E-2</v>
      </c>
      <c r="H143" s="38">
        <f ca="1">tpTRD2DEAD!N91</f>
        <v>5.7895886609898084E-2</v>
      </c>
      <c r="I143" s="38">
        <f ca="1">tpTRD2LOW!N53</f>
        <v>7.5184632172414223E-2</v>
      </c>
      <c r="J143" s="38">
        <f t="shared" ca="1" si="98"/>
        <v>0.7989247741641613</v>
      </c>
      <c r="K143" s="38">
        <f ca="1">tpCOM2TRD!N87</f>
        <v>3.1063800321047719E-2</v>
      </c>
      <c r="L143" s="38">
        <f ca="1">tpCOM2DEAD!N91</f>
        <v>7.3633344621120922E-2</v>
      </c>
      <c r="M143" s="38">
        <f ca="1">tpCOM2LOW!N87</f>
        <v>3.8751445607275281E-2</v>
      </c>
      <c r="N143" s="38">
        <f t="shared" ca="1" si="99"/>
        <v>0.85655140945055608</v>
      </c>
      <c r="O143" s="38">
        <f ca="1">tpTCOM2DEAD!N53</f>
        <v>2.9012628015846365E-2</v>
      </c>
      <c r="P143" s="38">
        <f ca="1">tpTCOM2LOW!N87</f>
        <v>4.073897270614113E-2</v>
      </c>
      <c r="Q143" s="38">
        <f t="shared" ca="1" si="100"/>
        <v>0.93024839927801251</v>
      </c>
      <c r="S143" s="27">
        <f t="shared" ca="1" si="101"/>
        <v>198.60941906738813</v>
      </c>
      <c r="T143" s="27">
        <f t="shared" ca="1" si="108"/>
        <v>200.69873348320783</v>
      </c>
      <c r="U143" s="27">
        <f t="shared" ca="1" si="109"/>
        <v>121.5050931253507</v>
      </c>
      <c r="V143" s="27">
        <f t="shared" ca="1" si="107"/>
        <v>59.774461360566107</v>
      </c>
      <c r="W143" s="27">
        <f t="shared" ref="W143:W145" ca="1" si="110">S142*D143+T142*L143+U142*H143+V142*O143+W142</f>
        <v>624.26183723267695</v>
      </c>
      <c r="X143" s="27">
        <f t="shared" ca="1" si="106"/>
        <v>538.15045573081034</v>
      </c>
      <c r="Y143" s="27">
        <f t="shared" ca="1" si="96"/>
        <v>1743</v>
      </c>
    </row>
    <row r="144" spans="1:25" x14ac:dyDescent="0.2">
      <c r="A144">
        <v>9</v>
      </c>
      <c r="B144" s="38">
        <f ca="1">tpNTRD2TRD!N88</f>
        <v>2.807984788214124E-2</v>
      </c>
      <c r="C144" s="38">
        <f ca="1">tpNTRD2COM!N54</f>
        <v>2.9476053438118099E-2</v>
      </c>
      <c r="D144" s="38">
        <f ca="1">tpNTRD2DEAD!N92</f>
        <v>4.2386453785966061E-2</v>
      </c>
      <c r="E144" s="38">
        <f ca="1">tpNTRD2LOW!N88</f>
        <v>4.8873107092228696E-2</v>
      </c>
      <c r="F144" s="38">
        <f t="shared" ca="1" si="97"/>
        <v>0.8511845378015459</v>
      </c>
      <c r="G144" s="38">
        <f ca="1">tpTRD2TCOM!N54</f>
        <v>6.618306144773034E-2</v>
      </c>
      <c r="H144" s="38">
        <f ca="1">tpTRD2DEAD!N92</f>
        <v>5.4727395524175382E-2</v>
      </c>
      <c r="I144" s="38">
        <f ca="1">tpTRD2LOW!N54</f>
        <v>7.6143054985701508E-2</v>
      </c>
      <c r="J144" s="38">
        <f t="shared" ca="1" si="98"/>
        <v>0.80294648804239277</v>
      </c>
      <c r="K144" s="38">
        <f ca="1">tpCOM2TRD!N88</f>
        <v>2.8863028085948428E-2</v>
      </c>
      <c r="L144" s="38">
        <f ca="1">tpCOM2DEAD!N92</f>
        <v>6.8583325015027063E-2</v>
      </c>
      <c r="M144" s="38">
        <f ca="1">tpCOM2LOW!N88</f>
        <v>3.6811414627889727E-2</v>
      </c>
      <c r="N144" s="38">
        <f t="shared" ca="1" si="99"/>
        <v>0.86574223227113478</v>
      </c>
      <c r="O144" s="38">
        <f ca="1">tpTCOM2DEAD!N54</f>
        <v>2.6926767462097989E-2</v>
      </c>
      <c r="P144" s="38">
        <f ca="1">tpTCOM2LOW!N88</f>
        <v>3.7880176453953696E-2</v>
      </c>
      <c r="Q144" s="38">
        <f t="shared" ca="1" si="100"/>
        <v>0.93519305608394832</v>
      </c>
      <c r="S144" s="27">
        <f t="shared" ca="1" si="101"/>
        <v>169.0532665719083</v>
      </c>
      <c r="T144" s="27">
        <f t="shared" ca="1" si="108"/>
        <v>179.60759138948583</v>
      </c>
      <c r="U144" s="27">
        <f t="shared" ca="1" si="109"/>
        <v>108.93178326097703</v>
      </c>
      <c r="V144" s="27">
        <f t="shared" ca="1" si="107"/>
        <v>63.942240240086981</v>
      </c>
      <c r="W144" s="27">
        <f t="shared" ca="1" si="110"/>
        <v>654.70396297491845</v>
      </c>
      <c r="X144" s="27">
        <f t="shared" ca="1" si="106"/>
        <v>566.76115556262346</v>
      </c>
      <c r="Y144" s="27">
        <f t="shared" ca="1" si="96"/>
        <v>1743</v>
      </c>
    </row>
    <row r="145" spans="1:25" x14ac:dyDescent="0.2">
      <c r="A145">
        <v>10</v>
      </c>
      <c r="B145" s="38">
        <f ca="1">tpNTRD2TRD!N89</f>
        <v>2.6683703084930177E-2</v>
      </c>
      <c r="C145" s="38">
        <f ca="1">tpNTRD2COM!N55</f>
        <v>2.7498585695649114E-2</v>
      </c>
      <c r="D145" s="38">
        <f ca="1">tpNTRD2DEAD!N93</f>
        <v>4.0662897749695004E-2</v>
      </c>
      <c r="E145" s="38">
        <f ca="1">tpNTRD2LOW!N89</f>
        <v>4.6510138397248713E-2</v>
      </c>
      <c r="F145" s="38">
        <f t="shared" ca="1" si="97"/>
        <v>0.85864467507247699</v>
      </c>
      <c r="G145" s="38">
        <f ca="1">tpTRD2TCOM!N55</f>
        <v>6.4612804129669077E-2</v>
      </c>
      <c r="H145" s="38">
        <f ca="1">tpTRD2DEAD!N93</f>
        <v>5.1887715969468173E-2</v>
      </c>
      <c r="I145" s="38">
        <f ca="1">tpTRD2LOW!N55</f>
        <v>7.7004353261933001E-2</v>
      </c>
      <c r="J145" s="38">
        <f t="shared" ca="1" si="98"/>
        <v>0.80649512663892975</v>
      </c>
      <c r="K145" s="38">
        <f ca="1">tpCOM2TRD!N89</f>
        <v>2.7008904123461241E-2</v>
      </c>
      <c r="L145" s="38">
        <f ca="1">tpCOM2DEAD!N93</f>
        <v>6.4181541494728656E-2</v>
      </c>
      <c r="M145" s="38">
        <f ca="1">tpCOM2LOW!N89</f>
        <v>3.5094795545044244E-2</v>
      </c>
      <c r="N145" s="38">
        <f t="shared" ca="1" si="99"/>
        <v>0.87371475883676586</v>
      </c>
      <c r="O145" s="38">
        <f ca="1">tpTCOM2DEAD!N55</f>
        <v>2.5198465185631735E-2</v>
      </c>
      <c r="P145" s="38">
        <f ca="1">tpTCOM2LOW!N89</f>
        <v>3.5465805890439905E-2</v>
      </c>
      <c r="Q145" s="38">
        <f t="shared" ca="1" si="100"/>
        <v>0.93933572892392836</v>
      </c>
      <c r="S145" s="27">
        <f t="shared" ca="1" si="101"/>
        <v>145.15668714557702</v>
      </c>
      <c r="T145" s="27">
        <f ca="1">S144*C145+T144*N145</f>
        <v>161.57452913407403</v>
      </c>
      <c r="U145" s="27">
        <f t="shared" ca="1" si="109"/>
        <v>97.214923722492884</v>
      </c>
      <c r="V145" s="27">
        <f t="shared" ca="1" si="107"/>
        <v>67.101618820288124</v>
      </c>
      <c r="W145" s="27">
        <f t="shared" ca="1" si="110"/>
        <v>680.3691184917908</v>
      </c>
      <c r="X145" s="27">
        <f t="shared" ca="1" si="106"/>
        <v>591.5831226857772</v>
      </c>
      <c r="Y145" s="27">
        <f t="shared" ca="1" si="96"/>
        <v>1743</v>
      </c>
    </row>
    <row r="147" spans="1:25" x14ac:dyDescent="0.2">
      <c r="A147" t="s">
        <v>87</v>
      </c>
      <c r="B147" s="44" t="s">
        <v>106</v>
      </c>
      <c r="C147" s="41"/>
    </row>
    <row r="148" spans="1:25" x14ac:dyDescent="0.2">
      <c r="A148" t="s">
        <v>88</v>
      </c>
      <c r="B148" s="16" t="s">
        <v>110</v>
      </c>
      <c r="C148" s="41"/>
    </row>
    <row r="149" spans="1:25" x14ac:dyDescent="0.2">
      <c r="A149" t="s">
        <v>90</v>
      </c>
      <c r="B149" s="16" t="s">
        <v>91</v>
      </c>
      <c r="C149" s="41"/>
    </row>
    <row r="150" spans="1:25" x14ac:dyDescent="0.2">
      <c r="A150" t="s">
        <v>109</v>
      </c>
      <c r="B150" s="16">
        <v>624</v>
      </c>
      <c r="S150" s="5" t="s">
        <v>168</v>
      </c>
    </row>
    <row r="151" spans="1:25" x14ac:dyDescent="0.2">
      <c r="A151" s="5" t="s">
        <v>29</v>
      </c>
      <c r="B151" s="34" t="s">
        <v>0</v>
      </c>
      <c r="C151" s="39" t="s">
        <v>67</v>
      </c>
      <c r="D151" s="39" t="s">
        <v>76</v>
      </c>
      <c r="E151" s="39" t="s">
        <v>177</v>
      </c>
      <c r="F151" s="39" t="s">
        <v>4</v>
      </c>
      <c r="G151" s="35" t="s">
        <v>68</v>
      </c>
      <c r="H151" s="35" t="s">
        <v>77</v>
      </c>
      <c r="I151" s="35" t="s">
        <v>178</v>
      </c>
      <c r="J151" s="35" t="s">
        <v>2</v>
      </c>
      <c r="K151" s="36" t="s">
        <v>78</v>
      </c>
      <c r="L151" s="36" t="s">
        <v>80</v>
      </c>
      <c r="M151" s="36" t="s">
        <v>179</v>
      </c>
      <c r="N151" s="36" t="s">
        <v>92</v>
      </c>
      <c r="O151" s="37" t="s">
        <v>81</v>
      </c>
      <c r="P151" s="37" t="s">
        <v>180</v>
      </c>
      <c r="Q151" s="37" t="s">
        <v>93</v>
      </c>
      <c r="R151" s="5"/>
      <c r="S151" s="30" t="s">
        <v>69</v>
      </c>
      <c r="T151" s="30" t="s">
        <v>193</v>
      </c>
      <c r="U151" s="30" t="s">
        <v>6</v>
      </c>
      <c r="V151" s="30" t="s">
        <v>194</v>
      </c>
      <c r="W151" s="30" t="s">
        <v>195</v>
      </c>
      <c r="X151" s="30" t="s">
        <v>196</v>
      </c>
      <c r="Y151" s="5"/>
    </row>
    <row r="152" spans="1:25" x14ac:dyDescent="0.2">
      <c r="A152" s="5"/>
      <c r="B152" s="5"/>
      <c r="C152" s="40"/>
      <c r="D152" s="40"/>
      <c r="E152" s="40"/>
      <c r="F152" s="4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1" t="s">
        <v>94</v>
      </c>
    </row>
    <row r="153" spans="1:25" x14ac:dyDescent="0.2">
      <c r="A153">
        <v>0</v>
      </c>
      <c r="S153" s="16">
        <f>B150</f>
        <v>624</v>
      </c>
      <c r="T153" s="27"/>
      <c r="U153" s="27"/>
      <c r="V153" s="27"/>
      <c r="W153" s="27"/>
      <c r="X153" s="27"/>
      <c r="Y153" s="27">
        <f>SUM(S153:X153)</f>
        <v>624</v>
      </c>
    </row>
    <row r="154" spans="1:25" x14ac:dyDescent="0.2">
      <c r="A154">
        <v>1</v>
      </c>
      <c r="B154" s="38">
        <f ca="1">tpNTRD2TRD!E80</f>
        <v>6.6026902304561208E-2</v>
      </c>
      <c r="C154" s="38">
        <f ca="1">tpNTRD2COM!E46</f>
        <v>0.22447419914764155</v>
      </c>
      <c r="D154" s="38">
        <f ca="1">tpNTRD2DEAD!E84</f>
        <v>9.0598979346878661E-4</v>
      </c>
      <c r="E154" s="38">
        <f ca="1">tpNTRD2LOW!E80</f>
        <v>0.20985120191427775</v>
      </c>
      <c r="F154" s="38">
        <f ca="1">1-B154-C154-D154-E154</f>
        <v>0.4987417068400507</v>
      </c>
      <c r="G154" s="38">
        <f ca="1">tpTRD2TCOM!E46</f>
        <v>0.13290136082490389</v>
      </c>
      <c r="H154" s="38">
        <f ca="1">tpTRD2DEAD!E84</f>
        <v>1.4774617720698657E-3</v>
      </c>
      <c r="I154" s="38">
        <f ca="1">tpTRD2LOW!E46</f>
        <v>9.5028756304537998E-2</v>
      </c>
      <c r="J154" s="38">
        <f ca="1">1-G154-H154-I154</f>
        <v>0.77059242109848824</v>
      </c>
      <c r="K154" s="38">
        <f ca="1">tpCOM2TRD!E80</f>
        <v>0.10475177763127064</v>
      </c>
      <c r="L154" s="38">
        <f ca="1">tpCOM2DEAD!E84</f>
        <v>5.5566783473001147E-3</v>
      </c>
      <c r="M154" s="38">
        <f ca="1">tpCOM2LOW!E80</f>
        <v>0.17071759332542635</v>
      </c>
      <c r="N154" s="38">
        <f ca="1">1-K154-L154-M154</f>
        <v>0.71897395069600289</v>
      </c>
      <c r="O154" s="38">
        <f ca="1">tpTCOM2DEAD!E46</f>
        <v>1.3562059528664627E-2</v>
      </c>
      <c r="P154" s="38">
        <f ca="1">tpTCOM2LOW!E80</f>
        <v>0.15308458643900336</v>
      </c>
      <c r="Q154" s="38">
        <f ca="1">1-O154-P154</f>
        <v>0.83335335403233202</v>
      </c>
      <c r="S154" s="27">
        <f ca="1">S153*F154</f>
        <v>311.21482506819166</v>
      </c>
      <c r="T154" s="27">
        <f ca="1">S153*C154+T153*N154</f>
        <v>140.07190026812833</v>
      </c>
      <c r="U154" s="27">
        <f ca="1">S153*B154+T153*K154+U153*J154</f>
        <v>41.200787038046194</v>
      </c>
      <c r="V154" s="27">
        <f ca="1">U153*G154+V153*Q154</f>
        <v>0</v>
      </c>
      <c r="W154" s="27">
        <f ca="1">S153*D154+T153*L154+U153*H154+V153*O154+W153</f>
        <v>0.56533763112452284</v>
      </c>
      <c r="X154" s="27">
        <f ca="1">S153*E154+T153*M154+U153*I154+V153*P154+X153</f>
        <v>130.94714999450932</v>
      </c>
      <c r="Y154" s="27">
        <f t="shared" ref="Y154:Y163" ca="1" si="111">SUM(S154:X154)</f>
        <v>624</v>
      </c>
    </row>
    <row r="155" spans="1:25" x14ac:dyDescent="0.2">
      <c r="A155">
        <v>2</v>
      </c>
      <c r="B155" s="38">
        <f ca="1">tpNTRD2TRD!E81</f>
        <v>6.3750937300529498E-2</v>
      </c>
      <c r="C155" s="38">
        <f ca="1">tpNTRD2COM!E47</f>
        <v>7.1121698531031785E-2</v>
      </c>
      <c r="D155" s="38">
        <f ca="1">tpNTRD2DEAD!E85</f>
        <v>9.0516971894172293E-4</v>
      </c>
      <c r="E155" s="38">
        <f ca="1">tpNTRD2LOW!E81</f>
        <v>0.1848708288625468</v>
      </c>
      <c r="F155" s="38">
        <f t="shared" ref="F155:F163" ca="1" si="112">1-B155-C155-D155-E155</f>
        <v>0.6793513655869502</v>
      </c>
      <c r="G155" s="38">
        <f ca="1">tpTRD2TCOM!E47</f>
        <v>9.6739377979854879E-2</v>
      </c>
      <c r="H155" s="38">
        <f ca="1">tpTRD2DEAD!E85</f>
        <v>1.4752820991652538E-3</v>
      </c>
      <c r="I155" s="38">
        <f ca="1">tpTRD2LOW!E47</f>
        <v>0.10859259580299652</v>
      </c>
      <c r="J155" s="38">
        <f t="shared" ref="J155:J163" ca="1" si="113">1-G155-H155-I155</f>
        <v>0.79319274411798335</v>
      </c>
      <c r="K155" s="38">
        <f ca="1">tpCOM2TRD!E81</f>
        <v>7.10489580391378E-2</v>
      </c>
      <c r="L155" s="38">
        <f ca="1">tpCOM2DEAD!E85</f>
        <v>5.5259722966912728E-3</v>
      </c>
      <c r="M155" s="38">
        <f ca="1">tpCOM2LOW!E81</f>
        <v>0.14705120351410161</v>
      </c>
      <c r="N155" s="38">
        <f t="shared" ref="N155:N163" ca="1" si="114">1-K155-L155-M155</f>
        <v>0.77637386615006931</v>
      </c>
      <c r="O155" s="38">
        <f ca="1">tpTCOM2DEAD!E47</f>
        <v>4.3115449695058095E-3</v>
      </c>
      <c r="P155" s="38">
        <f ca="1">tpTCOM2LOW!E81</f>
        <v>0.10554525492759048</v>
      </c>
      <c r="Q155" s="38">
        <f t="shared" ref="Q155:Q163" ca="1" si="115">1-O155-P155</f>
        <v>0.89014320010290371</v>
      </c>
      <c r="S155" s="27">
        <f t="shared" ref="S155:S163" ca="1" si="116">S154*F155</f>
        <v>211.42421640097982</v>
      </c>
      <c r="T155" s="27">
        <f t="shared" ref="T155:T156" ca="1" si="117">S154*C155+T154*N155</f>
        <v>130.88228971704143</v>
      </c>
      <c r="U155" s="27">
        <f t="shared" ref="U155:U156" ca="1" si="118">S154*B155+T154*K155+U154*J155</f>
        <v>62.472364695058587</v>
      </c>
      <c r="V155" s="27">
        <f t="shared" ref="V155:V163" ca="1" si="119">U154*G155+V154*Q155</f>
        <v>3.9857385103410561</v>
      </c>
      <c r="W155" s="27">
        <f t="shared" ref="W155:W159" ca="1" si="120">S154*D155+T154*L155+U154*H155+V154*O155+W154</f>
        <v>1.6818560908773248</v>
      </c>
      <c r="X155" s="27">
        <f t="shared" ref="X155:X163" ca="1" si="121">S154*E155+T154*M155+U154*I155+V154*P155+X154</f>
        <v>213.55353458570181</v>
      </c>
      <c r="Y155" s="27">
        <f t="shared" ca="1" si="111"/>
        <v>624</v>
      </c>
    </row>
    <row r="156" spans="1:25" x14ac:dyDescent="0.2">
      <c r="A156">
        <v>3</v>
      </c>
      <c r="B156" s="38">
        <f ca="1">tpNTRD2TRD!E82</f>
        <v>5.5553596812874972E-2</v>
      </c>
      <c r="C156" s="38">
        <f ca="1">tpNTRD2COM!E48</f>
        <v>5.1354750470546273E-2</v>
      </c>
      <c r="D156" s="38">
        <f ca="1">tpNTRD2DEAD!E86</f>
        <v>9.0435112768594283E-4</v>
      </c>
      <c r="E156" s="38">
        <f ca="1">tpNTRD2LOW!E82</f>
        <v>0.15359666238580738</v>
      </c>
      <c r="F156" s="38">
        <f t="shared" ca="1" si="112"/>
        <v>0.73859063920308543</v>
      </c>
      <c r="G156" s="38">
        <f ca="1">tpTRD2TCOM!E48</f>
        <v>8.6505249346867319E-2</v>
      </c>
      <c r="H156" s="38">
        <f ca="1">tpTRD2DEAD!E86</f>
        <v>1.4731088480516297E-3</v>
      </c>
      <c r="I156" s="38">
        <f ca="1">tpTRD2LOW!E48</f>
        <v>0.11435555228280392</v>
      </c>
      <c r="J156" s="38">
        <f t="shared" ca="1" si="113"/>
        <v>0.79766608952227713</v>
      </c>
      <c r="K156" s="38">
        <f ca="1">tpCOM2TRD!E82</f>
        <v>5.631186528163501E-2</v>
      </c>
      <c r="L156" s="38">
        <f ca="1">tpCOM2DEAD!E86</f>
        <v>5.4956037426556748E-3</v>
      </c>
      <c r="M156" s="38">
        <f ca="1">tpCOM2LOW!E82</f>
        <v>0.1219603611676694</v>
      </c>
      <c r="N156" s="38">
        <f t="shared" ca="1" si="114"/>
        <v>0.81623216980803992</v>
      </c>
      <c r="O156" s="38">
        <f ca="1">tpTCOM2DEAD!E48</f>
        <v>3.1314150460894918E-3</v>
      </c>
      <c r="P156" s="38">
        <f ca="1">tpTCOM2LOW!E82</f>
        <v>8.3360041187982126E-2</v>
      </c>
      <c r="Q156" s="38">
        <f t="shared" ca="1" si="115"/>
        <v>0.91350854376592838</v>
      </c>
      <c r="S156" s="27">
        <f t="shared" ca="1" si="116"/>
        <v>156.15594713461115</v>
      </c>
      <c r="T156" s="27">
        <f t="shared" ca="1" si="117"/>
        <v>117.68797320188833</v>
      </c>
      <c r="U156" s="27">
        <f t="shared" ca="1" si="118"/>
        <v>68.947688390232969</v>
      </c>
      <c r="V156" s="27">
        <f t="shared" ca="1" si="119"/>
        <v>9.0451936676479132</v>
      </c>
      <c r="W156" s="27">
        <f t="shared" ca="1" si="120"/>
        <v>2.6968446153480441</v>
      </c>
      <c r="X156" s="27">
        <f t="shared" ca="1" si="121"/>
        <v>269.46635299027162</v>
      </c>
      <c r="Y156" s="27">
        <f t="shared" ca="1" si="111"/>
        <v>624</v>
      </c>
    </row>
    <row r="157" spans="1:25" x14ac:dyDescent="0.2">
      <c r="A157">
        <v>4</v>
      </c>
      <c r="B157" s="38">
        <f ca="1">tpNTRD2TRD!E83</f>
        <v>4.9489652733016309E-2</v>
      </c>
      <c r="C157" s="38">
        <f ca="1">tpNTRD2COM!E49</f>
        <v>4.1579606708707084E-2</v>
      </c>
      <c r="D157" s="38">
        <f ca="1">tpNTRD2DEAD!E87</f>
        <v>9.0353401567999647E-4</v>
      </c>
      <c r="E157" s="38">
        <f ca="1">tpNTRD2LOW!E83</f>
        <v>0.13268585796009513</v>
      </c>
      <c r="F157" s="38">
        <f t="shared" ca="1" si="112"/>
        <v>0.77534134858250148</v>
      </c>
      <c r="G157" s="38">
        <f ca="1">tpTRD2TCOM!E49</f>
        <v>8.0439076363060802E-2</v>
      </c>
      <c r="H157" s="38">
        <f ca="1">tpTRD2DEAD!E87</f>
        <v>1.4709419903906618E-3</v>
      </c>
      <c r="I157" s="38">
        <f ca="1">tpTRD2LOW!E49</f>
        <v>0.11825579142789533</v>
      </c>
      <c r="J157" s="38">
        <f t="shared" ca="1" si="113"/>
        <v>0.79983419021865321</v>
      </c>
      <c r="K157" s="38">
        <f ca="1">tpCOM2TRD!E83</f>
        <v>4.7633720576920058E-2</v>
      </c>
      <c r="L157" s="38">
        <f ca="1">tpCOM2DEAD!E87</f>
        <v>5.4655671513630377E-3</v>
      </c>
      <c r="M157" s="38">
        <f ca="1">tpCOM2LOW!E83</f>
        <v>0.10536304715604528</v>
      </c>
      <c r="N157" s="38">
        <f t="shared" ca="1" si="114"/>
        <v>0.84153766511567163</v>
      </c>
      <c r="O157" s="38">
        <f ca="1">tpTCOM2DEAD!E49</f>
        <v>2.5485552643155218E-3</v>
      </c>
      <c r="P157" s="38">
        <f ca="1">tpTCOM2LOW!E83</f>
        <v>7.0259784173757334E-2</v>
      </c>
      <c r="Q157" s="38">
        <f t="shared" ca="1" si="115"/>
        <v>0.92719166056192714</v>
      </c>
      <c r="S157" s="27">
        <f t="shared" ca="1" si="116"/>
        <v>121.07416264052722</v>
      </c>
      <c r="T157" s="27">
        <f ca="1">S156*C157+T156*N157</f>
        <v>105.53176504759563</v>
      </c>
      <c r="U157" s="27">
        <f ca="1">S156*B157+T156*K157+U156*J157</f>
        <v>68.480738137699987</v>
      </c>
      <c r="V157" s="27">
        <f t="shared" ca="1" si="119"/>
        <v>13.932716508289166</v>
      </c>
      <c r="W157" s="27">
        <f t="shared" ca="1" si="120"/>
        <v>3.6056385717096289</v>
      </c>
      <c r="X157" s="27">
        <f t="shared" ca="1" si="121"/>
        <v>311.3749790941784</v>
      </c>
      <c r="Y157" s="27">
        <f t="shared" ca="1" si="111"/>
        <v>624</v>
      </c>
    </row>
    <row r="158" spans="1:25" x14ac:dyDescent="0.2">
      <c r="A158">
        <v>5</v>
      </c>
      <c r="B158" s="38">
        <f ca="1">tpNTRD2TRD!E84</f>
        <v>4.4870998226549497E-2</v>
      </c>
      <c r="C158" s="38">
        <f ca="1">tpNTRD2COM!E50</f>
        <v>3.5530880825616173E-2</v>
      </c>
      <c r="D158" s="38">
        <f ca="1">tpNTRD2DEAD!E88</f>
        <v>9.0271837891775508E-4</v>
      </c>
      <c r="E158" s="38">
        <f ca="1">tpNTRD2LOW!E84</f>
        <v>0.11762546606681623</v>
      </c>
      <c r="F158" s="38">
        <f t="shared" ca="1" si="112"/>
        <v>0.80106993650210034</v>
      </c>
      <c r="G158" s="38">
        <f ca="1">tpTRD2TCOM!E50</f>
        <v>7.6198211861299603E-2</v>
      </c>
      <c r="H158" s="38">
        <f ca="1">tpTRD2DEAD!E88</f>
        <v>1.4687814980104408E-3</v>
      </c>
      <c r="I158" s="38">
        <f ca="1">tpTRD2LOW!E50</f>
        <v>0.12123736843735089</v>
      </c>
      <c r="J158" s="38">
        <f t="shared" ca="1" si="113"/>
        <v>0.80109563820333907</v>
      </c>
      <c r="K158" s="38">
        <f ca="1">tpCOM2TRD!E84</f>
        <v>4.1736219575525091E-2</v>
      </c>
      <c r="L158" s="38">
        <f ca="1">tpCOM2DEAD!E88</f>
        <v>5.4358571093069408E-3</v>
      </c>
      <c r="M158" s="38">
        <f ca="1">tpCOM2LOW!E84</f>
        <v>9.3452242543456521E-2</v>
      </c>
      <c r="N158" s="38">
        <f t="shared" ca="1" si="114"/>
        <v>0.85937568077171145</v>
      </c>
      <c r="O158" s="38">
        <f ca="1">tpTCOM2DEAD!E50</f>
        <v>2.1874939379645797E-3</v>
      </c>
      <c r="P158" s="38">
        <f ca="1">tpTCOM2LOW!E84</f>
        <v>6.1364312971252999E-2</v>
      </c>
      <c r="Q158" s="38">
        <f t="shared" ca="1" si="115"/>
        <v>0.93644819309078242</v>
      </c>
      <c r="S158" s="27">
        <f t="shared" ca="1" si="116"/>
        <v>96.988871778492111</v>
      </c>
      <c r="T158" s="27">
        <f t="shared" ref="T158:T162" ca="1" si="122">S157*C158+T157*N158</f>
        <v>94.993304074659648</v>
      </c>
      <c r="U158" s="27">
        <f t="shared" ref="U158:U163" ca="1" si="123">S157*B158+T157*K158+U157*J158</f>
        <v>64.696836078399755</v>
      </c>
      <c r="V158" s="27">
        <f t="shared" ca="1" si="119"/>
        <v>18.265376992068148</v>
      </c>
      <c r="W158" s="27">
        <f t="shared" ca="1" si="120"/>
        <v>4.4196510128770061</v>
      </c>
      <c r="X158" s="27">
        <f t="shared" ca="1" si="121"/>
        <v>344.63596006350338</v>
      </c>
      <c r="Y158" s="27">
        <f t="shared" ca="1" si="111"/>
        <v>624</v>
      </c>
    </row>
    <row r="159" spans="1:25" x14ac:dyDescent="0.2">
      <c r="A159">
        <v>6</v>
      </c>
      <c r="B159" s="38">
        <f ca="1">tpNTRD2TRD!E85</f>
        <v>4.1218191504869495E-2</v>
      </c>
      <c r="C159" s="38">
        <f ca="1">tpNTRD2COM!E51</f>
        <v>3.134165314397197E-2</v>
      </c>
      <c r="D159" s="38">
        <f ca="1">tpNTRD2DEAD!E89</f>
        <v>9.0190421340863303E-4</v>
      </c>
      <c r="E159" s="38">
        <f ca="1">tpNTRD2LOW!E85</f>
        <v>0.10616206039641074</v>
      </c>
      <c r="F159" s="38">
        <f t="shared" ca="1" si="112"/>
        <v>0.82037619074133916</v>
      </c>
      <c r="G159" s="38">
        <f ca="1">tpTRD2TCOM!E51</f>
        <v>7.2974267634961287E-2</v>
      </c>
      <c r="H159" s="38">
        <f ca="1">tpTRD2DEAD!E89</f>
        <v>1.4666273429048138E-3</v>
      </c>
      <c r="I159" s="38">
        <f ca="1">tpTRD2LOW!E51</f>
        <v>0.12366379021968443</v>
      </c>
      <c r="J159" s="38">
        <f t="shared" ca="1" si="113"/>
        <v>0.80189531480244947</v>
      </c>
      <c r="K159" s="38">
        <f ca="1">tpCOM2TRD!E85</f>
        <v>3.7396796067566074E-2</v>
      </c>
      <c r="L159" s="38">
        <f ca="1">tpCOM2DEAD!E89</f>
        <v>5.4064683200527597E-3</v>
      </c>
      <c r="M159" s="38">
        <f ca="1">tpCOM2LOW!E85</f>
        <v>8.4399632319097528E-2</v>
      </c>
      <c r="N159" s="38">
        <f t="shared" ca="1" si="114"/>
        <v>0.87279710329328364</v>
      </c>
      <c r="O159" s="38">
        <f ca="1">tpTCOM2DEAD!E51</f>
        <v>1.9370013721773383E-3</v>
      </c>
      <c r="P159" s="38">
        <f ca="1">tpTCOM2LOW!E85</f>
        <v>5.482998415077367E-2</v>
      </c>
      <c r="Q159" s="38">
        <f t="shared" ca="1" si="115"/>
        <v>0.94323301447704899</v>
      </c>
      <c r="S159" s="27">
        <f t="shared" ca="1" si="116"/>
        <v>79.567361173939531</v>
      </c>
      <c r="T159" s="27">
        <f t="shared" ca="1" si="122"/>
        <v>85.949672206727698</v>
      </c>
      <c r="U159" s="27">
        <f t="shared" ca="1" si="123"/>
        <v>59.430240844882306</v>
      </c>
      <c r="V159" s="27">
        <f t="shared" ca="1" si="119"/>
        <v>21.949710831908536</v>
      </c>
      <c r="W159" s="27">
        <f t="shared" ca="1" si="120"/>
        <v>5.1509701831735484</v>
      </c>
      <c r="X159" s="27">
        <f t="shared" ca="1" si="121"/>
        <v>371.95204475936845</v>
      </c>
      <c r="Y159" s="27">
        <f t="shared" ca="1" si="111"/>
        <v>624</v>
      </c>
    </row>
    <row r="160" spans="1:25" x14ac:dyDescent="0.2">
      <c r="A160">
        <v>7</v>
      </c>
      <c r="B160" s="38">
        <f ca="1">tpNTRD2TRD!E86</f>
        <v>3.824060238513316E-2</v>
      </c>
      <c r="C160" s="38">
        <f ca="1">tpNTRD2COM!E52</f>
        <v>2.8233051864446024E-2</v>
      </c>
      <c r="D160" s="38">
        <f ca="1">tpNTRD2DEAD!E90</f>
        <v>9.0109151517447916E-4</v>
      </c>
      <c r="E160" s="38">
        <f ca="1">tpNTRD2LOW!E86</f>
        <v>9.7083743042913895E-2</v>
      </c>
      <c r="F160" s="38">
        <f t="shared" ca="1" si="112"/>
        <v>0.83554151119233244</v>
      </c>
      <c r="G160" s="38">
        <f ca="1">tpTRD2TCOM!E52</f>
        <v>7.0393956495020893E-2</v>
      </c>
      <c r="H160" s="38">
        <f ca="1">tpTRD2DEAD!E90</f>
        <v>1.4644794972310526E-3</v>
      </c>
      <c r="I160" s="38">
        <f ca="1">tpTRD2LOW!E52</f>
        <v>0.12571607161206144</v>
      </c>
      <c r="J160" s="38">
        <f t="shared" ca="1" si="113"/>
        <v>0.80242549239568661</v>
      </c>
      <c r="K160" s="38">
        <f ca="1">tpCOM2TRD!E86</f>
        <v>3.4035752931913632E-2</v>
      </c>
      <c r="L160" s="38">
        <f ca="1">tpCOM2DEAD!E90</f>
        <v>5.3773956010914059E-3</v>
      </c>
      <c r="M160" s="38">
        <f ca="1">tpCOM2LOW!E86</f>
        <v>7.7234801834840439E-2</v>
      </c>
      <c r="N160" s="38">
        <f t="shared" ca="1" si="114"/>
        <v>0.88335204963215452</v>
      </c>
      <c r="O160" s="38">
        <f ca="1">tpTCOM2DEAD!E52</f>
        <v>1.7507762641664204E-3</v>
      </c>
      <c r="P160" s="38">
        <f ca="1">tpTCOM2LOW!E86</f>
        <v>4.9778573378051916E-2</v>
      </c>
      <c r="Q160" s="38">
        <f t="shared" ca="1" si="115"/>
        <v>0.94847065035778166</v>
      </c>
      <c r="S160" s="27">
        <f t="shared" ca="1" si="116"/>
        <v>66.481833196859554</v>
      </c>
      <c r="T160" s="27">
        <f t="shared" ca="1" si="122"/>
        <v>78.17024854376568</v>
      </c>
      <c r="U160" s="27">
        <f t="shared" ca="1" si="123"/>
        <v>53.656405902442984</v>
      </c>
      <c r="V160" s="27">
        <f t="shared" ca="1" si="119"/>
        <v>25.002186296428793</v>
      </c>
      <c r="W160" s="27">
        <f ca="1">S159*D160+T159*L160+U159*H160+V159*O160+W159</f>
        <v>5.8103164484145697</v>
      </c>
      <c r="X160" s="27">
        <f t="shared" ca="1" si="121"/>
        <v>394.87900961208851</v>
      </c>
      <c r="Y160" s="27">
        <f t="shared" ca="1" si="111"/>
        <v>624.00000000000011</v>
      </c>
    </row>
    <row r="161" spans="1:25" x14ac:dyDescent="0.2">
      <c r="A161">
        <v>8</v>
      </c>
      <c r="B161" s="38">
        <f ca="1">tpNTRD2TRD!E87</f>
        <v>3.575529754050466E-2</v>
      </c>
      <c r="C161" s="38">
        <f ca="1">tpNTRD2COM!E53</f>
        <v>2.5815645515023355E-2</v>
      </c>
      <c r="D161" s="38">
        <f ca="1">tpNTRD2DEAD!E91</f>
        <v>9.0028028025224138E-4</v>
      </c>
      <c r="E161" s="38">
        <f ca="1">tpNTRD2LOW!E87</f>
        <v>8.9678998655552733E-2</v>
      </c>
      <c r="F161" s="38">
        <f t="shared" ca="1" si="112"/>
        <v>0.84784977800866701</v>
      </c>
      <c r="G161" s="38">
        <f ca="1">tpTRD2TCOM!E53</f>
        <v>6.8255222921352443E-2</v>
      </c>
      <c r="H161" s="38">
        <f ca="1">tpTRD2DEAD!E91</f>
        <v>1.462337933309632E-3</v>
      </c>
      <c r="I161" s="38">
        <f ca="1">tpTRD2LOW!E53</f>
        <v>0.1274981203570974</v>
      </c>
      <c r="J161" s="38">
        <f t="shared" ca="1" si="113"/>
        <v>0.80278431878824053</v>
      </c>
      <c r="K161" s="38">
        <f ca="1">tpCOM2TRD!E87</f>
        <v>3.133684740785847E-2</v>
      </c>
      <c r="L161" s="38">
        <f ca="1">tpCOM2DEAD!E91</f>
        <v>5.3486338807888778E-3</v>
      </c>
      <c r="M161" s="38">
        <f ca="1">tpCOM2LOW!E87</f>
        <v>7.1391733390143375E-2</v>
      </c>
      <c r="N161" s="38">
        <f t="shared" ca="1" si="114"/>
        <v>0.89192278532120928</v>
      </c>
      <c r="O161" s="38">
        <f ca="1">tpTCOM2DEAD!E53</f>
        <v>1.6056867148270815E-3</v>
      </c>
      <c r="P161" s="38">
        <f ca="1">tpTCOM2LOW!E87</f>
        <v>4.5730119103457367E-2</v>
      </c>
      <c r="Q161" s="38">
        <f t="shared" ca="1" si="115"/>
        <v>0.95266419418171555</v>
      </c>
      <c r="S161" s="27">
        <f t="shared" ca="1" si="116"/>
        <v>56.366607517566599</v>
      </c>
      <c r="T161" s="27">
        <f t="shared" ca="1" si="122"/>
        <v>71.438097249405729</v>
      </c>
      <c r="U161" s="27">
        <f t="shared" ca="1" si="123"/>
        <v>47.901208138460291</v>
      </c>
      <c r="V161" s="27">
        <f t="shared" ca="1" si="119"/>
        <v>27.481017606898284</v>
      </c>
      <c r="W161" s="27">
        <f t="shared" ref="W161:W163" ca="1" si="124">S160*D161+T160*L161+U160*H161+V160*O161+W160</f>
        <v>6.4068822477616028</v>
      </c>
      <c r="X161" s="27">
        <f t="shared" ca="1" si="121"/>
        <v>414.40618723990758</v>
      </c>
      <c r="Y161" s="27">
        <f t="shared" ca="1" si="111"/>
        <v>624.00000000000011</v>
      </c>
    </row>
    <row r="162" spans="1:25" x14ac:dyDescent="0.2">
      <c r="A162">
        <v>9</v>
      </c>
      <c r="B162" s="38">
        <f ca="1">tpNTRD2TRD!E88</f>
        <v>3.3641517917251784E-2</v>
      </c>
      <c r="C162" s="38">
        <f ca="1">tpNTRD2COM!E54</f>
        <v>2.3870720794556544E-2</v>
      </c>
      <c r="D162" s="38">
        <f ca="1">tpNTRD2DEAD!E92</f>
        <v>8.994705046944107E-4</v>
      </c>
      <c r="E162" s="38">
        <f ca="1">tpNTRD2LOW!E88</f>
        <v>8.3500215385306054E-2</v>
      </c>
      <c r="F162" s="38">
        <f t="shared" ca="1" si="112"/>
        <v>0.85808807539819121</v>
      </c>
      <c r="G162" s="38">
        <f ca="1">tpTRD2TCOM!E54</f>
        <v>6.643688631350475E-2</v>
      </c>
      <c r="H162" s="38">
        <f ca="1">tpTRD2DEAD!E92</f>
        <v>1.4602026236227861E-3</v>
      </c>
      <c r="I162" s="38">
        <f ca="1">tpTRD2LOW!E54</f>
        <v>0.12907534585135161</v>
      </c>
      <c r="J162" s="38">
        <f t="shared" ca="1" si="113"/>
        <v>0.80302756521152086</v>
      </c>
      <c r="K162" s="38">
        <f ca="1">tpCOM2TRD!E88</f>
        <v>2.9110622816986842E-2</v>
      </c>
      <c r="L162" s="38">
        <f ca="1">tpCOM2DEAD!E92</f>
        <v>5.320178195441061E-3</v>
      </c>
      <c r="M162" s="38">
        <f ca="1">tpCOM2LOW!E88</f>
        <v>6.6515699593102662E-2</v>
      </c>
      <c r="N162" s="38">
        <f t="shared" ca="1" si="114"/>
        <v>0.89905349939446944</v>
      </c>
      <c r="O162" s="38">
        <f ca="1">tpTCOM2DEAD!E54</f>
        <v>1.4887426215530741E-3</v>
      </c>
      <c r="P162" s="38">
        <f ca="1">tpTCOM2LOW!E88</f>
        <v>4.2396929343872625E-2</v>
      </c>
      <c r="Q162" s="38">
        <f t="shared" ca="1" si="115"/>
        <v>0.9561143280345743</v>
      </c>
      <c r="S162" s="27">
        <f t="shared" ca="1" si="116"/>
        <v>48.367513761473937</v>
      </c>
      <c r="T162" s="27">
        <f t="shared" ca="1" si="122"/>
        <v>65.572182872348819</v>
      </c>
      <c r="U162" s="27">
        <f t="shared" ca="1" si="123"/>
        <v>42.441856282645645</v>
      </c>
      <c r="V162" s="27">
        <f t="shared" ca="1" si="119"/>
        <v>29.457401802300271</v>
      </c>
      <c r="W162" s="27">
        <f t="shared" ca="1" si="124"/>
        <v>6.9485033879769471</v>
      </c>
      <c r="X162" s="27">
        <f t="shared" ca="1" si="121"/>
        <v>431.21254189325447</v>
      </c>
      <c r="Y162" s="27">
        <f t="shared" ca="1" si="111"/>
        <v>624.00000000000011</v>
      </c>
    </row>
    <row r="163" spans="1:25" x14ac:dyDescent="0.2">
      <c r="A163">
        <v>10</v>
      </c>
      <c r="B163" s="38">
        <f ca="1">tpNTRD2TRD!E89</f>
        <v>3.1816124856576256E-2</v>
      </c>
      <c r="C163" s="38">
        <f ca="1">tpNTRD2COM!E55</f>
        <v>2.2264975415762778E-2</v>
      </c>
      <c r="D163" s="38">
        <f ca="1">tpNTRD2DEAD!E93</f>
        <v>8.986621845658016E-4</v>
      </c>
      <c r="E163" s="38">
        <f ca="1">tpNTRD2LOW!E89</f>
        <v>7.8250248275182455E-2</v>
      </c>
      <c r="F163" s="38">
        <f t="shared" ca="1" si="112"/>
        <v>0.86676998926791271</v>
      </c>
      <c r="G163" s="38">
        <f ca="1">tpTRD2TCOM!E55</f>
        <v>6.4860818188268499E-2</v>
      </c>
      <c r="H163" s="38">
        <f ca="1">tpTRD2DEAD!E93</f>
        <v>1.4580735408131762E-3</v>
      </c>
      <c r="I163" s="38">
        <f ca="1">tpTRD2LOW!E55</f>
        <v>0.13049169912066561</v>
      </c>
      <c r="J163" s="38">
        <f t="shared" ca="1" si="113"/>
        <v>0.80318940915025272</v>
      </c>
      <c r="K163" s="38">
        <f ca="1">tpCOM2TRD!E89</f>
        <v>2.7235646746676223E-2</v>
      </c>
      <c r="L163" s="38">
        <f ca="1">tpCOM2DEAD!E93</f>
        <v>5.2920236864146819E-3</v>
      </c>
      <c r="M163" s="38">
        <f ca="1">tpCOM2LOW!E89</f>
        <v>6.2371779376281244E-2</v>
      </c>
      <c r="N163" s="38">
        <f t="shared" ca="1" si="114"/>
        <v>0.90510055019062785</v>
      </c>
      <c r="O163" s="38">
        <f ca="1">tpTCOM2DEAD!E55</f>
        <v>1.3920244889790157E-3</v>
      </c>
      <c r="P163" s="38">
        <f ca="1">tpTCOM2LOW!E89</f>
        <v>3.9594629531225278E-2</v>
      </c>
      <c r="Q163" s="38">
        <f t="shared" ca="1" si="115"/>
        <v>0.95901334597979571</v>
      </c>
      <c r="S163" s="27">
        <f t="shared" ca="1" si="116"/>
        <v>41.923509383948385</v>
      </c>
      <c r="T163" s="27">
        <f ca="1">S162*C163+T162*N163</f>
        <v>60.426320299784159</v>
      </c>
      <c r="U163" s="27">
        <f t="shared" ca="1" si="123"/>
        <v>37.413617136855066</v>
      </c>
      <c r="V163" s="27">
        <f t="shared" ca="1" si="119"/>
        <v>31.002854990216548</v>
      </c>
      <c r="W163" s="27">
        <f t="shared" ca="1" si="124"/>
        <v>7.4418677608454527</v>
      </c>
      <c r="X163" s="27">
        <f t="shared" ca="1" si="121"/>
        <v>445.79183042835047</v>
      </c>
      <c r="Y163" s="27">
        <f t="shared" ca="1" si="111"/>
        <v>624</v>
      </c>
    </row>
    <row r="164" spans="1:25" x14ac:dyDescent="0.2">
      <c r="A164" s="5"/>
    </row>
    <row r="165" spans="1:25" x14ac:dyDescent="0.2">
      <c r="A165" t="s">
        <v>87</v>
      </c>
      <c r="B165" s="44" t="s">
        <v>107</v>
      </c>
    </row>
    <row r="166" spans="1:25" x14ac:dyDescent="0.2">
      <c r="A166" t="s">
        <v>88</v>
      </c>
      <c r="B166" s="16" t="s">
        <v>110</v>
      </c>
      <c r="C166" s="50"/>
    </row>
    <row r="167" spans="1:25" x14ac:dyDescent="0.2">
      <c r="A167" t="s">
        <v>90</v>
      </c>
      <c r="B167" s="16" t="s">
        <v>91</v>
      </c>
    </row>
    <row r="168" spans="1:25" x14ac:dyDescent="0.2">
      <c r="A168" t="s">
        <v>109</v>
      </c>
      <c r="B168" s="16">
        <v>1051</v>
      </c>
      <c r="S168" s="5" t="s">
        <v>168</v>
      </c>
    </row>
    <row r="169" spans="1:25" x14ac:dyDescent="0.2">
      <c r="A169" s="5" t="s">
        <v>29</v>
      </c>
      <c r="B169" s="34" t="s">
        <v>0</v>
      </c>
      <c r="C169" s="39" t="s">
        <v>67</v>
      </c>
      <c r="D169" s="39" t="s">
        <v>76</v>
      </c>
      <c r="E169" s="39" t="s">
        <v>177</v>
      </c>
      <c r="F169" s="39" t="s">
        <v>4</v>
      </c>
      <c r="G169" s="35" t="s">
        <v>68</v>
      </c>
      <c r="H169" s="35" t="s">
        <v>77</v>
      </c>
      <c r="I169" s="35" t="s">
        <v>178</v>
      </c>
      <c r="J169" s="35" t="s">
        <v>2</v>
      </c>
      <c r="K169" s="36" t="s">
        <v>78</v>
      </c>
      <c r="L169" s="36" t="s">
        <v>80</v>
      </c>
      <c r="M169" s="36" t="s">
        <v>179</v>
      </c>
      <c r="N169" s="36" t="s">
        <v>92</v>
      </c>
      <c r="O169" s="37" t="s">
        <v>81</v>
      </c>
      <c r="P169" s="37" t="s">
        <v>180</v>
      </c>
      <c r="Q169" s="37" t="s">
        <v>93</v>
      </c>
      <c r="R169" s="5"/>
      <c r="S169" s="30" t="s">
        <v>69</v>
      </c>
      <c r="T169" s="30" t="s">
        <v>193</v>
      </c>
      <c r="U169" s="30" t="s">
        <v>6</v>
      </c>
      <c r="V169" s="30" t="s">
        <v>194</v>
      </c>
      <c r="W169" s="30" t="s">
        <v>195</v>
      </c>
      <c r="X169" s="30" t="s">
        <v>196</v>
      </c>
      <c r="Y169" s="5"/>
    </row>
    <row r="170" spans="1:25" x14ac:dyDescent="0.2">
      <c r="A170" s="5"/>
      <c r="B170" s="5"/>
      <c r="C170" s="40"/>
      <c r="D170" s="40"/>
      <c r="E170" s="40"/>
      <c r="F170" s="4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1" t="s">
        <v>94</v>
      </c>
    </row>
    <row r="171" spans="1:25" x14ac:dyDescent="0.2">
      <c r="A171">
        <v>0</v>
      </c>
      <c r="S171" s="16">
        <f>B168</f>
        <v>1051</v>
      </c>
      <c r="T171" s="27"/>
      <c r="U171" s="27"/>
      <c r="V171" s="27"/>
      <c r="W171" s="27"/>
      <c r="X171" s="27"/>
      <c r="Y171" s="27">
        <f>SUM(S171:X171)</f>
        <v>1051</v>
      </c>
    </row>
    <row r="172" spans="1:25" x14ac:dyDescent="0.2">
      <c r="A172">
        <v>1</v>
      </c>
      <c r="B172" s="38">
        <f ca="1">tpNTRD2TRD!I80</f>
        <v>6.6107829762352743E-2</v>
      </c>
      <c r="C172" s="38">
        <f ca="1">tpNTRD2COM!I46</f>
        <v>0.13818115266269937</v>
      </c>
      <c r="D172" s="38">
        <f ca="1">tpNTRD2DEAD!I84</f>
        <v>2.2036476169833286E-3</v>
      </c>
      <c r="E172" s="38">
        <f ca="1">tpNTRD2LOW!I80</f>
        <v>0.1621642918506121</v>
      </c>
      <c r="F172" s="38">
        <f ca="1">1-B172-C172-D172-E172</f>
        <v>0.63134307810735246</v>
      </c>
      <c r="G172" s="38">
        <f ca="1">tpTRD2TCOM!I46</f>
        <v>6.676253142314903E-2</v>
      </c>
      <c r="H172" s="38">
        <f ca="1">tpTRD2DEAD!I84</f>
        <v>7.2541644737739164E-3</v>
      </c>
      <c r="I172" s="38">
        <f ca="1">tpTRD2LOW!I46</f>
        <v>4.7603202159184677E-2</v>
      </c>
      <c r="J172" s="38">
        <f ca="1">1-G172-H172-I172</f>
        <v>0.87838010194389238</v>
      </c>
      <c r="K172" s="38">
        <f ca="1">tpCOM2TRD!I80</f>
        <v>8.638475163178061E-2</v>
      </c>
      <c r="L172" s="38">
        <f ca="1">tpCOM2DEAD!I84</f>
        <v>1.1067083601306371E-2</v>
      </c>
      <c r="M172" s="38">
        <f ca="1">tpCOM2LOW!I80</f>
        <v>0.13523463557841353</v>
      </c>
      <c r="N172" s="38">
        <f ca="1">1-K172-L172-M172</f>
        <v>0.76731352918849949</v>
      </c>
      <c r="O172" s="38">
        <f ca="1">tpTCOM2DEAD!I46</f>
        <v>2.1772709376497668E-2</v>
      </c>
      <c r="P172" s="38">
        <f ca="1">tpTCOM2LOW!I80</f>
        <v>0.11542629604096688</v>
      </c>
      <c r="Q172" s="38">
        <f ca="1">1-O172-P172</f>
        <v>0.86280099458253545</v>
      </c>
      <c r="S172" s="27">
        <f ca="1">S171*F172</f>
        <v>663.54157509082745</v>
      </c>
      <c r="T172" s="27">
        <f ca="1">S171*C172+T171*N172</f>
        <v>145.22839144849704</v>
      </c>
      <c r="U172" s="27">
        <f ca="1">S171*B172+T171*K172+U171*J172</f>
        <v>69.479329080232731</v>
      </c>
      <c r="V172" s="27">
        <f ca="1">U171*G172+V171*Q172</f>
        <v>0</v>
      </c>
      <c r="W172" s="27">
        <f ca="1">S171*D172+T171*L172+U171*H172+V171*O172+W171</f>
        <v>2.3160336454494783</v>
      </c>
      <c r="X172" s="27">
        <f ca="1">S171*E172+T171*M172+U171*I172+V171*P172+X171</f>
        <v>170.43467073499332</v>
      </c>
      <c r="Y172" s="27">
        <f t="shared" ref="Y172:Y181" ca="1" si="125">SUM(S172:X172)</f>
        <v>1051</v>
      </c>
    </row>
    <row r="173" spans="1:25" x14ac:dyDescent="0.2">
      <c r="A173">
        <v>2</v>
      </c>
      <c r="B173" s="38">
        <f ca="1">tpNTRD2TRD!I81</f>
        <v>6.3809219542026452E-2</v>
      </c>
      <c r="C173" s="38">
        <f ca="1">tpNTRD2COM!I47</f>
        <v>4.2240339127345483E-2</v>
      </c>
      <c r="D173" s="38">
        <f ca="1">tpNTRD2DEAD!I85</f>
        <v>2.1988022316855593E-3</v>
      </c>
      <c r="E173" s="38">
        <f ca="1">tpNTRD2LOW!I81</f>
        <v>0.15476851711781758</v>
      </c>
      <c r="F173" s="38">
        <f t="shared" ref="F173:F181" ca="1" si="126">1-B173-C173-D173-E173</f>
        <v>0.73698312198112492</v>
      </c>
      <c r="G173" s="38">
        <f ca="1">tpTRD2TCOM!I47</f>
        <v>4.8102925121327078E-2</v>
      </c>
      <c r="H173" s="38">
        <f ca="1">tpTRD2DEAD!I85</f>
        <v>7.2019205575227785E-3</v>
      </c>
      <c r="I173" s="38">
        <f ca="1">tpTRD2LOW!I47</f>
        <v>5.460270254904398E-2</v>
      </c>
      <c r="J173" s="38">
        <f t="shared" ref="J173:J181" ca="1" si="127">1-G173-H173-I173</f>
        <v>0.89009245177210616</v>
      </c>
      <c r="K173" s="38">
        <f ca="1">tpCOM2TRD!I81</f>
        <v>6.1434500592050134E-2</v>
      </c>
      <c r="L173" s="38">
        <f ca="1">tpCOM2DEAD!I85</f>
        <v>1.0945943924795642E-2</v>
      </c>
      <c r="M173" s="38">
        <f ca="1">tpCOM2LOW!I81</f>
        <v>0.12476956117864579</v>
      </c>
      <c r="N173" s="38">
        <f t="shared" ref="N173:N181" ca="1" si="128">1-K173-L173-M173</f>
        <v>0.80284999430450843</v>
      </c>
      <c r="O173" s="38">
        <f ca="1">tpTCOM2DEAD!I47</f>
        <v>6.9415357458165738E-3</v>
      </c>
      <c r="P173" s="38">
        <f ca="1">tpTCOM2LOW!I81</f>
        <v>8.5734947569910624E-2</v>
      </c>
      <c r="Q173" s="38">
        <f t="shared" ref="Q173:Q181" ca="1" si="129">1-O173-P173</f>
        <v>0.9073235166842728</v>
      </c>
      <c r="S173" s="27">
        <f t="shared" ref="S173:S181" ca="1" si="130">S172*F173</f>
        <v>489.01894157471105</v>
      </c>
      <c r="T173" s="27">
        <f t="shared" ref="T173:T174" ca="1" si="131">S172*C173+T172*N173</f>
        <v>144.62483440420829</v>
      </c>
      <c r="U173" s="27">
        <f t="shared" ref="U173:U174" ca="1" si="132">S172*B173+T172*K173+U172*J173</f>
        <v>113.10513010916316</v>
      </c>
      <c r="V173" s="27">
        <f t="shared" ref="V173:V181" ca="1" si="133">U172*G173+V172*Q173</f>
        <v>3.3421589642264782</v>
      </c>
      <c r="W173" s="27">
        <f t="shared" ref="W173:W177" ca="1" si="134">S172*D173+T172*L173+U172*H173+V172*O173+W172</f>
        <v>5.8650767790846796</v>
      </c>
      <c r="X173" s="27">
        <f t="shared" ref="X173:X181" ca="1" si="135">S172*E173+T172*M173+U172*I173+V172*P173+X172</f>
        <v>295.04385816860633</v>
      </c>
      <c r="Y173" s="27">
        <f t="shared" ca="1" si="125"/>
        <v>1051</v>
      </c>
    </row>
    <row r="174" spans="1:25" x14ac:dyDescent="0.2">
      <c r="A174">
        <v>3</v>
      </c>
      <c r="B174" s="38">
        <f ca="1">tpNTRD2TRD!I82</f>
        <v>5.5598251797717602E-2</v>
      </c>
      <c r="C174" s="38">
        <f ca="1">tpNTRD2COM!I48</f>
        <v>3.0369659432625373E-2</v>
      </c>
      <c r="D174" s="38">
        <f ca="1">tpNTRD2DEAD!I86</f>
        <v>2.1939781077257026E-3</v>
      </c>
      <c r="E174" s="38">
        <f ca="1">tpNTRD2LOW!I82</f>
        <v>0.13172278367856849</v>
      </c>
      <c r="F174" s="38">
        <f t="shared" ca="1" si="126"/>
        <v>0.78011532698336283</v>
      </c>
      <c r="G174" s="38">
        <f ca="1">tpTRD2TCOM!I48</f>
        <v>4.2892321806207057E-2</v>
      </c>
      <c r="H174" s="38">
        <f ca="1">tpTRD2DEAD!I86</f>
        <v>7.1504237735529053E-3</v>
      </c>
      <c r="I174" s="38">
        <f ca="1">tpTRD2LOW!I48</f>
        <v>5.7593109222340955E-2</v>
      </c>
      <c r="J174" s="38">
        <f t="shared" ca="1" si="127"/>
        <v>0.89236414519789908</v>
      </c>
      <c r="K174" s="38">
        <f ca="1">tpCOM2TRD!I82</f>
        <v>4.9394503003775569E-2</v>
      </c>
      <c r="L174" s="38">
        <f ca="1">tpCOM2DEAD!I86</f>
        <v>1.0827427510416654E-2</v>
      </c>
      <c r="M174" s="38">
        <f ca="1">tpCOM2LOW!I82</f>
        <v>0.10570980759865711</v>
      </c>
      <c r="N174" s="38">
        <f t="shared" ca="1" si="128"/>
        <v>0.83406826188715066</v>
      </c>
      <c r="O174" s="38">
        <f ca="1">tpTCOM2DEAD!I48</f>
        <v>5.0433658199672271E-3</v>
      </c>
      <c r="P174" s="38">
        <f ca="1">tpTCOM2LOW!I82</f>
        <v>6.9222353318644347E-2</v>
      </c>
      <c r="Q174" s="38">
        <f t="shared" ca="1" si="129"/>
        <v>0.92573428086138843</v>
      </c>
      <c r="S174" s="27">
        <f t="shared" ca="1" si="130"/>
        <v>381.49117150761373</v>
      </c>
      <c r="T174" s="27">
        <f t="shared" ca="1" si="131"/>
        <v>135.47832296896189</v>
      </c>
      <c r="U174" s="27">
        <f t="shared" ca="1" si="132"/>
        <v>135.26323281228389</v>
      </c>
      <c r="V174" s="27">
        <f t="shared" ca="1" si="133"/>
        <v>7.945292763847787</v>
      </c>
      <c r="W174" s="27">
        <f t="shared" ca="1" si="134"/>
        <v>9.3294938834087997</v>
      </c>
      <c r="X174" s="27">
        <f t="shared" ca="1" si="135"/>
        <v>381.49248606388392</v>
      </c>
      <c r="Y174" s="27">
        <f t="shared" ca="1" si="125"/>
        <v>1051</v>
      </c>
    </row>
    <row r="175" spans="1:25" x14ac:dyDescent="0.2">
      <c r="A175">
        <v>4</v>
      </c>
      <c r="B175" s="38">
        <f ca="1">tpNTRD2TRD!I83</f>
        <v>4.9526249891728158E-2</v>
      </c>
      <c r="C175" s="38">
        <f ca="1">tpNTRD2COM!I49</f>
        <v>2.4537336178637736E-2</v>
      </c>
      <c r="D175" s="38">
        <f ca="1">tpNTRD2DEAD!I87</f>
        <v>2.1891751054706754E-3</v>
      </c>
      <c r="E175" s="38">
        <f ca="1">tpNTRD2LOW!I83</f>
        <v>0.11531423224373261</v>
      </c>
      <c r="F175" s="38">
        <f t="shared" ca="1" si="126"/>
        <v>0.80843300658043082</v>
      </c>
      <c r="G175" s="38">
        <f ca="1">tpTRD2TCOM!I49</f>
        <v>3.9817987060312254E-2</v>
      </c>
      <c r="H175" s="38">
        <f ca="1">tpTRD2DEAD!I87</f>
        <v>7.0996582087133886E-3</v>
      </c>
      <c r="I175" s="38">
        <f ca="1">tpTRD2LOW!I49</f>
        <v>5.9622600481594401E-2</v>
      </c>
      <c r="J175" s="38">
        <f t="shared" ca="1" si="127"/>
        <v>0.89345975424937996</v>
      </c>
      <c r="K175" s="38">
        <f ca="1">tpCOM2TRD!I83</f>
        <v>4.2139314811211026E-2</v>
      </c>
      <c r="L175" s="38">
        <f ca="1">tpCOM2DEAD!I87</f>
        <v>1.0711450061345995E-2</v>
      </c>
      <c r="M175" s="38">
        <f ca="1">tpCOM2LOW!I83</f>
        <v>9.2424071360466598E-2</v>
      </c>
      <c r="N175" s="38">
        <f t="shared" ca="1" si="128"/>
        <v>0.85472516376697638</v>
      </c>
      <c r="O175" s="38">
        <f ca="1">tpTCOM2DEAD!I49</f>
        <v>4.1053623033093789E-3</v>
      </c>
      <c r="P175" s="38">
        <f ca="1">tpTCOM2LOW!I83</f>
        <v>5.9100264236560451E-2</v>
      </c>
      <c r="Q175" s="38">
        <f t="shared" ca="1" si="129"/>
        <v>0.93679437346013017</v>
      </c>
      <c r="S175" s="27">
        <f t="shared" ca="1" si="130"/>
        <v>308.41005476579096</v>
      </c>
      <c r="T175" s="27">
        <f ca="1">S174*C175+T174*N175</f>
        <v>125.15750891098592</v>
      </c>
      <c r="U175" s="27">
        <f ca="1">S174*B175+T174*K175+U174*J175</f>
        <v>145.45504554069805</v>
      </c>
      <c r="V175" s="27">
        <f t="shared" ca="1" si="133"/>
        <v>12.829015210521618</v>
      </c>
      <c r="W175" s="27">
        <f t="shared" ca="1" si="134"/>
        <v>12.608755176481349</v>
      </c>
      <c r="X175" s="27">
        <f t="shared" ca="1" si="135"/>
        <v>446.53962039552209</v>
      </c>
      <c r="Y175" s="27">
        <f t="shared" ca="1" si="125"/>
        <v>1051</v>
      </c>
    </row>
    <row r="176" spans="1:25" x14ac:dyDescent="0.2">
      <c r="A176">
        <v>5</v>
      </c>
      <c r="B176" s="38">
        <f ca="1">tpNTRD2TRD!I84</f>
        <v>4.4902192854246792E-2</v>
      </c>
      <c r="C176" s="38">
        <f ca="1">tpNTRD2COM!I50</f>
        <v>2.0940735151495526E-2</v>
      </c>
      <c r="D176" s="38">
        <f ca="1">tpNTRD2DEAD!I88</f>
        <v>2.1843930865047545E-3</v>
      </c>
      <c r="E176" s="38">
        <f ca="1">tpNTRD2LOW!I84</f>
        <v>0.10314013003590117</v>
      </c>
      <c r="F176" s="38">
        <f t="shared" ca="1" si="126"/>
        <v>0.82883254887185176</v>
      </c>
      <c r="G176" s="38">
        <f ca="1">tpTRD2TCOM!I50</f>
        <v>3.767492275254658E-2</v>
      </c>
      <c r="H176" s="38">
        <f ca="1">tpTRD2DEAD!I88</f>
        <v>7.0496083985779334E-3</v>
      </c>
      <c r="I176" s="38">
        <f ca="1">tpTRD2LOW!I50</f>
        <v>6.1177164449517818E-2</v>
      </c>
      <c r="J176" s="38">
        <f t="shared" ca="1" si="127"/>
        <v>0.89409830439935767</v>
      </c>
      <c r="K176" s="38">
        <f ca="1">tpCOM2TRD!I84</f>
        <v>3.7142536450618824E-2</v>
      </c>
      <c r="L176" s="38">
        <f ca="1">tpCOM2DEAD!I88</f>
        <v>1.0597930854247317E-2</v>
      </c>
      <c r="M176" s="38">
        <f ca="1">tpCOM2LOW!I84</f>
        <v>8.2641696714526591E-2</v>
      </c>
      <c r="N176" s="38">
        <f t="shared" ca="1" si="128"/>
        <v>0.86961783598060727</v>
      </c>
      <c r="O176" s="38">
        <f ca="1">tpTCOM2DEAD!I50</f>
        <v>3.5241334781509481E-3</v>
      </c>
      <c r="P176" s="38">
        <f ca="1">tpTCOM2LOW!I84</f>
        <v>5.2080740699283701E-2</v>
      </c>
      <c r="Q176" s="38">
        <f t="shared" ca="1" si="129"/>
        <v>0.94439512582256535</v>
      </c>
      <c r="S176" s="27">
        <f t="shared" ca="1" si="130"/>
        <v>255.62029178923791</v>
      </c>
      <c r="T176" s="27">
        <f t="shared" ref="T176:T180" ca="1" si="136">S175*C176+T175*N176</f>
        <v>115.29753533080381</v>
      </c>
      <c r="U176" s="27">
        <f t="shared" ref="U176:U181" ca="1" si="137">S175*B176+T175*K176+U175*J176</f>
        <v>148.5480646783468</v>
      </c>
      <c r="V176" s="27">
        <f t="shared" ca="1" si="133"/>
        <v>17.595667038634112</v>
      </c>
      <c r="W176" s="27">
        <f t="shared" ca="1" si="134"/>
        <v>15.679466865903114</v>
      </c>
      <c r="X176" s="27">
        <f t="shared" ca="1" si="135"/>
        <v>498.25897429707425</v>
      </c>
      <c r="Y176" s="27">
        <f t="shared" ca="1" si="125"/>
        <v>1051</v>
      </c>
    </row>
    <row r="177" spans="1:25" x14ac:dyDescent="0.2">
      <c r="A177">
        <v>6</v>
      </c>
      <c r="B177" s="38">
        <f ca="1">tpNTRD2TRD!I85</f>
        <v>4.1245477400486341E-2</v>
      </c>
      <c r="C177" s="38">
        <f ca="1">tpNTRD2COM!I51</f>
        <v>1.8455285317307668E-2</v>
      </c>
      <c r="D177" s="38">
        <f ca="1">tpNTRD2DEAD!I89</f>
        <v>2.1796319136218045E-3</v>
      </c>
      <c r="E177" s="38">
        <f ca="1">tpNTRD2LOW!I85</f>
        <v>9.3701290134453497E-2</v>
      </c>
      <c r="F177" s="38">
        <f t="shared" ca="1" si="126"/>
        <v>0.84441831523413069</v>
      </c>
      <c r="G177" s="38">
        <f ca="1">tpTRD2TCOM!I51</f>
        <v>3.604913639033569E-2</v>
      </c>
      <c r="H177" s="38">
        <f ca="1">tpTRD2DEAD!I89</f>
        <v>7.0002593117418632E-3</v>
      </c>
      <c r="I177" s="38">
        <f ca="1">tpTRD2LOW!I51</f>
        <v>6.2444268559568417E-2</v>
      </c>
      <c r="J177" s="38">
        <f t="shared" ca="1" si="127"/>
        <v>0.89450633573835403</v>
      </c>
      <c r="K177" s="38">
        <f ca="1">tpCOM2TRD!I85</f>
        <v>3.3431722778320516E-2</v>
      </c>
      <c r="L177" s="38">
        <f ca="1">tpCOM2DEAD!I89</f>
        <v>1.0486792551899216E-2</v>
      </c>
      <c r="M177" s="38">
        <f ca="1">tpCOM2LOW!I85</f>
        <v>7.5085053810083235E-2</v>
      </c>
      <c r="N177" s="38">
        <f t="shared" ca="1" si="128"/>
        <v>0.88099643085969703</v>
      </c>
      <c r="O177" s="38">
        <f ca="1">tpTCOM2DEAD!I51</f>
        <v>3.1208202370114346E-3</v>
      </c>
      <c r="P177" s="38">
        <f ca="1">tpTCOM2LOW!I85</f>
        <v>4.6849908036065924E-2</v>
      </c>
      <c r="Q177" s="38">
        <f t="shared" ca="1" si="129"/>
        <v>0.95002927172692264</v>
      </c>
      <c r="S177" s="27">
        <f t="shared" ca="1" si="130"/>
        <v>215.85045613232518</v>
      </c>
      <c r="T177" s="27">
        <f t="shared" ca="1" si="136"/>
        <v>106.29426253122179</v>
      </c>
      <c r="U177" s="27">
        <f t="shared" ca="1" si="137"/>
        <v>147.2749612227538</v>
      </c>
      <c r="V177" s="27">
        <f t="shared" ca="1" si="133"/>
        <v>22.071428186373112</v>
      </c>
      <c r="W177" s="27">
        <f t="shared" ca="1" si="134"/>
        <v>18.540514233199378</v>
      </c>
      <c r="X177" s="27">
        <f t="shared" ca="1" si="135"/>
        <v>540.96837769412673</v>
      </c>
      <c r="Y177" s="27">
        <f t="shared" ca="1" si="125"/>
        <v>1051</v>
      </c>
    </row>
    <row r="178" spans="1:25" x14ac:dyDescent="0.2">
      <c r="A178">
        <v>7</v>
      </c>
      <c r="B178" s="38">
        <f ca="1">tpNTRD2TRD!I86</f>
        <v>3.826491223506101E-2</v>
      </c>
      <c r="C178" s="38">
        <f ca="1">tpNTRD2COM!I52</f>
        <v>1.6613848530606323E-2</v>
      </c>
      <c r="D178" s="38">
        <f ca="1">tpNTRD2DEAD!I90</f>
        <v>2.1748914508068484E-3</v>
      </c>
      <c r="E178" s="38">
        <f ca="1">tpNTRD2LOW!I86</f>
        <v>8.6128852346953E-2</v>
      </c>
      <c r="F178" s="38">
        <f t="shared" ca="1" si="126"/>
        <v>0.85681749543657282</v>
      </c>
      <c r="G178" s="38">
        <f ca="1">tpTRD2TCOM!I52</f>
        <v>3.4750023108209183E-2</v>
      </c>
      <c r="H178" s="38">
        <f ca="1">tpTRD2DEAD!I90</f>
        <v>6.9515963347677179E-3</v>
      </c>
      <c r="I178" s="38">
        <f ca="1">tpTRD2LOW!I52</f>
        <v>6.3517394069433575E-2</v>
      </c>
      <c r="J178" s="38">
        <f t="shared" ca="1" si="127"/>
        <v>0.89478098648758952</v>
      </c>
      <c r="K178" s="38">
        <f ca="1">tpCOM2TRD!I86</f>
        <v>3.0537430288471779E-2</v>
      </c>
      <c r="L178" s="38">
        <f ca="1">tpCOM2DEAD!I90</f>
        <v>1.0377961027492222E-2</v>
      </c>
      <c r="M178" s="38">
        <f ca="1">tpCOM2LOW!I86</f>
        <v>6.9034773770849656E-2</v>
      </c>
      <c r="N178" s="38">
        <f t="shared" ca="1" si="128"/>
        <v>0.89004983491318634</v>
      </c>
      <c r="O178" s="38">
        <f ca="1">tpTCOM2DEAD!I52</f>
        <v>2.8209426303265062E-3</v>
      </c>
      <c r="P178" s="38">
        <f ca="1">tpTCOM2LOW!I86</f>
        <v>4.2762619185785278E-2</v>
      </c>
      <c r="Q178" s="38">
        <f t="shared" ca="1" si="129"/>
        <v>0.95441643818388822</v>
      </c>
      <c r="S178" s="27">
        <f t="shared" ca="1" si="130"/>
        <v>184.94444721214069</v>
      </c>
      <c r="T178" s="27">
        <f t="shared" ca="1" si="136"/>
        <v>98.193297601577584</v>
      </c>
      <c r="U178" s="27">
        <f t="shared" ca="1" si="137"/>
        <v>143.28428747973015</v>
      </c>
      <c r="V178" s="27">
        <f t="shared" ca="1" si="133"/>
        <v>26.183142181021008</v>
      </c>
      <c r="W178" s="27">
        <f ca="1">S177*D178+T177*L178+U177*H178+V177*O178+W177</f>
        <v>21.199141572211659</v>
      </c>
      <c r="X178" s="27">
        <f t="shared" ca="1" si="135"/>
        <v>577.19568395331885</v>
      </c>
      <c r="Y178" s="27">
        <f t="shared" ca="1" si="125"/>
        <v>1051</v>
      </c>
    </row>
    <row r="179" spans="1:25" x14ac:dyDescent="0.2">
      <c r="A179">
        <v>8</v>
      </c>
      <c r="B179" s="38">
        <f ca="1">tpNTRD2TRD!I87</f>
        <v>3.5777256736492347E-2</v>
      </c>
      <c r="C179" s="38">
        <f ca="1">tpNTRD2COM!I53</f>
        <v>1.518354292004731E-2</v>
      </c>
      <c r="D179" s="38">
        <f ca="1">tpNTRD2DEAD!I91</f>
        <v>2.1701715632272967E-3</v>
      </c>
      <c r="E179" s="38">
        <f ca="1">tpNTRD2LOW!I87</f>
        <v>7.9891632205672636E-2</v>
      </c>
      <c r="F179" s="38">
        <f t="shared" ca="1" si="126"/>
        <v>0.86697739657456041</v>
      </c>
      <c r="G179" s="38">
        <f ca="1">tpTRD2TCOM!I53</f>
        <v>3.3674639733551781E-2</v>
      </c>
      <c r="H179" s="38">
        <f ca="1">tpTRD2DEAD!I91</f>
        <v>6.9036052577614582E-3</v>
      </c>
      <c r="I179" s="38">
        <f ca="1">tpTRD2LOW!I53</f>
        <v>6.4450262284593274E-2</v>
      </c>
      <c r="J179" s="38">
        <f t="shared" ca="1" si="127"/>
        <v>0.89497149272409349</v>
      </c>
      <c r="K179" s="38">
        <f ca="1">tpCOM2TRD!I87</f>
        <v>2.8200380329303942E-2</v>
      </c>
      <c r="L179" s="38">
        <f ca="1">tpCOM2DEAD!I91</f>
        <v>1.0271365199750249E-2</v>
      </c>
      <c r="M179" s="38">
        <f ca="1">tpCOM2LOW!I87</f>
        <v>6.4057052554867377E-2</v>
      </c>
      <c r="N179" s="38">
        <f t="shared" ca="1" si="128"/>
        <v>0.89747120191607843</v>
      </c>
      <c r="O179" s="38">
        <f ca="1">tpTCOM2DEAD!I53</f>
        <v>2.5872817283033589E-3</v>
      </c>
      <c r="P179" s="38">
        <f ca="1">tpTCOM2LOW!I87</f>
        <v>3.9459046718378965E-2</v>
      </c>
      <c r="Q179" s="38">
        <f t="shared" ca="1" si="129"/>
        <v>0.95795367155331768</v>
      </c>
      <c r="S179" s="27">
        <f t="shared" ca="1" si="130"/>
        <v>160.34265535490294</v>
      </c>
      <c r="T179" s="27">
        <f t="shared" ca="1" si="136"/>
        <v>90.933768770660976</v>
      </c>
      <c r="U179" s="27">
        <f t="shared" ca="1" si="137"/>
        <v>137.62124595769268</v>
      </c>
      <c r="V179" s="27">
        <f t="shared" ca="1" si="133"/>
        <v>29.907283945470194</v>
      </c>
      <c r="W179" s="27">
        <f t="shared" ref="W179:W181" ca="1" si="138">S178*D179+T178*L179+U178*H179+V178*O179+W178</f>
        <v>23.666003297915996</v>
      </c>
      <c r="X179" s="27">
        <f t="shared" ca="1" si="135"/>
        <v>608.52904267335714</v>
      </c>
      <c r="Y179" s="27">
        <f t="shared" ca="1" si="125"/>
        <v>1051</v>
      </c>
    </row>
    <row r="180" spans="1:25" x14ac:dyDescent="0.2">
      <c r="A180">
        <v>9</v>
      </c>
      <c r="B180" s="38">
        <f ca="1">tpNTRD2TRD!I88</f>
        <v>3.3661568186618362E-2</v>
      </c>
      <c r="C180" s="38">
        <f ca="1">tpNTRD2COM!I54</f>
        <v>1.4033859271320948E-2</v>
      </c>
      <c r="D180" s="38">
        <f ca="1">tpNTRD2DEAD!I92</f>
        <v>2.165472117217293E-3</v>
      </c>
      <c r="E180" s="38">
        <f ca="1">tpNTRD2LOW!I88</f>
        <v>7.464654948575089E-2</v>
      </c>
      <c r="F180" s="38">
        <f t="shared" ca="1" si="126"/>
        <v>0.87549255093909251</v>
      </c>
      <c r="G180" s="38">
        <f ca="1">tpTRD2TCOM!I54</f>
        <v>3.2761356508238526E-2</v>
      </c>
      <c r="H180" s="38">
        <f ca="1">tpTRD2DEAD!I92</f>
        <v>6.856272260534757E-3</v>
      </c>
      <c r="I180" s="38">
        <f ca="1">tpTRD2LOW!I54</f>
        <v>6.5276722864784698E-2</v>
      </c>
      <c r="J180" s="38">
        <f t="shared" ca="1" si="127"/>
        <v>0.89510564836644202</v>
      </c>
      <c r="K180" s="38">
        <f ca="1">tpCOM2TRD!I88</f>
        <v>2.6263788804236854E-2</v>
      </c>
      <c r="L180" s="38">
        <f ca="1">tpCOM2DEAD!I92</f>
        <v>1.0166936878112209E-2</v>
      </c>
      <c r="M180" s="38">
        <f ca="1">tpCOM2LOW!I88</f>
        <v>5.9873918127255177E-2</v>
      </c>
      <c r="N180" s="38">
        <f t="shared" ca="1" si="128"/>
        <v>0.90369535619039576</v>
      </c>
      <c r="O180" s="38">
        <f ca="1">tpTCOM2DEAD!I54</f>
        <v>2.3989328258872122E-3</v>
      </c>
      <c r="P180" s="38">
        <f ca="1">tpTCOM2LOW!I88</f>
        <v>3.6720232255989971E-2</v>
      </c>
      <c r="Q180" s="38">
        <f t="shared" ca="1" si="129"/>
        <v>0.96088083491812282</v>
      </c>
      <c r="S180" s="27">
        <f t="shared" ca="1" si="130"/>
        <v>140.37880036101171</v>
      </c>
      <c r="T180" s="27">
        <f t="shared" ca="1" si="136"/>
        <v>84.426650819378182</v>
      </c>
      <c r="U180" s="27">
        <f t="shared" ca="1" si="137"/>
        <v>130.97120511657656</v>
      </c>
      <c r="V180" s="27">
        <f t="shared" ca="1" si="133"/>
        <v>33.245994669584718</v>
      </c>
      <c r="W180" s="27">
        <f t="shared" ca="1" si="138"/>
        <v>25.95305303077766</v>
      </c>
      <c r="X180" s="27">
        <f t="shared" ca="1" si="135"/>
        <v>636.02429600267112</v>
      </c>
      <c r="Y180" s="27">
        <f t="shared" ca="1" si="125"/>
        <v>1051</v>
      </c>
    </row>
    <row r="181" spans="1:25" x14ac:dyDescent="0.2">
      <c r="A181">
        <v>10</v>
      </c>
      <c r="B181" s="38">
        <f ca="1">tpNTRD2TRD!I89</f>
        <v>3.1834590834129872E-2</v>
      </c>
      <c r="C181" s="38">
        <f ca="1">tpNTRD2COM!I55</f>
        <v>1.3085387556149075E-2</v>
      </c>
      <c r="D181" s="38">
        <f ca="1">tpNTRD2DEAD!I93</f>
        <v>2.1607929802676118E-3</v>
      </c>
      <c r="E181" s="38">
        <f ca="1">tpNTRD2LOW!I89</f>
        <v>7.0161505801857427E-2</v>
      </c>
      <c r="F181" s="38">
        <f t="shared" ca="1" si="126"/>
        <v>0.88275772282759601</v>
      </c>
      <c r="G181" s="38">
        <f ca="1">tpTRD2TCOM!I55</f>
        <v>3.1970497324478653E-2</v>
      </c>
      <c r="H181" s="38">
        <f ca="1">tpTRD2DEAD!I93</f>
        <v>6.8095838993398328E-3</v>
      </c>
      <c r="I181" s="38">
        <f ca="1">tpTRD2LOW!I55</f>
        <v>6.6019539681739792E-2</v>
      </c>
      <c r="J181" s="38">
        <f t="shared" ca="1" si="127"/>
        <v>0.89520037909444172</v>
      </c>
      <c r="K181" s="38">
        <f ca="1">tpCOM2TRD!I89</f>
        <v>2.4626416788939953E-2</v>
      </c>
      <c r="L181" s="38">
        <f ca="1">tpCOM2DEAD!I93</f>
        <v>1.0064610617263936E-2</v>
      </c>
      <c r="M181" s="38">
        <f ca="1">tpCOM2LOW!I89</f>
        <v>5.6298273478973426E-2</v>
      </c>
      <c r="N181" s="38">
        <f t="shared" ca="1" si="128"/>
        <v>0.90901069911482268</v>
      </c>
      <c r="O181" s="38">
        <f ca="1">tpTCOM2DEAD!I55</f>
        <v>2.2431494367833871E-3</v>
      </c>
      <c r="P181" s="38">
        <f ca="1">tpTCOM2LOW!I89</f>
        <v>3.4404179141394597E-2</v>
      </c>
      <c r="Q181" s="38">
        <f t="shared" ca="1" si="129"/>
        <v>0.96335267142182202</v>
      </c>
      <c r="S181" s="27">
        <f t="shared" ca="1" si="130"/>
        <v>123.92047013995641</v>
      </c>
      <c r="T181" s="27">
        <f ca="1">S180*C181+T180*N181</f>
        <v>78.581639892637099</v>
      </c>
      <c r="U181" s="27">
        <f t="shared" ca="1" si="137"/>
        <v>123.79350003326633</v>
      </c>
      <c r="V181" s="27">
        <f t="shared" ca="1" si="133"/>
        <v>36.21483234178335</v>
      </c>
      <c r="W181" s="27">
        <f t="shared" ca="1" si="138"/>
        <v>28.072539067250229</v>
      </c>
      <c r="X181" s="27">
        <f t="shared" ca="1" si="135"/>
        <v>660.41701852510653</v>
      </c>
      <c r="Y181" s="27">
        <f t="shared" ca="1" si="125"/>
        <v>1051</v>
      </c>
    </row>
    <row r="182" spans="1:25" x14ac:dyDescent="0.2">
      <c r="A182" s="5"/>
    </row>
    <row r="183" spans="1:25" x14ac:dyDescent="0.2">
      <c r="A183" t="s">
        <v>87</v>
      </c>
      <c r="B183" s="16" t="s">
        <v>104</v>
      </c>
    </row>
    <row r="184" spans="1:25" x14ac:dyDescent="0.2">
      <c r="A184" t="s">
        <v>88</v>
      </c>
      <c r="B184" s="16" t="s">
        <v>110</v>
      </c>
    </row>
    <row r="185" spans="1:25" x14ac:dyDescent="0.2">
      <c r="A185" t="s">
        <v>90</v>
      </c>
      <c r="B185" s="16" t="s">
        <v>91</v>
      </c>
    </row>
    <row r="186" spans="1:25" x14ac:dyDescent="0.2">
      <c r="A186" t="s">
        <v>109</v>
      </c>
      <c r="B186">
        <v>2170</v>
      </c>
      <c r="S186" s="5" t="s">
        <v>168</v>
      </c>
    </row>
    <row r="187" spans="1:25" x14ac:dyDescent="0.2">
      <c r="A187" s="5" t="s">
        <v>29</v>
      </c>
      <c r="B187" s="34" t="s">
        <v>0</v>
      </c>
      <c r="C187" s="39" t="s">
        <v>67</v>
      </c>
      <c r="D187" s="39" t="s">
        <v>76</v>
      </c>
      <c r="E187" s="39" t="s">
        <v>177</v>
      </c>
      <c r="F187" s="39" t="s">
        <v>4</v>
      </c>
      <c r="G187" s="35" t="s">
        <v>68</v>
      </c>
      <c r="H187" s="35" t="s">
        <v>77</v>
      </c>
      <c r="I187" s="35" t="s">
        <v>178</v>
      </c>
      <c r="J187" s="35" t="s">
        <v>2</v>
      </c>
      <c r="K187" s="36" t="s">
        <v>78</v>
      </c>
      <c r="L187" s="36" t="s">
        <v>80</v>
      </c>
      <c r="M187" s="36" t="s">
        <v>179</v>
      </c>
      <c r="N187" s="36" t="s">
        <v>92</v>
      </c>
      <c r="O187" s="37" t="s">
        <v>81</v>
      </c>
      <c r="P187" s="37" t="s">
        <v>180</v>
      </c>
      <c r="Q187" s="37" t="s">
        <v>93</v>
      </c>
      <c r="R187" s="5"/>
      <c r="S187" s="30" t="s">
        <v>69</v>
      </c>
      <c r="T187" s="30" t="s">
        <v>193</v>
      </c>
      <c r="U187" s="30" t="s">
        <v>6</v>
      </c>
      <c r="V187" s="30" t="s">
        <v>194</v>
      </c>
      <c r="W187" s="30" t="s">
        <v>195</v>
      </c>
      <c r="X187" s="30" t="s">
        <v>196</v>
      </c>
      <c r="Y187" s="5"/>
    </row>
    <row r="188" spans="1:25" x14ac:dyDescent="0.2">
      <c r="A188" s="5"/>
      <c r="B188" s="5"/>
      <c r="C188" s="40"/>
      <c r="D188" s="40"/>
      <c r="E188" s="40"/>
      <c r="F188" s="4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1" t="s">
        <v>94</v>
      </c>
    </row>
    <row r="189" spans="1:25" x14ac:dyDescent="0.2">
      <c r="A189">
        <v>0</v>
      </c>
      <c r="S189">
        <f>B186</f>
        <v>2170</v>
      </c>
      <c r="T189" s="27"/>
      <c r="U189" s="27"/>
      <c r="V189" s="27"/>
      <c r="W189" s="27"/>
      <c r="X189" s="27"/>
      <c r="Y189" s="27">
        <f>SUM(S189:X189)</f>
        <v>2170</v>
      </c>
    </row>
    <row r="190" spans="1:25" x14ac:dyDescent="0.2">
      <c r="A190">
        <v>1</v>
      </c>
      <c r="B190" s="38">
        <f ca="1">tpNTRD2TRD!M80</f>
        <v>4.9086523637090207E-2</v>
      </c>
      <c r="C190" s="38">
        <f ca="1">tpNTRD2COM!M46</f>
        <v>0.15939164655656701</v>
      </c>
      <c r="D190" s="38">
        <f ca="1">tpNTRD2DEAD!M84</f>
        <v>4.5920366975920057E-3</v>
      </c>
      <c r="E190" s="38">
        <f ca="1">tpNTRD2LOW!M80</f>
        <v>8.2213950190068719E-2</v>
      </c>
      <c r="F190" s="38">
        <f ca="1">1-B190-C190-D190-E190</f>
        <v>0.70471584291868206</v>
      </c>
      <c r="G190" s="38">
        <f ca="1">tpTRD2TCOM!M46</f>
        <v>0.1036688953647813</v>
      </c>
      <c r="H190" s="38">
        <f ca="1">tpTRD2DEAD!M84</f>
        <v>4.6671907238335919E-3</v>
      </c>
      <c r="I190" s="38">
        <f ca="1">tpTRD2LOW!M46</f>
        <v>3.646347990120602E-2</v>
      </c>
      <c r="J190" s="38">
        <f ca="1">1-G190-H190-I190</f>
        <v>0.85520043401017909</v>
      </c>
      <c r="K190" s="38">
        <f ca="1">tpCOM2TRD!M80</f>
        <v>6.9910264900742036E-2</v>
      </c>
      <c r="L190" s="38">
        <f ca="1">tpCOM2DEAD!M84</f>
        <v>2.283933333502719E-2</v>
      </c>
      <c r="M190" s="38">
        <f ca="1">tpCOM2LOW!M80</f>
        <v>6.3606352073892092E-2</v>
      </c>
      <c r="N190" s="38">
        <f ca="1">1-K190-L190-M190</f>
        <v>0.84364404969033868</v>
      </c>
      <c r="O190" s="38">
        <f ca="1">tpTCOM2DEAD!M46</f>
        <v>5.1507428658726373E-2</v>
      </c>
      <c r="P190" s="38">
        <f ca="1">tpTCOM2LOW!M80</f>
        <v>6.3334880094520707E-2</v>
      </c>
      <c r="Q190" s="38">
        <f ca="1">1-O190-P190</f>
        <v>0.88515769124675292</v>
      </c>
      <c r="S190" s="27">
        <f ca="1">S189*F190</f>
        <v>1529.23337913354</v>
      </c>
      <c r="T190" s="27">
        <f ca="1">S189*C190+T189*N190</f>
        <v>345.87987302775042</v>
      </c>
      <c r="U190" s="27">
        <f ca="1">S189*B190+T189*K190+U189*J190</f>
        <v>106.51775629248574</v>
      </c>
      <c r="V190" s="27">
        <f ca="1">U189*G190+V189*Q190</f>
        <v>0</v>
      </c>
      <c r="W190" s="27">
        <f ca="1">S189*D190+T189*L190+U189*H190+V189*O190+W189</f>
        <v>9.9647196337746529</v>
      </c>
      <c r="X190" s="27">
        <f ca="1">S189*E190+T189*M190+U189*I190+V189*P190+X189</f>
        <v>178.40427191244913</v>
      </c>
      <c r="Y190" s="27">
        <f t="shared" ref="Y190:Y199" ca="1" si="139">SUM(S190:X190)</f>
        <v>2170</v>
      </c>
    </row>
    <row r="191" spans="1:25" x14ac:dyDescent="0.2">
      <c r="A191">
        <v>2</v>
      </c>
      <c r="B191" s="38">
        <f ca="1">tpNTRD2TRD!M81</f>
        <v>5.1023738554525688E-2</v>
      </c>
      <c r="C191" s="38">
        <f ca="1">tpNTRD2COM!M47</f>
        <v>4.9141886668995993E-2</v>
      </c>
      <c r="D191" s="38">
        <f ca="1">tpNTRD2DEAD!M85</f>
        <v>4.5710462853033595E-3</v>
      </c>
      <c r="E191" s="38">
        <f ca="1">tpNTRD2LOW!M81</f>
        <v>9.6036657304494844E-2</v>
      </c>
      <c r="F191" s="38">
        <f t="shared" ref="F191:F199" ca="1" si="140">1-B191-C191-D191-E191</f>
        <v>0.79922667118668012</v>
      </c>
      <c r="G191" s="38">
        <f ca="1">tpTRD2TCOM!M47</f>
        <v>7.5116200813245104E-2</v>
      </c>
      <c r="H191" s="38">
        <f ca="1">tpTRD2DEAD!M85</f>
        <v>4.6455092461726855E-3</v>
      </c>
      <c r="I191" s="38">
        <f ca="1">tpTRD2LOW!M47</f>
        <v>4.1861241250302217E-2</v>
      </c>
      <c r="J191" s="38">
        <f t="shared" ref="J191:J199" ca="1" si="141">1-G191-H191-I191</f>
        <v>0.87837704869027999</v>
      </c>
      <c r="K191" s="38">
        <f ca="1">tpCOM2TRD!M81</f>
        <v>5.2309637481600557E-2</v>
      </c>
      <c r="L191" s="38">
        <f ca="1">tpCOM2DEAD!M85</f>
        <v>2.2329345959504754E-2</v>
      </c>
      <c r="M191" s="38">
        <f ca="1">tpCOM2LOW!M81</f>
        <v>7.247328681887244E-2</v>
      </c>
      <c r="N191" s="38">
        <f t="shared" ref="N191:N199" ca="1" si="142">1-K191-L191-M191</f>
        <v>0.85288772974002225</v>
      </c>
      <c r="O191" s="38">
        <f ca="1">tpTCOM2DEAD!M47</f>
        <v>1.6594233663470792E-2</v>
      </c>
      <c r="P191" s="38">
        <f ca="1">tpTCOM2LOW!M81</f>
        <v>5.4726797870883415E-2</v>
      </c>
      <c r="Q191" s="38">
        <f t="shared" ref="Q191:Q199" ca="1" si="143">1-O191-P191</f>
        <v>0.92867896846564579</v>
      </c>
      <c r="S191" s="27">
        <f t="shared" ref="S191:S199" ca="1" si="144">S190*F191</f>
        <v>1222.2041030724574</v>
      </c>
      <c r="T191" s="27">
        <f t="shared" ref="T191:T192" ca="1" si="145">S190*C191+T190*N191</f>
        <v>370.1461130772314</v>
      </c>
      <c r="U191" s="27">
        <f t="shared" ref="U191:U192" ca="1" si="146">S190*B191+T190*K191+U190*J191</f>
        <v>189.68280730133137</v>
      </c>
      <c r="V191" s="27">
        <f t="shared" ref="V191:V199" ca="1" si="147">U190*G191+V190*Q191</f>
        <v>8.0012091718426621</v>
      </c>
      <c r="W191" s="27">
        <f t="shared" ref="W191:W195" ca="1" si="148">S190*D191+T190*L191+U190*H191+V190*O191+W190</f>
        <v>25.173016757829451</v>
      </c>
      <c r="X191" s="27">
        <f t="shared" ref="X191:X199" ca="1" si="149">S190*E191+T190*M191+U190*I191+V190*P191+X190</f>
        <v>354.79275061930753</v>
      </c>
      <c r="Y191" s="27">
        <f t="shared" ca="1" si="139"/>
        <v>2170</v>
      </c>
    </row>
    <row r="192" spans="1:25" x14ac:dyDescent="0.2">
      <c r="A192">
        <v>3</v>
      </c>
      <c r="B192" s="38">
        <f ca="1">tpNTRD2TRD!M82</f>
        <v>4.5673737598375896E-2</v>
      </c>
      <c r="C192" s="38">
        <f ca="1">tpNTRD2COM!M48</f>
        <v>3.5367680546526725E-2</v>
      </c>
      <c r="D192" s="38">
        <f ca="1">tpNTRD2DEAD!M86</f>
        <v>4.5502468961317044E-3</v>
      </c>
      <c r="E192" s="38">
        <f ca="1">tpNTRD2LOW!M82</f>
        <v>8.7517560928127902E-2</v>
      </c>
      <c r="F192" s="38">
        <f t="shared" ca="1" si="140"/>
        <v>0.82689077403083777</v>
      </c>
      <c r="G192" s="38">
        <f ca="1">tpTRD2TCOM!M48</f>
        <v>6.7084168861709981E-2</v>
      </c>
      <c r="H192" s="38">
        <f ca="1">tpTRD2DEAD!M86</f>
        <v>4.6240282800429355E-3</v>
      </c>
      <c r="I192" s="38">
        <f ca="1">tpTRD2LOW!M48</f>
        <v>4.4170237083460906E-2</v>
      </c>
      <c r="J192" s="38">
        <f t="shared" ca="1" si="141"/>
        <v>0.88412156577478618</v>
      </c>
      <c r="K192" s="38">
        <f ca="1">tpCOM2TRD!M82</f>
        <v>4.2734393948167471E-2</v>
      </c>
      <c r="L192" s="38">
        <f ca="1">tpCOM2DEAD!M86</f>
        <v>2.1841636501735873E-2</v>
      </c>
      <c r="M192" s="38">
        <f ca="1">tpCOM2LOW!M82</f>
        <v>6.6066086041388861E-2</v>
      </c>
      <c r="N192" s="38">
        <f t="shared" ca="1" si="142"/>
        <v>0.8693578835087078</v>
      </c>
      <c r="O192" s="38">
        <f ca="1">tpTCOM2DEAD!M48</f>
        <v>1.2072621740589651E-2</v>
      </c>
      <c r="P192" s="38">
        <f ca="1">tpTCOM2LOW!M82</f>
        <v>4.640041246954385E-2</v>
      </c>
      <c r="Q192" s="38">
        <f t="shared" ca="1" si="143"/>
        <v>0.9415269657898665</v>
      </c>
      <c r="S192" s="27">
        <f t="shared" ca="1" si="144"/>
        <v>1010.6292968132501</v>
      </c>
      <c r="T192" s="27">
        <f t="shared" ca="1" si="145"/>
        <v>365.0159657339176</v>
      </c>
      <c r="U192" s="27">
        <f t="shared" ca="1" si="146"/>
        <v>239.34325990182529</v>
      </c>
      <c r="V192" s="27">
        <f t="shared" ca="1" si="147"/>
        <v>20.258067669380782</v>
      </c>
      <c r="W192" s="27">
        <f t="shared" ca="1" si="148"/>
        <v>39.79263827563593</v>
      </c>
      <c r="X192" s="27">
        <f t="shared" ca="1" si="149"/>
        <v>494.96077160599009</v>
      </c>
      <c r="Y192" s="27">
        <f t="shared" ca="1" si="139"/>
        <v>2170</v>
      </c>
    </row>
    <row r="193" spans="1:25" x14ac:dyDescent="0.2">
      <c r="A193">
        <v>4</v>
      </c>
      <c r="B193" s="38">
        <f ca="1">tpNTRD2TRD!M83</f>
        <v>4.1332987570339874E-2</v>
      </c>
      <c r="C193" s="38">
        <f ca="1">tpNTRD2COM!M49</f>
        <v>2.8589732302544135E-2</v>
      </c>
      <c r="D193" s="38">
        <f ca="1">tpNTRD2DEAD!M87</f>
        <v>4.5296359342811288E-3</v>
      </c>
      <c r="E193" s="38">
        <f ca="1">tpNTRD2LOW!M83</f>
        <v>7.9580461363080945E-2</v>
      </c>
      <c r="F193" s="38">
        <f t="shared" ca="1" si="140"/>
        <v>0.84596718282975392</v>
      </c>
      <c r="G193" s="38">
        <f ca="1">tpTRD2TCOM!M49</f>
        <v>6.2333147914445108E-2</v>
      </c>
      <c r="H193" s="38">
        <f ca="1">tpTRD2DEAD!M87</f>
        <v>4.6027450567349693E-3</v>
      </c>
      <c r="I193" s="38">
        <f ca="1">tpTRD2LOW!M49</f>
        <v>4.5738272102705424E-2</v>
      </c>
      <c r="J193" s="38">
        <f t="shared" ca="1" si="141"/>
        <v>0.8873258349261145</v>
      </c>
      <c r="K193" s="38">
        <f ca="1">tpCOM2TRD!M83</f>
        <v>3.6805242849705877E-2</v>
      </c>
      <c r="L193" s="38">
        <f ca="1">tpCOM2DEAD!M87</f>
        <v>2.1374776405187812E-2</v>
      </c>
      <c r="M193" s="38">
        <f ca="1">tpCOM2LOW!M83</f>
        <v>6.0210221610496828E-2</v>
      </c>
      <c r="N193" s="38">
        <f t="shared" ca="1" si="142"/>
        <v>0.88160975913460948</v>
      </c>
      <c r="O193" s="38">
        <f ca="1">tpTCOM2DEAD!M49</f>
        <v>9.8337417062803745E-3</v>
      </c>
      <c r="P193" s="38">
        <f ca="1">tpTCOM2LOW!M83</f>
        <v>4.0769536349585689E-2</v>
      </c>
      <c r="Q193" s="38">
        <f t="shared" ca="1" si="143"/>
        <v>0.94939672194413394</v>
      </c>
      <c r="S193" s="27">
        <f t="shared" ca="1" si="144"/>
        <v>854.95921911032042</v>
      </c>
      <c r="T193" s="27">
        <f ca="1">S192*C193+T192*N193</f>
        <v>350.69525868396522</v>
      </c>
      <c r="U193" s="27">
        <f ca="1">S192*B193+T192*K193+U192*J193</f>
        <v>267.5822873525853</v>
      </c>
      <c r="V193" s="27">
        <f t="shared" ca="1" si="147"/>
        <v>34.15196186001851</v>
      </c>
      <c r="W193" s="27">
        <f t="shared" ca="1" si="148"/>
        <v>53.473404317909683</v>
      </c>
      <c r="X193" s="27">
        <f t="shared" ca="1" si="149"/>
        <v>609.13786867520071</v>
      </c>
      <c r="Y193" s="27">
        <f t="shared" ca="1" si="139"/>
        <v>2170</v>
      </c>
    </row>
    <row r="194" spans="1:25" x14ac:dyDescent="0.2">
      <c r="A194">
        <v>5</v>
      </c>
      <c r="B194" s="38">
        <f ca="1">tpNTRD2TRD!M84</f>
        <v>3.7884169754750951E-2</v>
      </c>
      <c r="C194" s="38">
        <f ca="1">tpNTRD2COM!M50</f>
        <v>2.4406606681548593E-2</v>
      </c>
      <c r="D194" s="38">
        <f ca="1">tpNTRD2DEAD!M88</f>
        <v>4.5092108507762685E-3</v>
      </c>
      <c r="E194" s="38">
        <f ca="1">tpNTRD2LOW!M84</f>
        <v>7.3008101456000007E-2</v>
      </c>
      <c r="F194" s="38">
        <f t="shared" ca="1" si="140"/>
        <v>0.86019191125692418</v>
      </c>
      <c r="G194" s="38">
        <f ca="1">tpTRD2TCOM!M50</f>
        <v>5.9016035204477624E-2</v>
      </c>
      <c r="H194" s="38">
        <f ca="1">tpTRD2DEAD!M88</f>
        <v>4.5816568582786044E-3</v>
      </c>
      <c r="I194" s="38">
        <f ca="1">tpTRD2LOW!M50</f>
        <v>4.6939912319191812E-2</v>
      </c>
      <c r="J194" s="38">
        <f t="shared" ca="1" si="141"/>
        <v>0.88946239561805196</v>
      </c>
      <c r="K194" s="38">
        <f ca="1">tpCOM2TRD!M84</f>
        <v>3.2657452355787209E-2</v>
      </c>
      <c r="L194" s="38">
        <f ca="1">tpCOM2DEAD!M88</f>
        <v>2.0927456697548474E-2</v>
      </c>
      <c r="M194" s="38">
        <f ca="1">tpCOM2LOW!M84</f>
        <v>5.5369877862823769E-2</v>
      </c>
      <c r="N194" s="38">
        <f t="shared" ca="1" si="142"/>
        <v>0.89104521308384055</v>
      </c>
      <c r="O194" s="38">
        <f ca="1">tpTCOM2DEAD!M50</f>
        <v>8.4449470303641361E-3</v>
      </c>
      <c r="P194" s="38">
        <f ca="1">tpTCOM2LOW!M84</f>
        <v>3.6650390598332305E-2</v>
      </c>
      <c r="Q194" s="38">
        <f t="shared" ca="1" si="143"/>
        <v>0.95490466237130356</v>
      </c>
      <c r="S194" s="27">
        <f t="shared" ca="1" si="144"/>
        <v>735.42900473323391</v>
      </c>
      <c r="T194" s="27">
        <f t="shared" ref="T194:T198" ca="1" si="150">S193*C194+T193*N194</f>
        <v>333.35198489113588</v>
      </c>
      <c r="U194" s="27">
        <f t="shared" ref="U194:U199" ca="1" si="151">S193*B194+T193*K194+U193*J194</f>
        <v>281.84661622562527</v>
      </c>
      <c r="V194" s="27">
        <f t="shared" ca="1" si="147"/>
        <v>48.403513299753428</v>
      </c>
      <c r="W194" s="27">
        <f t="shared" ca="1" si="148"/>
        <v>66.182137276731112</v>
      </c>
      <c r="X194" s="27">
        <f t="shared" ca="1" si="149"/>
        <v>704.7867435735202</v>
      </c>
      <c r="Y194" s="27">
        <f t="shared" ca="1" si="139"/>
        <v>2170</v>
      </c>
    </row>
    <row r="195" spans="1:25" x14ac:dyDescent="0.2">
      <c r="A195">
        <v>6</v>
      </c>
      <c r="B195" s="38">
        <f ca="1">tpNTRD2TRD!M85</f>
        <v>3.5084710173184042E-2</v>
      </c>
      <c r="C195" s="38">
        <f ca="1">tpNTRD2COM!M51</f>
        <v>2.1514330446600005E-2</v>
      </c>
      <c r="D195" s="38">
        <f ca="1">tpNTRD2DEAD!M89</f>
        <v>4.4889691424102596E-3</v>
      </c>
      <c r="E195" s="38">
        <f ca="1">tpNTRD2LOW!M85</f>
        <v>6.7574819295205257E-2</v>
      </c>
      <c r="F195" s="38">
        <f t="shared" ca="1" si="140"/>
        <v>0.87133717094260044</v>
      </c>
      <c r="G195" s="38">
        <f ca="1">tpTRD2TCOM!M51</f>
        <v>5.6496704340926351E-2</v>
      </c>
      <c r="H195" s="38">
        <f ca="1">tpTRD2DEAD!M89</f>
        <v>4.5607610162894385E-3</v>
      </c>
      <c r="I195" s="38">
        <f ca="1">tpTRD2LOW!M51</f>
        <v>4.7919703993199669E-2</v>
      </c>
      <c r="J195" s="38">
        <f t="shared" ca="1" si="141"/>
        <v>0.89102283064958454</v>
      </c>
      <c r="K195" s="38">
        <f ca="1">tpCOM2TRD!M85</f>
        <v>2.9543842403495946E-2</v>
      </c>
      <c r="L195" s="38">
        <f ca="1">tpCOM2DEAD!M89</f>
        <v>2.0498475734254118E-2</v>
      </c>
      <c r="M195" s="38">
        <f ca="1">tpCOM2LOW!M85</f>
        <v>5.1363707705101569E-2</v>
      </c>
      <c r="N195" s="38">
        <f t="shared" ca="1" si="142"/>
        <v>0.89859397415714837</v>
      </c>
      <c r="O195" s="38">
        <f ca="1">tpTCOM2DEAD!M51</f>
        <v>7.4805980199316169E-3</v>
      </c>
      <c r="P195" s="38">
        <f ca="1">tpTCOM2LOW!M85</f>
        <v>3.3469385502992499E-2</v>
      </c>
      <c r="Q195" s="38">
        <f t="shared" ca="1" si="143"/>
        <v>0.95905001647707588</v>
      </c>
      <c r="S195" s="27">
        <f t="shared" ca="1" si="144"/>
        <v>640.80662841338835</v>
      </c>
      <c r="T195" s="27">
        <f t="shared" ca="1" si="150"/>
        <v>315.37034752434442</v>
      </c>
      <c r="U195" s="27">
        <f t="shared" ca="1" si="151"/>
        <v>286.78258178889877</v>
      </c>
      <c r="V195" s="27">
        <f t="shared" ca="1" si="147"/>
        <v>62.344795174066576</v>
      </c>
      <c r="W195" s="27">
        <f t="shared" ca="1" si="148"/>
        <v>77.964185244271277</v>
      </c>
      <c r="X195" s="27">
        <f t="shared" ca="1" si="149"/>
        <v>786.73146185503049</v>
      </c>
      <c r="Y195" s="27">
        <f t="shared" ca="1" si="139"/>
        <v>2170</v>
      </c>
    </row>
    <row r="196" spans="1:25" x14ac:dyDescent="0.2">
      <c r="A196">
        <v>7</v>
      </c>
      <c r="B196" s="38">
        <f ca="1">tpNTRD2TRD!M86</f>
        <v>3.2760730927577919E-2</v>
      </c>
      <c r="C196" s="38">
        <f ca="1">tpNTRD2COM!M52</f>
        <v>1.9370689622192572E-2</v>
      </c>
      <c r="D196" s="38">
        <f ca="1">tpNTRD2DEAD!M90</f>
        <v>4.468908350723888E-3</v>
      </c>
      <c r="E196" s="38">
        <f ca="1">tpNTRD2LOW!M86</f>
        <v>6.3021977547557118E-2</v>
      </c>
      <c r="F196" s="38">
        <f t="shared" ca="1" si="140"/>
        <v>0.8803776935519485</v>
      </c>
      <c r="G196" s="38">
        <f ca="1">tpTRD2TCOM!M52</f>
        <v>5.4481804041178528E-2</v>
      </c>
      <c r="H196" s="38">
        <f ca="1">tpTRD2DEAD!M90</f>
        <v>4.5400549108403077E-3</v>
      </c>
      <c r="I196" s="38">
        <f ca="1">tpTRD2LOW!M52</f>
        <v>4.8749748125005321E-2</v>
      </c>
      <c r="J196" s="38">
        <f t="shared" ca="1" si="141"/>
        <v>0.89222839292297584</v>
      </c>
      <c r="K196" s="38">
        <f ca="1">tpCOM2TRD!M86</f>
        <v>2.7095633518404938E-2</v>
      </c>
      <c r="L196" s="38">
        <f ca="1">tpCOM2DEAD!M90</f>
        <v>2.0086728419173139E-2</v>
      </c>
      <c r="M196" s="38">
        <f ca="1">tpCOM2LOW!M86</f>
        <v>4.8000254954364996E-2</v>
      </c>
      <c r="N196" s="38">
        <f t="shared" ca="1" si="142"/>
        <v>0.90481738310805693</v>
      </c>
      <c r="O196" s="38">
        <f ca="1">tpTCOM2DEAD!M52</f>
        <v>6.7632158340623638E-3</v>
      </c>
      <c r="P196" s="38">
        <f ca="1">tpTCOM2LOW!M86</f>
        <v>3.0917552366965029E-2</v>
      </c>
      <c r="Q196" s="38">
        <f t="shared" ca="1" si="143"/>
        <v>0.96231923179897261</v>
      </c>
      <c r="S196" s="27">
        <f t="shared" ca="1" si="144"/>
        <v>564.15186153537934</v>
      </c>
      <c r="T196" s="27">
        <f t="shared" ca="1" si="150"/>
        <v>297.76543886369524</v>
      </c>
      <c r="U196" s="27">
        <f t="shared" ca="1" si="151"/>
        <v>285.41401495696209</v>
      </c>
      <c r="V196" s="27">
        <f t="shared" ca="1" si="147"/>
        <v>75.620027822018073</v>
      </c>
      <c r="W196" s="27">
        <f ca="1">S195*D196+T195*L196+U195*H196+V195*O196+W195</f>
        <v>88.886309834055623</v>
      </c>
      <c r="X196" s="27">
        <f t="shared" ca="1" si="149"/>
        <v>858.16234698788958</v>
      </c>
      <c r="Y196" s="27">
        <f t="shared" ca="1" si="139"/>
        <v>2170</v>
      </c>
    </row>
    <row r="197" spans="1:25" x14ac:dyDescent="0.2">
      <c r="A197">
        <v>8</v>
      </c>
      <c r="B197" s="38">
        <f ca="1">tpNTRD2TRD!M87</f>
        <v>3.0794066105292117E-2</v>
      </c>
      <c r="C197" s="38">
        <f ca="1">tpNTRD2COM!M53</f>
        <v>1.7705187756066998E-2</v>
      </c>
      <c r="D197" s="38">
        <f ca="1">tpNTRD2DEAD!M91</f>
        <v>4.4490260610072774E-3</v>
      </c>
      <c r="E197" s="38">
        <f ca="1">tpNTRD2LOW!M87</f>
        <v>5.9149530624780455E-2</v>
      </c>
      <c r="F197" s="38">
        <f t="shared" ca="1" si="140"/>
        <v>0.88790218945285315</v>
      </c>
      <c r="G197" s="38">
        <f ca="1">tpTRD2TCOM!M53</f>
        <v>5.2812706099535478E-2</v>
      </c>
      <c r="H197" s="38">
        <f ca="1">tpTRD2DEAD!M91</f>
        <v>4.5195359693678272E-3</v>
      </c>
      <c r="I197" s="38">
        <f ca="1">tpTRD2LOW!M53</f>
        <v>4.9471489918000988E-2</v>
      </c>
      <c r="J197" s="38">
        <f t="shared" ca="1" si="141"/>
        <v>0.89319626801309571</v>
      </c>
      <c r="K197" s="38">
        <f ca="1">tpCOM2TRD!M87</f>
        <v>2.5106059552579163E-2</v>
      </c>
      <c r="L197" s="38">
        <f ca="1">tpCOM2DEAD!M91</f>
        <v>1.9691196698835234E-2</v>
      </c>
      <c r="M197" s="38">
        <f ca="1">tpCOM2LOW!M87</f>
        <v>4.5133486766181452E-2</v>
      </c>
      <c r="N197" s="38">
        <f t="shared" ca="1" si="142"/>
        <v>0.91006925698240415</v>
      </c>
      <c r="O197" s="38">
        <f ca="1">tpTCOM2DEAD!M53</f>
        <v>6.2040308217753415E-3</v>
      </c>
      <c r="P197" s="38">
        <f ca="1">tpTCOM2LOW!M87</f>
        <v>2.8812154822649094E-2</v>
      </c>
      <c r="Q197" s="38">
        <f t="shared" ca="1" si="143"/>
        <v>0.96498381435557556</v>
      </c>
      <c r="S197" s="27">
        <f t="shared" ca="1" si="144"/>
        <v>500.91167304116618</v>
      </c>
      <c r="T197" s="27">
        <f t="shared" ca="1" si="150"/>
        <v>280.97558633314122</v>
      </c>
      <c r="U197" s="27">
        <f t="shared" ca="1" si="151"/>
        <v>279.77897955654828</v>
      </c>
      <c r="V197" s="27">
        <f t="shared" ca="1" si="147"/>
        <v>88.045589377976199</v>
      </c>
      <c r="W197" s="27">
        <f t="shared" ref="W197:W199" ca="1" si="152">S196*D197+T196*L197+U196*H197+V196*O197+W196</f>
        <v>99.0186818852833</v>
      </c>
      <c r="X197" s="27">
        <f t="shared" ca="1" si="149"/>
        <v>921.26948980588475</v>
      </c>
      <c r="Y197" s="27">
        <f t="shared" ca="1" si="139"/>
        <v>2170</v>
      </c>
    </row>
    <row r="198" spans="1:25" x14ac:dyDescent="0.2">
      <c r="A198">
        <v>9</v>
      </c>
      <c r="B198" s="38">
        <f ca="1">tpNTRD2TRD!M88</f>
        <v>2.9103025617478018E-2</v>
      </c>
      <c r="C198" s="38">
        <f ca="1">tpNTRD2COM!M54</f>
        <v>1.6366158793479579E-2</v>
      </c>
      <c r="D198" s="38">
        <f ca="1">tpNTRD2DEAD!M92</f>
        <v>4.4293199013336615E-3</v>
      </c>
      <c r="E198" s="38">
        <f ca="1">tpNTRD2LOW!M88</f>
        <v>5.5810603034936013E-2</v>
      </c>
      <c r="F198" s="38">
        <f t="shared" ca="1" si="140"/>
        <v>0.89429089265277273</v>
      </c>
      <c r="G198" s="38">
        <f ca="1">tpTRD2TCOM!M54</f>
        <v>5.1394351037641339E-2</v>
      </c>
      <c r="H198" s="38">
        <f ca="1">tpTRD2DEAD!M92</f>
        <v>4.4992016656068001E-3</v>
      </c>
      <c r="I198" s="38">
        <f ca="1">tpTRD2LOW!M54</f>
        <v>5.0111049570362387E-2</v>
      </c>
      <c r="J198" s="38">
        <f t="shared" ca="1" si="141"/>
        <v>0.89399539772638947</v>
      </c>
      <c r="K198" s="38">
        <f ca="1">tpCOM2TRD!M88</f>
        <v>2.3448678254662458E-2</v>
      </c>
      <c r="L198" s="38">
        <f ca="1">tpCOM2DEAD!M92</f>
        <v>1.9310941158052319E-2</v>
      </c>
      <c r="M198" s="38">
        <f ca="1">tpCOM2LOW!M88</f>
        <v>4.265660911932645E-2</v>
      </c>
      <c r="N198" s="38">
        <f t="shared" ca="1" si="142"/>
        <v>0.91458377146795877</v>
      </c>
      <c r="O198" s="38">
        <f ca="1">tpTCOM2DEAD!M54</f>
        <v>5.7531503748449175E-3</v>
      </c>
      <c r="P198" s="38">
        <f ca="1">tpTCOM2LOW!M88</f>
        <v>2.703722982139467E-2</v>
      </c>
      <c r="Q198" s="38">
        <f t="shared" ca="1" si="143"/>
        <v>0.96720961980376041</v>
      </c>
      <c r="S198" s="27">
        <f t="shared" ca="1" si="144"/>
        <v>447.96074722417836</v>
      </c>
      <c r="T198" s="27">
        <f t="shared" ca="1" si="150"/>
        <v>265.1737114214846</v>
      </c>
      <c r="U198" s="27">
        <f t="shared" ca="1" si="151"/>
        <v>271.28767147809157</v>
      </c>
      <c r="V198" s="27">
        <f t="shared" ca="1" si="147"/>
        <v>99.537600115952685</v>
      </c>
      <c r="W198" s="27">
        <f t="shared" ca="1" si="152"/>
        <v>108.42860450837935</v>
      </c>
      <c r="X198" s="27">
        <f t="shared" ca="1" si="149"/>
        <v>977.61166525191334</v>
      </c>
      <c r="Y198" s="27">
        <f t="shared" ca="1" si="139"/>
        <v>2170</v>
      </c>
    </row>
    <row r="199" spans="1:25" x14ac:dyDescent="0.2">
      <c r="A199">
        <v>10</v>
      </c>
      <c r="B199" s="38">
        <f ca="1">tpNTRD2TRD!M89</f>
        <v>2.7629555183362076E-2</v>
      </c>
      <c r="C199" s="38">
        <f ca="1">tpNTRD2COM!M55</f>
        <v>1.526128305340424E-2</v>
      </c>
      <c r="D199" s="38">
        <f ca="1">tpNTRD2DEAD!M93</f>
        <v>4.4097875416146959E-3</v>
      </c>
      <c r="E199" s="38">
        <f ca="1">tpNTRD2LOW!M89</f>
        <v>5.2897193787117436E-2</v>
      </c>
      <c r="F199" s="38">
        <f t="shared" ca="1" si="140"/>
        <v>0.89980218043450155</v>
      </c>
      <c r="G199" s="38">
        <f ca="1">tpTRD2TCOM!M55</f>
        <v>5.0165491993516498E-2</v>
      </c>
      <c r="H199" s="38">
        <f ca="1">tpTRD2DEAD!M93</f>
        <v>4.4790495185524914E-3</v>
      </c>
      <c r="I199" s="38">
        <f ca="1">tpTRD2LOW!M55</f>
        <v>5.0685996233544861E-2</v>
      </c>
      <c r="J199" s="38">
        <f t="shared" ca="1" si="141"/>
        <v>0.89466946225438615</v>
      </c>
      <c r="K199" s="38">
        <f ca="1">tpCOM2TRD!M89</f>
        <v>2.2041114928185612E-2</v>
      </c>
      <c r="L199" s="38">
        <f ca="1">tpCOM2DEAD!M93</f>
        <v>1.8945093570871374E-2</v>
      </c>
      <c r="M199" s="38">
        <f ca="1">tpCOM2LOW!M89</f>
        <v>4.0491162140464887E-2</v>
      </c>
      <c r="N199" s="38">
        <f t="shared" ca="1" si="142"/>
        <v>0.91852262936047813</v>
      </c>
      <c r="O199" s="38">
        <f ca="1">tpTCOM2DEAD!M55</f>
        <v>5.3801369218189343E-3</v>
      </c>
      <c r="P199" s="38">
        <f ca="1">tpTCOM2LOW!M89</f>
        <v>2.551511417786112E-2</v>
      </c>
      <c r="Q199" s="38">
        <f t="shared" ca="1" si="143"/>
        <v>0.96910474890031995</v>
      </c>
      <c r="S199" s="27">
        <f t="shared" ca="1" si="144"/>
        <v>403.07605710138427</v>
      </c>
      <c r="T199" s="27">
        <f ca="1">S198*C199+T198*N199</f>
        <v>250.40451041234132</v>
      </c>
      <c r="U199" s="27">
        <f t="shared" ca="1" si="151"/>
        <v>260.9344755923338</v>
      </c>
      <c r="V199" s="27">
        <f t="shared" ca="1" si="147"/>
        <v>110.07164047798472</v>
      </c>
      <c r="W199" s="27">
        <f t="shared" ca="1" si="152"/>
        <v>117.17839383785247</v>
      </c>
      <c r="X199" s="27">
        <f t="shared" ca="1" si="149"/>
        <v>1028.3349225781033</v>
      </c>
      <c r="Y199" s="27">
        <f t="shared" ca="1" si="139"/>
        <v>2170</v>
      </c>
    </row>
    <row r="201" spans="1:25" x14ac:dyDescent="0.2">
      <c r="A201" t="s">
        <v>87</v>
      </c>
      <c r="B201" s="16" t="s">
        <v>105</v>
      </c>
    </row>
    <row r="202" spans="1:25" x14ac:dyDescent="0.2">
      <c r="A202" t="s">
        <v>88</v>
      </c>
      <c r="B202" s="16" t="s">
        <v>110</v>
      </c>
    </row>
    <row r="203" spans="1:25" x14ac:dyDescent="0.2">
      <c r="A203" t="s">
        <v>90</v>
      </c>
      <c r="B203" s="16" t="s">
        <v>91</v>
      </c>
    </row>
    <row r="204" spans="1:25" x14ac:dyDescent="0.2">
      <c r="A204" t="s">
        <v>109</v>
      </c>
      <c r="B204">
        <v>533</v>
      </c>
      <c r="S204" s="5" t="s">
        <v>168</v>
      </c>
    </row>
    <row r="205" spans="1:25" x14ac:dyDescent="0.2">
      <c r="A205" s="5" t="s">
        <v>29</v>
      </c>
      <c r="B205" s="34" t="s">
        <v>0</v>
      </c>
      <c r="C205" s="39" t="s">
        <v>67</v>
      </c>
      <c r="D205" s="39" t="s">
        <v>76</v>
      </c>
      <c r="E205" s="39" t="s">
        <v>177</v>
      </c>
      <c r="F205" s="39" t="s">
        <v>4</v>
      </c>
      <c r="G205" s="35" t="s">
        <v>68</v>
      </c>
      <c r="H205" s="35" t="s">
        <v>77</v>
      </c>
      <c r="I205" s="35" t="s">
        <v>178</v>
      </c>
      <c r="J205" s="35" t="s">
        <v>2</v>
      </c>
      <c r="K205" s="36" t="s">
        <v>78</v>
      </c>
      <c r="L205" s="36" t="s">
        <v>80</v>
      </c>
      <c r="M205" s="36" t="s">
        <v>179</v>
      </c>
      <c r="N205" s="36" t="s">
        <v>92</v>
      </c>
      <c r="O205" s="37" t="s">
        <v>81</v>
      </c>
      <c r="P205" s="37" t="s">
        <v>180</v>
      </c>
      <c r="Q205" s="37" t="s">
        <v>93</v>
      </c>
      <c r="R205" s="5"/>
      <c r="S205" s="30" t="s">
        <v>69</v>
      </c>
      <c r="T205" s="30" t="s">
        <v>193</v>
      </c>
      <c r="U205" s="30" t="s">
        <v>6</v>
      </c>
      <c r="V205" s="30" t="s">
        <v>194</v>
      </c>
      <c r="W205" s="30" t="s">
        <v>195</v>
      </c>
      <c r="X205" s="30" t="s">
        <v>196</v>
      </c>
      <c r="Y205" s="5"/>
    </row>
    <row r="206" spans="1:25" x14ac:dyDescent="0.2">
      <c r="A206" s="5"/>
      <c r="B206" s="5"/>
      <c r="C206" s="40"/>
      <c r="D206" s="40"/>
      <c r="E206" s="40"/>
      <c r="F206" s="4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1" t="s">
        <v>94</v>
      </c>
    </row>
    <row r="207" spans="1:25" x14ac:dyDescent="0.2">
      <c r="A207">
        <v>0</v>
      </c>
      <c r="S207">
        <f>B204</f>
        <v>533</v>
      </c>
      <c r="T207" s="27"/>
      <c r="U207" s="27"/>
      <c r="V207" s="27"/>
      <c r="W207" s="27"/>
      <c r="X207" s="27"/>
      <c r="Y207" s="27">
        <f>SUM(S207:X207)</f>
        <v>533</v>
      </c>
    </row>
    <row r="208" spans="1:25" x14ac:dyDescent="0.2">
      <c r="A208">
        <v>1</v>
      </c>
      <c r="B208" s="38">
        <f ca="1">tpNTRD2TRD!Q80</f>
        <v>4.8485647335827831E-2</v>
      </c>
      <c r="C208" s="38">
        <f ca="1">tpNTRD2COM!Q46</f>
        <v>0.29629556174716287</v>
      </c>
      <c r="D208" s="38">
        <f ca="1">tpNTRD2DEAD!Q84</f>
        <v>2.744554681256306E-2</v>
      </c>
      <c r="E208" s="38">
        <f ca="1">tpNTRD2LOW!Q80</f>
        <v>7.1802593487223176E-2</v>
      </c>
      <c r="F208" s="38">
        <f ca="1">1-B208-C208-D208-E208</f>
        <v>0.55597065061722306</v>
      </c>
      <c r="G208" s="38">
        <f ca="1">tpTRD2TCOM!Q46</f>
        <v>0.18173854024500757</v>
      </c>
      <c r="H208" s="38">
        <f ca="1">tpTRD2DEAD!Q84</f>
        <v>7.6867521645775261E-2</v>
      </c>
      <c r="I208" s="38">
        <f ca="1">tpTRD2LOW!Q46</f>
        <v>5.5938747854987647E-2</v>
      </c>
      <c r="J208" s="38">
        <f ca="1">1-G208-H208-I208</f>
        <v>0.68545519025422952</v>
      </c>
      <c r="K208" s="38">
        <f ca="1">tpCOM2TRD!Q80</f>
        <v>0.10673083767284708</v>
      </c>
      <c r="L208" s="38">
        <f ca="1">tpCOM2DEAD!Q84</f>
        <v>0.11608649616267297</v>
      </c>
      <c r="M208" s="38">
        <f ca="1">tpCOM2LOW!Q80</f>
        <v>5.127045282136522E-2</v>
      </c>
      <c r="N208" s="38">
        <f ca="1">1-K208-L208-M208</f>
        <v>0.72591221334311473</v>
      </c>
      <c r="O208" s="38">
        <f ca="1">tpTCOM2DEAD!Q46</f>
        <v>0.20331472532972061</v>
      </c>
      <c r="P208" s="38">
        <f ca="1">tpTCOM2LOW!Q80</f>
        <v>8.3990846601111113E-2</v>
      </c>
      <c r="Q208" s="38">
        <f ca="1">1-O208-P208</f>
        <v>0.71269442806916827</v>
      </c>
      <c r="S208" s="27">
        <f ca="1">S207*F208</f>
        <v>296.33235677897989</v>
      </c>
      <c r="T208" s="27">
        <f ca="1">S207*C208+T207*N208</f>
        <v>157.92553441123781</v>
      </c>
      <c r="U208" s="27">
        <f ca="1">S207*B208+T207*K208+U207*J208</f>
        <v>25.842850029996235</v>
      </c>
      <c r="V208" s="27">
        <f ca="1">U207*G208+V207*Q208</f>
        <v>0</v>
      </c>
      <c r="W208" s="27">
        <f ca="1">S207*D208+T207*L208+U207*H208+V207*O208+W207</f>
        <v>14.628476451096111</v>
      </c>
      <c r="X208" s="27">
        <f ca="1">S207*E208+T207*M208+U207*I208+V207*P208+X207</f>
        <v>38.270782328689954</v>
      </c>
      <c r="Y208" s="27">
        <f t="shared" ref="Y208:Y217" ca="1" si="153">SUM(S208:X208)</f>
        <v>533</v>
      </c>
    </row>
    <row r="209" spans="1:25" x14ac:dyDescent="0.2">
      <c r="A209">
        <v>2</v>
      </c>
      <c r="B209" s="38">
        <f ca="1">tpNTRD2TRD!Q81</f>
        <v>5.0550542707536117E-2</v>
      </c>
      <c r="C209" s="38">
        <f ca="1">tpNTRD2COM!Q47</f>
        <v>9.6953989893778458E-2</v>
      </c>
      <c r="D209" s="38">
        <f ca="1">tpNTRD2DEAD!Q85</f>
        <v>2.671241011040193E-2</v>
      </c>
      <c r="E209" s="38">
        <f ca="1">tpNTRD2LOW!Q81</f>
        <v>8.7154099607990032E-2</v>
      </c>
      <c r="F209" s="38">
        <f t="shared" ref="F209:F217" ca="1" si="154">1-B209-C209-D209-E209</f>
        <v>0.73862895768029346</v>
      </c>
      <c r="G209" s="38">
        <f ca="1">tpTRD2TCOM!Q47</f>
        <v>0.13333711615617061</v>
      </c>
      <c r="H209" s="38">
        <f ca="1">tpTRD2DEAD!Q85</f>
        <v>7.1380666702900331E-2</v>
      </c>
      <c r="I209" s="38">
        <f ca="1">tpTRD2LOW!Q47</f>
        <v>6.4122067450385067E-2</v>
      </c>
      <c r="J209" s="38">
        <f t="shared" ref="J209:J217" ca="1" si="155">1-G209-H209-I209</f>
        <v>0.73116014969054399</v>
      </c>
      <c r="K209" s="38">
        <f ca="1">tpCOM2TRD!Q81</f>
        <v>7.2055309310079529E-2</v>
      </c>
      <c r="L209" s="38">
        <f ca="1">tpCOM2DEAD!Q85</f>
        <v>0.10401209634002517</v>
      </c>
      <c r="M209" s="38">
        <f ca="1">tpCOM2LOW!Q81</f>
        <v>6.182135357438967E-2</v>
      </c>
      <c r="N209" s="38">
        <f t="shared" ref="N209:N217" ca="1" si="156">1-K209-L209-M209</f>
        <v>0.76211124077550563</v>
      </c>
      <c r="O209" s="38">
        <f ca="1">tpTCOM2DEAD!Q47</f>
        <v>6.9398471913526882E-2</v>
      </c>
      <c r="P209" s="38">
        <f ca="1">tpTCOM2LOW!Q81</f>
        <v>6.7681956524654252E-2</v>
      </c>
      <c r="Q209" s="38">
        <f t="shared" ref="Q209:Q217" ca="1" si="157">1-O209-P209</f>
        <v>0.86291957156181887</v>
      </c>
      <c r="S209" s="27">
        <f t="shared" ref="S209:S217" ca="1" si="158">S208*F209</f>
        <v>218.87965981460275</v>
      </c>
      <c r="T209" s="27">
        <f t="shared" ref="T209:T210" ca="1" si="159">S208*C209+T208*N209</f>
        <v>149.08742930463202</v>
      </c>
      <c r="U209" s="27">
        <f t="shared" ref="U209:U210" ca="1" si="160">S208*B209+T208*K209+U208*J209</f>
        <v>45.25439678330433</v>
      </c>
      <c r="V209" s="27">
        <f t="shared" ref="V209" ca="1" si="161">U208*G209+V208*Q209</f>
        <v>3.4458110962561053</v>
      </c>
      <c r="W209" s="27">
        <f t="shared" ref="W209:W213" ca="1" si="162">S208*D209+T208*L209+U208*H209+V208*O209+W208</f>
        <v>40.815073658733994</v>
      </c>
      <c r="X209" s="27">
        <f t="shared" ref="X209:X217" ca="1" si="163">S208*E209+T208*M209+U208*I209+V208*P209+X208</f>
        <v>75.517629342470784</v>
      </c>
      <c r="Y209" s="27">
        <f t="shared" ca="1" si="153"/>
        <v>532.99999999999989</v>
      </c>
    </row>
    <row r="210" spans="1:25" x14ac:dyDescent="0.2">
      <c r="A210">
        <v>3</v>
      </c>
      <c r="B210" s="38">
        <f ca="1">tpNTRD2TRD!Q82</f>
        <v>4.5300960455994077E-2</v>
      </c>
      <c r="C210" s="38">
        <f ca="1">tpNTRD2COM!Q48</f>
        <v>7.0282679949332572E-2</v>
      </c>
      <c r="D210" s="38">
        <f ca="1">tpNTRD2DEAD!Q86</f>
        <v>2.601742206225921E-2</v>
      </c>
      <c r="E210" s="38">
        <f ca="1">tpNTRD2LOW!Q82</f>
        <v>8.0559485871831482E-2</v>
      </c>
      <c r="F210" s="38">
        <f t="shared" ca="1" si="154"/>
        <v>0.77783945166058266</v>
      </c>
      <c r="G210" s="38">
        <f ca="1">tpTRD2TCOM!Q48</f>
        <v>0.11949409820579393</v>
      </c>
      <c r="H210" s="38">
        <f ca="1">tpTRD2DEAD!Q86</f>
        <v>6.6624934461967822E-2</v>
      </c>
      <c r="I210" s="38">
        <f ca="1">tpTRD2LOW!Q48</f>
        <v>6.761491569658673E-2</v>
      </c>
      <c r="J210" s="38">
        <f t="shared" ca="1" si="155"/>
        <v>0.74626605163565152</v>
      </c>
      <c r="K210" s="38">
        <f ca="1">tpCOM2TRD!Q82</f>
        <v>5.7030791275912263E-2</v>
      </c>
      <c r="L210" s="38">
        <f ca="1">tpCOM2DEAD!Q86</f>
        <v>9.4212823106595955E-2</v>
      </c>
      <c r="M210" s="38">
        <f ca="1">tpCOM2LOW!Q82</f>
        <v>5.7589801207753144E-2</v>
      </c>
      <c r="N210" s="38">
        <f t="shared" ca="1" si="156"/>
        <v>0.79116658440973864</v>
      </c>
      <c r="O210" s="38">
        <f ca="1">tpTCOM2DEAD!Q48</f>
        <v>5.0867206062936265E-2</v>
      </c>
      <c r="P210" s="38">
        <f ca="1">tpTCOM2LOW!Q82</f>
        <v>5.6065109512472233E-2</v>
      </c>
      <c r="Q210" s="38">
        <f t="shared" ca="1" si="157"/>
        <v>0.8930676844245915</v>
      </c>
      <c r="S210" s="27">
        <f t="shared" ca="1" si="158"/>
        <v>170.25323456984546</v>
      </c>
      <c r="T210" s="27">
        <f t="shared" ca="1" si="159"/>
        <v>133.3364412995426</v>
      </c>
      <c r="U210" s="27">
        <f t="shared" ca="1" si="160"/>
        <v>52.189852883047202</v>
      </c>
      <c r="V210" s="27">
        <f ca="1">U209*G210+V209*Q210</f>
        <v>8.4849758701661351</v>
      </c>
      <c r="W210" s="27">
        <f t="shared" ca="1" si="162"/>
        <v>63.746055756359411</v>
      </c>
      <c r="X210" s="27">
        <f t="shared" ca="1" si="163"/>
        <v>104.98943962103917</v>
      </c>
      <c r="Y210" s="27">
        <f t="shared" ca="1" si="153"/>
        <v>533</v>
      </c>
    </row>
    <row r="211" spans="1:25" x14ac:dyDescent="0.2">
      <c r="A211">
        <v>4</v>
      </c>
      <c r="B211" s="38">
        <f ca="1">tpNTRD2TRD!Q83</f>
        <v>4.1022686262515817E-2</v>
      </c>
      <c r="C211" s="38">
        <f ca="1">tpNTRD2COM!Q49</f>
        <v>5.7014195262359735E-2</v>
      </c>
      <c r="D211" s="38">
        <f ca="1">tpNTRD2DEAD!Q87</f>
        <v>2.5357680583985798E-2</v>
      </c>
      <c r="E211" s="38">
        <f ca="1">tpNTRD2LOW!Q83</f>
        <v>7.3840390725285698E-2</v>
      </c>
      <c r="F211" s="38">
        <f t="shared" ca="1" si="154"/>
        <v>0.80276504716585295</v>
      </c>
      <c r="G211" s="38">
        <f ca="1">tpTRD2TCOM!Q49</f>
        <v>0.111258938258884</v>
      </c>
      <c r="H211" s="38">
        <f ca="1">tpTRD2DEAD!Q87</f>
        <v>6.2463319869392575E-2</v>
      </c>
      <c r="I211" s="38">
        <f ca="1">tpTRD2LOW!Q49</f>
        <v>6.9984260372638052E-2</v>
      </c>
      <c r="J211" s="38">
        <f t="shared" ca="1" si="155"/>
        <v>0.75629348149908537</v>
      </c>
      <c r="K211" s="38">
        <f ca="1">tpCOM2TRD!Q83</f>
        <v>4.820242678829012E-2</v>
      </c>
      <c r="L211" s="38">
        <f ca="1">tpCOM2DEAD!Q87</f>
        <v>8.6101004408918436E-2</v>
      </c>
      <c r="M211" s="38">
        <f ca="1">tpCOM2LOW!Q83</f>
        <v>5.3142889292132844E-2</v>
      </c>
      <c r="N211" s="38">
        <f t="shared" ca="1" si="156"/>
        <v>0.8125536795106586</v>
      </c>
      <c r="O211" s="38">
        <f ca="1">tpTCOM2DEAD!Q49</f>
        <v>4.1587284461901519E-2</v>
      </c>
      <c r="P211" s="38">
        <f ca="1">tpTCOM2LOW!Q83</f>
        <v>4.8591225997998921E-2</v>
      </c>
      <c r="Q211" s="38">
        <f t="shared" ca="1" si="157"/>
        <v>0.90982148954009956</v>
      </c>
      <c r="S211" s="27">
        <f t="shared" ca="1" si="158"/>
        <v>136.67334587960102</v>
      </c>
      <c r="T211" s="27">
        <f ca="1">S210*C211+T210*N211</f>
        <v>118.04986715061378</v>
      </c>
      <c r="U211" s="27">
        <f ca="1">S210*B211+T210*K211+U210*J211</f>
        <v>52.882230612734475</v>
      </c>
      <c r="V211" s="27">
        <f t="shared" ref="V211:V217" ca="1" si="164">U210*G211+V210*Q211</f>
        <v>13.526401004561542</v>
      </c>
      <c r="W211" s="27">
        <f t="shared" ca="1" si="162"/>
        <v>83.156502996908657</v>
      </c>
      <c r="X211" s="27">
        <f t="shared" ca="1" si="163"/>
        <v>128.7116523555805</v>
      </c>
      <c r="Y211" s="27">
        <f t="shared" ca="1" si="153"/>
        <v>533</v>
      </c>
    </row>
    <row r="212" spans="1:25" x14ac:dyDescent="0.2">
      <c r="A212">
        <v>5</v>
      </c>
      <c r="B212" s="38">
        <f ca="1">tpNTRD2TRD!Q84</f>
        <v>3.7616904994994704E-2</v>
      </c>
      <c r="C212" s="38">
        <f ca="1">tpNTRD2COM!Q50</f>
        <v>4.8777855223528621E-2</v>
      </c>
      <c r="D212" s="38">
        <f ca="1">tpNTRD2DEAD!Q88</f>
        <v>2.4730570672219843E-2</v>
      </c>
      <c r="E212" s="38">
        <f ca="1">tpNTRD2LOW!Q84</f>
        <v>6.8105388636228614E-2</v>
      </c>
      <c r="F212" s="38">
        <f t="shared" ca="1" si="154"/>
        <v>0.82076928047302822</v>
      </c>
      <c r="G212" s="38">
        <f ca="1">tpTRD2TCOM!Q50</f>
        <v>0.10548859460532245</v>
      </c>
      <c r="H212" s="38">
        <f ca="1">tpTRD2DEAD!Q88</f>
        <v>5.8791036548039521E-2</v>
      </c>
      <c r="I212" s="38">
        <f ca="1">tpTRD2LOW!Q50</f>
        <v>7.1798524504931849E-2</v>
      </c>
      <c r="J212" s="38">
        <f t="shared" ca="1" si="155"/>
        <v>0.76392184434170618</v>
      </c>
      <c r="K212" s="38">
        <f ca="1">tpCOM2TRD!Q84</f>
        <v>4.2210360104069422E-2</v>
      </c>
      <c r="L212" s="38">
        <f ca="1">tpCOM2DEAD!Q88</f>
        <v>7.9275319753319362E-2</v>
      </c>
      <c r="M212" s="38">
        <f ca="1">tpCOM2LOW!Q84</f>
        <v>4.9286201440848831E-2</v>
      </c>
      <c r="N212" s="38">
        <f t="shared" ca="1" si="156"/>
        <v>0.82922811870176238</v>
      </c>
      <c r="O212" s="38">
        <f ca="1">tpTCOM2DEAD!Q50</f>
        <v>3.5795990646087184E-2</v>
      </c>
      <c r="P212" s="38">
        <f ca="1">tpTCOM2LOW!Q84</f>
        <v>4.326812616045983E-2</v>
      </c>
      <c r="Q212" s="38">
        <f t="shared" ca="1" si="157"/>
        <v>0.92093588319345299</v>
      </c>
      <c r="S212" s="27">
        <f t="shared" ca="1" si="158"/>
        <v>112.17728375744144</v>
      </c>
      <c r="T212" s="27">
        <f t="shared" ref="T212:T216" ca="1" si="165">S211*C212+T211*N212</f>
        <v>104.55690192852687</v>
      </c>
      <c r="U212" s="27">
        <f t="shared" ref="U212:U217" ca="1" si="166">S211*B212+T211*K212+U211*J212</f>
        <v>50.522046812549519</v>
      </c>
      <c r="V212" s="27">
        <f t="shared" ca="1" si="164"/>
        <v>18.035420242496613</v>
      </c>
      <c r="W212" s="27">
        <f t="shared" ca="1" si="162"/>
        <v>99.488145877924296</v>
      </c>
      <c r="X212" s="27">
        <f t="shared" ca="1" si="163"/>
        <v>148.22020138106123</v>
      </c>
      <c r="Y212" s="27">
        <f t="shared" ca="1" si="153"/>
        <v>533</v>
      </c>
    </row>
    <row r="213" spans="1:25" x14ac:dyDescent="0.2">
      <c r="A213">
        <v>6</v>
      </c>
      <c r="B213" s="38">
        <f ca="1">tpNTRD2TRD!Q85</f>
        <v>3.4849138882361852E-2</v>
      </c>
      <c r="C213" s="38">
        <f ca="1">tpNTRD2COM!Q51</f>
        <v>4.3061936638363663E-2</v>
      </c>
      <c r="D213" s="38">
        <f ca="1">tpNTRD2DEAD!Q89</f>
        <v>2.4133729762738421E-2</v>
      </c>
      <c r="E213" s="38">
        <f ca="1">tpNTRD2LOW!Q85</f>
        <v>6.3285282851201607E-2</v>
      </c>
      <c r="F213" s="38">
        <f t="shared" ca="1" si="154"/>
        <v>0.83466991186533446</v>
      </c>
      <c r="G213" s="38">
        <f ca="1">tpTRD2TCOM!Q51</f>
        <v>0.1010947130527784</v>
      </c>
      <c r="H213" s="38">
        <f ca="1">tpTRD2DEAD!Q89</f>
        <v>5.5526571833961591E-2</v>
      </c>
      <c r="I213" s="38">
        <f ca="1">tpTRD2LOW!Q51</f>
        <v>7.327690627638983E-2</v>
      </c>
      <c r="J213" s="38">
        <f t="shared" ca="1" si="155"/>
        <v>0.77010180883687018</v>
      </c>
      <c r="K213" s="38">
        <f ca="1">tpCOM2TRD!Q85</f>
        <v>3.7805192125057174E-2</v>
      </c>
      <c r="L213" s="38">
        <f ca="1">tpCOM2DEAD!Q89</f>
        <v>7.3452360396269012E-2</v>
      </c>
      <c r="M213" s="38">
        <f ca="1">tpCOM2LOW!Q85</f>
        <v>4.6008494956412571E-2</v>
      </c>
      <c r="N213" s="38">
        <f t="shared" ca="1" si="156"/>
        <v>0.84273395252226124</v>
      </c>
      <c r="O213" s="38">
        <f ca="1">tpTCOM2DEAD!Q51</f>
        <v>3.1758872015587358E-2</v>
      </c>
      <c r="P213" s="38">
        <f ca="1">tpTCOM2LOW!Q85</f>
        <v>3.9229628088606416E-2</v>
      </c>
      <c r="Q213" s="38">
        <f t="shared" ca="1" si="157"/>
        <v>0.92901149989580623</v>
      </c>
      <c r="S213" s="27">
        <f t="shared" ca="1" si="158"/>
        <v>93.631003547116265</v>
      </c>
      <c r="T213" s="27">
        <f t="shared" ca="1" si="165"/>
        <v>92.944222311136571</v>
      </c>
      <c r="U213" s="27">
        <f t="shared" ca="1" si="166"/>
        <v>46.76919514300333</v>
      </c>
      <c r="V213" s="27">
        <f t="shared" ca="1" si="164"/>
        <v>21.862624636086693</v>
      </c>
      <c r="W213" s="27">
        <f t="shared" ca="1" si="162"/>
        <v>113.25345403678051</v>
      </c>
      <c r="X213" s="27">
        <f t="shared" ca="1" si="163"/>
        <v>164.53950032587662</v>
      </c>
      <c r="Y213" s="27">
        <f t="shared" ca="1" si="153"/>
        <v>533</v>
      </c>
    </row>
    <row r="214" spans="1:25" x14ac:dyDescent="0.2">
      <c r="A214">
        <v>7</v>
      </c>
      <c r="B214" s="38">
        <f ca="1">tpNTRD2TRD!Q86</f>
        <v>3.2549602291249813E-2</v>
      </c>
      <c r="C214" s="38">
        <f ca="1">tpNTRD2COM!Q52</f>
        <v>3.8814345399534989E-2</v>
      </c>
      <c r="D214" s="38">
        <f ca="1">tpNTRD2DEAD!Q90</f>
        <v>2.3565017986791004E-2</v>
      </c>
      <c r="E214" s="38">
        <f ca="1">tpNTRD2LOW!Q86</f>
        <v>5.9202341096325717E-2</v>
      </c>
      <c r="F214" s="38">
        <f t="shared" ca="1" si="154"/>
        <v>0.84586869322609848</v>
      </c>
      <c r="G214" s="38">
        <f ca="1">tpTRD2TCOM!Q52</f>
        <v>9.7573553369439403E-2</v>
      </c>
      <c r="H214" s="38">
        <f ca="1">tpTRD2DEAD!Q90</f>
        <v>5.2605565142225585E-2</v>
      </c>
      <c r="I214" s="38">
        <f ca="1">tpTRD2LOW!Q52</f>
        <v>7.4528683754632952E-2</v>
      </c>
      <c r="J214" s="38">
        <f t="shared" ca="1" si="155"/>
        <v>0.77529219773370206</v>
      </c>
      <c r="K214" s="38">
        <f ca="1">tpCOM2TRD!Q86</f>
        <v>3.4395474227995049E-2</v>
      </c>
      <c r="L214" s="38">
        <f ca="1">tpCOM2DEAD!Q90</f>
        <v>6.8426288027494619E-2</v>
      </c>
      <c r="M214" s="38">
        <f ca="1">tpCOM2LOW!Q86</f>
        <v>4.3208195047457876E-2</v>
      </c>
      <c r="N214" s="38">
        <f t="shared" ca="1" si="156"/>
        <v>0.85397004269705246</v>
      </c>
      <c r="O214" s="38">
        <f ca="1">tpTCOM2DEAD!Q52</f>
        <v>2.8747243430795599E-2</v>
      </c>
      <c r="P214" s="38">
        <f ca="1">tpTCOM2LOW!Q86</f>
        <v>3.6031798655156932E-2</v>
      </c>
      <c r="Q214" s="38">
        <f t="shared" ca="1" si="157"/>
        <v>0.93522095791404747</v>
      </c>
      <c r="S214" s="27">
        <f t="shared" ca="1" si="158"/>
        <v>79.199534615847426</v>
      </c>
      <c r="T214" s="27">
        <f t="shared" ca="1" si="165"/>
        <v>83.00580760726848</v>
      </c>
      <c r="U214" s="27">
        <f t="shared" ca="1" si="166"/>
        <v>42.504304619388414</v>
      </c>
      <c r="V214" s="27">
        <f t="shared" ca="1" si="164"/>
        <v>25.009821313007812</v>
      </c>
      <c r="W214" s="27">
        <f ca="1">S213*D214+T213*L214+U213*H214+V213*O214+W213</f>
        <v>124.90850858003733</v>
      </c>
      <c r="X214" s="27">
        <f t="shared" ca="1" si="163"/>
        <v>178.37202326445052</v>
      </c>
      <c r="Y214" s="27">
        <f t="shared" ca="1" si="153"/>
        <v>533</v>
      </c>
    </row>
    <row r="215" spans="1:25" x14ac:dyDescent="0.2">
      <c r="A215">
        <v>8</v>
      </c>
      <c r="B215" s="38">
        <f ca="1">tpNTRD2TRD!Q87</f>
        <v>3.060243547549768E-2</v>
      </c>
      <c r="C215" s="38">
        <f ca="1">tpNTRD2COM!Q53</f>
        <v>3.5507609492724246E-2</v>
      </c>
      <c r="D215" s="38">
        <f ca="1">tpNTRD2DEAD!Q91</f>
        <v>2.3022492536077466E-2</v>
      </c>
      <c r="E215" s="38">
        <f ca="1">tpNTRD2LOW!Q87</f>
        <v>5.5702406285416561E-2</v>
      </c>
      <c r="F215" s="38">
        <f t="shared" ca="1" si="154"/>
        <v>0.85516505621028405</v>
      </c>
      <c r="G215" s="38">
        <f ca="1">tpTRD2TCOM!Q53</f>
        <v>9.4651968466603953E-2</v>
      </c>
      <c r="H215" s="38">
        <f ca="1">tpTRD2DEAD!Q91</f>
        <v>4.9976521960643061E-2</v>
      </c>
      <c r="I215" s="38">
        <f ca="1">tpTRD2LOW!Q53</f>
        <v>7.5616644134481659E-2</v>
      </c>
      <c r="J215" s="38">
        <f t="shared" ca="1" si="155"/>
        <v>0.77975486543827133</v>
      </c>
      <c r="K215" s="38">
        <f ca="1">tpCOM2TRD!Q87</f>
        <v>3.1658919842896815E-2</v>
      </c>
      <c r="L215" s="38">
        <f ca="1">tpCOM2DEAD!Q91</f>
        <v>6.4043995167717194E-2</v>
      </c>
      <c r="M215" s="38">
        <f ca="1">tpCOM2LOW!Q87</f>
        <v>4.0791035013725496E-2</v>
      </c>
      <c r="N215" s="38">
        <f t="shared" ca="1" si="156"/>
        <v>0.86350604997566049</v>
      </c>
      <c r="O215" s="38">
        <f ca="1">tpTCOM2DEAD!Q53</f>
        <v>2.6394758468763602E-2</v>
      </c>
      <c r="P215" s="38">
        <f ca="1">tpTCOM2LOW!Q87</f>
        <v>3.3420052038659498E-2</v>
      </c>
      <c r="Q215" s="38">
        <f t="shared" ca="1" si="157"/>
        <v>0.9401851894925769</v>
      </c>
      <c r="S215" s="27">
        <f t="shared" ca="1" si="158"/>
        <v>67.7286744715895</v>
      </c>
      <c r="T215" s="27">
        <f t="shared" ca="1" si="165"/>
        <v>74.488203199137047</v>
      </c>
      <c r="U215" s="27">
        <f t="shared" ca="1" si="166"/>
        <v>38.194511186342851</v>
      </c>
      <c r="V215" s="27">
        <f t="shared" ca="1" si="164"/>
        <v>27.536979690875022</v>
      </c>
      <c r="W215" s="27">
        <f t="shared" ref="W215:W217" ca="1" si="167">S214*D215+T214*L215+U214*H215+V214*O215+W214</f>
        <v>134.83224832202035</v>
      </c>
      <c r="X215" s="27">
        <f t="shared" ca="1" si="163"/>
        <v>190.2193831300352</v>
      </c>
      <c r="Y215" s="27">
        <f t="shared" ca="1" si="153"/>
        <v>533</v>
      </c>
    </row>
    <row r="216" spans="1:25" x14ac:dyDescent="0.2">
      <c r="A216">
        <v>9</v>
      </c>
      <c r="B216" s="38">
        <f ca="1">tpNTRD2TRD!Q88</f>
        <v>2.8927355040118563E-2</v>
      </c>
      <c r="C216" s="38">
        <f ca="1">tpNTRD2COM!Q54</f>
        <v>3.2844896062691697E-2</v>
      </c>
      <c r="D216" s="38">
        <f ca="1">tpNTRD2DEAD!Q92</f>
        <v>2.2504385489125034E-2</v>
      </c>
      <c r="E216" s="38">
        <f ca="1">tpNTRD2LOW!Q88</f>
        <v>5.2666611410288833E-2</v>
      </c>
      <c r="F216" s="38">
        <f t="shared" ca="1" si="154"/>
        <v>0.86305675199777587</v>
      </c>
      <c r="G216" s="38">
        <f ca="1">tpTRD2TCOM!Q54</f>
        <v>9.2165911683693147E-2</v>
      </c>
      <c r="H216" s="38">
        <f ca="1">tpTRD2DEAD!Q92</f>
        <v>4.7597751869080995E-2</v>
      </c>
      <c r="I216" s="38">
        <f ca="1">tpTRD2LOW!Q54</f>
        <v>7.6580342963178061E-2</v>
      </c>
      <c r="J216" s="38">
        <f t="shared" ca="1" si="155"/>
        <v>0.7836559934840478</v>
      </c>
      <c r="K216" s="38">
        <f ca="1">tpCOM2TRD!Q88</f>
        <v>2.9402617953294241E-2</v>
      </c>
      <c r="L216" s="38">
        <f ca="1">tpCOM2DEAD!Q92</f>
        <v>6.0189236026487847E-2</v>
      </c>
      <c r="M216" s="38">
        <f ca="1">tpCOM2LOW!Q88</f>
        <v>3.8682190272521288E-2</v>
      </c>
      <c r="N216" s="38">
        <f t="shared" ca="1" si="156"/>
        <v>0.87172595574769662</v>
      </c>
      <c r="O216" s="38">
        <f ca="1">tpTCOM2DEAD!Q54</f>
        <v>2.4494727567259345E-2</v>
      </c>
      <c r="P216" s="38">
        <f ca="1">tpTCOM2LOW!Q88</f>
        <v>3.1236309881030544E-2</v>
      </c>
      <c r="Q216" s="38">
        <f t="shared" ca="1" si="157"/>
        <v>0.94426896255171011</v>
      </c>
      <c r="S216" s="27">
        <f t="shared" ca="1" si="158"/>
        <v>58.453689806564711</v>
      </c>
      <c r="T216" s="27">
        <f t="shared" ca="1" si="165"/>
        <v>67.157841399179617</v>
      </c>
      <c r="U216" s="27">
        <f t="shared" ca="1" si="166"/>
        <v>34.080717202898946</v>
      </c>
      <c r="V216" s="27">
        <f t="shared" ca="1" si="164"/>
        <v>29.522547189312373</v>
      </c>
      <c r="W216" s="27">
        <f t="shared" ca="1" si="167"/>
        <v>143.33231224629984</v>
      </c>
      <c r="X216" s="27">
        <f t="shared" ca="1" si="163"/>
        <v>200.45289215574451</v>
      </c>
      <c r="Y216" s="27">
        <f t="shared" ca="1" si="153"/>
        <v>533</v>
      </c>
    </row>
    <row r="217" spans="1:25" x14ac:dyDescent="0.2">
      <c r="A217">
        <v>10</v>
      </c>
      <c r="B217" s="38">
        <f ca="1">tpNTRD2TRD!Q89</f>
        <v>2.7467217533857058E-2</v>
      </c>
      <c r="C217" s="38">
        <f ca="1">tpNTRD2COM!Q55</f>
        <v>3.0645009416245594E-2</v>
      </c>
      <c r="D217" s="38">
        <f ca="1">tpNTRD2DEAD!Q93</f>
        <v>2.2009084565793868E-2</v>
      </c>
      <c r="E217" s="38">
        <f ca="1">tpNTRD2LOW!Q89</f>
        <v>5.0005057684990306E-2</v>
      </c>
      <c r="F217" s="38">
        <f t="shared" ca="1" si="154"/>
        <v>0.86987363079911317</v>
      </c>
      <c r="G217" s="38">
        <f ca="1">tpTRD2TCOM!Q55</f>
        <v>9.0009494734421325E-2</v>
      </c>
      <c r="H217" s="38">
        <f ca="1">tpTRD2DEAD!Q93</f>
        <v>4.5435141287921699E-2</v>
      </c>
      <c r="I217" s="38">
        <f ca="1">tpTRD2LOW!Q55</f>
        <v>7.7446377496094065E-2</v>
      </c>
      <c r="J217" s="38">
        <f t="shared" ca="1" si="155"/>
        <v>0.78710898648156291</v>
      </c>
      <c r="K217" s="38">
        <f ca="1">tpCOM2TRD!Q89</f>
        <v>2.7503007216123754E-2</v>
      </c>
      <c r="L217" s="38">
        <f ca="1">tpCOM2DEAD!Q93</f>
        <v>5.6772162913173108E-2</v>
      </c>
      <c r="M217" s="38">
        <f ca="1">tpCOM2LOW!Q89</f>
        <v>3.6824059698337019E-2</v>
      </c>
      <c r="N217" s="38">
        <f t="shared" ca="1" si="156"/>
        <v>0.87890077017236612</v>
      </c>
      <c r="O217" s="38">
        <f ca="1">tpTCOM2DEAD!Q55</f>
        <v>2.2920682194305986E-2</v>
      </c>
      <c r="P217" s="38">
        <f ca="1">tpTCOM2LOW!Q89</f>
        <v>2.9376440776210044E-2</v>
      </c>
      <c r="Q217" s="38">
        <f t="shared" ca="1" si="157"/>
        <v>0.94770287702948397</v>
      </c>
      <c r="S217" s="27">
        <f t="shared" ca="1" si="158"/>
        <v>50.847323385641559</v>
      </c>
      <c r="T217" s="27">
        <f ca="1">S216*C217+T216*N217</f>
        <v>60.816392403389059</v>
      </c>
      <c r="U217" s="27">
        <f t="shared" ca="1" si="166"/>
        <v>30.277841586333004</v>
      </c>
      <c r="V217" s="27">
        <f t="shared" ca="1" si="164"/>
        <v>31.046191044169674</v>
      </c>
      <c r="W217" s="27">
        <f t="shared" ca="1" si="167"/>
        <v>150.65665948424652</v>
      </c>
      <c r="X217" s="27">
        <f t="shared" ca="1" si="163"/>
        <v>209.35559209622019</v>
      </c>
      <c r="Y217" s="27">
        <f t="shared" ca="1" si="153"/>
        <v>533</v>
      </c>
    </row>
    <row r="219" spans="1:25" x14ac:dyDescent="0.2">
      <c r="A219" t="s">
        <v>87</v>
      </c>
      <c r="B219" s="44" t="s">
        <v>106</v>
      </c>
      <c r="C219" s="41"/>
    </row>
    <row r="220" spans="1:25" x14ac:dyDescent="0.2">
      <c r="A220" t="s">
        <v>88</v>
      </c>
      <c r="B220" s="16" t="s">
        <v>110</v>
      </c>
      <c r="C220" s="41"/>
    </row>
    <row r="221" spans="1:25" x14ac:dyDescent="0.2">
      <c r="A221" t="s">
        <v>90</v>
      </c>
      <c r="B221" s="16" t="s">
        <v>111</v>
      </c>
      <c r="C221" s="41"/>
    </row>
    <row r="222" spans="1:25" x14ac:dyDescent="0.2">
      <c r="A222" t="s">
        <v>109</v>
      </c>
      <c r="B222" s="16">
        <v>199</v>
      </c>
      <c r="S222" s="5" t="s">
        <v>168</v>
      </c>
    </row>
    <row r="223" spans="1:25" x14ac:dyDescent="0.2">
      <c r="A223" s="5" t="s">
        <v>29</v>
      </c>
      <c r="B223" s="34" t="s">
        <v>0</v>
      </c>
      <c r="C223" s="39" t="s">
        <v>67</v>
      </c>
      <c r="D223" s="39" t="s">
        <v>76</v>
      </c>
      <c r="E223" s="39" t="s">
        <v>177</v>
      </c>
      <c r="F223" s="39" t="s">
        <v>4</v>
      </c>
      <c r="G223" s="35" t="s">
        <v>68</v>
      </c>
      <c r="H223" s="35" t="s">
        <v>77</v>
      </c>
      <c r="I223" s="35" t="s">
        <v>178</v>
      </c>
      <c r="J223" s="35" t="s">
        <v>2</v>
      </c>
      <c r="K223" s="36" t="s">
        <v>78</v>
      </c>
      <c r="L223" s="36" t="s">
        <v>80</v>
      </c>
      <c r="M223" s="36" t="s">
        <v>179</v>
      </c>
      <c r="N223" s="36" t="s">
        <v>92</v>
      </c>
      <c r="O223" s="37" t="s">
        <v>81</v>
      </c>
      <c r="P223" s="37" t="s">
        <v>180</v>
      </c>
      <c r="Q223" s="37" t="s">
        <v>93</v>
      </c>
      <c r="R223" s="5"/>
      <c r="S223" s="30" t="s">
        <v>69</v>
      </c>
      <c r="T223" s="30" t="s">
        <v>193</v>
      </c>
      <c r="U223" s="30" t="s">
        <v>6</v>
      </c>
      <c r="V223" s="30" t="s">
        <v>194</v>
      </c>
      <c r="W223" s="30" t="s">
        <v>195</v>
      </c>
      <c r="X223" s="30" t="s">
        <v>196</v>
      </c>
      <c r="Y223" s="5"/>
    </row>
    <row r="224" spans="1:25" x14ac:dyDescent="0.2">
      <c r="A224" s="5"/>
      <c r="B224" s="5"/>
      <c r="C224" s="40"/>
      <c r="D224" s="40"/>
      <c r="E224" s="40"/>
      <c r="F224" s="40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1" t="s">
        <v>94</v>
      </c>
    </row>
    <row r="225" spans="1:25" x14ac:dyDescent="0.2">
      <c r="A225">
        <v>0</v>
      </c>
      <c r="S225" s="16">
        <f>B222</f>
        <v>199</v>
      </c>
      <c r="T225" s="27"/>
      <c r="U225" s="27"/>
      <c r="V225" s="27"/>
      <c r="W225" s="27"/>
      <c r="X225" s="27"/>
      <c r="Y225" s="27">
        <f>SUM(S225:X225)</f>
        <v>199</v>
      </c>
    </row>
    <row r="226" spans="1:25" x14ac:dyDescent="0.2">
      <c r="A226">
        <v>1</v>
      </c>
      <c r="B226" s="38">
        <f ca="1">tpNTRD2TRD!D80</f>
        <v>5.7344095325895905E-2</v>
      </c>
      <c r="C226" s="38">
        <f ca="1">tpNTRD2COM!D46</f>
        <v>0.26012169373242899</v>
      </c>
      <c r="D226" s="38">
        <f ca="1">tpNTRD2DEAD!D84</f>
        <v>5.2325158880038858E-3</v>
      </c>
      <c r="E226" s="38">
        <f ca="1">tpNTRD2LOW!D80</f>
        <v>0.20211519739988992</v>
      </c>
      <c r="F226" s="38">
        <f ca="1">1-B226-C226-D226-E226</f>
        <v>0.47518649765378129</v>
      </c>
      <c r="G226" s="38">
        <f ca="1">tpTRD2TCOM!D46</f>
        <v>0.13707805959255404</v>
      </c>
      <c r="H226" s="38">
        <f ca="1">tpTRD2DEAD!D84</f>
        <v>4.7887002030129189E-3</v>
      </c>
      <c r="I226" s="38">
        <f ca="1">tpTRD2LOW!D46</f>
        <v>0.10439847555337101</v>
      </c>
      <c r="J226" s="38">
        <f ca="1">1-G226-H226-I226</f>
        <v>0.75373476465106204</v>
      </c>
      <c r="K226" s="38">
        <f ca="1">tpCOM2TRD!D80</f>
        <v>9.6298650006343745E-2</v>
      </c>
      <c r="L226" s="38">
        <f ca="1">tpCOM2DEAD!D84</f>
        <v>1.4015141995473046E-2</v>
      </c>
      <c r="M226" s="38">
        <f ca="1">tpCOM2LOW!D80</f>
        <v>0.17347409304671313</v>
      </c>
      <c r="N226" s="38">
        <f ca="1">1-K226-L226-M226</f>
        <v>0.71621211495147008</v>
      </c>
      <c r="O226" s="38">
        <f ca="1">tpTCOM2DEAD!D46</f>
        <v>3.2514957770730768E-2</v>
      </c>
      <c r="P226" s="38">
        <f ca="1">tpTCOM2LOW!D80</f>
        <v>0.24401450624631305</v>
      </c>
      <c r="Q226" s="38">
        <f ca="1">1-O226-P226</f>
        <v>0.72347053598295619</v>
      </c>
      <c r="S226" s="27">
        <f ca="1">S225*F226</f>
        <v>94.562113033102477</v>
      </c>
      <c r="T226" s="27">
        <f ca="1">S225*C226+T225*N226</f>
        <v>51.764217052753366</v>
      </c>
      <c r="U226" s="27">
        <f ca="1">S225*B226+T225*K226+U225*J226</f>
        <v>11.411474969853286</v>
      </c>
      <c r="V226" s="27">
        <f ca="1">U225*G226+V225*Q226</f>
        <v>0</v>
      </c>
      <c r="W226" s="27">
        <f ca="1">S225*D226+T225*L226+U225*H226+V225*O226+W225</f>
        <v>1.0412706617127734</v>
      </c>
      <c r="X226" s="27">
        <f ca="1">S225*E226+T225*M226+U225*I226+V225*P226+X225</f>
        <v>40.220924282578096</v>
      </c>
      <c r="Y226" s="27">
        <f t="shared" ref="Y226:Y235" ca="1" si="168">SUM(S226:X226)</f>
        <v>199</v>
      </c>
    </row>
    <row r="227" spans="1:25" x14ac:dyDescent="0.2">
      <c r="A227">
        <v>2</v>
      </c>
      <c r="B227" s="38">
        <f ca="1">tpNTRD2TRD!D81</f>
        <v>5.7366422404407036E-2</v>
      </c>
      <c r="C227" s="38">
        <f ca="1">tpNTRD2COM!D47</f>
        <v>8.3720584054469915E-2</v>
      </c>
      <c r="D227" s="38">
        <f ca="1">tpNTRD2DEAD!D85</f>
        <v>5.2052791819826583E-3</v>
      </c>
      <c r="E227" s="38">
        <f ca="1">tpNTRD2LOW!D81</f>
        <v>0.18015812183968694</v>
      </c>
      <c r="F227" s="38">
        <f t="shared" ref="F227:F235" ca="1" si="169">1-B227-C227-D227-E227</f>
        <v>0.67354959251945345</v>
      </c>
      <c r="G227" s="38">
        <f ca="1">tpTRD2TCOM!D47</f>
        <v>9.9845797625095822E-2</v>
      </c>
      <c r="H227" s="38">
        <f ca="1">tpTRD2DEAD!D85</f>
        <v>4.7658778428193438E-3</v>
      </c>
      <c r="I227" s="38">
        <f ca="1">tpTRD2LOW!D47</f>
        <v>0.11920937111677854</v>
      </c>
      <c r="J227" s="38">
        <f t="shared" ref="J227:J235" ca="1" si="170">1-G227-H227-I227</f>
        <v>0.77617895341530629</v>
      </c>
      <c r="K227" s="38">
        <f ca="1">tpCOM2TRD!D81</f>
        <v>6.668848395024396E-2</v>
      </c>
      <c r="L227" s="38">
        <f ca="1">tpCOM2DEAD!D85</f>
        <v>1.3821432654243071E-2</v>
      </c>
      <c r="M227" s="38">
        <f ca="1">tpCOM2LOW!D81</f>
        <v>0.14871505645481442</v>
      </c>
      <c r="N227" s="38">
        <f t="shared" ref="N227:N235" ca="1" si="171">1-K227-L227-M227</f>
        <v>0.77077502694069855</v>
      </c>
      <c r="O227" s="38">
        <f ca="1">tpTCOM2DEAD!D47</f>
        <v>1.0405319181048922E-2</v>
      </c>
      <c r="P227" s="38">
        <f ca="1">tpTCOM2LOW!D81</f>
        <v>0.14845040109576191</v>
      </c>
      <c r="Q227" s="38">
        <f t="shared" ref="Q227:Q235" ca="1" si="172">1-O227-P227</f>
        <v>0.84114427972318917</v>
      </c>
      <c r="S227" s="27">
        <f t="shared" ref="S227:S235" ca="1" si="173">S226*F227</f>
        <v>63.692272701224674</v>
      </c>
      <c r="T227" s="27">
        <f t="shared" ref="T227:T228" ca="1" si="174">S226*C227+T226*N227</f>
        <v>47.815361125956287</v>
      </c>
      <c r="U227" s="27">
        <f t="shared" ref="U227:U228" ca="1" si="175">S226*B227+T226*K227+U226*J227</f>
        <v>17.734113976855415</v>
      </c>
      <c r="V227" s="27">
        <f t="shared" ref="V227:V235" ca="1" si="176">U226*G227+V226*Q227</f>
        <v>1.1393878204438177</v>
      </c>
      <c r="W227" s="27">
        <f t="shared" ref="W227:W231" ca="1" si="177">S226*D227+T226*L227+U226*H227+V226*O227+W226</f>
        <v>2.3033341956952356</v>
      </c>
      <c r="X227" s="27">
        <f t="shared" ref="X227:X235" ca="1" si="178">S226*E227+T226*M227+U226*I227+V226*P227+X226</f>
        <v>66.315530179824577</v>
      </c>
      <c r="Y227" s="27">
        <f t="shared" ca="1" si="168"/>
        <v>199.00000000000003</v>
      </c>
    </row>
    <row r="228" spans="1:25" x14ac:dyDescent="0.2">
      <c r="A228">
        <v>3</v>
      </c>
      <c r="B228" s="38">
        <f ca="1">tpNTRD2TRD!D82</f>
        <v>5.0630923979933962E-2</v>
      </c>
      <c r="C228" s="38">
        <f ca="1">tpNTRD2COM!D48</f>
        <v>6.056722010591542E-2</v>
      </c>
      <c r="D228" s="38">
        <f ca="1">tpNTRD2DEAD!D86</f>
        <v>5.1783245569687608E-3</v>
      </c>
      <c r="E228" s="38">
        <f ca="1">tpNTRD2LOW!D82</f>
        <v>0.15019540691744393</v>
      </c>
      <c r="F228" s="38">
        <f t="shared" ca="1" si="169"/>
        <v>0.73342812443973793</v>
      </c>
      <c r="G228" s="38">
        <f ca="1">tpTRD2TCOM!D48</f>
        <v>8.9299515440721011E-2</v>
      </c>
      <c r="H228" s="38">
        <f ca="1">tpTRD2DEAD!D86</f>
        <v>4.7432719879496599E-3</v>
      </c>
      <c r="I228" s="38">
        <f ca="1">tpTRD2LOW!D48</f>
        <v>0.12549508605826321</v>
      </c>
      <c r="J228" s="38">
        <f t="shared" ca="1" si="170"/>
        <v>0.78046212651306612</v>
      </c>
      <c r="K228" s="38">
        <f ca="1">tpCOM2TRD!D82</f>
        <v>5.3186010699987407E-2</v>
      </c>
      <c r="L228" s="38">
        <f ca="1">tpCOM2DEAD!D86</f>
        <v>1.3633004993845566E-2</v>
      </c>
      <c r="M228" s="38">
        <f ca="1">tpCOM2LOW!D82</f>
        <v>0.1231635282890704</v>
      </c>
      <c r="N228" s="38">
        <f t="shared" ca="1" si="171"/>
        <v>0.81001745601709663</v>
      </c>
      <c r="O228" s="38">
        <f ca="1">tpTCOM2DEAD!D48</f>
        <v>7.5635867695665882E-3</v>
      </c>
      <c r="P228" s="38">
        <f ca="1">tpTCOM2LOW!D82</f>
        <v>0.11330450587912144</v>
      </c>
      <c r="Q228" s="38">
        <f t="shared" ca="1" si="172"/>
        <v>0.87913190735131197</v>
      </c>
      <c r="S228" s="27">
        <f t="shared" ca="1" si="173"/>
        <v>46.713704108563533</v>
      </c>
      <c r="T228" s="27">
        <f t="shared" ca="1" si="174"/>
        <v>42.588941077526954</v>
      </c>
      <c r="U228" s="27">
        <f t="shared" ca="1" si="175"/>
        <v>19.608711231915468</v>
      </c>
      <c r="V228" s="27">
        <f t="shared" ca="1" si="176"/>
        <v>2.585319972703334</v>
      </c>
      <c r="W228" s="27">
        <f t="shared" ca="1" si="177"/>
        <v>3.3777560972274685</v>
      </c>
      <c r="X228" s="27">
        <f t="shared" ca="1" si="178"/>
        <v>84.125567512063256</v>
      </c>
      <c r="Y228" s="27">
        <f t="shared" ca="1" si="168"/>
        <v>199</v>
      </c>
    </row>
    <row r="229" spans="1:25" x14ac:dyDescent="0.2">
      <c r="A229">
        <v>4</v>
      </c>
      <c r="B229" s="38">
        <f ca="1">tpNTRD2TRD!D83</f>
        <v>4.5441038102744691E-2</v>
      </c>
      <c r="C229" s="38">
        <f ca="1">tpNTRD2COM!D49</f>
        <v>4.9084266986941572E-2</v>
      </c>
      <c r="D229" s="38">
        <f ca="1">tpNTRD2DEAD!D87</f>
        <v>5.151647653416247E-3</v>
      </c>
      <c r="E229" s="38">
        <f ca="1">tpNTRD2LOW!D83</f>
        <v>0.12999376142032926</v>
      </c>
      <c r="F229" s="38">
        <f t="shared" ca="1" si="169"/>
        <v>0.77032928583656823</v>
      </c>
      <c r="G229" s="38">
        <f ca="1">tpTRD2TCOM!D49</f>
        <v>8.3046425069677521E-2</v>
      </c>
      <c r="H229" s="38">
        <f ca="1">tpTRD2DEAD!D87</f>
        <v>4.720879572116754E-3</v>
      </c>
      <c r="I229" s="38">
        <f ca="1">tpTRD2LOW!D49</f>
        <v>0.12974669974495978</v>
      </c>
      <c r="J229" s="38">
        <f t="shared" ca="1" si="170"/>
        <v>0.78248599561324594</v>
      </c>
      <c r="K229" s="38">
        <f ca="1">tpCOM2TRD!D83</f>
        <v>4.5156089766076879E-2</v>
      </c>
      <c r="L229" s="38">
        <f ca="1">tpCOM2DEAD!D87</f>
        <v>1.3449645904070273E-2</v>
      </c>
      <c r="M229" s="38">
        <f ca="1">tpCOM2LOW!D83</f>
        <v>0.10631680397123788</v>
      </c>
      <c r="N229" s="38">
        <f t="shared" ca="1" si="171"/>
        <v>0.83507746035861496</v>
      </c>
      <c r="O229" s="38">
        <f ca="1">tpTCOM2DEAD!D49</f>
        <v>6.1583058867651363E-3</v>
      </c>
      <c r="P229" s="38">
        <f ca="1">tpTCOM2LOW!D83</f>
        <v>9.3600183161221318E-2</v>
      </c>
      <c r="Q229" s="38">
        <f t="shared" ca="1" si="172"/>
        <v>0.90024151095201355</v>
      </c>
      <c r="S229" s="27">
        <f t="shared" ca="1" si="173"/>
        <v>35.98493432473051</v>
      </c>
      <c r="T229" s="27">
        <f ca="1">S228*C229+T228*N229</f>
        <v>37.857972678797623</v>
      </c>
      <c r="U229" s="27">
        <f ca="1">S228*B229+T228*K229+U228*J229</f>
        <v>19.389411185654556</v>
      </c>
      <c r="V229" s="27">
        <f t="shared" ca="1" si="176"/>
        <v>3.9558457265550797</v>
      </c>
      <c r="W229" s="27">
        <f t="shared" ca="1" si="177"/>
        <v>4.299706373800138</v>
      </c>
      <c r="X229" s="27">
        <f t="shared" ca="1" si="178"/>
        <v>97.512129710462105</v>
      </c>
      <c r="Y229" s="27">
        <f t="shared" ca="1" si="168"/>
        <v>199</v>
      </c>
    </row>
    <row r="230" spans="1:25" x14ac:dyDescent="0.2">
      <c r="A230">
        <v>5</v>
      </c>
      <c r="B230" s="38">
        <f ca="1">tpNTRD2TRD!D84</f>
        <v>4.141191498862673E-2</v>
      </c>
      <c r="C230" s="38">
        <f ca="1">tpNTRD2COM!D50</f>
        <v>4.1967892493392167E-2</v>
      </c>
      <c r="D230" s="38">
        <f ca="1">tpNTRD2DEAD!D88</f>
        <v>5.1252442011541222E-3</v>
      </c>
      <c r="E230" s="38">
        <f ca="1">tpNTRD2LOW!D84</f>
        <v>0.11538543485594455</v>
      </c>
      <c r="F230" s="38">
        <f t="shared" ca="1" si="169"/>
        <v>0.79610951346088243</v>
      </c>
      <c r="G230" s="38">
        <f ca="1">tpTRD2TCOM!D50</f>
        <v>7.8674056352209587E-2</v>
      </c>
      <c r="H230" s="38">
        <f ca="1">tpTRD2DEAD!D88</f>
        <v>4.6986975866640801E-3</v>
      </c>
      <c r="I230" s="38">
        <f ca="1">tpTRD2LOW!D50</f>
        <v>0.13299556726581363</v>
      </c>
      <c r="J230" s="38">
        <f t="shared" ca="1" si="170"/>
        <v>0.7836316787953127</v>
      </c>
      <c r="K230" s="38">
        <f ca="1">tpCOM2TRD!D84</f>
        <v>3.966774903889414E-2</v>
      </c>
      <c r="L230" s="38">
        <f ca="1">tpCOM2DEAD!D88</f>
        <v>1.3271153587578466E-2</v>
      </c>
      <c r="M230" s="38">
        <f ca="1">tpCOM2LOW!D84</f>
        <v>9.4246837910106462E-2</v>
      </c>
      <c r="N230" s="38">
        <f t="shared" ca="1" si="171"/>
        <v>0.85281425946342093</v>
      </c>
      <c r="O230" s="38">
        <f ca="1">tpTCOM2DEAD!D50</f>
        <v>5.287197900071039E-3</v>
      </c>
      <c r="P230" s="38">
        <f ca="1">tpTCOM2LOW!D84</f>
        <v>8.0615014535159735E-2</v>
      </c>
      <c r="Q230" s="38">
        <f t="shared" ca="1" si="172"/>
        <v>0.91409778756476923</v>
      </c>
      <c r="S230" s="27">
        <f t="shared" ca="1" si="173"/>
        <v>28.647948557183014</v>
      </c>
      <c r="T230" s="27">
        <f t="shared" ref="T230:T234" ca="1" si="179">S229*C230+T229*N230</f>
        <v>33.79603078997728</v>
      </c>
      <c r="U230" s="27">
        <f t="shared" ref="U230:U235" ca="1" si="180">S229*B230+T229*K230+U229*J230</f>
        <v>18.186102438738004</v>
      </c>
      <c r="V230" s="27">
        <f t="shared" ca="1" si="176"/>
        <v>5.1414734548478949</v>
      </c>
      <c r="W230" s="27">
        <f t="shared" ca="1" si="177"/>
        <v>5.0985772384748671</v>
      </c>
      <c r="X230" s="27">
        <f t="shared" ca="1" si="178"/>
        <v>108.12986752077894</v>
      </c>
      <c r="Y230" s="27">
        <f t="shared" ca="1" si="168"/>
        <v>199</v>
      </c>
    </row>
    <row r="231" spans="1:25" x14ac:dyDescent="0.2">
      <c r="A231">
        <v>6</v>
      </c>
      <c r="B231" s="38">
        <f ca="1">tpNTRD2TRD!D85</f>
        <v>3.8187307897388112E-2</v>
      </c>
      <c r="C231" s="38">
        <f ca="1">tpNTRD2COM!D51</f>
        <v>3.7034385056207264E-2</v>
      </c>
      <c r="D231" s="38">
        <f ca="1">tpNTRD2DEAD!D89</f>
        <v>5.099110017107944E-3</v>
      </c>
      <c r="E231" s="38">
        <f ca="1">tpNTRD2LOW!D85</f>
        <v>0.10423801910832275</v>
      </c>
      <c r="F231" s="38">
        <f t="shared" ca="1" si="169"/>
        <v>0.81544117792097393</v>
      </c>
      <c r="G231" s="38">
        <f ca="1">tpTRD2TCOM!D51</f>
        <v>7.534968649163698E-2</v>
      </c>
      <c r="H231" s="38">
        <f ca="1">tpTRD2DEAD!D89</f>
        <v>4.6767230792184034E-3</v>
      </c>
      <c r="I231" s="38">
        <f ca="1">tpTRD2LOW!D51</f>
        <v>0.13563866369809929</v>
      </c>
      <c r="J231" s="38">
        <f t="shared" ca="1" si="170"/>
        <v>0.78433492673104532</v>
      </c>
      <c r="K231" s="38">
        <f ca="1">tpCOM2TRD!D85</f>
        <v>3.5613313872788432E-2</v>
      </c>
      <c r="L231" s="38">
        <f ca="1">tpCOM2DEAD!D89</f>
        <v>1.3097336819064442E-2</v>
      </c>
      <c r="M231" s="38">
        <f ca="1">tpCOM2LOW!D85</f>
        <v>8.5082869746868739E-2</v>
      </c>
      <c r="N231" s="38">
        <f t="shared" ca="1" si="171"/>
        <v>0.86620647956127839</v>
      </c>
      <c r="O231" s="38">
        <f ca="1">tpTCOM2DEAD!D51</f>
        <v>4.6825884146152186E-3</v>
      </c>
      <c r="P231" s="38">
        <f ca="1">tpTCOM2LOW!D85</f>
        <v>7.1272058107010539E-2</v>
      </c>
      <c r="Q231" s="38">
        <f t="shared" ca="1" si="172"/>
        <v>0.92404535347837424</v>
      </c>
      <c r="S231" s="27">
        <f t="shared" ca="1" si="173"/>
        <v>23.360716916488784</v>
      </c>
      <c r="T231" s="27">
        <f t="shared" ca="1" si="179"/>
        <v>30.335300011667925</v>
      </c>
      <c r="U231" s="27">
        <f t="shared" ca="1" si="180"/>
        <v>16.561572008170423</v>
      </c>
      <c r="V231" s="27">
        <f t="shared" ca="1" si="176"/>
        <v>6.1212717732483046</v>
      </c>
      <c r="W231" s="27">
        <f t="shared" ca="1" si="177"/>
        <v>5.7964210473661959</v>
      </c>
      <c r="X231" s="27">
        <f t="shared" ca="1" si="178"/>
        <v>116.82471824305837</v>
      </c>
      <c r="Y231" s="27">
        <f t="shared" ca="1" si="168"/>
        <v>199</v>
      </c>
    </row>
    <row r="232" spans="1:25" x14ac:dyDescent="0.2">
      <c r="A232">
        <v>7</v>
      </c>
      <c r="B232" s="38">
        <f ca="1">tpNTRD2TRD!D86</f>
        <v>3.5536671617489413E-2</v>
      </c>
      <c r="C232" s="38">
        <f ca="1">tpNTRD2COM!D52</f>
        <v>3.3370939219930285E-2</v>
      </c>
      <c r="D232" s="38">
        <f ca="1">tpNTRD2DEAD!D90</f>
        <v>5.0732410030898123E-3</v>
      </c>
      <c r="E232" s="38">
        <f ca="1">tpNTRD2LOW!D86</f>
        <v>9.5394160842958375E-2</v>
      </c>
      <c r="F232" s="38">
        <f t="shared" ca="1" si="169"/>
        <v>0.83062498731653212</v>
      </c>
      <c r="G232" s="38">
        <f ca="1">tpTRD2TCOM!D52</f>
        <v>7.268871672665389E-2</v>
      </c>
      <c r="H232" s="38">
        <f ca="1">tpTRD2DEAD!D90</f>
        <v>4.6549531523781829E-3</v>
      </c>
      <c r="I232" s="38">
        <f ca="1">tpTRD2LOW!D52</f>
        <v>0.13787361448136015</v>
      </c>
      <c r="J232" s="38">
        <f t="shared" ca="1" si="170"/>
        <v>0.78478271563960778</v>
      </c>
      <c r="K232" s="38">
        <f ca="1">tpCOM2TRD!D86</f>
        <v>3.246356261048966E-2</v>
      </c>
      <c r="L232" s="38">
        <f ca="1">tpCOM2DEAD!D90</f>
        <v>1.2928014261875065E-2</v>
      </c>
      <c r="M232" s="38">
        <f ca="1">tpCOM2LOW!D86</f>
        <v>7.7835342789158046E-2</v>
      </c>
      <c r="N232" s="38">
        <f t="shared" ca="1" si="171"/>
        <v>0.87677308033847723</v>
      </c>
      <c r="O232" s="38">
        <f ca="1">tpTCOM2DEAD!D52</f>
        <v>4.2329604151404299E-3</v>
      </c>
      <c r="P232" s="38">
        <f ca="1">tpTCOM2LOW!D86</f>
        <v>6.4161475088646447E-2</v>
      </c>
      <c r="Q232" s="38">
        <f t="shared" ca="1" si="172"/>
        <v>0.93160556449621312</v>
      </c>
      <c r="S232" s="27">
        <f t="shared" ca="1" si="173"/>
        <v>19.403995192463594</v>
      </c>
      <c r="T232" s="27">
        <f t="shared" ca="1" si="179"/>
        <v>27.376743498576076</v>
      </c>
      <c r="U232" s="27">
        <f t="shared" ca="1" si="180"/>
        <v>14.812189492880059</v>
      </c>
      <c r="V232" s="27">
        <f t="shared" ca="1" si="176"/>
        <v>6.9064502620017016</v>
      </c>
      <c r="W232" s="27">
        <f ca="1">S231*D232+T231*L232+U231*H232+V231*O232+W231</f>
        <v>6.4101152284118506</v>
      </c>
      <c r="X232" s="27">
        <f t="shared" ca="1" si="178"/>
        <v>124.09050632566672</v>
      </c>
      <c r="Y232" s="27">
        <f t="shared" ca="1" si="168"/>
        <v>199</v>
      </c>
    </row>
    <row r="233" spans="1:25" x14ac:dyDescent="0.2">
      <c r="A233">
        <v>8</v>
      </c>
      <c r="B233" s="38">
        <f ca="1">tpNTRD2TRD!D87</f>
        <v>3.3310180201528539E-2</v>
      </c>
      <c r="C233" s="38">
        <f ca="1">tpNTRD2COM!D53</f>
        <v>3.0520557450883334E-2</v>
      </c>
      <c r="D233" s="38">
        <f ca="1">tpNTRD2DEAD!D91</f>
        <v>5.04763314365686E-3</v>
      </c>
      <c r="E233" s="38">
        <f ca="1">tpNTRD2LOW!D87</f>
        <v>8.8170860045883481E-2</v>
      </c>
      <c r="F233" s="38">
        <f t="shared" ca="1" si="169"/>
        <v>0.84295076915804779</v>
      </c>
      <c r="G233" s="38">
        <f ca="1">tpTRD2TCOM!D53</f>
        <v>7.048293832422281E-2</v>
      </c>
      <c r="H233" s="38">
        <f ca="1">tpTRD2DEAD!D91</f>
        <v>4.6333849624408119E-3</v>
      </c>
      <c r="I233" s="38">
        <f ca="1">tpTRD2LOW!D53</f>
        <v>0.13981383629624156</v>
      </c>
      <c r="J233" s="38">
        <f t="shared" ca="1" si="170"/>
        <v>0.78506984041709482</v>
      </c>
      <c r="K233" s="38">
        <f ca="1">tpCOM2TRD!D87</f>
        <v>2.9928269850055034E-2</v>
      </c>
      <c r="L233" s="38">
        <f ca="1">tpCOM2DEAD!D91</f>
        <v>1.2763013836966208E-2</v>
      </c>
      <c r="M233" s="38">
        <f ca="1">tpCOM2LOW!D87</f>
        <v>7.1928226853583688E-2</v>
      </c>
      <c r="N233" s="38">
        <f t="shared" ca="1" si="171"/>
        <v>0.88538048945939507</v>
      </c>
      <c r="O233" s="38">
        <f ca="1">tpTCOM2DEAD!D53</f>
        <v>3.8825688514239065E-3</v>
      </c>
      <c r="P233" s="38">
        <f ca="1">tpTCOM2LOW!D87</f>
        <v>5.8533164261978632E-2</v>
      </c>
      <c r="Q233" s="38">
        <f t="shared" ca="1" si="172"/>
        <v>0.93758426688659746</v>
      </c>
      <c r="S233" s="27">
        <f t="shared" ca="1" si="173"/>
        <v>16.356612672226248</v>
      </c>
      <c r="T233" s="27">
        <f t="shared" ca="1" si="179"/>
        <v>24.831055308621846</v>
      </c>
      <c r="U233" s="27">
        <f t="shared" ca="1" si="180"/>
        <v>13.094292384934796</v>
      </c>
      <c r="V233" s="27">
        <f t="shared" ca="1" si="176"/>
        <v>7.5193857441609806</v>
      </c>
      <c r="W233" s="27">
        <f t="shared" ref="W233:W235" ca="1" si="181">S232*D233+T232*L233+U232*H233+V232*O233+W232</f>
        <v>6.9529145784663795</v>
      </c>
      <c r="X233" s="27">
        <f t="shared" ca="1" si="178"/>
        <v>130.24573931158974</v>
      </c>
      <c r="Y233" s="27">
        <f t="shared" ca="1" si="168"/>
        <v>199</v>
      </c>
    </row>
    <row r="234" spans="1:25" x14ac:dyDescent="0.2">
      <c r="A234">
        <v>9</v>
      </c>
      <c r="B234" s="38">
        <f ca="1">tpNTRD2TRD!D88</f>
        <v>3.1406949208794499E-2</v>
      </c>
      <c r="C234" s="38">
        <f ca="1">tpNTRD2COM!D54</f>
        <v>2.8226331514725755E-2</v>
      </c>
      <c r="D234" s="38">
        <f ca="1">tpNTRD2DEAD!D92</f>
        <v>5.0222825040328045E-3</v>
      </c>
      <c r="E234" s="38">
        <f ca="1">tpNTRD2LOW!D88</f>
        <v>8.2136971030003503E-2</v>
      </c>
      <c r="F234" s="38">
        <f t="shared" ca="1" si="169"/>
        <v>0.85320746574244344</v>
      </c>
      <c r="G234" s="38">
        <f ca="1">tpTRD2TCOM!D54</f>
        <v>6.8607465804939483E-2</v>
      </c>
      <c r="H234" s="38">
        <f ca="1">tpTRD2DEAD!D92</f>
        <v>4.6120157181659405E-3</v>
      </c>
      <c r="I234" s="38">
        <f ca="1">tpTRD2LOW!D54</f>
        <v>0.14153071042854837</v>
      </c>
      <c r="J234" s="38">
        <f t="shared" ca="1" si="170"/>
        <v>0.78524980804834621</v>
      </c>
      <c r="K234" s="38">
        <f ca="1">tpCOM2TRD!D88</f>
        <v>2.7832874519534201E-2</v>
      </c>
      <c r="L234" s="38">
        <f ca="1">tpCOM2DEAD!D92</f>
        <v>1.2602172139573264E-2</v>
      </c>
      <c r="M234" s="38">
        <f ca="1">tpCOM2LOW!D88</f>
        <v>6.7001010056914723E-2</v>
      </c>
      <c r="N234" s="38">
        <f t="shared" ca="1" si="171"/>
        <v>0.89256394328397781</v>
      </c>
      <c r="O234" s="38">
        <f ca="1">tpTCOM2DEAD!D54</f>
        <v>3.6000959617988881E-3</v>
      </c>
      <c r="P234" s="38">
        <f ca="1">tpTCOM2LOW!D88</f>
        <v>5.3946537465470734E-2</v>
      </c>
      <c r="Q234" s="38">
        <f t="shared" ca="1" si="172"/>
        <v>0.94245336657273038</v>
      </c>
      <c r="S234" s="27">
        <f t="shared" ca="1" si="173"/>
        <v>13.955584046200892</v>
      </c>
      <c r="T234" s="27">
        <f t="shared" ca="1" si="179"/>
        <v>22.624991813910288</v>
      </c>
      <c r="U234" s="27">
        <f t="shared" ca="1" si="180"/>
        <v>11.487121531815989</v>
      </c>
      <c r="V234" s="27">
        <f t="shared" ca="1" si="176"/>
        <v>7.9850366261828052</v>
      </c>
      <c r="W234" s="27">
        <f t="shared" ca="1" si="181"/>
        <v>7.4354489340722019</v>
      </c>
      <c r="X234" s="27">
        <f t="shared" ca="1" si="178"/>
        <v>135.51181704781783</v>
      </c>
      <c r="Y234" s="27">
        <f t="shared" ca="1" si="168"/>
        <v>199</v>
      </c>
    </row>
    <row r="235" spans="1:25" x14ac:dyDescent="0.2">
      <c r="A235">
        <v>10</v>
      </c>
      <c r="B235" s="38">
        <f ca="1">tpNTRD2TRD!D89</f>
        <v>2.9756553358409765E-2</v>
      </c>
      <c r="C235" s="38">
        <f ca="1">tpNTRD2COM!D55</f>
        <v>2.6331562417656884E-2</v>
      </c>
      <c r="D235" s="38">
        <f ca="1">tpNTRD2DEAD!D93</f>
        <v>4.9971852280922269E-3</v>
      </c>
      <c r="E235" s="38">
        <f ca="1">tpNTRD2LOW!D89</f>
        <v>7.700556592936203E-2</v>
      </c>
      <c r="F235" s="38">
        <f t="shared" ca="1" si="169"/>
        <v>0.86190913306647909</v>
      </c>
      <c r="G235" s="38">
        <f ca="1">tpTRD2TCOM!D55</f>
        <v>6.6981774269203931E-2</v>
      </c>
      <c r="H235" s="38">
        <f ca="1">tpTRD2DEAD!D93</f>
        <v>4.5908426795681079E-3</v>
      </c>
      <c r="I235" s="38">
        <f ca="1">tpTRD2LOW!D55</f>
        <v>0.14307219246091385</v>
      </c>
      <c r="J235" s="38">
        <f t="shared" ca="1" si="170"/>
        <v>0.78535519059031411</v>
      </c>
      <c r="K235" s="38">
        <f ca="1">tpCOM2TRD!D89</f>
        <v>2.6065137090315327E-2</v>
      </c>
      <c r="L235" s="38">
        <f ca="1">tpCOM2DEAD!D93</f>
        <v>1.2445333899437805E-2</v>
      </c>
      <c r="M235" s="38">
        <f ca="1">tpCOM2LOW!D89</f>
        <v>6.2815180455950026E-2</v>
      </c>
      <c r="N235" s="38">
        <f t="shared" ca="1" si="171"/>
        <v>0.89867434855429684</v>
      </c>
      <c r="O235" s="38">
        <f ca="1">tpTCOM2DEAD!D55</f>
        <v>3.3664424024008044E-3</v>
      </c>
      <c r="P235" s="38">
        <f ca="1">tpTCOM2LOW!D89</f>
        <v>5.0123764119370695E-2</v>
      </c>
      <c r="Q235" s="38">
        <f t="shared" ca="1" si="172"/>
        <v>0.9465097934782285</v>
      </c>
      <c r="S235" s="27">
        <f t="shared" ca="1" si="173"/>
        <v>12.028445346697398</v>
      </c>
      <c r="T235" s="27">
        <f ca="1">S234*C235+T234*N235</f>
        <v>20.699972111799525</v>
      </c>
      <c r="U235" s="27">
        <f t="shared" ca="1" si="180"/>
        <v>10.026464114568828</v>
      </c>
      <c r="V235" s="27">
        <f t="shared" ca="1" si="176"/>
        <v>8.327343149411389</v>
      </c>
      <c r="W235" s="27">
        <f t="shared" ca="1" si="181"/>
        <v>7.8663798837901888</v>
      </c>
      <c r="X235" s="27">
        <f t="shared" ca="1" si="178"/>
        <v>140.05139539373269</v>
      </c>
      <c r="Y235" s="27">
        <f t="shared" ca="1" si="168"/>
        <v>199</v>
      </c>
    </row>
    <row r="236" spans="1:25" x14ac:dyDescent="0.2">
      <c r="A236" s="5"/>
    </row>
    <row r="237" spans="1:25" x14ac:dyDescent="0.2">
      <c r="A237" t="s">
        <v>87</v>
      </c>
      <c r="B237" s="44" t="s">
        <v>107</v>
      </c>
    </row>
    <row r="238" spans="1:25" x14ac:dyDescent="0.2">
      <c r="A238" t="s">
        <v>88</v>
      </c>
      <c r="B238" s="16" t="s">
        <v>110</v>
      </c>
      <c r="C238" s="50"/>
    </row>
    <row r="239" spans="1:25" x14ac:dyDescent="0.2">
      <c r="A239" t="s">
        <v>90</v>
      </c>
      <c r="B239" s="16" t="s">
        <v>111</v>
      </c>
    </row>
    <row r="240" spans="1:25" x14ac:dyDescent="0.2">
      <c r="A240" t="s">
        <v>109</v>
      </c>
      <c r="B240" s="16">
        <v>385</v>
      </c>
      <c r="S240" s="5" t="s">
        <v>168</v>
      </c>
    </row>
    <row r="241" spans="1:25" x14ac:dyDescent="0.2">
      <c r="A241" s="5" t="s">
        <v>29</v>
      </c>
      <c r="B241" s="34" t="s">
        <v>0</v>
      </c>
      <c r="C241" s="39" t="s">
        <v>67</v>
      </c>
      <c r="D241" s="39" t="s">
        <v>76</v>
      </c>
      <c r="E241" s="39" t="s">
        <v>177</v>
      </c>
      <c r="F241" s="39" t="s">
        <v>4</v>
      </c>
      <c r="G241" s="35" t="s">
        <v>68</v>
      </c>
      <c r="H241" s="35" t="s">
        <v>77</v>
      </c>
      <c r="I241" s="35" t="s">
        <v>178</v>
      </c>
      <c r="J241" s="35" t="s">
        <v>2</v>
      </c>
      <c r="K241" s="36" t="s">
        <v>78</v>
      </c>
      <c r="L241" s="36" t="s">
        <v>80</v>
      </c>
      <c r="M241" s="36" t="s">
        <v>179</v>
      </c>
      <c r="N241" s="36" t="s">
        <v>92</v>
      </c>
      <c r="O241" s="37" t="s">
        <v>81</v>
      </c>
      <c r="P241" s="37" t="s">
        <v>180</v>
      </c>
      <c r="Q241" s="37" t="s">
        <v>93</v>
      </c>
      <c r="R241" s="5"/>
      <c r="S241" s="30" t="s">
        <v>69</v>
      </c>
      <c r="T241" s="30" t="s">
        <v>193</v>
      </c>
      <c r="U241" s="30" t="s">
        <v>6</v>
      </c>
      <c r="V241" s="30" t="s">
        <v>194</v>
      </c>
      <c r="W241" s="30" t="s">
        <v>195</v>
      </c>
      <c r="X241" s="30" t="s">
        <v>196</v>
      </c>
      <c r="Y241" s="5"/>
    </row>
    <row r="242" spans="1:25" x14ac:dyDescent="0.2">
      <c r="A242" s="5"/>
      <c r="B242" s="5"/>
      <c r="C242" s="40"/>
      <c r="D242" s="40"/>
      <c r="E242" s="40"/>
      <c r="F242" s="40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1" t="s">
        <v>94</v>
      </c>
    </row>
    <row r="243" spans="1:25" x14ac:dyDescent="0.2">
      <c r="A243">
        <v>0</v>
      </c>
      <c r="S243" s="16">
        <f>B240</f>
        <v>385</v>
      </c>
      <c r="T243" s="27"/>
      <c r="U243" s="27"/>
      <c r="V243" s="27"/>
      <c r="W243" s="27"/>
      <c r="X243" s="27"/>
      <c r="Y243" s="27">
        <f>SUM(S243:X243)</f>
        <v>385</v>
      </c>
    </row>
    <row r="244" spans="1:25" x14ac:dyDescent="0.2">
      <c r="A244">
        <v>1</v>
      </c>
      <c r="B244" s="38">
        <f ca="1">tpNTRD2TRD!H80</f>
        <v>5.74165869917862E-2</v>
      </c>
      <c r="C244" s="38">
        <f ca="1">tpNTRD2COM!H46</f>
        <v>0.16158052764249831</v>
      </c>
      <c r="D244" s="38">
        <f ca="1">tpNTRD2DEAD!H84</f>
        <v>1.2648644533160391E-2</v>
      </c>
      <c r="E244" s="38">
        <f ca="1">tpNTRD2LOW!H80</f>
        <v>0.15558887111142949</v>
      </c>
      <c r="F244" s="38">
        <f ca="1">1-B244-C244-D244-E244</f>
        <v>0.61276536972112561</v>
      </c>
      <c r="G244" s="38">
        <f ca="1">tpTRD2TCOM!H46</f>
        <v>6.8943352459133411E-2</v>
      </c>
      <c r="H244" s="38">
        <f ca="1">tpTRD2DEAD!H84</f>
        <v>2.3211010573887414E-2</v>
      </c>
      <c r="I244" s="38">
        <f ca="1">tpTRD2LOW!H46</f>
        <v>5.2432580343709456E-2</v>
      </c>
      <c r="J244" s="38">
        <f ca="1">1-G244-H244-I244</f>
        <v>0.85541305662326972</v>
      </c>
      <c r="K244" s="38">
        <f ca="1">tpCOM2TRD!H80</f>
        <v>7.9069106267114941E-2</v>
      </c>
      <c r="L244" s="38">
        <f ca="1">tpCOM2DEAD!H84</f>
        <v>2.768009454407816E-2</v>
      </c>
      <c r="M244" s="38">
        <f ca="1">tpCOM2LOW!H80</f>
        <v>0.1375980611845633</v>
      </c>
      <c r="N244" s="38">
        <f ca="1">1-K244-L244-M244</f>
        <v>0.7556527380042436</v>
      </c>
      <c r="O244" s="38">
        <f ca="1">tpTCOM2DEAD!H46</f>
        <v>5.1894047560631207E-2</v>
      </c>
      <c r="P244" s="38">
        <f ca="1">tpTCOM2LOW!H80</f>
        <v>0.19260978886686186</v>
      </c>
      <c r="Q244" s="38">
        <f ca="1">1-O244-P244</f>
        <v>0.75549616357250693</v>
      </c>
      <c r="S244" s="27">
        <f ca="1">S243*F244</f>
        <v>235.91466734263335</v>
      </c>
      <c r="T244" s="27">
        <f ca="1">S243*C244+T243*N244</f>
        <v>62.208503142361849</v>
      </c>
      <c r="U244" s="27">
        <f ca="1">S243*B244+T243*K244+U243*J244</f>
        <v>22.105385991837686</v>
      </c>
      <c r="V244" s="27">
        <f ca="1">U243*G244+V243*Q244</f>
        <v>0</v>
      </c>
      <c r="W244" s="27">
        <f ca="1">S243*D244+T243*L244+U243*H244+V243*O244+W243</f>
        <v>4.8697281452667509</v>
      </c>
      <c r="X244" s="27">
        <f ca="1">S243*E244+T243*M244+U243*I244+V243*P244+X243</f>
        <v>59.901715377900352</v>
      </c>
      <c r="Y244" s="27">
        <f t="shared" ref="Y244:Y253" ca="1" si="182">SUM(S244:X244)</f>
        <v>385</v>
      </c>
    </row>
    <row r="245" spans="1:25" x14ac:dyDescent="0.2">
      <c r="A245">
        <v>2</v>
      </c>
      <c r="B245" s="38">
        <f ca="1">tpNTRD2TRD!H81</f>
        <v>5.7420865259547926E-2</v>
      </c>
      <c r="C245" s="38">
        <f ca="1">tpNTRD2COM!H47</f>
        <v>4.986112137952381E-2</v>
      </c>
      <c r="D245" s="38">
        <f ca="1">tpNTRD2DEAD!H85</f>
        <v>1.2490654682099978E-2</v>
      </c>
      <c r="E245" s="38">
        <f ca="1">tpNTRD2LOW!H81</f>
        <v>0.1503940814376723</v>
      </c>
      <c r="F245" s="38">
        <f t="shared" ref="F245:F253" ca="1" si="183">1-B245-C245-D245-E245</f>
        <v>0.72983327724115599</v>
      </c>
      <c r="G245" s="38">
        <f ca="1">tpTRD2TCOM!H47</f>
        <v>4.9690541441562264E-2</v>
      </c>
      <c r="H245" s="38">
        <f ca="1">tpTRD2DEAD!H85</f>
        <v>2.2684480849037514E-2</v>
      </c>
      <c r="I245" s="38">
        <f ca="1">tpTRD2LOW!H47</f>
        <v>6.0119494360294734E-2</v>
      </c>
      <c r="J245" s="38">
        <f t="shared" ref="J245:J253" ca="1" si="184">1-G245-H245-I245</f>
        <v>0.86750548334910549</v>
      </c>
      <c r="K245" s="38">
        <f ca="1">tpCOM2TRD!H81</f>
        <v>5.7448540389245184E-2</v>
      </c>
      <c r="L245" s="38">
        <f ca="1">tpCOM2DEAD!H85</f>
        <v>2.6934543824513879E-2</v>
      </c>
      <c r="M245" s="38">
        <f ca="1">tpCOM2LOW!H81</f>
        <v>0.12630923979929398</v>
      </c>
      <c r="N245" s="38">
        <f t="shared" ref="N245:N253" ca="1" si="185">1-K245-L245-M245</f>
        <v>0.78930767598694695</v>
      </c>
      <c r="O245" s="38">
        <f ca="1">tpTCOM2DEAD!H47</f>
        <v>1.6721094003584902E-2</v>
      </c>
      <c r="P245" s="38">
        <f ca="1">tpTCOM2LOW!H81</f>
        <v>0.12486942985994864</v>
      </c>
      <c r="Q245" s="38">
        <f t="shared" ref="Q245:Q253" ca="1" si="186">1-O245-P245</f>
        <v>0.85840947613646645</v>
      </c>
      <c r="S245" s="27">
        <f t="shared" ref="S245:S253" ca="1" si="187">S244*F245</f>
        <v>172.17837481593122</v>
      </c>
      <c r="T245" s="27">
        <f t="shared" ref="T245:T246" ca="1" si="188">S244*C245+T244*N245</f>
        <v>60.864618905505338</v>
      </c>
      <c r="U245" s="27">
        <f t="shared" ref="U245:U246" ca="1" si="189">S244*B245+T244*K245+U244*J245</f>
        <v>36.296755591028578</v>
      </c>
      <c r="V245" s="27">
        <f t="shared" ref="V245:V253" ca="1" si="190">U244*G245+V244*Q245</f>
        <v>1.0984285987091404</v>
      </c>
      <c r="W245" s="27">
        <f t="shared" ref="W245:W249" ca="1" si="191">S244*D245+T244*L245+U244*H245+V244*O245+W244</f>
        <v>9.9934636488238517</v>
      </c>
      <c r="X245" s="27">
        <f t="shared" ref="X245:X253" ca="1" si="192">S244*E245+T244*M245+U244*I245+V244*P245+X244</f>
        <v>104.56835844000187</v>
      </c>
      <c r="Y245" s="27">
        <f t="shared" ca="1" si="182"/>
        <v>385</v>
      </c>
    </row>
    <row r="246" spans="1:25" x14ac:dyDescent="0.2">
      <c r="A246">
        <v>3</v>
      </c>
      <c r="B246" s="38">
        <f ca="1">tpNTRD2TRD!H82</f>
        <v>5.0673172699159386E-2</v>
      </c>
      <c r="C246" s="38">
        <f ca="1">tpNTRD2COM!H48</f>
        <v>3.5889136721891091E-2</v>
      </c>
      <c r="D246" s="38">
        <f ca="1">tpNTRD2DEAD!H86</f>
        <v>1.23365629345209E-2</v>
      </c>
      <c r="E246" s="38">
        <f ca="1">tpNTRD2LOW!H82</f>
        <v>0.12851045513742365</v>
      </c>
      <c r="F246" s="38">
        <f t="shared" ca="1" si="183"/>
        <v>0.77259067250700497</v>
      </c>
      <c r="G246" s="38">
        <f ca="1">tpTRD2TCOM!H48</f>
        <v>4.4311994911993668E-2</v>
      </c>
      <c r="H246" s="38">
        <f ca="1">tpTRD2DEAD!H86</f>
        <v>2.2181309361617108E-2</v>
      </c>
      <c r="I246" s="38">
        <f ca="1">tpTRD2LOW!H48</f>
        <v>6.340178019935816E-2</v>
      </c>
      <c r="J246" s="38">
        <f t="shared" ca="1" si="184"/>
        <v>0.87010491552703106</v>
      </c>
      <c r="K246" s="38">
        <f ca="1">tpCOM2TRD!H82</f>
        <v>4.6497796863458452E-2</v>
      </c>
      <c r="L246" s="38">
        <f ca="1">tpCOM2DEAD!H86</f>
        <v>2.6228101865386821E-2</v>
      </c>
      <c r="M246" s="38">
        <f ca="1">tpCOM2LOW!H82</f>
        <v>0.10684193978511825</v>
      </c>
      <c r="N246" s="38">
        <f t="shared" ca="1" si="185"/>
        <v>0.82043216148603648</v>
      </c>
      <c r="O246" s="38">
        <f ca="1">tpTCOM2DEAD!H48</f>
        <v>1.216512914086354E-2</v>
      </c>
      <c r="P246" s="38">
        <f ca="1">tpTCOM2LOW!H82</f>
        <v>9.6936125130934636E-2</v>
      </c>
      <c r="Q246" s="38">
        <f t="shared" ca="1" si="186"/>
        <v>0.89089874572820182</v>
      </c>
      <c r="S246" s="27">
        <f t="shared" ca="1" si="187"/>
        <v>133.02340639020346</v>
      </c>
      <c r="T246" s="27">
        <f t="shared" ca="1" si="188"/>
        <v>56.114624080989593</v>
      </c>
      <c r="U246" s="27">
        <f t="shared" ca="1" si="189"/>
        <v>43.136880665585494</v>
      </c>
      <c r="V246" s="27">
        <f t="shared" ca="1" si="190"/>
        <v>2.5869703099334957</v>
      </c>
      <c r="W246" s="27">
        <f t="shared" ca="1" si="191"/>
        <v>14.532388520698582</v>
      </c>
      <c r="X246" s="27">
        <f t="shared" ca="1" si="192"/>
        <v>135.60573003258938</v>
      </c>
      <c r="Y246" s="27">
        <f t="shared" ca="1" si="182"/>
        <v>385</v>
      </c>
    </row>
    <row r="247" spans="1:25" x14ac:dyDescent="0.2">
      <c r="A247">
        <v>4</v>
      </c>
      <c r="B247" s="38">
        <f ca="1">tpNTRD2TRD!H83</f>
        <v>4.5475910257415708E-2</v>
      </c>
      <c r="C247" s="38">
        <f ca="1">tpNTRD2COM!H49</f>
        <v>2.901276392459351E-2</v>
      </c>
      <c r="D247" s="38">
        <f ca="1">tpNTRD2DEAD!H87</f>
        <v>1.2186226780903975E-2</v>
      </c>
      <c r="E247" s="38">
        <f ca="1">tpNTRD2LOW!H83</f>
        <v>0.11274978322785334</v>
      </c>
      <c r="F247" s="38">
        <f t="shared" ca="1" si="183"/>
        <v>0.80057531580923347</v>
      </c>
      <c r="G247" s="38">
        <f ca="1">tpTRD2TCOM!H49</f>
        <v>4.1138105687927862E-2</v>
      </c>
      <c r="H247" s="38">
        <f ca="1">tpTRD2DEAD!H87</f>
        <v>2.1699975492087797E-2</v>
      </c>
      <c r="I247" s="38">
        <f ca="1">tpTRD2LOW!H49</f>
        <v>6.5628742221626735E-2</v>
      </c>
      <c r="J247" s="38">
        <f t="shared" ca="1" si="184"/>
        <v>0.87153317659835761</v>
      </c>
      <c r="K247" s="38">
        <f ca="1">tpCOM2TRD!H83</f>
        <v>3.9825164262605961E-2</v>
      </c>
      <c r="L247" s="38">
        <f ca="1">tpCOM2DEAD!H87</f>
        <v>2.555777006857618E-2</v>
      </c>
      <c r="M247" s="38">
        <f ca="1">tpCOM2LOW!H83</f>
        <v>9.3329302283814086E-2</v>
      </c>
      <c r="N247" s="38">
        <f t="shared" ca="1" si="185"/>
        <v>0.84128776338500377</v>
      </c>
      <c r="O247" s="38">
        <f ca="1">tpTCOM2DEAD!H49</f>
        <v>9.9091796639801943E-3</v>
      </c>
      <c r="P247" s="38">
        <f ca="1">tpTCOM2LOW!H83</f>
        <v>8.0881628020956997E-2</v>
      </c>
      <c r="Q247" s="38">
        <f t="shared" ca="1" si="186"/>
        <v>0.90920919231506281</v>
      </c>
      <c r="S247" s="27">
        <f t="shared" ca="1" si="187"/>
        <v>106.49525558085715</v>
      </c>
      <c r="T247" s="27">
        <f ca="1">S246*C247+T246*N247</f>
        <v>51.067923272330241</v>
      </c>
      <c r="U247" s="27">
        <f ca="1">S246*B247+T246*K247+U246*J247</f>
        <v>45.879357247718424</v>
      </c>
      <c r="V247" s="27">
        <f t="shared" ca="1" si="190"/>
        <v>4.1266667419060692</v>
      </c>
      <c r="W247" s="27">
        <f t="shared" ca="1" si="191"/>
        <v>18.549310584719308</v>
      </c>
      <c r="X247" s="27">
        <f t="shared" ca="1" si="192"/>
        <v>158.88148657246882</v>
      </c>
      <c r="Y247" s="27">
        <f t="shared" ca="1" si="182"/>
        <v>385</v>
      </c>
    </row>
    <row r="248" spans="1:25" x14ac:dyDescent="0.2">
      <c r="A248">
        <v>5</v>
      </c>
      <c r="B248" s="38">
        <f ca="1">tpNTRD2TRD!H84</f>
        <v>4.1441780892146896E-2</v>
      </c>
      <c r="C248" s="38">
        <f ca="1">tpNTRD2COM!H50</f>
        <v>2.4768534040793488E-2</v>
      </c>
      <c r="D248" s="38">
        <f ca="1">tpNTRD2DEAD!H88</f>
        <v>1.2039510574709422E-2</v>
      </c>
      <c r="E248" s="38">
        <f ca="1">tpNTRD2LOW!H84</f>
        <v>0.10099475080246167</v>
      </c>
      <c r="F248" s="38">
        <f t="shared" ca="1" si="183"/>
        <v>0.82075542368988852</v>
      </c>
      <c r="G248" s="38">
        <f ca="1">tpTRD2TCOM!H50</f>
        <v>3.8925440109996434E-2</v>
      </c>
      <c r="H248" s="38">
        <f ca="1">tpTRD2DEAD!H88</f>
        <v>2.1239087807197188E-2</v>
      </c>
      <c r="I248" s="38">
        <f ca="1">tpTRD2LOW!H50</f>
        <v>6.7334227500222776E-2</v>
      </c>
      <c r="J248" s="38">
        <f t="shared" ca="1" si="184"/>
        <v>0.8725012445825836</v>
      </c>
      <c r="K248" s="38">
        <f ca="1">tpCOM2TRD!H84</f>
        <v>3.520007377388612E-2</v>
      </c>
      <c r="L248" s="38">
        <f ca="1">tpCOM2DEAD!H88</f>
        <v>2.4920848746401658E-2</v>
      </c>
      <c r="M248" s="38">
        <f ca="1">tpCOM2LOW!H84</f>
        <v>8.3400073011773435E-2</v>
      </c>
      <c r="N248" s="38">
        <f t="shared" ca="1" si="185"/>
        <v>0.85647900446793879</v>
      </c>
      <c r="O248" s="38">
        <f ca="1">tpTCOM2DEAD!H50</f>
        <v>8.5097769110261678E-3</v>
      </c>
      <c r="P248" s="38">
        <f ca="1">tpTCOM2LOW!H84</f>
        <v>7.0147626830997956E-2</v>
      </c>
      <c r="Q248" s="38">
        <f t="shared" ca="1" si="186"/>
        <v>0.92134259625797588</v>
      </c>
      <c r="S248" s="27">
        <f t="shared" ca="1" si="187"/>
        <v>87.406558615229372</v>
      </c>
      <c r="T248" s="27">
        <f t="shared" ref="T248:T252" ca="1" si="193">S247*C248+T247*N248</f>
        <v>46.376335447567946</v>
      </c>
      <c r="U248" s="27">
        <f t="shared" ref="U248:U253" ca="1" si="194">S247*B248+T247*K248+U247*J248</f>
        <v>46.240744013783548</v>
      </c>
      <c r="V248" s="27">
        <f t="shared" ca="1" si="190"/>
        <v>5.5879480227103748</v>
      </c>
      <c r="W248" s="27">
        <f t="shared" ca="1" si="191"/>
        <v>22.113670042585838</v>
      </c>
      <c r="X248" s="27">
        <f t="shared" ca="1" si="192"/>
        <v>177.27474385812292</v>
      </c>
      <c r="Y248" s="27">
        <f t="shared" ca="1" si="182"/>
        <v>385</v>
      </c>
    </row>
    <row r="249" spans="1:25" x14ac:dyDescent="0.2">
      <c r="A249">
        <v>6</v>
      </c>
      <c r="B249" s="38">
        <f ca="1">tpNTRD2TRD!H85</f>
        <v>3.8213522780185971E-2</v>
      </c>
      <c r="C249" s="38">
        <f ca="1">tpNTRD2COM!H51</f>
        <v>2.183384952641243E-2</v>
      </c>
      <c r="D249" s="38">
        <f ca="1">tpNTRD2DEAD!H89</f>
        <v>1.1896285124157413E-2</v>
      </c>
      <c r="E249" s="38">
        <f ca="1">tpNTRD2LOW!H85</f>
        <v>9.1851489347064996E-2</v>
      </c>
      <c r="F249" s="38">
        <f t="shared" ca="1" si="183"/>
        <v>0.83620485322217919</v>
      </c>
      <c r="G249" s="38">
        <f ca="1">tpTRD2TCOM!H51</f>
        <v>3.7246741026387697E-2</v>
      </c>
      <c r="H249" s="38">
        <f ca="1">tpTRD2DEAD!H89</f>
        <v>2.0797370626306155E-2</v>
      </c>
      <c r="I249" s="38">
        <f ca="1">tpTRD2LOW!H51</f>
        <v>6.8724127833246995E-2</v>
      </c>
      <c r="J249" s="38">
        <f t="shared" ca="1" si="184"/>
        <v>0.87323176051405915</v>
      </c>
      <c r="K249" s="38">
        <f ca="1">tpCOM2TRD!H85</f>
        <v>3.1750088055260028E-2</v>
      </c>
      <c r="L249" s="38">
        <f ca="1">tpCOM2DEAD!H89</f>
        <v>2.431490078173637E-2</v>
      </c>
      <c r="M249" s="38">
        <f ca="1">tpCOM2LOW!H85</f>
        <v>7.5739755584960489E-2</v>
      </c>
      <c r="N249" s="38">
        <f t="shared" ca="1" si="185"/>
        <v>0.86819525557804311</v>
      </c>
      <c r="O249" s="38">
        <f ca="1">tpTCOM2DEAD!H51</f>
        <v>7.5380529903643634E-3</v>
      </c>
      <c r="P249" s="38">
        <f ca="1">tpTCOM2LOW!H85</f>
        <v>6.2346340665903277E-2</v>
      </c>
      <c r="Q249" s="38">
        <f t="shared" ca="1" si="186"/>
        <v>0.93011560634373236</v>
      </c>
      <c r="S249" s="27">
        <f t="shared" ca="1" si="187"/>
        <v>73.089788517503678</v>
      </c>
      <c r="T249" s="27">
        <f t="shared" ca="1" si="193"/>
        <v>42.172136055100779</v>
      </c>
      <c r="U249" s="27">
        <f t="shared" ca="1" si="194"/>
        <v>45.191451555557435</v>
      </c>
      <c r="V249" s="27">
        <f t="shared" ca="1" si="190"/>
        <v>6.9197546805094046</v>
      </c>
      <c r="W249" s="27">
        <f t="shared" ca="1" si="191"/>
        <v>25.284927520215518</v>
      </c>
      <c r="X249" s="27">
        <f t="shared" ca="1" si="192"/>
        <v>192.34194167111318</v>
      </c>
      <c r="Y249" s="27">
        <f t="shared" ca="1" si="182"/>
        <v>385</v>
      </c>
    </row>
    <row r="250" spans="1:25" x14ac:dyDescent="0.2">
      <c r="A250">
        <v>7</v>
      </c>
      <c r="B250" s="38">
        <f ca="1">tpNTRD2TRD!H86</f>
        <v>3.5560090549726309E-2</v>
      </c>
      <c r="C250" s="38">
        <f ca="1">tpNTRD2COM!H52</f>
        <v>1.9658693288209239E-2</v>
      </c>
      <c r="D250" s="38">
        <f ca="1">tpNTRD2DEAD!H90</f>
        <v>1.1756427312802908E-2</v>
      </c>
      <c r="E250" s="38">
        <f ca="1">tpNTRD2LOW!H86</f>
        <v>8.4499750454895328E-2</v>
      </c>
      <c r="F250" s="38">
        <f t="shared" ca="1" si="183"/>
        <v>0.84852503839436622</v>
      </c>
      <c r="G250" s="38">
        <f ca="1">tpTRD2TCOM!H52</f>
        <v>3.5905277983258932E-2</v>
      </c>
      <c r="H250" s="38">
        <f ca="1">tpTRD2DEAD!H90</f>
        <v>2.0373652229870309E-2</v>
      </c>
      <c r="I250" s="38">
        <f ca="1">tpTRD2LOW!H52</f>
        <v>6.9901097817099078E-2</v>
      </c>
      <c r="J250" s="38">
        <f t="shared" ca="1" si="184"/>
        <v>0.87381997196977168</v>
      </c>
      <c r="K250" s="38">
        <f ca="1">tpCOM2TRD!H86</f>
        <v>2.9050268008953273E-2</v>
      </c>
      <c r="L250" s="38">
        <f ca="1">tpCOM2DEAD!H90</f>
        <v>2.3737720463872791E-2</v>
      </c>
      <c r="M250" s="38">
        <f ca="1">tpCOM2LOW!H86</f>
        <v>6.9611991127427109E-2</v>
      </c>
      <c r="N250" s="38">
        <f t="shared" ca="1" si="185"/>
        <v>0.87760002039974683</v>
      </c>
      <c r="O250" s="38">
        <f ca="1">tpTCOM2DEAD!H52</f>
        <v>6.8151798642307471E-3</v>
      </c>
      <c r="P250" s="38">
        <f ca="1">tpTCOM2LOW!H86</f>
        <v>5.6363635942128121E-2</v>
      </c>
      <c r="Q250" s="38">
        <f t="shared" ca="1" si="186"/>
        <v>0.93682118419364113</v>
      </c>
      <c r="S250" s="27">
        <f t="shared" ca="1" si="187"/>
        <v>62.018515608050912</v>
      </c>
      <c r="T250" s="27">
        <f t="shared" ca="1" si="193"/>
        <v>38.447117197223029</v>
      </c>
      <c r="U250" s="27">
        <f t="shared" ca="1" si="194"/>
        <v>43.313384284403988</v>
      </c>
      <c r="V250" s="27">
        <f t="shared" ca="1" si="190"/>
        <v>8.1051844046935813</v>
      </c>
      <c r="W250" s="27">
        <f ca="1">S249*D250+T249*L250+U249*H250+V249*O250+W249</f>
        <v>28.113146973790062</v>
      </c>
      <c r="X250" s="27">
        <f t="shared" ca="1" si="192"/>
        <v>205.00265153183841</v>
      </c>
      <c r="Y250" s="27">
        <f t="shared" ca="1" si="182"/>
        <v>385</v>
      </c>
    </row>
    <row r="251" spans="1:25" x14ac:dyDescent="0.2">
      <c r="A251">
        <v>8</v>
      </c>
      <c r="B251" s="38">
        <f ca="1">tpNTRD2TRD!H87</f>
        <v>3.3331380867962612E-2</v>
      </c>
      <c r="C251" s="38">
        <f ca="1">tpNTRD2COM!H53</f>
        <v>1.7968656222052237E-2</v>
      </c>
      <c r="D251" s="38">
        <f ca="1">tpNTRD2DEAD!H91</f>
        <v>1.1619819746564564E-2</v>
      </c>
      <c r="E251" s="38">
        <f ca="1">tpNTRD2LOW!H87</f>
        <v>7.8434133936184924E-2</v>
      </c>
      <c r="F251" s="38">
        <f t="shared" ca="1" si="183"/>
        <v>0.85864600922723566</v>
      </c>
      <c r="G251" s="38">
        <f ca="1">tpTRD2TCOM!H53</f>
        <v>3.4794791961813121E-2</v>
      </c>
      <c r="H251" s="38">
        <f ca="1">tpTRD2DEAD!H91</f>
        <v>1.9966854480558793E-2</v>
      </c>
      <c r="I251" s="38">
        <f ca="1">tpTRD2LOW!H53</f>
        <v>7.0924123849499643E-2</v>
      </c>
      <c r="J251" s="38">
        <f t="shared" ca="1" si="184"/>
        <v>0.87431422970812844</v>
      </c>
      <c r="K251" s="38">
        <f ca="1">tpCOM2TRD!H87</f>
        <v>2.6864483073536727E-2</v>
      </c>
      <c r="L251" s="38">
        <f ca="1">tpCOM2DEAD!H91</f>
        <v>2.3187306660065854E-2</v>
      </c>
      <c r="M251" s="38">
        <f ca="1">tpCOM2LOW!H87</f>
        <v>6.4573966624060009E-2</v>
      </c>
      <c r="N251" s="38">
        <f t="shared" ca="1" si="185"/>
        <v>0.88537424364233741</v>
      </c>
      <c r="O251" s="38">
        <f ca="1">tpTCOM2DEAD!H53</f>
        <v>6.2517119824196943E-3</v>
      </c>
      <c r="P251" s="38">
        <f ca="1">tpTCOM2LOW!H87</f>
        <v>5.159918832145538E-2</v>
      </c>
      <c r="Q251" s="38">
        <f t="shared" ca="1" si="186"/>
        <v>0.94214909969612493</v>
      </c>
      <c r="S251" s="27">
        <f t="shared" ca="1" si="187"/>
        <v>53.25195092504994</v>
      </c>
      <c r="T251" s="27">
        <f t="shared" ca="1" si="193"/>
        <v>35.154476695082693</v>
      </c>
      <c r="U251" s="27">
        <f t="shared" ca="1" si="194"/>
        <v>40.96953291043954</v>
      </c>
      <c r="V251" s="27">
        <f t="shared" ca="1" si="190"/>
        <v>9.1433723850910322</v>
      </c>
      <c r="W251" s="27">
        <f t="shared" ref="W251:W253" ca="1" si="195">S250*D251+T250*L251+U250*H251+V250*O251+W250</f>
        <v>30.640779362282377</v>
      </c>
      <c r="X251" s="27">
        <f t="shared" ca="1" si="192"/>
        <v>215.83988772205441</v>
      </c>
      <c r="Y251" s="27">
        <f t="shared" ca="1" si="182"/>
        <v>385</v>
      </c>
    </row>
    <row r="252" spans="1:25" x14ac:dyDescent="0.2">
      <c r="A252">
        <v>9</v>
      </c>
      <c r="B252" s="38">
        <f ca="1">tpNTRD2TRD!H88</f>
        <v>3.142634200611627E-2</v>
      </c>
      <c r="C252" s="38">
        <f ca="1">tpNTRD2COM!H54</f>
        <v>1.6609870259124082E-2</v>
      </c>
      <c r="D252" s="38">
        <f ca="1">tpNTRD2DEAD!H92</f>
        <v>1.1486350425079173E-2</v>
      </c>
      <c r="E252" s="38">
        <f ca="1">tpNTRD2LOW!H88</f>
        <v>7.3326598249367825E-2</v>
      </c>
      <c r="F252" s="38">
        <f t="shared" ca="1" si="183"/>
        <v>0.86715083906031265</v>
      </c>
      <c r="G252" s="38">
        <f ca="1">tpTRD2TCOM!H54</f>
        <v>3.3851664499153222E-2</v>
      </c>
      <c r="H252" s="38">
        <f ca="1">tpTRD2DEAD!H92</f>
        <v>1.9575983663437158E-2</v>
      </c>
      <c r="I252" s="38">
        <f ca="1">tpTRD2LOW!H54</f>
        <v>7.1830369576815545E-2</v>
      </c>
      <c r="J252" s="38">
        <f t="shared" ca="1" si="184"/>
        <v>0.87474198226059408</v>
      </c>
      <c r="K252" s="38">
        <f ca="1">tpCOM2TRD!H88</f>
        <v>2.5049294125705224E-2</v>
      </c>
      <c r="L252" s="38">
        <f ca="1">tpCOM2DEAD!H92</f>
        <v>2.2661839634968817E-2</v>
      </c>
      <c r="M252" s="38">
        <f ca="1">tpCOM2LOW!H88</f>
        <v>6.0342454759303332E-2</v>
      </c>
      <c r="N252" s="38">
        <f t="shared" ca="1" si="185"/>
        <v>0.89194641148002263</v>
      </c>
      <c r="O252" s="38">
        <f ca="1">tpTCOM2DEAD!H54</f>
        <v>5.7973764043621756E-3</v>
      </c>
      <c r="P252" s="38">
        <f ca="1">tpTCOM2LOW!H88</f>
        <v>4.7696970522454918E-2</v>
      </c>
      <c r="Q252" s="38">
        <f t="shared" ca="1" si="186"/>
        <v>0.94650565307318291</v>
      </c>
      <c r="S252" s="27">
        <f t="shared" ca="1" si="187"/>
        <v>46.177473926255651</v>
      </c>
      <c r="T252" s="27">
        <f t="shared" ca="1" si="193"/>
        <v>32.240417331547413</v>
      </c>
      <c r="U252" s="27">
        <f t="shared" ca="1" si="194"/>
        <v>38.391879279202442</v>
      </c>
      <c r="V252" s="27">
        <f t="shared" ca="1" si="190"/>
        <v>10.04114053341311</v>
      </c>
      <c r="W252" s="27">
        <f t="shared" ca="1" si="195"/>
        <v>32.904141523016868</v>
      </c>
      <c r="X252" s="27">
        <f t="shared" ca="1" si="192"/>
        <v>225.24494740656451</v>
      </c>
      <c r="Y252" s="27">
        <f t="shared" ca="1" si="182"/>
        <v>385</v>
      </c>
    </row>
    <row r="253" spans="1:25" x14ac:dyDescent="0.2">
      <c r="A253">
        <v>10</v>
      </c>
      <c r="B253" s="38">
        <f ca="1">tpNTRD2TRD!H89</f>
        <v>2.977444129467699E-2</v>
      </c>
      <c r="C253" s="38">
        <f ca="1">tpNTRD2COM!H55</f>
        <v>1.548867146718369E-2</v>
      </c>
      <c r="D253" s="38">
        <f ca="1">tpNTRD2DEAD!H93</f>
        <v>1.13559124354492E-2</v>
      </c>
      <c r="E253" s="38">
        <f ca="1">tpNTRD2LOW!H89</f>
        <v>6.89544460401329E-2</v>
      </c>
      <c r="F253" s="38">
        <f t="shared" ca="1" si="183"/>
        <v>0.87442652876255722</v>
      </c>
      <c r="G253" s="38">
        <f ca="1">tpTRD2TCOM!H55</f>
        <v>3.3034937284402432E-2</v>
      </c>
      <c r="H253" s="38">
        <f ca="1">tpTRD2DEAD!H93</f>
        <v>1.9200122381363816E-2</v>
      </c>
      <c r="I253" s="38">
        <f ca="1">tpTRD2LOW!H55</f>
        <v>7.2644825448144545E-2</v>
      </c>
      <c r="J253" s="38">
        <f t="shared" ca="1" si="184"/>
        <v>0.87512011488608921</v>
      </c>
      <c r="K253" s="38">
        <f ca="1">tpCOM2TRD!H89</f>
        <v>2.3511744133095758E-2</v>
      </c>
      <c r="L253" s="38">
        <f ca="1">tpCOM2DEAD!H93</f>
        <v>2.2159660952106863E-2</v>
      </c>
      <c r="M253" s="38">
        <f ca="1">tpCOM2LOW!H89</f>
        <v>5.672707218180606E-2</v>
      </c>
      <c r="N253" s="38">
        <f t="shared" ca="1" si="185"/>
        <v>0.89760152273299132</v>
      </c>
      <c r="O253" s="38">
        <f ca="1">tpTCOM2DEAD!H55</f>
        <v>5.4215033202010821E-3</v>
      </c>
      <c r="P253" s="38">
        <f ca="1">tpTCOM2LOW!H89</f>
        <v>4.4430734456710086E-2</v>
      </c>
      <c r="Q253" s="38">
        <f t="shared" ca="1" si="186"/>
        <v>0.95014776222308883</v>
      </c>
      <c r="S253" s="27">
        <f t="shared" ca="1" si="187"/>
        <v>40.378808232359226</v>
      </c>
      <c r="T253" s="27">
        <f ca="1">S252*C253+T252*N253</f>
        <v>29.654275413172297</v>
      </c>
      <c r="U253" s="27">
        <f t="shared" ca="1" si="194"/>
        <v>35.730442735105854</v>
      </c>
      <c r="V253" s="27">
        <f t="shared" ca="1" si="190"/>
        <v>10.808840532208821</v>
      </c>
      <c r="W253" s="27">
        <f t="shared" ca="1" si="195"/>
        <v>34.934532447786921</v>
      </c>
      <c r="X253" s="27">
        <f t="shared" ca="1" si="192"/>
        <v>233.49310063936687</v>
      </c>
      <c r="Y253" s="27">
        <f t="shared" ca="1" si="182"/>
        <v>385</v>
      </c>
    </row>
    <row r="254" spans="1:25" x14ac:dyDescent="0.2">
      <c r="A254" s="5"/>
    </row>
    <row r="255" spans="1:25" x14ac:dyDescent="0.2">
      <c r="A255" t="s">
        <v>87</v>
      </c>
      <c r="B255" s="16" t="s">
        <v>104</v>
      </c>
    </row>
    <row r="256" spans="1:25" x14ac:dyDescent="0.2">
      <c r="A256" t="s">
        <v>88</v>
      </c>
      <c r="B256" s="16" t="s">
        <v>110</v>
      </c>
    </row>
    <row r="257" spans="1:25" x14ac:dyDescent="0.2">
      <c r="A257" t="s">
        <v>90</v>
      </c>
      <c r="B257" s="16" t="s">
        <v>111</v>
      </c>
    </row>
    <row r="258" spans="1:25" x14ac:dyDescent="0.2">
      <c r="A258" t="s">
        <v>109</v>
      </c>
      <c r="B258">
        <v>1222</v>
      </c>
      <c r="S258" s="5" t="s">
        <v>168</v>
      </c>
    </row>
    <row r="259" spans="1:25" x14ac:dyDescent="0.2">
      <c r="A259" s="5" t="s">
        <v>29</v>
      </c>
      <c r="B259" s="34" t="s">
        <v>0</v>
      </c>
      <c r="C259" s="39" t="s">
        <v>67</v>
      </c>
      <c r="D259" s="39" t="s">
        <v>76</v>
      </c>
      <c r="E259" s="39" t="s">
        <v>177</v>
      </c>
      <c r="F259" s="39" t="s">
        <v>4</v>
      </c>
      <c r="G259" s="35" t="s">
        <v>68</v>
      </c>
      <c r="H259" s="35" t="s">
        <v>77</v>
      </c>
      <c r="I259" s="35" t="s">
        <v>178</v>
      </c>
      <c r="J259" s="35" t="s">
        <v>2</v>
      </c>
      <c r="K259" s="36" t="s">
        <v>78</v>
      </c>
      <c r="L259" s="36" t="s">
        <v>80</v>
      </c>
      <c r="M259" s="36" t="s">
        <v>179</v>
      </c>
      <c r="N259" s="36" t="s">
        <v>92</v>
      </c>
      <c r="O259" s="37" t="s">
        <v>81</v>
      </c>
      <c r="P259" s="37" t="s">
        <v>180</v>
      </c>
      <c r="Q259" s="37" t="s">
        <v>93</v>
      </c>
      <c r="R259" s="5"/>
      <c r="S259" s="30" t="s">
        <v>69</v>
      </c>
      <c r="T259" s="30" t="s">
        <v>193</v>
      </c>
      <c r="U259" s="30" t="s">
        <v>6</v>
      </c>
      <c r="V259" s="30" t="s">
        <v>194</v>
      </c>
      <c r="W259" s="30" t="s">
        <v>195</v>
      </c>
      <c r="X259" s="30" t="s">
        <v>196</v>
      </c>
      <c r="Y259" s="5"/>
    </row>
    <row r="260" spans="1:25" x14ac:dyDescent="0.2">
      <c r="A260" s="5"/>
      <c r="B260" s="5"/>
      <c r="C260" s="40"/>
      <c r="D260" s="40"/>
      <c r="E260" s="40"/>
      <c r="F260" s="40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1" t="s">
        <v>94</v>
      </c>
    </row>
    <row r="261" spans="1:25" x14ac:dyDescent="0.2">
      <c r="A261">
        <v>0</v>
      </c>
      <c r="S261">
        <f>B258</f>
        <v>1222</v>
      </c>
      <c r="T261" s="27"/>
      <c r="U261" s="27"/>
      <c r="V261" s="27"/>
      <c r="W261" s="27"/>
      <c r="X261" s="27"/>
      <c r="Y261" s="27">
        <f>SUM(S261:X261)</f>
        <v>1222</v>
      </c>
    </row>
    <row r="262" spans="1:25" x14ac:dyDescent="0.2">
      <c r="A262">
        <v>1</v>
      </c>
      <c r="B262" s="38">
        <f ca="1">tpNTRD2TRD!L80</f>
        <v>4.2246573440238522E-2</v>
      </c>
      <c r="C262" s="38">
        <f ca="1">tpNTRD2COM!L46</f>
        <v>0.18597856098027921</v>
      </c>
      <c r="D262" s="38">
        <f ca="1">tpNTRD2DEAD!L84</f>
        <v>2.6061990334522611E-2</v>
      </c>
      <c r="E262" s="38">
        <f ca="1">tpNTRD2LOW!L80</f>
        <v>7.8170627486452315E-2</v>
      </c>
      <c r="F262" s="38">
        <f ca="1">1-B262-C262-D262-E262</f>
        <v>0.66754224775850735</v>
      </c>
      <c r="G262" s="38">
        <f ca="1">tpTRD2TCOM!L46</f>
        <v>0.1069843797249308</v>
      </c>
      <c r="H262" s="38">
        <f ca="1">tpTRD2DEAD!L84</f>
        <v>1.501961431308807E-2</v>
      </c>
      <c r="I262" s="38">
        <f ca="1">tpTRD2LOW!L46</f>
        <v>4.0186705609861817E-2</v>
      </c>
      <c r="J262" s="38">
        <f ca="1">1-G262-H262-I262</f>
        <v>0.83780930035211931</v>
      </c>
      <c r="K262" s="38">
        <f ca="1">tpCOM2TRD!L80</f>
        <v>6.3696674654132202E-2</v>
      </c>
      <c r="L262" s="38">
        <f ca="1">tpCOM2DEAD!L84</f>
        <v>5.6121049143041946E-2</v>
      </c>
      <c r="M262" s="38">
        <f ca="1">tpCOM2LOW!L80</f>
        <v>6.4965001330062222E-2</v>
      </c>
      <c r="N262" s="38">
        <f ca="1">1-K262-L262-M262</f>
        <v>0.81521727487276363</v>
      </c>
      <c r="O262" s="38">
        <f ca="1">tpTCOM2DEAD!L46</f>
        <v>0.12015861115000637</v>
      </c>
      <c r="P262" s="38">
        <f ca="1">tpTCOM2LOW!L80</f>
        <v>0.11555180624289152</v>
      </c>
      <c r="Q262" s="38">
        <f ca="1">1-O262-P262</f>
        <v>0.76428958260710211</v>
      </c>
      <c r="S262" s="27">
        <f ca="1">S261*F262</f>
        <v>815.736626760896</v>
      </c>
      <c r="T262" s="27">
        <f ca="1">S261*C262+T261*N262</f>
        <v>227.2658015179012</v>
      </c>
      <c r="U262" s="27">
        <f ca="1">S261*B262+T261*K262+U261*J262</f>
        <v>51.62531274397147</v>
      </c>
      <c r="V262" s="27">
        <f ca="1">U261*G262+V261*Q262</f>
        <v>0</v>
      </c>
      <c r="W262" s="27">
        <f ca="1">S261*D262+T261*L262+U261*H262+V261*O262+W261</f>
        <v>31.847752188786632</v>
      </c>
      <c r="X262" s="27">
        <f ca="1">S261*E262+T261*M262+U261*I262+V261*P262+X261</f>
        <v>95.524506788444725</v>
      </c>
      <c r="Y262" s="27">
        <f t="shared" ref="Y262:Y271" ca="1" si="196">SUM(S262:X262)</f>
        <v>1222.0000000000002</v>
      </c>
    </row>
    <row r="263" spans="1:25" x14ac:dyDescent="0.2">
      <c r="A263">
        <v>2</v>
      </c>
      <c r="B263" s="38">
        <f ca="1">tpNTRD2TRD!L81</f>
        <v>4.5531939144101363E-2</v>
      </c>
      <c r="C263" s="38">
        <f ca="1">tpNTRD2COM!L47</f>
        <v>5.7969657715185363E-2</v>
      </c>
      <c r="D263" s="38">
        <f ca="1">tpNTRD2DEAD!L85</f>
        <v>2.5400015379212548E-2</v>
      </c>
      <c r="E263" s="38">
        <f ca="1">tpNTRD2LOW!L81</f>
        <v>9.2634663326090494E-2</v>
      </c>
      <c r="F263" s="38">
        <f t="shared" ref="F263:F271" ca="1" si="197">1-B263-C263-D263-E263</f>
        <v>0.77846372443541023</v>
      </c>
      <c r="G263" s="38">
        <f ca="1">tpTRD2TCOM!L47</f>
        <v>7.7558384464634589E-2</v>
      </c>
      <c r="H263" s="38">
        <f ca="1">tpTRD2DEAD!L85</f>
        <v>1.4797363618684667E-2</v>
      </c>
      <c r="I263" s="38">
        <f ca="1">tpTRD2LOW!L47</f>
        <v>4.6122307476378466E-2</v>
      </c>
      <c r="J263" s="38">
        <f t="shared" ref="J263:J271" ca="1" si="198">1-G263-H263-I263</f>
        <v>0.86152194444030228</v>
      </c>
      <c r="K263" s="38">
        <f ca="1">tpCOM2TRD!L81</f>
        <v>4.8716869786812111E-2</v>
      </c>
      <c r="L263" s="38">
        <f ca="1">tpCOM2DEAD!L85</f>
        <v>5.3138841602087039E-2</v>
      </c>
      <c r="M263" s="38">
        <f ca="1">tpCOM2LOW!L81</f>
        <v>7.3604793471519048E-2</v>
      </c>
      <c r="N263" s="38">
        <f t="shared" ref="N263:N271" ca="1" si="199">1-K263-L263-M263</f>
        <v>0.8245394951395818</v>
      </c>
      <c r="O263" s="38">
        <f ca="1">tpTCOM2DEAD!L47</f>
        <v>3.9698415981603064E-2</v>
      </c>
      <c r="P263" s="38">
        <f ca="1">tpTCOM2LOW!L81</f>
        <v>8.5803866511455995E-2</v>
      </c>
      <c r="Q263" s="38">
        <f t="shared" ref="Q263:Q271" ca="1" si="200">1-O263-P263</f>
        <v>0.87449771750694094</v>
      </c>
      <c r="S263" s="27">
        <f t="shared" ref="S263:S271" ca="1" si="201">S262*F263</f>
        <v>635.0213726266652</v>
      </c>
      <c r="T263" s="27">
        <f t="shared" ref="T263:T264" ca="1" si="202">S262*C263+T262*N263</f>
        <v>234.67760228513174</v>
      </c>
      <c r="U263" s="27">
        <f t="shared" ref="U263:U264" ca="1" si="203">S262*B263+T262*K263+U262*J263</f>
        <v>92.69008872435974</v>
      </c>
      <c r="V263" s="27">
        <f t="shared" ref="V263:V271" ca="1" si="204">U262*G263+V262*Q263</f>
        <v>4.0039758539039392</v>
      </c>
      <c r="W263" s="27">
        <f t="shared" ref="W263:W267" ca="1" si="205">S262*D263+T262*L263+U262*H263+V262*O263+W262</f>
        <v>65.408035006932323</v>
      </c>
      <c r="X263" s="27">
        <f t="shared" ref="X263:X271" ca="1" si="206">S262*E263+T262*M263+U262*I263+V262*P263+X262</f>
        <v>190.19892550300708</v>
      </c>
      <c r="Y263" s="27">
        <f t="shared" ca="1" si="196"/>
        <v>1222</v>
      </c>
    </row>
    <row r="264" spans="1:25" x14ac:dyDescent="0.2">
      <c r="A264">
        <v>3</v>
      </c>
      <c r="B264" s="38">
        <f ca="1">tpNTRD2TRD!L82</f>
        <v>4.1319671482586418E-2</v>
      </c>
      <c r="C264" s="38">
        <f ca="1">tpNTRD2COM!L48</f>
        <v>4.1775771344684243E-2</v>
      </c>
      <c r="D264" s="38">
        <f ca="1">tpNTRD2DEAD!L86</f>
        <v>2.4770835769706068E-2</v>
      </c>
      <c r="E264" s="38">
        <f ca="1">tpNTRD2LOW!L82</f>
        <v>8.4863830426473053E-2</v>
      </c>
      <c r="F264" s="38">
        <f t="shared" ca="1" si="197"/>
        <v>0.80726989097655022</v>
      </c>
      <c r="G264" s="38">
        <f ca="1">tpTRD2TCOM!L48</f>
        <v>6.9275101505366088E-2</v>
      </c>
      <c r="H264" s="38">
        <f ca="1">tpTRD2DEAD!L86</f>
        <v>1.4581594463271563E-2</v>
      </c>
      <c r="I264" s="38">
        <f ca="1">tpTRD2LOW!L48</f>
        <v>4.8660311888624519E-2</v>
      </c>
      <c r="J264" s="38">
        <f t="shared" ca="1" si="198"/>
        <v>0.86748299214273783</v>
      </c>
      <c r="K264" s="38">
        <f ca="1">tpCOM2TRD!L82</f>
        <v>4.0081911166499617E-2</v>
      </c>
      <c r="L264" s="38">
        <f ca="1">tpCOM2DEAD!L86</f>
        <v>5.045758403635503E-2</v>
      </c>
      <c r="M264" s="38">
        <f ca="1">tpCOM2LOW!L82</f>
        <v>6.6956034239773032E-2</v>
      </c>
      <c r="N264" s="38">
        <f t="shared" ca="1" si="199"/>
        <v>0.84250447055737232</v>
      </c>
      <c r="O264" s="38">
        <f ca="1">tpTCOM2DEAD!L48</f>
        <v>2.8974850298313704E-2</v>
      </c>
      <c r="P264" s="38">
        <f ca="1">tpTCOM2LOW!L82</f>
        <v>6.9272021314544796E-2</v>
      </c>
      <c r="Q264" s="38">
        <f t="shared" ca="1" si="200"/>
        <v>0.9017531283871415</v>
      </c>
      <c r="S264" s="27">
        <f t="shared" ca="1" si="201"/>
        <v>512.63363424810734</v>
      </c>
      <c r="T264" s="27">
        <f t="shared" ca="1" si="202"/>
        <v>224.24543672674758</v>
      </c>
      <c r="U264" s="27">
        <f t="shared" ca="1" si="203"/>
        <v>116.05227681749811</v>
      </c>
      <c r="V264" s="27">
        <f t="shared" ca="1" si="204"/>
        <v>10.031713057165863</v>
      </c>
      <c r="W264" s="27">
        <f t="shared" ca="1" si="205"/>
        <v>94.446893862781309</v>
      </c>
      <c r="X264" s="27">
        <f t="shared" ca="1" si="206"/>
        <v>264.59004528769981</v>
      </c>
      <c r="Y264" s="27">
        <f t="shared" ca="1" si="196"/>
        <v>1222</v>
      </c>
    </row>
    <row r="265" spans="1:25" x14ac:dyDescent="0.2">
      <c r="A265">
        <v>4</v>
      </c>
      <c r="B265" s="38">
        <f ca="1">tpNTRD2TRD!L83</f>
        <v>3.7695526875997531E-2</v>
      </c>
      <c r="C265" s="38">
        <f ca="1">tpNTRD2COM!L49</f>
        <v>3.3791392746556403E-2</v>
      </c>
      <c r="D265" s="38">
        <f ca="1">tpNTRD2DEAD!L87</f>
        <v>2.4172073311494069E-2</v>
      </c>
      <c r="E265" s="38">
        <f ca="1">tpNTRD2LOW!L83</f>
        <v>7.7396054903365985E-2</v>
      </c>
      <c r="F265" s="38">
        <f t="shared" ca="1" si="197"/>
        <v>0.82694495216258601</v>
      </c>
      <c r="G265" s="38">
        <f ca="1">tpTRD2TCOM!L49</f>
        <v>6.4374325196512983E-2</v>
      </c>
      <c r="H265" s="38">
        <f ca="1">tpTRD2DEAD!L87</f>
        <v>1.4372027388280695E-2</v>
      </c>
      <c r="I265" s="38">
        <f ca="1">tpTRD2LOW!L49</f>
        <v>5.0383502022554705E-2</v>
      </c>
      <c r="J265" s="38">
        <f t="shared" ca="1" si="198"/>
        <v>0.87087014539265162</v>
      </c>
      <c r="K265" s="38">
        <f ca="1">tpCOM2TRD!L83</f>
        <v>3.4666794830700232E-2</v>
      </c>
      <c r="L265" s="38">
        <f ca="1">tpCOM2DEAD!L87</f>
        <v>4.8033909034645106E-2</v>
      </c>
      <c r="M265" s="38">
        <f ca="1">tpCOM2LOW!L83</f>
        <v>6.0947557543096664E-2</v>
      </c>
      <c r="N265" s="38">
        <f t="shared" ca="1" si="199"/>
        <v>0.856351738591558</v>
      </c>
      <c r="O265" s="38">
        <f ca="1">tpTCOM2DEAD!L49</f>
        <v>2.3639179613698436E-2</v>
      </c>
      <c r="P265" s="38">
        <f ca="1">tpTCOM2LOW!L83</f>
        <v>5.9139684987316476E-2</v>
      </c>
      <c r="Q265" s="38">
        <f t="shared" ca="1" si="200"/>
        <v>0.91722113539898509</v>
      </c>
      <c r="S265" s="27">
        <f t="shared" ca="1" si="201"/>
        <v>423.91979615023376</v>
      </c>
      <c r="T265" s="27">
        <f ca="1">S264*C265+T264*N265</f>
        <v>209.35557408214584</v>
      </c>
      <c r="U265" s="27">
        <f ca="1">S264*B265+T264*K265+U264*J265</f>
        <v>128.16432866926959</v>
      </c>
      <c r="V265" s="27">
        <f t="shared" ca="1" si="204"/>
        <v>16.672086247935866</v>
      </c>
      <c r="W265" s="27">
        <f t="shared" ca="1" si="205"/>
        <v>119.51474452861589</v>
      </c>
      <c r="X265" s="27">
        <f t="shared" ca="1" si="206"/>
        <v>324.37347032179912</v>
      </c>
      <c r="Y265" s="27">
        <f t="shared" ca="1" si="196"/>
        <v>1222</v>
      </c>
    </row>
    <row r="266" spans="1:25" x14ac:dyDescent="0.2">
      <c r="A266">
        <v>5</v>
      </c>
      <c r="B266" s="38">
        <f ca="1">tpNTRD2TRD!L84</f>
        <v>3.4743564500611335E-2</v>
      </c>
      <c r="C266" s="38">
        <f ca="1">tpNTRD2COM!L50</f>
        <v>2.8858545030044258E-2</v>
      </c>
      <c r="D266" s="38">
        <f ca="1">tpNTRD2DEAD!L88</f>
        <v>2.3601574326604702E-2</v>
      </c>
      <c r="E266" s="38">
        <f ca="1">tpNTRD2LOW!L84</f>
        <v>7.114495887769845E-2</v>
      </c>
      <c r="F266" s="38">
        <f t="shared" ca="1" si="197"/>
        <v>0.84165135726504126</v>
      </c>
      <c r="G266" s="38">
        <f ca="1">tpTRD2TCOM!L50</f>
        <v>6.0952156136777069E-2</v>
      </c>
      <c r="H266" s="38">
        <f ca="1">tpTRD2DEAD!L88</f>
        <v>1.416839877306586E-2</v>
      </c>
      <c r="I266" s="38">
        <f ca="1">tpTRD2LOW!L50</f>
        <v>5.1703843338729794E-2</v>
      </c>
      <c r="J266" s="38">
        <f t="shared" ca="1" si="198"/>
        <v>0.87317560175142728</v>
      </c>
      <c r="K266" s="38">
        <f ca="1">tpCOM2TRD!L84</f>
        <v>3.0851187483144971E-2</v>
      </c>
      <c r="L266" s="38">
        <f ca="1">tpCOM2DEAD!L88</f>
        <v>4.5832399715853955E-2</v>
      </c>
      <c r="M266" s="38">
        <f ca="1">tpCOM2LOW!L84</f>
        <v>5.6001966216155719E-2</v>
      </c>
      <c r="N266" s="38">
        <f t="shared" ca="1" si="199"/>
        <v>0.86731444658484536</v>
      </c>
      <c r="O266" s="38">
        <f ca="1">tpTCOM2DEAD!L50</f>
        <v>2.0320794708966528E-2</v>
      </c>
      <c r="P266" s="38">
        <f ca="1">tpTCOM2LOW!L84</f>
        <v>5.2113656464909952E-2</v>
      </c>
      <c r="Q266" s="38">
        <f t="shared" ca="1" si="200"/>
        <v>0.92756554882612352</v>
      </c>
      <c r="S266" s="27">
        <f t="shared" ca="1" si="201"/>
        <v>356.79267180136384</v>
      </c>
      <c r="T266" s="27">
        <f t="shared" ref="T266:T270" ca="1" si="207">S265*C266+T265*N266</f>
        <v>193.81082240083762</v>
      </c>
      <c r="U266" s="27">
        <f t="shared" ref="U266:U271" ca="1" si="208">S265*B266+T265*K266+U265*J266</f>
        <v>133.09731765613856</v>
      </c>
      <c r="V266" s="27">
        <f t="shared" ca="1" si="204"/>
        <v>23.276345002857632</v>
      </c>
      <c r="W266" s="27">
        <f t="shared" ca="1" si="205"/>
        <v>141.2698608191327</v>
      </c>
      <c r="X266" s="27">
        <f t="shared" ca="1" si="206"/>
        <v>373.75298231966968</v>
      </c>
      <c r="Y266" s="27">
        <f t="shared" ca="1" si="196"/>
        <v>1222</v>
      </c>
    </row>
    <row r="267" spans="1:25" x14ac:dyDescent="0.2">
      <c r="A267">
        <v>6</v>
      </c>
      <c r="B267" s="38">
        <f ca="1">tpNTRD2TRD!L85</f>
        <v>3.2311564078134958E-2</v>
      </c>
      <c r="C267" s="38">
        <f ca="1">tpNTRD2COM!L51</f>
        <v>2.5445608591879054E-2</v>
      </c>
      <c r="D267" s="38">
        <f ca="1">tpNTRD2DEAD!L89</f>
        <v>2.3057383769784834E-2</v>
      </c>
      <c r="E267" s="38">
        <f ca="1">tpNTRD2LOW!L85</f>
        <v>6.5946308110959806E-2</v>
      </c>
      <c r="F267" s="38">
        <f t="shared" ca="1" si="197"/>
        <v>0.85323913544924135</v>
      </c>
      <c r="G267" s="38">
        <f ca="1">tpTRD2TCOM!L51</f>
        <v>5.8352762470702646E-2</v>
      </c>
      <c r="H267" s="38">
        <f ca="1">tpTRD2DEAD!L89</f>
        <v>1.3970459728588347E-2</v>
      </c>
      <c r="I267" s="38">
        <f ca="1">tpTRD2LOW!L51</f>
        <v>5.2780292943217844E-2</v>
      </c>
      <c r="J267" s="38">
        <f t="shared" ca="1" si="198"/>
        <v>0.87489648485749116</v>
      </c>
      <c r="K267" s="38">
        <f ca="1">tpCOM2TRD!L85</f>
        <v>2.7972753607464318E-2</v>
      </c>
      <c r="L267" s="38">
        <f ca="1">tpCOM2DEAD!L89</f>
        <v>4.3823847614882117E-2</v>
      </c>
      <c r="M267" s="38">
        <f ca="1">tpCOM2LOW!L85</f>
        <v>5.1918451726710946E-2</v>
      </c>
      <c r="N267" s="38">
        <f t="shared" ca="1" si="199"/>
        <v>0.87628494705094262</v>
      </c>
      <c r="O267" s="38">
        <f ca="1">tpTCOM2DEAD!L51</f>
        <v>1.8012691684348825E-2</v>
      </c>
      <c r="P267" s="38">
        <f ca="1">tpTCOM2LOW!L85</f>
        <v>4.687827993522653E-2</v>
      </c>
      <c r="Q267" s="38">
        <f t="shared" ca="1" si="200"/>
        <v>0.93510902838042465</v>
      </c>
      <c r="S267" s="27">
        <f t="shared" ca="1" si="201"/>
        <v>304.42947082242057</v>
      </c>
      <c r="T267" s="27">
        <f t="shared" ca="1" si="207"/>
        <v>178.91231292052592</v>
      </c>
      <c r="U267" s="27">
        <f t="shared" ca="1" si="208"/>
        <v>133.39632702031392</v>
      </c>
      <c r="V267" s="27">
        <f t="shared" ca="1" si="204"/>
        <v>29.532516522546064</v>
      </c>
      <c r="W267" s="27">
        <f t="shared" ca="1" si="205"/>
        <v>160.26880266848616</v>
      </c>
      <c r="X267" s="27">
        <f t="shared" ca="1" si="206"/>
        <v>415.46057004570741</v>
      </c>
      <c r="Y267" s="27">
        <f t="shared" ca="1" si="196"/>
        <v>1222</v>
      </c>
    </row>
    <row r="268" spans="1:25" x14ac:dyDescent="0.2">
      <c r="A268">
        <v>7</v>
      </c>
      <c r="B268" s="38">
        <f ca="1">tpNTRD2TRD!L86</f>
        <v>3.027185072629357E-2</v>
      </c>
      <c r="C268" s="38">
        <f ca="1">tpNTRD2COM!L52</f>
        <v>2.2914869537784988E-2</v>
      </c>
      <c r="D268" s="38">
        <f ca="1">tpNTRD2DEAD!L90</f>
        <v>2.2537722844854113E-2</v>
      </c>
      <c r="E268" s="38">
        <f ca="1">tpNTRD2LOW!L86</f>
        <v>6.1572944001898722E-2</v>
      </c>
      <c r="F268" s="38">
        <f t="shared" ca="1" si="197"/>
        <v>0.86270261288916861</v>
      </c>
      <c r="G268" s="38">
        <f ca="1">tpTRD2TCOM!L52</f>
        <v>5.6273660684189708E-2</v>
      </c>
      <c r="H268" s="38">
        <f ca="1">tpTRD2DEAD!L90</f>
        <v>1.3777975082556071E-2</v>
      </c>
      <c r="I268" s="38">
        <f ca="1">tpTRD2LOW!L52</f>
        <v>5.3692131851141967E-2</v>
      </c>
      <c r="J268" s="38">
        <f t="shared" ca="1" si="198"/>
        <v>0.87625623238211225</v>
      </c>
      <c r="K268" s="38">
        <f ca="1">tpCOM2TRD!L86</f>
        <v>2.5701064049500566E-2</v>
      </c>
      <c r="L268" s="38">
        <f ca="1">tpCOM2DEAD!L90</f>
        <v>4.1983949413513355E-2</v>
      </c>
      <c r="M268" s="38">
        <f ca="1">tpCOM2LOW!L86</f>
        <v>4.8495530230683648E-2</v>
      </c>
      <c r="N268" s="38">
        <f t="shared" ca="1" si="199"/>
        <v>0.88381945630630243</v>
      </c>
      <c r="O268" s="38">
        <f ca="1">tpTCOM2DEAD!L52</f>
        <v>1.6293618682839406E-2</v>
      </c>
      <c r="P268" s="38">
        <f ca="1">tpTCOM2LOW!L86</f>
        <v>4.2787617018261059E-2</v>
      </c>
      <c r="Q268" s="38">
        <f t="shared" ca="1" si="200"/>
        <v>0.94091876429889953</v>
      </c>
      <c r="S268" s="27">
        <f t="shared" ca="1" si="201"/>
        <v>262.63209991896912</v>
      </c>
      <c r="T268" s="27">
        <f t="shared" ca="1" si="207"/>
        <v>165.10214473927496</v>
      </c>
      <c r="U268" s="27">
        <f t="shared" ca="1" si="208"/>
        <v>130.70324323946801</v>
      </c>
      <c r="V268" s="27">
        <f t="shared" ca="1" si="204"/>
        <v>35.294398596289227</v>
      </c>
      <c r="W268" s="27">
        <f ca="1">S267*D268+T267*L268+U267*H268+V267*O268+W267</f>
        <v>176.9605180355509</v>
      </c>
      <c r="X268" s="27">
        <f t="shared" ca="1" si="206"/>
        <v>451.30759547044778</v>
      </c>
      <c r="Y268" s="27">
        <f t="shared" ca="1" si="196"/>
        <v>1222</v>
      </c>
    </row>
    <row r="269" spans="1:25" x14ac:dyDescent="0.2">
      <c r="A269">
        <v>8</v>
      </c>
      <c r="B269" s="38">
        <f ca="1">tpNTRD2TRD!L87</f>
        <v>2.853248401277908E-2</v>
      </c>
      <c r="C269" s="38">
        <f ca="1">tpNTRD2COM!L53</f>
        <v>2.0947904564693087E-2</v>
      </c>
      <c r="D269" s="38">
        <f ca="1">tpNTRD2DEAD!L91</f>
        <v>2.2040969581201053E-2</v>
      </c>
      <c r="E269" s="38">
        <f ca="1">tpNTRD2LOW!L87</f>
        <v>5.7842583945806991E-2</v>
      </c>
      <c r="F269" s="38">
        <f t="shared" ca="1" si="197"/>
        <v>0.87063605789551979</v>
      </c>
      <c r="G269" s="38">
        <f ca="1">tpTRD2TCOM!L53</f>
        <v>5.4551266054053471E-2</v>
      </c>
      <c r="H269" s="38">
        <f ca="1">tpTRD2DEAD!L91</f>
        <v>1.3590722447322734E-2</v>
      </c>
      <c r="I269" s="38">
        <f ca="1">tpTRD2LOW!L53</f>
        <v>5.4484928616543304E-2</v>
      </c>
      <c r="J269" s="38">
        <f t="shared" ca="1" si="198"/>
        <v>0.87737308288208049</v>
      </c>
      <c r="K269" s="38">
        <f ca="1">tpCOM2TRD!L87</f>
        <v>2.3849519378628226E-2</v>
      </c>
      <c r="L269" s="38">
        <f ca="1">tpCOM2DEAD!L91</f>
        <v>4.0292318741708244E-2</v>
      </c>
      <c r="M269" s="38">
        <f ca="1">tpCOM2LOW!L87</f>
        <v>4.5581477411984705E-2</v>
      </c>
      <c r="N269" s="38">
        <f t="shared" ca="1" si="199"/>
        <v>0.89027668446767882</v>
      </c>
      <c r="O269" s="38">
        <f ca="1">tpTCOM2DEAD!L53</f>
        <v>1.4952411742960248E-2</v>
      </c>
      <c r="P269" s="38">
        <f ca="1">tpTCOM2LOW!L87</f>
        <v>3.9481429674589452E-2</v>
      </c>
      <c r="Q269" s="38">
        <f t="shared" ca="1" si="200"/>
        <v>0.9455661585824503</v>
      </c>
      <c r="S269" s="27">
        <f t="shared" ca="1" si="201"/>
        <v>228.65697615027352</v>
      </c>
      <c r="T269" s="27">
        <f t="shared" ca="1" si="207"/>
        <v>152.48818218171203</v>
      </c>
      <c r="U269" s="27">
        <f t="shared" ca="1" si="208"/>
        <v>126.10666045629151</v>
      </c>
      <c r="V269" s="27">
        <f t="shared" ca="1" si="204"/>
        <v>40.503216296254912</v>
      </c>
      <c r="W269" s="27">
        <f t="shared" ref="W269:W271" ca="1" si="209">S268*D269+T268*L269+U268*H269+V268*O269+W268</f>
        <v>191.70562028355079</v>
      </c>
      <c r="X269" s="27">
        <f t="shared" ca="1" si="206"/>
        <v>482.53934463191723</v>
      </c>
      <c r="Y269" s="27">
        <f t="shared" ca="1" si="196"/>
        <v>1222</v>
      </c>
    </row>
    <row r="270" spans="1:25" x14ac:dyDescent="0.2">
      <c r="A270">
        <v>9</v>
      </c>
      <c r="B270" s="38">
        <f ca="1">tpNTRD2TRD!L88</f>
        <v>2.702785190422663E-2</v>
      </c>
      <c r="C270" s="38">
        <f ca="1">tpNTRD2COM!L54</f>
        <v>1.9366057735299425E-2</v>
      </c>
      <c r="D270" s="38">
        <f ca="1">tpNTRD2DEAD!L92</f>
        <v>2.1565641923564582E-2</v>
      </c>
      <c r="E270" s="38">
        <f ca="1">tpNTRD2LOW!L88</f>
        <v>5.4619157260008322E-2</v>
      </c>
      <c r="F270" s="38">
        <f t="shared" ca="1" si="197"/>
        <v>0.87742129117690104</v>
      </c>
      <c r="G270" s="38">
        <f ca="1">tpTRD2TCOM!L54</f>
        <v>5.3087540102651043E-2</v>
      </c>
      <c r="H270" s="38">
        <f ca="1">tpTRD2DEAD!L92</f>
        <v>1.3408491362774111E-2</v>
      </c>
      <c r="I270" s="38">
        <f ca="1">tpTRD2LOW!L54</f>
        <v>5.518740003675493E-2</v>
      </c>
      <c r="J270" s="38">
        <f t="shared" ca="1" si="198"/>
        <v>0.87831656849781992</v>
      </c>
      <c r="K270" s="38">
        <f ca="1">tpCOM2TRD!L88</f>
        <v>2.2303401042775839E-2</v>
      </c>
      <c r="L270" s="38">
        <f ca="1">tpCOM2DEAD!L92</f>
        <v>3.8731727626754253E-2</v>
      </c>
      <c r="M270" s="38">
        <f ca="1">tpCOM2LOW!L88</f>
        <v>4.306601889670969E-2</v>
      </c>
      <c r="N270" s="38">
        <f t="shared" ca="1" si="199"/>
        <v>0.89589885243376022</v>
      </c>
      <c r="O270" s="38">
        <f ca="1">tpTCOM2DEAD!L54</f>
        <v>1.3870192514323865E-2</v>
      </c>
      <c r="P270" s="38">
        <f ca="1">tpTCOM2LOW!L88</f>
        <v>3.6740523412820303E-2</v>
      </c>
      <c r="Q270" s="38">
        <f t="shared" ca="1" si="200"/>
        <v>0.94938928407285583</v>
      </c>
      <c r="S270" s="27">
        <f t="shared" ca="1" si="201"/>
        <v>200.62849925037887</v>
      </c>
      <c r="T270" s="27">
        <f t="shared" ca="1" si="207"/>
        <v>141.04217162801118</v>
      </c>
      <c r="U270" s="27">
        <f t="shared" ca="1" si="208"/>
        <v>120.34268124643015</v>
      </c>
      <c r="V270" s="27">
        <f t="shared" ca="1" si="204"/>
        <v>45.148011916334255</v>
      </c>
      <c r="W270" s="27">
        <f t="shared" ca="1" si="209"/>
        <v>204.79557296808841</v>
      </c>
      <c r="X270" s="27">
        <f t="shared" ca="1" si="206"/>
        <v>510.04306299075716</v>
      </c>
      <c r="Y270" s="27">
        <f t="shared" ca="1" si="196"/>
        <v>1222</v>
      </c>
    </row>
    <row r="271" spans="1:25" x14ac:dyDescent="0.2">
      <c r="A271">
        <v>10</v>
      </c>
      <c r="B271" s="38">
        <f ca="1">tpNTRD2TRD!L89</f>
        <v>2.5710350615129496E-2</v>
      </c>
      <c r="C271" s="38">
        <f ca="1">tpNTRD2COM!L55</f>
        <v>1.806052499155375E-2</v>
      </c>
      <c r="D271" s="38">
        <f ca="1">tpNTRD2DEAD!L93</f>
        <v>2.111038296370038E-2</v>
      </c>
      <c r="E271" s="38">
        <f ca="1">tpNTRD2LOW!L89</f>
        <v>5.1801628929129651E-2</v>
      </c>
      <c r="F271" s="38">
        <f t="shared" ca="1" si="197"/>
        <v>0.88331711250048672</v>
      </c>
      <c r="G271" s="38">
        <f ca="1">tpTRD2TCOM!L55</f>
        <v>5.1819311920408673E-2</v>
      </c>
      <c r="H271" s="38">
        <f ca="1">tpTRD2DEAD!L93</f>
        <v>1.3231082507255243E-2</v>
      </c>
      <c r="I271" s="38">
        <f ca="1">tpTRD2LOW!L55</f>
        <v>5.5818860584719188E-2</v>
      </c>
      <c r="J271" s="38">
        <f t="shared" ca="1" si="198"/>
        <v>0.8791307449876169</v>
      </c>
      <c r="K271" s="38">
        <f ca="1">tpCOM2TRD!L89</f>
        <v>2.0987658966191924E-2</v>
      </c>
      <c r="L271" s="38">
        <f ca="1">tpCOM2DEAD!L93</f>
        <v>3.7287517649284285E-2</v>
      </c>
      <c r="M271" s="38">
        <f ca="1">tpCOM2LOW!L89</f>
        <v>4.0868440439335685E-2</v>
      </c>
      <c r="N271" s="38">
        <f t="shared" ca="1" si="199"/>
        <v>0.90085638294518811</v>
      </c>
      <c r="O271" s="38">
        <f ca="1">tpTCOM2DEAD!L55</f>
        <v>1.2974345192563019E-2</v>
      </c>
      <c r="P271" s="38">
        <f ca="1">tpTCOM2LOW!L89</f>
        <v>3.4422755415666861E-2</v>
      </c>
      <c r="Q271" s="38">
        <f t="shared" ca="1" si="200"/>
        <v>0.95260289939177012</v>
      </c>
      <c r="S271" s="27">
        <f t="shared" ca="1" si="201"/>
        <v>177.21858664315073</v>
      </c>
      <c r="T271" s="27">
        <f ca="1">S270*C271+T270*N271</f>
        <v>130.68219660027395</v>
      </c>
      <c r="U271" s="27">
        <f t="shared" ca="1" si="208"/>
        <v>113.91532507507574</v>
      </c>
      <c r="V271" s="27">
        <f t="shared" ca="1" si="204"/>
        <v>49.244201990121283</v>
      </c>
      <c r="W271" s="27">
        <f t="shared" ca="1" si="209"/>
        <v>216.46805972064553</v>
      </c>
      <c r="X271" s="27">
        <f t="shared" ca="1" si="206"/>
        <v>534.47162997073281</v>
      </c>
      <c r="Y271" s="27">
        <f t="shared" ca="1" si="196"/>
        <v>1222</v>
      </c>
    </row>
    <row r="273" spans="1:25" x14ac:dyDescent="0.2">
      <c r="A273" t="s">
        <v>87</v>
      </c>
      <c r="B273" s="16" t="s">
        <v>105</v>
      </c>
    </row>
    <row r="274" spans="1:25" x14ac:dyDescent="0.2">
      <c r="A274" t="s">
        <v>88</v>
      </c>
      <c r="B274" s="16" t="s">
        <v>110</v>
      </c>
    </row>
    <row r="275" spans="1:25" x14ac:dyDescent="0.2">
      <c r="A275" t="s">
        <v>90</v>
      </c>
      <c r="B275" s="16" t="s">
        <v>111</v>
      </c>
    </row>
    <row r="276" spans="1:25" x14ac:dyDescent="0.2">
      <c r="A276" t="s">
        <v>109</v>
      </c>
      <c r="B276">
        <v>1024</v>
      </c>
      <c r="S276" s="5" t="s">
        <v>168</v>
      </c>
    </row>
    <row r="277" spans="1:25" x14ac:dyDescent="0.2">
      <c r="A277" s="5" t="s">
        <v>29</v>
      </c>
      <c r="B277" s="34" t="s">
        <v>0</v>
      </c>
      <c r="C277" s="39" t="s">
        <v>67</v>
      </c>
      <c r="D277" s="39" t="s">
        <v>76</v>
      </c>
      <c r="E277" s="39" t="s">
        <v>177</v>
      </c>
      <c r="F277" s="39" t="s">
        <v>4</v>
      </c>
      <c r="G277" s="35" t="s">
        <v>68</v>
      </c>
      <c r="H277" s="35" t="s">
        <v>77</v>
      </c>
      <c r="I277" s="35" t="s">
        <v>178</v>
      </c>
      <c r="J277" s="35" t="s">
        <v>2</v>
      </c>
      <c r="K277" s="36" t="s">
        <v>78</v>
      </c>
      <c r="L277" s="36" t="s">
        <v>80</v>
      </c>
      <c r="M277" s="36" t="s">
        <v>179</v>
      </c>
      <c r="N277" s="36" t="s">
        <v>92</v>
      </c>
      <c r="O277" s="37" t="s">
        <v>81</v>
      </c>
      <c r="P277" s="37" t="s">
        <v>180</v>
      </c>
      <c r="Q277" s="37" t="s">
        <v>93</v>
      </c>
      <c r="R277" s="5"/>
      <c r="S277" s="30" t="s">
        <v>69</v>
      </c>
      <c r="T277" s="30" t="s">
        <v>193</v>
      </c>
      <c r="U277" s="30" t="s">
        <v>6</v>
      </c>
      <c r="V277" s="30" t="s">
        <v>194</v>
      </c>
      <c r="W277" s="30" t="s">
        <v>195</v>
      </c>
      <c r="X277" s="30" t="s">
        <v>196</v>
      </c>
      <c r="Y277" s="5"/>
    </row>
    <row r="278" spans="1:25" x14ac:dyDescent="0.2">
      <c r="A278" s="5"/>
      <c r="B278" s="5"/>
      <c r="C278" s="40"/>
      <c r="D278" s="40"/>
      <c r="E278" s="40"/>
      <c r="F278" s="40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1" t="s">
        <v>94</v>
      </c>
    </row>
    <row r="279" spans="1:25" x14ac:dyDescent="0.2">
      <c r="A279">
        <v>0</v>
      </c>
      <c r="S279">
        <f>B276</f>
        <v>1024</v>
      </c>
      <c r="T279" s="27"/>
      <c r="U279" s="27"/>
      <c r="V279" s="27"/>
      <c r="W279" s="27"/>
      <c r="X279" s="27"/>
      <c r="Y279" s="27">
        <f>SUM(S279:X279)</f>
        <v>1024</v>
      </c>
    </row>
    <row r="280" spans="1:25" x14ac:dyDescent="0.2">
      <c r="A280">
        <v>1</v>
      </c>
      <c r="B280" s="38">
        <f ca="1">tpNTRD2TRD!P80</f>
        <v>4.1714105026916415E-2</v>
      </c>
      <c r="C280" s="38">
        <f ca="1">tpNTRD2COM!P46</f>
        <v>0.34061065629390297</v>
      </c>
      <c r="D280" s="38">
        <f ca="1">tpNTRD2DEAD!P84</f>
        <v>0.14066679135517735</v>
      </c>
      <c r="E280" s="38">
        <f ca="1">tpNTRD2LOW!P80</f>
        <v>6.8158317270274105E-2</v>
      </c>
      <c r="F280" s="38">
        <f ca="1">1-B280-C280-D280-E280</f>
        <v>0.40885013005372917</v>
      </c>
      <c r="G280" s="38">
        <f ca="1">tpTRD2TCOM!P46</f>
        <v>0.18727684588564297</v>
      </c>
      <c r="H280" s="38">
        <f ca="1">tpTRD2DEAD!P84</f>
        <v>0.21308413613175459</v>
      </c>
      <c r="I280" s="38">
        <f ca="1">tpTRD2LOW!P46</f>
        <v>6.1586078542144818E-2</v>
      </c>
      <c r="J280" s="38">
        <f ca="1">1-G280-H280-I280</f>
        <v>0.53805293944045762</v>
      </c>
      <c r="K280" s="38">
        <f ca="1">tpCOM2TRD!P80</f>
        <v>9.8160351414963043E-2</v>
      </c>
      <c r="L280" s="38">
        <f ca="1">tpCOM2DEAD!P84</f>
        <v>0.25042559626654592</v>
      </c>
      <c r="M280" s="38">
        <f ca="1">tpCOM2LOW!P80</f>
        <v>5.2417720601437567E-2</v>
      </c>
      <c r="N280" s="38">
        <f ca="1">1-K280-L280-M280</f>
        <v>0.59899633171705347</v>
      </c>
      <c r="O280" s="38">
        <f ca="1">tpTCOM2DEAD!P46</f>
        <v>0.42318331253705999</v>
      </c>
      <c r="P280" s="38">
        <f ca="1">tpTCOM2LOW!P80</f>
        <v>0.14711855341198099</v>
      </c>
      <c r="Q280" s="38">
        <f ca="1">1-O280-P280</f>
        <v>0.42969813405095902</v>
      </c>
      <c r="S280" s="27">
        <f ca="1">S279*F280</f>
        <v>418.66253317501867</v>
      </c>
      <c r="T280" s="27">
        <f ca="1">S279*C280+T279*N280</f>
        <v>348.78531204495664</v>
      </c>
      <c r="U280" s="27">
        <f ca="1">S279*B280+T279*K280+U279*J280</f>
        <v>42.715243547562409</v>
      </c>
      <c r="V280" s="27">
        <f ca="1">U279*G280+V279*Q280</f>
        <v>0</v>
      </c>
      <c r="W280" s="27">
        <f ca="1">S279*D280+T279*L280+U279*H280+V279*O280+W279</f>
        <v>144.0427943477016</v>
      </c>
      <c r="X280" s="27">
        <f ca="1">S279*E280+T279*M280+U279*I280+V279*P280+X279</f>
        <v>69.794116884760683</v>
      </c>
      <c r="Y280" s="27">
        <f t="shared" ref="Y280:Y289" ca="1" si="210">SUM(S280:X280)</f>
        <v>1024</v>
      </c>
    </row>
    <row r="281" spans="1:25" x14ac:dyDescent="0.2">
      <c r="A281">
        <v>2</v>
      </c>
      <c r="B281" s="38">
        <f ca="1">tpNTRD2TRD!P81</f>
        <v>4.5094161021787094E-2</v>
      </c>
      <c r="C281" s="38">
        <f ca="1">tpNTRD2COM!P47</f>
        <v>0.11384092976129223</v>
      </c>
      <c r="D281" s="38">
        <f ca="1">tpNTRD2DEAD!P85</f>
        <v>0.12331979191579434</v>
      </c>
      <c r="E281" s="38">
        <f ca="1">tpNTRD2LOW!P81</f>
        <v>8.3944831956079269E-2</v>
      </c>
      <c r="F281" s="38">
        <f t="shared" ref="F281:F289" ca="1" si="211">1-B281-C281-D281-E281</f>
        <v>0.63380028534504707</v>
      </c>
      <c r="G281" s="38">
        <f ca="1">tpTRD2TCOM!P47</f>
        <v>0.13752639568727476</v>
      </c>
      <c r="H281" s="38">
        <f ca="1">tpTRD2DEAD!P85</f>
        <v>0.17565486991795221</v>
      </c>
      <c r="I281" s="38">
        <f ca="1">tpTRD2LOW!P47</f>
        <v>7.056422247276195E-2</v>
      </c>
      <c r="J281" s="38">
        <f t="shared" ref="J281:J289" ca="1" si="212">1-G281-H281-I281</f>
        <v>0.61625451192201108</v>
      </c>
      <c r="K281" s="38">
        <f ca="1">tpCOM2TRD!P81</f>
        <v>6.7657778121319789E-2</v>
      </c>
      <c r="L281" s="38">
        <f ca="1">tpCOM2DEAD!P85</f>
        <v>0.20027228890247706</v>
      </c>
      <c r="M281" s="38">
        <f ca="1">tpCOM2LOW!P81</f>
        <v>6.2843336940890171E-2</v>
      </c>
      <c r="N281" s="38">
        <f t="shared" ref="N281:N289" ca="1" si="213">1-K281-L281-M281</f>
        <v>0.66922659603531298</v>
      </c>
      <c r="O281" s="38">
        <f ca="1">tpTCOM2DEAD!P47</f>
        <v>0.15979708272899951</v>
      </c>
      <c r="P281" s="38">
        <f ca="1">tpTCOM2LOW!P81</f>
        <v>0.10251096804304849</v>
      </c>
      <c r="Q281" s="38">
        <f t="shared" ref="Q281:Q289" ca="1" si="214">1-O281-P281</f>
        <v>0.737691949227952</v>
      </c>
      <c r="S281" s="27">
        <f t="shared" ref="S281:S289" ca="1" si="215">S280*F281</f>
        <v>265.34843298960709</v>
      </c>
      <c r="T281" s="27">
        <f t="shared" ref="T281:T282" ca="1" si="216">S280*C281+T280*N281</f>
        <v>281.07733915982277</v>
      </c>
      <c r="U281" s="27">
        <f t="shared" ref="U281" ca="1" si="217">S280*B281+T280*K281+U280*J281</f>
        <v>68.800736503129428</v>
      </c>
      <c r="V281" s="27">
        <f t="shared" ref="V281" ca="1" si="218">U280*G281+V280*Q281</f>
        <v>5.8744734860003778</v>
      </c>
      <c r="W281" s="27">
        <f t="shared" ref="W281:W285" ca="1" si="219">S280*D281+T280*L281+U280*H281+V280*O281+W280</f>
        <v>273.02734414945314</v>
      </c>
      <c r="X281" s="27">
        <f t="shared" ref="X281:X289" ca="1" si="220">S280*E281+T280*M281+U280*I281+V280*P281+X280</f>
        <v>129.87167371198723</v>
      </c>
      <c r="Y281" s="27">
        <f t="shared" ca="1" si="210"/>
        <v>1024</v>
      </c>
    </row>
    <row r="282" spans="1:25" x14ac:dyDescent="0.2">
      <c r="A282">
        <v>3</v>
      </c>
      <c r="B282" s="38">
        <f ca="1">tpNTRD2TRD!P82</f>
        <v>4.0969854793899141E-2</v>
      </c>
      <c r="C282" s="38">
        <f ca="1">tpNTRD2COM!P48</f>
        <v>8.2739666004246759E-2</v>
      </c>
      <c r="D282" s="38">
        <f ca="1">tpNTRD2DEAD!P86</f>
        <v>0.10978155357298158</v>
      </c>
      <c r="E282" s="38">
        <f ca="1">tpNTRD2LOW!P82</f>
        <v>7.802113945589717E-2</v>
      </c>
      <c r="F282" s="38">
        <f t="shared" ca="1" si="211"/>
        <v>0.68848778617297535</v>
      </c>
      <c r="G282" s="38">
        <f ca="1">tpTRD2TCOM!P48</f>
        <v>0.12328000312750731</v>
      </c>
      <c r="H282" s="38">
        <f ca="1">tpTRD2DEAD!P86</f>
        <v>0.14941023459564351</v>
      </c>
      <c r="I282" s="38">
        <f ca="1">tpTRD2LOW!P48</f>
        <v>7.4393835119996976E-2</v>
      </c>
      <c r="J282" s="38">
        <f t="shared" ca="1" si="212"/>
        <v>0.6529159271568522</v>
      </c>
      <c r="K282" s="38">
        <f ca="1">tpCOM2TRD!P82</f>
        <v>5.3882422231362304E-2</v>
      </c>
      <c r="L282" s="38">
        <f ca="1">tpCOM2DEAD!P86</f>
        <v>0.16685571328619531</v>
      </c>
      <c r="M282" s="38">
        <f ca="1">tpCOM2LOW!P82</f>
        <v>5.8411310794819871E-2</v>
      </c>
      <c r="N282" s="38">
        <f t="shared" ca="1" si="213"/>
        <v>0.72085055368762252</v>
      </c>
      <c r="O282" s="38">
        <f ca="1">tpTCOM2DEAD!P48</f>
        <v>0.11872026448232353</v>
      </c>
      <c r="P282" s="38">
        <f ca="1">tpTCOM2LOW!P82</f>
        <v>8.1210984862295277E-2</v>
      </c>
      <c r="Q282" s="38">
        <f t="shared" ca="1" si="214"/>
        <v>0.80006875065538119</v>
      </c>
      <c r="S282" s="27">
        <f t="shared" ca="1" si="215"/>
        <v>182.68915519348269</v>
      </c>
      <c r="T282" s="27">
        <f t="shared" ca="1" si="216"/>
        <v>224.56959628271227</v>
      </c>
      <c r="U282" s="27">
        <f ca="1">S281*B282+T281*K282+U281*J282</f>
        <v>70.937511300665307</v>
      </c>
      <c r="V282" s="27">
        <f ca="1">U281*G282+V281*Q282</f>
        <v>13.181737673983086</v>
      </c>
      <c r="W282" s="27">
        <f ca="1">S281*D282+T281*L282+U281*H282+V281*O282+W281</f>
        <v>360.03402050254442</v>
      </c>
      <c r="X282" s="27">
        <f t="shared" ca="1" si="220"/>
        <v>172.58797904661225</v>
      </c>
      <c r="Y282" s="27">
        <f t="shared" ca="1" si="210"/>
        <v>1024</v>
      </c>
    </row>
    <row r="283" spans="1:25" x14ac:dyDescent="0.2">
      <c r="A283">
        <v>4</v>
      </c>
      <c r="B283" s="38">
        <f ca="1">tpNTRD2TRD!P83</f>
        <v>3.7401985567687146E-2</v>
      </c>
      <c r="C283" s="38">
        <f ca="1">tpNTRD2COM!P49</f>
        <v>6.7205433236205647E-2</v>
      </c>
      <c r="D283" s="38">
        <f ca="1">tpNTRD2DEAD!P87</f>
        <v>9.8921768179995317E-2</v>
      </c>
      <c r="E283" s="38">
        <f ca="1">tpNTRD2LOW!P83</f>
        <v>7.1735829480271796E-2</v>
      </c>
      <c r="F283" s="38">
        <f t="shared" ca="1" si="211"/>
        <v>0.72473498353584009</v>
      </c>
      <c r="G283" s="38">
        <f ca="1">tpTRD2TCOM!P49</f>
        <v>0.11480127090915004</v>
      </c>
      <c r="H283" s="38">
        <f ca="1">tpTRD2DEAD!P87</f>
        <v>0.12998860641623333</v>
      </c>
      <c r="I283" s="38">
        <f ca="1">tpTRD2LOW!P49</f>
        <v>7.699077041058433E-2</v>
      </c>
      <c r="J283" s="38">
        <f t="shared" ca="1" si="212"/>
        <v>0.67821935226403229</v>
      </c>
      <c r="K283" s="38">
        <f ca="1">tpCOM2TRD!P83</f>
        <v>4.5708796288890796E-2</v>
      </c>
      <c r="L283" s="38">
        <f ca="1">tpCOM2DEAD!P87</f>
        <v>0.14299601174877274</v>
      </c>
      <c r="M283" s="38">
        <f ca="1">tpCOM2LOW!P83</f>
        <v>5.3831607023277717E-2</v>
      </c>
      <c r="N283" s="38">
        <f t="shared" ca="1" si="213"/>
        <v>0.75746358493905874</v>
      </c>
      <c r="O283" s="38">
        <f ca="1">tpTCOM2DEAD!P49</f>
        <v>9.7716596693143365E-2</v>
      </c>
      <c r="P283" s="38">
        <f ca="1">tpTCOM2LOW!P83</f>
        <v>6.85706760462933E-2</v>
      </c>
      <c r="Q283" s="38">
        <f t="shared" ca="1" si="214"/>
        <v>0.83371272726056334</v>
      </c>
      <c r="S283" s="27">
        <f t="shared" ca="1" si="215"/>
        <v>132.40122188132523</v>
      </c>
      <c r="T283" s="27">
        <f ca="1">S282*C283+T282*N283</f>
        <v>182.38099529095476</v>
      </c>
      <c r="U283" s="27">
        <f ca="1">S282*B283+T282*K283+U282*J283</f>
        <v>65.208936040644232</v>
      </c>
      <c r="V283" s="27">
        <f t="shared" ref="V283:V289" ca="1" si="221">U282*G283+V282*Q283</f>
        <v>19.133498918658326</v>
      </c>
      <c r="W283" s="27">
        <f t="shared" ca="1" si="219"/>
        <v>420.72765417066591</v>
      </c>
      <c r="X283" s="27">
        <f t="shared" ca="1" si="220"/>
        <v>204.14769369775161</v>
      </c>
      <c r="Y283" s="27">
        <f t="shared" ca="1" si="210"/>
        <v>1024</v>
      </c>
    </row>
    <row r="284" spans="1:25" x14ac:dyDescent="0.2">
      <c r="A284">
        <v>5</v>
      </c>
      <c r="B284" s="38">
        <f ca="1">tpNTRD2TRD!P84</f>
        <v>3.4489361865675972E-2</v>
      </c>
      <c r="C284" s="38">
        <f ca="1">tpNTRD2COM!P50</f>
        <v>5.7542233423777733E-2</v>
      </c>
      <c r="D284" s="38">
        <f ca="1">tpNTRD2DEAD!P88</f>
        <v>9.0017115907920386E-2</v>
      </c>
      <c r="E284" s="38">
        <f ca="1">tpNTRD2LOW!P84</f>
        <v>6.6302074770770658E-2</v>
      </c>
      <c r="F284" s="38">
        <f t="shared" ca="1" si="211"/>
        <v>0.75164921403185525</v>
      </c>
      <c r="G284" s="38">
        <f ca="1">tpTRD2TCOM!P50</f>
        <v>0.10885867041886454</v>
      </c>
      <c r="H284" s="38">
        <f ca="1">tpTRD2DEAD!P88</f>
        <v>0.11503532485030399</v>
      </c>
      <c r="I284" s="38">
        <f ca="1">tpTRD2LOW!P50</f>
        <v>7.8978840104591885E-2</v>
      </c>
      <c r="J284" s="38">
        <f t="shared" ca="1" si="212"/>
        <v>0.69712716462623958</v>
      </c>
      <c r="K284" s="38">
        <f ca="1">tpCOM2TRD!P84</f>
        <v>4.0129589791578213E-2</v>
      </c>
      <c r="L284" s="38">
        <f ca="1">tpCOM2DEAD!P88</f>
        <v>0.1251063085775691</v>
      </c>
      <c r="M284" s="38">
        <f ca="1">tpCOM2LOW!P84</f>
        <v>4.9881185989533838E-2</v>
      </c>
      <c r="N284" s="38">
        <f t="shared" ca="1" si="213"/>
        <v>0.78488291564131885</v>
      </c>
      <c r="O284" s="38">
        <f ca="1">tpTCOM2DEAD!P50</f>
        <v>8.4461535806308108E-2</v>
      </c>
      <c r="P284" s="38">
        <f ca="1">tpTCOM2LOW!P84</f>
        <v>5.9963222949025119E-2</v>
      </c>
      <c r="Q284" s="38">
        <f t="shared" ca="1" si="214"/>
        <v>0.85557524124466677</v>
      </c>
      <c r="S284" s="27">
        <f t="shared" ca="1" si="215"/>
        <v>99.51927436395539</v>
      </c>
      <c r="T284" s="27">
        <f t="shared" ref="T284:T288" ca="1" si="222">S283*C284+T283*N284</f>
        <v>150.76638935661882</v>
      </c>
      <c r="U284" s="27">
        <f t="shared" ref="U284:U289" ca="1" si="223">S283*B284+T283*K284+U283*J284</f>
        <v>57.344228870036574</v>
      </c>
      <c r="V284" s="27">
        <f t="shared" ca="1" si="221"/>
        <v>23.468706029998977</v>
      </c>
      <c r="W284" s="27">
        <f t="shared" ca="1" si="219"/>
        <v>464.58041922725823</v>
      </c>
      <c r="X284" s="27">
        <f t="shared" ca="1" si="220"/>
        <v>228.32098215213207</v>
      </c>
      <c r="Y284" s="27">
        <f t="shared" ca="1" si="210"/>
        <v>1024</v>
      </c>
    </row>
    <row r="285" spans="1:25" x14ac:dyDescent="0.2">
      <c r="A285">
        <v>6</v>
      </c>
      <c r="B285" s="38">
        <f ca="1">tpNTRD2TRD!P85</f>
        <v>3.2086610248673764E-2</v>
      </c>
      <c r="C285" s="38">
        <f ca="1">tpNTRD2COM!P51</f>
        <v>5.0826974111031875E-2</v>
      </c>
      <c r="D285" s="38">
        <f ca="1">tpNTRD2DEAD!P89</f>
        <v>8.2583213230501884E-2</v>
      </c>
      <c r="E285" s="38">
        <f ca="1">tpNTRD2LOW!P85</f>
        <v>6.1703930469400259E-2</v>
      </c>
      <c r="F285" s="38">
        <f t="shared" ca="1" si="211"/>
        <v>0.77279927194039222</v>
      </c>
      <c r="G285" s="38">
        <f ca="1">tpTRD2TCOM!P51</f>
        <v>0.1043327512765706</v>
      </c>
      <c r="H285" s="38">
        <f ca="1">tpTRD2DEAD!P89</f>
        <v>0.10316742643624077</v>
      </c>
      <c r="I285" s="38">
        <f ca="1">tpTRD2LOW!P51</f>
        <v>8.0598550654238266E-2</v>
      </c>
      <c r="J285" s="38">
        <f t="shared" ca="1" si="212"/>
        <v>0.71190127163295036</v>
      </c>
      <c r="K285" s="38">
        <f ca="1">tpCOM2TRD!P85</f>
        <v>3.6011787881559676E-2</v>
      </c>
      <c r="L285" s="38">
        <f ca="1">tpCOM2DEAD!P89</f>
        <v>0.11119510007524203</v>
      </c>
      <c r="M285" s="38">
        <f ca="1">tpCOM2LOW!P85</f>
        <v>4.6533586230967705E-2</v>
      </c>
      <c r="N285" s="38">
        <f t="shared" ca="1" si="213"/>
        <v>0.80625952581223059</v>
      </c>
      <c r="O285" s="38">
        <f ca="1">tpTCOM2DEAD!P51</f>
        <v>7.5154236626532533E-2</v>
      </c>
      <c r="P285" s="38">
        <f ca="1">tpTCOM2LOW!P85</f>
        <v>5.3628216416201746E-2</v>
      </c>
      <c r="Q285" s="38">
        <f t="shared" ca="1" si="214"/>
        <v>0.87121754695726572</v>
      </c>
      <c r="S285" s="27">
        <f t="shared" ca="1" si="215"/>
        <v>76.90842277250087</v>
      </c>
      <c r="T285" s="27">
        <f t="shared" ca="1" si="222"/>
        <v>126.61510117273505</v>
      </c>
      <c r="U285" s="27">
        <f t="shared" ca="1" si="223"/>
        <v>49.446032855316247</v>
      </c>
      <c r="V285" s="27">
        <f t="shared" ca="1" si="221"/>
        <v>26.429229665561163</v>
      </c>
      <c r="W285" s="27">
        <f t="shared" ca="1" si="219"/>
        <v>497.24335363488325</v>
      </c>
      <c r="X285" s="27">
        <f t="shared" ca="1" si="220"/>
        <v>247.3578598990035</v>
      </c>
      <c r="Y285" s="27">
        <f t="shared" ca="1" si="210"/>
        <v>1024</v>
      </c>
    </row>
    <row r="286" spans="1:25" x14ac:dyDescent="0.2">
      <c r="A286">
        <v>7</v>
      </c>
      <c r="B286" s="38">
        <f ca="1">tpNTRD2TRD!P86</f>
        <v>3.0069610716740192E-2</v>
      </c>
      <c r="C286" s="38">
        <f ca="1">tpNTRD2COM!P52</f>
        <v>4.583194326558615E-2</v>
      </c>
      <c r="D286" s="38">
        <f ca="1">tpNTRD2DEAD!P90</f>
        <v>7.628347846265604E-2</v>
      </c>
      <c r="E286" s="38">
        <f ca="1">tpNTRD2LOW!P86</f>
        <v>5.7791811709839158E-2</v>
      </c>
      <c r="F286" s="38">
        <f t="shared" ca="1" si="211"/>
        <v>0.79002315584517846</v>
      </c>
      <c r="G286" s="38">
        <f ca="1">tpTRD2TCOM!P52</f>
        <v>0.10070523868963455</v>
      </c>
      <c r="H286" s="38">
        <f ca="1">tpTRD2DEAD!P90</f>
        <v>9.3519282716242991E-2</v>
      </c>
      <c r="I286" s="38">
        <f ca="1">tpTRD2LOW!P52</f>
        <v>8.1969783704452182E-2</v>
      </c>
      <c r="J286" s="38">
        <f t="shared" ca="1" si="212"/>
        <v>0.72380569488967028</v>
      </c>
      <c r="K286" s="38">
        <f ca="1">tpCOM2TRD!P86</f>
        <v>3.2815013057007625E-2</v>
      </c>
      <c r="L286" s="38">
        <f ca="1">tpCOM2DEAD!P90</f>
        <v>0.10006802591886232</v>
      </c>
      <c r="M286" s="38">
        <f ca="1">tpCOM2LOW!P86</f>
        <v>4.3678993876889893E-2</v>
      </c>
      <c r="N286" s="38">
        <f t="shared" ca="1" si="213"/>
        <v>0.82343796714724016</v>
      </c>
      <c r="O286" s="38">
        <f ca="1">tpTCOM2DEAD!P52</f>
        <v>6.8175126151949539E-2</v>
      </c>
      <c r="P286" s="38">
        <f ca="1">tpTCOM2LOW!P86</f>
        <v>4.8723788213612562E-2</v>
      </c>
      <c r="Q286" s="38">
        <f t="shared" ca="1" si="214"/>
        <v>0.8831010856344379</v>
      </c>
      <c r="S286" s="27">
        <f t="shared" ca="1" si="215"/>
        <v>60.759434869806327</v>
      </c>
      <c r="T286" s="27">
        <f t="shared" ca="1" si="222"/>
        <v>107.78454398897406</v>
      </c>
      <c r="U286" s="27">
        <f t="shared" ca="1" si="223"/>
        <v>42.256802702184864</v>
      </c>
      <c r="V286" s="27">
        <f t="shared" ca="1" si="221"/>
        <v>28.31915595108909</v>
      </c>
      <c r="W286" s="27">
        <f ca="1">S285*D286+T285*L286+U285*H286+V285*O286+W285</f>
        <v>522.20629246526028</v>
      </c>
      <c r="X286" s="27">
        <f t="shared" ca="1" si="220"/>
        <v>262.67377002268552</v>
      </c>
      <c r="Y286" s="27">
        <f t="shared" ca="1" si="210"/>
        <v>1024</v>
      </c>
    </row>
    <row r="287" spans="1:25" x14ac:dyDescent="0.2">
      <c r="A287">
        <v>8</v>
      </c>
      <c r="B287" s="38">
        <f ca="1">tpNTRD2TRD!P87</f>
        <v>2.8348459489546785E-2</v>
      </c>
      <c r="C287" s="38">
        <f ca="1">tpNTRD2COM!P53</f>
        <v>4.1940497594300963E-2</v>
      </c>
      <c r="D287" s="38">
        <f ca="1">tpNTRD2DEAD!P91</f>
        <v>7.0876753187382846E-2</v>
      </c>
      <c r="E287" s="38">
        <f ca="1">tpNTRD2LOW!P87</f>
        <v>5.4427724540293987E-2</v>
      </c>
      <c r="F287" s="38">
        <f t="shared" ca="1" si="211"/>
        <v>0.80440656518847542</v>
      </c>
      <c r="G287" s="38">
        <f ca="1">tpTRD2TCOM!P53</f>
        <v>9.7695046507924155E-2</v>
      </c>
      <c r="H287" s="38">
        <f ca="1">tpTRD2DEAD!P91</f>
        <v>8.5521384208192441E-2</v>
      </c>
      <c r="I287" s="38">
        <f ca="1">tpTRD2LOW!P53</f>
        <v>8.3161409789831886E-2</v>
      </c>
      <c r="J287" s="38">
        <f t="shared" ca="1" si="212"/>
        <v>0.73362215949405152</v>
      </c>
      <c r="K287" s="38">
        <f ca="1">tpCOM2TRD!P87</f>
        <v>3.0243281274251355E-2</v>
      </c>
      <c r="L287" s="38">
        <f ca="1">tpCOM2DEAD!P91</f>
        <v>9.0965307200232437E-2</v>
      </c>
      <c r="M287" s="38">
        <f ca="1">tpCOM2LOW!P87</f>
        <v>4.1218331484807913E-2</v>
      </c>
      <c r="N287" s="38">
        <f t="shared" ca="1" si="213"/>
        <v>0.8375730800407083</v>
      </c>
      <c r="O287" s="38">
        <f ca="1">tpTCOM2DEAD!P53</f>
        <v>6.2702072962665611E-2</v>
      </c>
      <c r="P287" s="38">
        <f ca="1">tpTCOM2LOW!P87</f>
        <v>4.4788622183462246E-2</v>
      </c>
      <c r="Q287" s="38">
        <f t="shared" ca="1" si="214"/>
        <v>0.89250930485387214</v>
      </c>
      <c r="S287" s="27">
        <f t="shared" ca="1" si="215"/>
        <v>48.875288306413793</v>
      </c>
      <c r="T287" s="27">
        <f t="shared" ca="1" si="222"/>
        <v>92.825713421616427</v>
      </c>
      <c r="U287" s="27">
        <f t="shared" ca="1" si="223"/>
        <v>35.982721510580852</v>
      </c>
      <c r="V287" s="27">
        <f t="shared" ca="1" si="221"/>
        <v>29.403390497221046</v>
      </c>
      <c r="W287" s="27">
        <f t="shared" ref="W287:W289" ca="1" si="224">S286*D287+T286*L287+U286*H287+V286*O287+W286</f>
        <v>541.70690813171598</v>
      </c>
      <c r="X287" s="27">
        <f t="shared" ca="1" si="220"/>
        <v>275.205978132452</v>
      </c>
      <c r="Y287" s="27">
        <f t="shared" ca="1" si="210"/>
        <v>1024</v>
      </c>
    </row>
    <row r="288" spans="1:25" x14ac:dyDescent="0.2">
      <c r="A288">
        <v>9</v>
      </c>
      <c r="B288" s="38">
        <f ca="1">tpNTRD2TRD!P88</f>
        <v>2.6858801273655808E-2</v>
      </c>
      <c r="C288" s="38">
        <f ca="1">tpNTRD2COM!P54</f>
        <v>3.8805157082962394E-2</v>
      </c>
      <c r="D288" s="38">
        <f ca="1">tpNTRD2DEAD!P92</f>
        <v>6.6185723965362042E-2</v>
      </c>
      <c r="E288" s="38">
        <f ca="1">tpNTRD2LOW!P88</f>
        <v>5.1502747912473446E-2</v>
      </c>
      <c r="F288" s="38">
        <f t="shared" ca="1" si="211"/>
        <v>0.81664756976554631</v>
      </c>
      <c r="G288" s="38">
        <f ca="1">tpTRD2TCOM!P54</f>
        <v>9.5133332283972694E-2</v>
      </c>
      <c r="H288" s="38">
        <f ca="1">tpTRD2DEAD!P92</f>
        <v>7.878369367230309E-2</v>
      </c>
      <c r="I288" s="38">
        <f ca="1">tpTRD2LOW!P54</f>
        <v>8.4216812051888246E-2</v>
      </c>
      <c r="J288" s="38">
        <f t="shared" ca="1" si="212"/>
        <v>0.74186616199183597</v>
      </c>
      <c r="K288" s="38">
        <f ca="1">tpCOM2TRD!P88</f>
        <v>2.8118730797389579E-2</v>
      </c>
      <c r="L288" s="38">
        <f ca="1">tpCOM2DEAD!P92</f>
        <v>8.3380568199439953E-2</v>
      </c>
      <c r="M288" s="38">
        <f ca="1">tpCOM2LOW!P88</f>
        <v>3.9073776255162729E-2</v>
      </c>
      <c r="N288" s="38">
        <f t="shared" ca="1" si="213"/>
        <v>0.84942692474800774</v>
      </c>
      <c r="O288" s="38">
        <f ca="1">tpTCOM2DEAD!P54</f>
        <v>5.8267915081860355E-2</v>
      </c>
      <c r="P288" s="38">
        <f ca="1">tpTCOM2LOW!P88</f>
        <v>4.1545653823033546E-2</v>
      </c>
      <c r="Q288" s="38">
        <f t="shared" ca="1" si="214"/>
        <v>0.9001864310951061</v>
      </c>
      <c r="S288" s="27">
        <f t="shared" ca="1" si="215"/>
        <v>39.913885417023245</v>
      </c>
      <c r="T288" s="27">
        <f t="shared" ca="1" si="222"/>
        <v>80.745273529468975</v>
      </c>
      <c r="U288" s="27">
        <f t="shared" ca="1" si="223"/>
        <v>30.617236407668361</v>
      </c>
      <c r="V288" s="27">
        <f t="shared" ca="1" si="221"/>
        <v>29.891689355736911</v>
      </c>
      <c r="W288" s="27">
        <f t="shared" ca="1" si="224"/>
        <v>557.2297411705008</v>
      </c>
      <c r="X288" s="27">
        <f t="shared" ca="1" si="220"/>
        <v>285.60217411960184</v>
      </c>
      <c r="Y288" s="27">
        <f t="shared" ca="1" si="210"/>
        <v>1024</v>
      </c>
    </row>
    <row r="289" spans="1:31" x14ac:dyDescent="0.2">
      <c r="A289">
        <v>10</v>
      </c>
      <c r="B289" s="38">
        <f ca="1">tpNTRD2TRD!P89</f>
        <v>2.5553853143598149E-2</v>
      </c>
      <c r="C289" s="38">
        <f ca="1">tpNTRD2COM!P55</f>
        <v>3.6213588500064953E-2</v>
      </c>
      <c r="D289" s="38">
        <f ca="1">tpNTRD2DEAD!P93</f>
        <v>6.2077105777784913E-2</v>
      </c>
      <c r="E289" s="38">
        <f ca="1">tpNTRD2LOW!P89</f>
        <v>4.8933449078195079E-2</v>
      </c>
      <c r="F289" s="38">
        <f t="shared" ca="1" si="211"/>
        <v>0.82722200350035691</v>
      </c>
      <c r="G289" s="38">
        <f ca="1">tpTRD2TCOM!P55</f>
        <v>9.2911097318988278E-2</v>
      </c>
      <c r="H289" s="38">
        <f ca="1">tpTRD2DEAD!P93</f>
        <v>7.3030111721576141E-2</v>
      </c>
      <c r="I289" s="38">
        <f ca="1">tpTRD2LOW!P55</f>
        <v>8.5165158569093125E-2</v>
      </c>
      <c r="J289" s="38">
        <f t="shared" ca="1" si="212"/>
        <v>0.74889363239034246</v>
      </c>
      <c r="K289" s="38">
        <f ca="1">tpCOM2TRD!P89</f>
        <v>2.6327083243537497E-2</v>
      </c>
      <c r="L289" s="38">
        <f ca="1">tpCOM2DEAD!P93</f>
        <v>7.6963322628185615E-2</v>
      </c>
      <c r="M289" s="38">
        <f ca="1">tpCOM2LOW!P89</f>
        <v>3.7185757834332422E-2</v>
      </c>
      <c r="N289" s="38">
        <f t="shared" ca="1" si="213"/>
        <v>0.85952383629394447</v>
      </c>
      <c r="O289" s="38">
        <f ca="1">tpTCOM2DEAD!P55</f>
        <v>5.4585213419237832E-2</v>
      </c>
      <c r="P289" s="38">
        <f ca="1">tpTCOM2LOW!P89</f>
        <v>3.8817041216080095E-2</v>
      </c>
      <c r="Q289" s="38">
        <f t="shared" ca="1" si="214"/>
        <v>0.90659774536468207</v>
      </c>
      <c r="S289" s="27">
        <f t="shared" ca="1" si="215"/>
        <v>33.017644262153645</v>
      </c>
      <c r="T289" s="27">
        <f ca="1">S288*C289+T288*N289</f>
        <v>70.847912288583871</v>
      </c>
      <c r="U289" s="27">
        <f t="shared" ca="1" si="223"/>
        <v>26.074794491162148</v>
      </c>
      <c r="V289" s="27">
        <f t="shared" ca="1" si="221"/>
        <v>29.944419206563897</v>
      </c>
      <c r="W289" s="27">
        <f t="shared" ca="1" si="224"/>
        <v>569.78952863328777</v>
      </c>
      <c r="X289" s="27">
        <f t="shared" ca="1" si="220"/>
        <v>294.32570111824884</v>
      </c>
      <c r="Y289" s="27">
        <f t="shared" ca="1" si="210"/>
        <v>1024.0000000000002</v>
      </c>
    </row>
    <row r="290" spans="1:31" x14ac:dyDescent="0.2">
      <c r="B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S290" s="27"/>
      <c r="T290" s="27"/>
      <c r="U290" s="27"/>
      <c r="V290" s="27"/>
      <c r="W290" s="27"/>
      <c r="X290" s="27"/>
      <c r="Y290" s="27"/>
    </row>
    <row r="291" spans="1:31" ht="17" thickBot="1" x14ac:dyDescent="0.25">
      <c r="B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5" t="s">
        <v>176</v>
      </c>
      <c r="Y291" s="27"/>
      <c r="Z291" s="5"/>
    </row>
    <row r="292" spans="1:31" x14ac:dyDescent="0.2">
      <c r="Q292" s="82"/>
      <c r="R292" s="83"/>
      <c r="S292" s="84" t="s">
        <v>69</v>
      </c>
      <c r="T292" s="84" t="s">
        <v>193</v>
      </c>
      <c r="U292" s="84" t="s">
        <v>6</v>
      </c>
      <c r="V292" s="84" t="s">
        <v>194</v>
      </c>
      <c r="W292" s="84" t="s">
        <v>195</v>
      </c>
      <c r="X292" s="84" t="s">
        <v>196</v>
      </c>
      <c r="Y292" s="85"/>
      <c r="Z292" s="78"/>
      <c r="AA292" s="78"/>
      <c r="AB292" s="78"/>
      <c r="AC292" s="78"/>
      <c r="AD292" s="78"/>
      <c r="AE292" s="78"/>
    </row>
    <row r="293" spans="1:31" x14ac:dyDescent="0.2">
      <c r="Q293" s="86" t="s">
        <v>151</v>
      </c>
      <c r="R293">
        <v>0</v>
      </c>
      <c r="S293" s="27">
        <f t="shared" ref="S293:X303" si="225">SUM(S9,S27,S45,S63,S81,S99,S117,S135,S153,S171,S189,S207,S225,S243,S261,S279)</f>
        <v>25190</v>
      </c>
      <c r="T293" s="27">
        <f t="shared" si="225"/>
        <v>0</v>
      </c>
      <c r="U293" s="27">
        <f t="shared" si="225"/>
        <v>0</v>
      </c>
      <c r="V293" s="27">
        <f t="shared" si="225"/>
        <v>0</v>
      </c>
      <c r="W293" s="27">
        <f t="shared" si="225"/>
        <v>0</v>
      </c>
      <c r="X293" s="27">
        <f>SUM(X9,X27,X45,X63,X81,X99,X117,X135,X153,X171,X189,X207,X225,X243,X261,X279)</f>
        <v>0</v>
      </c>
      <c r="Y293" s="87" t="s">
        <v>94</v>
      </c>
    </row>
    <row r="294" spans="1:31" x14ac:dyDescent="0.2">
      <c r="Q294" s="86" t="s">
        <v>115</v>
      </c>
      <c r="R294">
        <v>1</v>
      </c>
      <c r="S294" s="27">
        <f ca="1">SUM(S10,S28,S46,S64,S82,S100,S118,S136,S154,S172,S190,S208,S226,S244,S262,S280)</f>
        <v>16576.444366309141</v>
      </c>
      <c r="T294" s="27">
        <f t="shared" ca="1" si="225"/>
        <v>4190.6875009598507</v>
      </c>
      <c r="U294" s="27">
        <f t="shared" ca="1" si="225"/>
        <v>1412.0672744338726</v>
      </c>
      <c r="V294" s="27">
        <f t="shared" ca="1" si="225"/>
        <v>0</v>
      </c>
      <c r="W294" s="27">
        <f t="shared" ca="1" si="225"/>
        <v>382.76236526809026</v>
      </c>
      <c r="X294" s="27">
        <f ca="1">SUM(X10,X28,X46,X64,X82,X100,X118,X136,X154,X172,X190,X208,X226,X244,X262,X280)</f>
        <v>2628.0384930290456</v>
      </c>
      <c r="Y294" s="88">
        <f ca="1">SUM(S294:X294)</f>
        <v>25190</v>
      </c>
      <c r="Z294" s="77"/>
      <c r="AA294" s="79"/>
      <c r="AB294" s="80"/>
      <c r="AC294" s="80"/>
      <c r="AD294" s="80"/>
      <c r="AE294" s="80"/>
    </row>
    <row r="295" spans="1:31" x14ac:dyDescent="0.2">
      <c r="Q295" s="89" t="s">
        <v>116</v>
      </c>
      <c r="R295">
        <v>2</v>
      </c>
      <c r="S295" s="27">
        <f t="shared" ca="1" si="225"/>
        <v>12807.903833499751</v>
      </c>
      <c r="T295" s="27">
        <f t="shared" ca="1" si="225"/>
        <v>4186.4902086376242</v>
      </c>
      <c r="U295" s="27">
        <f t="shared" ca="1" si="225"/>
        <v>2415.1133650116917</v>
      </c>
      <c r="V295" s="27">
        <f t="shared" ca="1" si="225"/>
        <v>87.53918927525514</v>
      </c>
      <c r="W295" s="27">
        <f t="shared" ca="1" si="225"/>
        <v>816.93449836713933</v>
      </c>
      <c r="X295" s="27">
        <f t="shared" ca="1" si="225"/>
        <v>4876.018905208537</v>
      </c>
      <c r="Y295" s="88">
        <f t="shared" ref="Y295:Y303" ca="1" si="226">SUM(S295:X295)</f>
        <v>25190</v>
      </c>
      <c r="Z295" s="77"/>
      <c r="AA295" s="79"/>
      <c r="AB295" s="80"/>
      <c r="AC295" s="80"/>
      <c r="AD295" s="80"/>
      <c r="AE295" s="80"/>
    </row>
    <row r="296" spans="1:31" x14ac:dyDescent="0.2">
      <c r="P296" s="4"/>
      <c r="Q296" s="89" t="s">
        <v>117</v>
      </c>
      <c r="R296">
        <v>3</v>
      </c>
      <c r="S296" s="27">
        <f t="shared" ca="1" si="225"/>
        <v>10347.140873747519</v>
      </c>
      <c r="T296" s="27">
        <f t="shared" ca="1" si="225"/>
        <v>3940.1574349655602</v>
      </c>
      <c r="U296" s="27">
        <f t="shared" ca="1" si="225"/>
        <v>2948.0656817763388</v>
      </c>
      <c r="V296" s="27">
        <f t="shared" ca="1" si="225"/>
        <v>213.94638892475857</v>
      </c>
      <c r="W296" s="27">
        <f t="shared" ca="1" si="225"/>
        <v>1169.7048500527872</v>
      </c>
      <c r="X296" s="27">
        <f t="shared" ca="1" si="225"/>
        <v>6570.9847705330349</v>
      </c>
      <c r="Y296" s="88">
        <f t="shared" ca="1" si="226"/>
        <v>25190.000000000004</v>
      </c>
      <c r="Z296" s="77"/>
      <c r="AA296" s="79"/>
      <c r="AB296" s="80"/>
      <c r="AC296" s="80"/>
      <c r="AD296" s="80"/>
      <c r="AE296" s="80"/>
    </row>
    <row r="297" spans="1:31" x14ac:dyDescent="0.2">
      <c r="Q297" s="89" t="s">
        <v>118</v>
      </c>
      <c r="R297">
        <v>4</v>
      </c>
      <c r="S297" s="27">
        <f t="shared" ca="1" si="225"/>
        <v>8600.0761082849858</v>
      </c>
      <c r="T297" s="27">
        <f t="shared" ca="1" si="225"/>
        <v>3656.9527527971009</v>
      </c>
      <c r="U297" s="27">
        <f t="shared" ca="1" si="225"/>
        <v>3211.9826821880511</v>
      </c>
      <c r="V297" s="27">
        <f t="shared" ca="1" si="225"/>
        <v>348.82681375241646</v>
      </c>
      <c r="W297" s="27">
        <f t="shared" ca="1" si="225"/>
        <v>1459.2199683465174</v>
      </c>
      <c r="X297" s="27">
        <f t="shared" ca="1" si="225"/>
        <v>7912.941674630928</v>
      </c>
      <c r="Y297" s="88">
        <f t="shared" ca="1" si="226"/>
        <v>25190</v>
      </c>
      <c r="Z297" s="77"/>
      <c r="AA297" s="79"/>
      <c r="AB297" s="80"/>
      <c r="AC297" s="80"/>
      <c r="AD297" s="80"/>
      <c r="AE297" s="80"/>
    </row>
    <row r="298" spans="1:31" x14ac:dyDescent="0.2">
      <c r="Q298" s="86" t="s">
        <v>112</v>
      </c>
      <c r="R298">
        <v>5</v>
      </c>
      <c r="S298" s="27">
        <f t="shared" ca="1" si="225"/>
        <v>7293.8245280491055</v>
      </c>
      <c r="T298" s="27">
        <f t="shared" ca="1" si="225"/>
        <v>3383.7218261912667</v>
      </c>
      <c r="U298" s="27">
        <f t="shared" ca="1" si="225"/>
        <v>3314.5676319163108</v>
      </c>
      <c r="V298" s="27">
        <f t="shared" ca="1" si="225"/>
        <v>480.30510508670477</v>
      </c>
      <c r="W298" s="27">
        <f t="shared" ca="1" si="225"/>
        <v>1700.8339024299946</v>
      </c>
      <c r="X298" s="27">
        <f t="shared" ca="1" si="225"/>
        <v>9016.7470063266173</v>
      </c>
      <c r="Y298" s="88">
        <f t="shared" ca="1" si="226"/>
        <v>25190</v>
      </c>
      <c r="Z298" s="77"/>
      <c r="AA298" s="79"/>
      <c r="AB298" s="80"/>
      <c r="AC298" s="80"/>
      <c r="AD298" s="80"/>
      <c r="AE298" s="80"/>
    </row>
    <row r="299" spans="1:31" x14ac:dyDescent="0.2">
      <c r="Q299" s="86" t="s">
        <v>119</v>
      </c>
      <c r="R299">
        <v>6</v>
      </c>
      <c r="S299" s="27">
        <f t="shared" ca="1" si="225"/>
        <v>6281.3922820460184</v>
      </c>
      <c r="T299" s="27">
        <f t="shared" ca="1" si="225"/>
        <v>3132.5103107551286</v>
      </c>
      <c r="U299" s="27">
        <f t="shared" ca="1" si="225"/>
        <v>3317.1650107623409</v>
      </c>
      <c r="V299" s="27">
        <f t="shared" ca="1" si="225"/>
        <v>603.4583715899704</v>
      </c>
      <c r="W299" s="27">
        <f t="shared" ca="1" si="225"/>
        <v>1905.571319777082</v>
      </c>
      <c r="X299" s="27">
        <f t="shared" ca="1" si="225"/>
        <v>9949.9027050694585</v>
      </c>
      <c r="Y299" s="88">
        <f t="shared" ca="1" si="226"/>
        <v>25190</v>
      </c>
      <c r="Z299" s="77"/>
      <c r="AA299" s="79"/>
      <c r="AB299" s="80"/>
      <c r="AC299" s="80"/>
      <c r="AD299" s="80"/>
      <c r="AE299" s="80"/>
    </row>
    <row r="300" spans="1:31" x14ac:dyDescent="0.2">
      <c r="Q300" s="86" t="s">
        <v>120</v>
      </c>
      <c r="R300">
        <v>7</v>
      </c>
      <c r="S300" s="27">
        <f t="shared" ca="1" si="225"/>
        <v>5475.4040421219615</v>
      </c>
      <c r="T300" s="27">
        <f t="shared" ca="1" si="225"/>
        <v>2905.2472968056645</v>
      </c>
      <c r="U300" s="27">
        <f t="shared" ca="1" si="225"/>
        <v>3256.8856016830186</v>
      </c>
      <c r="V300" s="27">
        <f t="shared" ca="1" si="225"/>
        <v>716.38582979729642</v>
      </c>
      <c r="W300" s="27">
        <f t="shared" ca="1" si="225"/>
        <v>2081.3258761800598</v>
      </c>
      <c r="X300" s="27">
        <f t="shared" ca="1" si="225"/>
        <v>10754.751353411999</v>
      </c>
      <c r="Y300" s="88">
        <f t="shared" ca="1" si="226"/>
        <v>25190</v>
      </c>
      <c r="Z300" s="77"/>
      <c r="AA300" s="79"/>
      <c r="AB300" s="80"/>
      <c r="AC300" s="80"/>
      <c r="AD300" s="80"/>
      <c r="AE300" s="80"/>
    </row>
    <row r="301" spans="1:31" x14ac:dyDescent="0.2">
      <c r="Q301" s="86" t="s">
        <v>121</v>
      </c>
      <c r="R301">
        <v>8</v>
      </c>
      <c r="S301" s="27">
        <f t="shared" ca="1" si="225"/>
        <v>4820.245408986746</v>
      </c>
      <c r="T301" s="27">
        <f t="shared" ca="1" si="225"/>
        <v>2700.6580352258266</v>
      </c>
      <c r="U301" s="27">
        <f t="shared" ca="1" si="225"/>
        <v>3157.1976228391572</v>
      </c>
      <c r="V301" s="27">
        <f t="shared" ca="1" si="225"/>
        <v>818.61159375258899</v>
      </c>
      <c r="W301" s="27">
        <f t="shared" ca="1" si="225"/>
        <v>2233.8620856005732</v>
      </c>
      <c r="X301" s="27">
        <f t="shared" ca="1" si="225"/>
        <v>11459.425253595107</v>
      </c>
      <c r="Y301" s="88">
        <f t="shared" ca="1" si="226"/>
        <v>25190</v>
      </c>
      <c r="Z301" s="77"/>
      <c r="AA301" s="79"/>
      <c r="AB301" s="80"/>
      <c r="AC301" s="80"/>
      <c r="AD301" s="80"/>
      <c r="AE301" s="80"/>
    </row>
    <row r="302" spans="1:31" x14ac:dyDescent="0.2">
      <c r="Q302" s="86" t="s">
        <v>122</v>
      </c>
      <c r="R302">
        <v>9</v>
      </c>
      <c r="S302" s="27">
        <f t="shared" ca="1" si="225"/>
        <v>4278.6734543346929</v>
      </c>
      <c r="T302" s="27">
        <f t="shared" ca="1" si="225"/>
        <v>2516.5363409441561</v>
      </c>
      <c r="U302" s="27">
        <f t="shared" ca="1" si="225"/>
        <v>3033.4178142327987</v>
      </c>
      <c r="V302" s="27">
        <f t="shared" ca="1" si="225"/>
        <v>910.35490789768005</v>
      </c>
      <c r="W302" s="27">
        <f t="shared" ca="1" si="225"/>
        <v>2367.485590677572</v>
      </c>
      <c r="X302" s="27">
        <f t="shared" ca="1" si="225"/>
        <v>12083.531891913102</v>
      </c>
      <c r="Y302" s="88">
        <f t="shared" ca="1" si="226"/>
        <v>25190</v>
      </c>
      <c r="Z302" s="77"/>
      <c r="AA302" s="79"/>
      <c r="AB302" s="80"/>
      <c r="AC302" s="80"/>
      <c r="AD302" s="80"/>
      <c r="AE302" s="80"/>
    </row>
    <row r="303" spans="1:31" ht="17" thickBot="1" x14ac:dyDescent="0.25">
      <c r="Q303" s="90" t="s">
        <v>123</v>
      </c>
      <c r="R303" s="91">
        <v>10</v>
      </c>
      <c r="S303" s="92">
        <f t="shared" ca="1" si="225"/>
        <v>3824.7446647714655</v>
      </c>
      <c r="T303" s="92">
        <f t="shared" ca="1" si="225"/>
        <v>2350.5485395131482</v>
      </c>
      <c r="U303" s="92">
        <f t="shared" ca="1" si="225"/>
        <v>2895.7631211983353</v>
      </c>
      <c r="V303" s="92">
        <f t="shared" ca="1" si="225"/>
        <v>992.1701439930589</v>
      </c>
      <c r="W303" s="92">
        <f t="shared" ca="1" si="225"/>
        <v>2485.4809403463132</v>
      </c>
      <c r="X303" s="92">
        <f t="shared" ca="1" si="225"/>
        <v>12641.29259017768</v>
      </c>
      <c r="Y303" s="93">
        <f t="shared" ca="1" si="226"/>
        <v>25190</v>
      </c>
      <c r="Z303" s="77"/>
      <c r="AA303" s="79"/>
      <c r="AB303" s="80"/>
      <c r="AC303" s="80"/>
      <c r="AD303" s="80"/>
      <c r="AE303" s="80"/>
    </row>
    <row r="304" spans="1:31" x14ac:dyDescent="0.2">
      <c r="Y304" s="81"/>
      <c r="Z304" s="77"/>
      <c r="AA304" s="79"/>
      <c r="AB304" s="79"/>
      <c r="AC304" s="79"/>
      <c r="AD304" s="79"/>
      <c r="AE304" s="79"/>
    </row>
    <row r="305" spans="17:24" ht="17" thickBot="1" x14ac:dyDescent="0.25">
      <c r="Q305" s="5" t="s">
        <v>197</v>
      </c>
      <c r="V305" s="51"/>
      <c r="W305" s="27"/>
    </row>
    <row r="306" spans="17:24" x14ac:dyDescent="0.2">
      <c r="Q306" s="82"/>
      <c r="R306" s="83"/>
      <c r="S306" s="94"/>
      <c r="T306" s="95" t="s">
        <v>124</v>
      </c>
      <c r="U306" s="96" t="s">
        <v>125</v>
      </c>
      <c r="V306" s="83"/>
      <c r="W306" s="95" t="s">
        <v>198</v>
      </c>
      <c r="X306" s="97" t="s">
        <v>199</v>
      </c>
    </row>
    <row r="307" spans="17:24" x14ac:dyDescent="0.2">
      <c r="Q307" s="86" t="s">
        <v>115</v>
      </c>
      <c r="S307" s="27"/>
      <c r="T307">
        <v>686</v>
      </c>
      <c r="U307" s="27">
        <f t="shared" ref="U307:U316" ca="1" si="227">SUM(W10,W28,W46,W64,W82,W100,W118,W136,W154,W172,W190,W208,W226,W244,W262,W280)</f>
        <v>382.76236526809026</v>
      </c>
      <c r="W307">
        <v>3728</v>
      </c>
      <c r="X307" s="88">
        <f t="shared" ref="X307:X316" ca="1" si="228">SUM(X10,X28,X46,X64,X82,X100,X118,X136,X154,X172,X190,X208,X226,X244,X262,X280)</f>
        <v>2628.0384930290456</v>
      </c>
    </row>
    <row r="308" spans="17:24" x14ac:dyDescent="0.2">
      <c r="Q308" s="89" t="s">
        <v>116</v>
      </c>
      <c r="R308" s="4"/>
      <c r="S308" s="98"/>
      <c r="T308" s="4">
        <v>1014</v>
      </c>
      <c r="U308" s="98">
        <f t="shared" ca="1" si="227"/>
        <v>816.93449836713933</v>
      </c>
      <c r="W308" s="4">
        <v>5547</v>
      </c>
      <c r="X308" s="99">
        <f t="shared" ca="1" si="228"/>
        <v>4876.018905208537</v>
      </c>
    </row>
    <row r="309" spans="17:24" x14ac:dyDescent="0.2">
      <c r="Q309" s="89" t="s">
        <v>117</v>
      </c>
      <c r="R309" s="4"/>
      <c r="S309" s="98"/>
      <c r="T309" s="4">
        <v>1253</v>
      </c>
      <c r="U309" s="98">
        <f t="shared" ca="1" si="227"/>
        <v>1169.7048500527872</v>
      </c>
      <c r="W309" s="4">
        <v>6839</v>
      </c>
      <c r="X309" s="99">
        <f t="shared" ca="1" si="228"/>
        <v>6570.9847705330349</v>
      </c>
    </row>
    <row r="310" spans="17:24" x14ac:dyDescent="0.2">
      <c r="Q310" s="100" t="s">
        <v>118</v>
      </c>
      <c r="R310" s="101"/>
      <c r="S310" s="102"/>
      <c r="T310" s="101">
        <v>1470</v>
      </c>
      <c r="U310" s="102">
        <f t="shared" ca="1" si="227"/>
        <v>1459.2199683465174</v>
      </c>
      <c r="V310" s="5"/>
      <c r="W310" s="101">
        <v>7983</v>
      </c>
      <c r="X310" s="103">
        <f t="shared" ref="X310:X315" ca="1" si="229">SUM(X13,X31,X49,X67,X85,X103,X121,X139,X157,X175,X193,X211,X229,X247,X265,X283)</f>
        <v>7912.941674630928</v>
      </c>
    </row>
    <row r="311" spans="17:24" x14ac:dyDescent="0.2">
      <c r="Q311" s="86" t="s">
        <v>112</v>
      </c>
      <c r="S311" s="27"/>
      <c r="T311" s="27">
        <v>1630</v>
      </c>
      <c r="U311" s="27">
        <f t="shared" ca="1" si="227"/>
        <v>1700.8339024299946</v>
      </c>
      <c r="W311">
        <v>8916</v>
      </c>
      <c r="X311" s="88">
        <f t="shared" ca="1" si="229"/>
        <v>9016.7470063266173</v>
      </c>
    </row>
    <row r="312" spans="17:24" x14ac:dyDescent="0.2">
      <c r="Q312" s="86" t="s">
        <v>119</v>
      </c>
      <c r="S312" s="27"/>
      <c r="T312" s="27">
        <v>1717</v>
      </c>
      <c r="U312" s="27">
        <f t="shared" ca="1" si="227"/>
        <v>1905.571319777082</v>
      </c>
      <c r="W312">
        <v>9430</v>
      </c>
      <c r="X312" s="88">
        <f t="shared" ca="1" si="229"/>
        <v>9949.9027050694585</v>
      </c>
    </row>
    <row r="313" spans="17:24" x14ac:dyDescent="0.2">
      <c r="Q313" s="104" t="s">
        <v>120</v>
      </c>
      <c r="R313" s="105"/>
      <c r="S313" s="106"/>
      <c r="T313" s="106">
        <v>1744</v>
      </c>
      <c r="U313" s="106">
        <f t="shared" ca="1" si="227"/>
        <v>2081.3258761800598</v>
      </c>
      <c r="V313" s="105"/>
      <c r="W313" s="105">
        <v>9578</v>
      </c>
      <c r="X313" s="107">
        <f t="shared" ca="1" si="229"/>
        <v>10754.751353411999</v>
      </c>
    </row>
    <row r="314" spans="17:24" x14ac:dyDescent="0.2">
      <c r="Q314" s="104" t="s">
        <v>121</v>
      </c>
      <c r="R314" s="105"/>
      <c r="S314" s="106"/>
      <c r="T314" s="106">
        <v>1744</v>
      </c>
      <c r="U314" s="106">
        <f t="shared" ca="1" si="227"/>
        <v>2233.8620856005732</v>
      </c>
      <c r="V314" s="105"/>
      <c r="W314" s="105">
        <v>9578</v>
      </c>
      <c r="X314" s="107">
        <f t="shared" ca="1" si="229"/>
        <v>11459.425253595107</v>
      </c>
    </row>
    <row r="315" spans="17:24" x14ac:dyDescent="0.2">
      <c r="Q315" s="104" t="s">
        <v>122</v>
      </c>
      <c r="R315" s="105"/>
      <c r="S315" s="106"/>
      <c r="T315" s="106">
        <v>1744</v>
      </c>
      <c r="U315" s="106">
        <f t="shared" ca="1" si="227"/>
        <v>2367.485590677572</v>
      </c>
      <c r="V315" s="105"/>
      <c r="W315" s="105">
        <v>9578</v>
      </c>
      <c r="X315" s="107">
        <f t="shared" ca="1" si="229"/>
        <v>12083.531891913102</v>
      </c>
    </row>
    <row r="316" spans="17:24" ht="17" thickBot="1" x14ac:dyDescent="0.25">
      <c r="Q316" s="108" t="s">
        <v>123</v>
      </c>
      <c r="R316" s="109"/>
      <c r="S316" s="110"/>
      <c r="T316" s="110">
        <v>1744</v>
      </c>
      <c r="U316" s="110">
        <f t="shared" ca="1" si="227"/>
        <v>2485.4809403463132</v>
      </c>
      <c r="V316" s="109"/>
      <c r="W316" s="109">
        <v>9578</v>
      </c>
      <c r="X316" s="111">
        <f t="shared" ca="1" si="228"/>
        <v>12641.29259017768</v>
      </c>
    </row>
    <row r="317" spans="17:24" x14ac:dyDescent="0.2">
      <c r="S317" s="58"/>
      <c r="W317" s="27"/>
    </row>
    <row r="318" spans="17:24" x14ac:dyDescent="0.2">
      <c r="S318" s="58"/>
      <c r="T318" s="75"/>
      <c r="U318" s="27"/>
      <c r="V318" s="51"/>
      <c r="W318" s="75"/>
      <c r="X318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ED59-FDD3-9643-BDF5-F927EB2A49B4}">
  <sheetPr codeName="Sheet2"/>
  <dimension ref="A1:R39"/>
  <sheetViews>
    <sheetView workbookViewId="0">
      <selection activeCell="L21" sqref="L21"/>
    </sheetView>
  </sheetViews>
  <sheetFormatPr baseColWidth="10" defaultRowHeight="16" x14ac:dyDescent="0.2"/>
  <cols>
    <col min="12" max="12" width="29.83203125" customWidth="1"/>
    <col min="16" max="16" width="22.33203125" bestFit="1" customWidth="1"/>
    <col min="21" max="21" width="35.33203125" customWidth="1"/>
  </cols>
  <sheetData>
    <row r="1" spans="1:12" x14ac:dyDescent="0.2">
      <c r="A1" s="5" t="s">
        <v>64</v>
      </c>
    </row>
    <row r="5" spans="1:12" x14ac:dyDescent="0.2">
      <c r="L5" s="5"/>
    </row>
    <row r="39" spans="18:18" x14ac:dyDescent="0.2">
      <c r="R39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F4B6-B7C1-F44F-B458-4C8006DBC93A}">
  <sheetPr codeName="Sheet3">
    <tabColor theme="5"/>
  </sheetPr>
  <dimension ref="A1:R116"/>
  <sheetViews>
    <sheetView tabSelected="1" zoomScaleNormal="100" workbookViewId="0">
      <pane xSplit="1" topLeftCell="B1" activePane="topRight" state="frozen"/>
      <selection activeCell="A6" sqref="A6"/>
      <selection pane="topRight" activeCell="B81" sqref="B81"/>
    </sheetView>
  </sheetViews>
  <sheetFormatPr baseColWidth="10" defaultRowHeight="16" x14ac:dyDescent="0.2"/>
  <cols>
    <col min="1" max="1" width="19.83203125" customWidth="1"/>
    <col min="2" max="2" width="20" bestFit="1" customWidth="1"/>
    <col min="3" max="17" width="18.5" customWidth="1"/>
  </cols>
  <sheetData>
    <row r="1" spans="1:12" x14ac:dyDescent="0.2">
      <c r="A1" s="5" t="s">
        <v>0</v>
      </c>
    </row>
    <row r="2" spans="1:12" x14ac:dyDescent="0.2">
      <c r="A2" t="s">
        <v>71</v>
      </c>
    </row>
    <row r="3" spans="1:12" x14ac:dyDescent="0.2">
      <c r="A3" t="s">
        <v>72</v>
      </c>
    </row>
    <row r="4" spans="1:12" x14ac:dyDescent="0.2">
      <c r="A4" t="s">
        <v>183</v>
      </c>
    </row>
    <row r="5" spans="1:12" x14ac:dyDescent="0.2">
      <c r="A5" s="5" t="s">
        <v>73</v>
      </c>
    </row>
    <row r="6" spans="1:12" s="13" customFormat="1" x14ac:dyDescent="0.2">
      <c r="A6" s="13" t="s">
        <v>152</v>
      </c>
    </row>
    <row r="7" spans="1:12" s="13" customFormat="1" x14ac:dyDescent="0.2">
      <c r="A7" s="13" t="s">
        <v>153</v>
      </c>
    </row>
    <row r="8" spans="1:12" s="13" customFormat="1" x14ac:dyDescent="0.2">
      <c r="A8" s="21" t="s">
        <v>215</v>
      </c>
      <c r="B8" s="22" t="s">
        <v>217</v>
      </c>
      <c r="C8" s="23" t="s">
        <v>66</v>
      </c>
      <c r="D8" s="114" t="s">
        <v>216</v>
      </c>
      <c r="E8" s="5"/>
      <c r="F8"/>
      <c r="G8"/>
      <c r="H8"/>
      <c r="I8"/>
      <c r="J8"/>
      <c r="K8"/>
      <c r="L8"/>
    </row>
    <row r="9" spans="1:12" s="13" customFormat="1" x14ac:dyDescent="0.2">
      <c r="A9" s="16" t="s">
        <v>154</v>
      </c>
      <c r="B9" s="70">
        <v>2.8965999999999998</v>
      </c>
      <c r="C9" s="19" t="s">
        <v>114</v>
      </c>
      <c r="D9" s="70">
        <f ca="1">D110</f>
        <v>2.8300662862593269</v>
      </c>
      <c r="E9"/>
      <c r="F9"/>
      <c r="G9"/>
      <c r="H9"/>
      <c r="I9"/>
      <c r="J9"/>
      <c r="K9"/>
      <c r="L9"/>
    </row>
    <row r="10" spans="1:12" s="13" customFormat="1" x14ac:dyDescent="0.2">
      <c r="A10" s="16" t="s">
        <v>45</v>
      </c>
      <c r="B10" s="70">
        <v>-9.01E-2</v>
      </c>
      <c r="C10" s="19">
        <v>0.21321000000000001</v>
      </c>
      <c r="D10" s="70">
        <f t="shared" ref="D10:D15" ca="1" si="0">D111</f>
        <v>-1.2186975819112739E-3</v>
      </c>
      <c r="E10"/>
      <c r="F10"/>
      <c r="G10"/>
      <c r="H10"/>
      <c r="I10"/>
      <c r="J10"/>
      <c r="K10" s="113"/>
      <c r="L10" s="113"/>
    </row>
    <row r="11" spans="1:12" s="13" customFormat="1" x14ac:dyDescent="0.2">
      <c r="A11" s="19" t="s">
        <v>46</v>
      </c>
      <c r="B11" s="70">
        <v>0.192</v>
      </c>
      <c r="C11" s="19" t="s">
        <v>171</v>
      </c>
      <c r="D11" s="70">
        <f t="shared" ca="1" si="0"/>
        <v>0.28565052438374755</v>
      </c>
      <c r="E11"/>
      <c r="F11"/>
      <c r="G11"/>
      <c r="H11"/>
      <c r="I11"/>
      <c r="J11" s="113"/>
      <c r="K11" s="113"/>
      <c r="L11" s="113"/>
    </row>
    <row r="12" spans="1:12" s="13" customFormat="1" x14ac:dyDescent="0.2">
      <c r="A12" s="16" t="s">
        <v>47</v>
      </c>
      <c r="B12" s="70">
        <v>0.33189999999999997</v>
      </c>
      <c r="C12" s="19" t="s">
        <v>114</v>
      </c>
      <c r="D12" s="70">
        <f t="shared" ca="1" si="0"/>
        <v>0.29713962795471743</v>
      </c>
      <c r="E12"/>
      <c r="F12"/>
      <c r="G12"/>
      <c r="H12"/>
      <c r="I12"/>
      <c r="J12" s="113"/>
      <c r="K12"/>
      <c r="L12" s="113"/>
    </row>
    <row r="13" spans="1:12" s="13" customFormat="1" x14ac:dyDescent="0.2">
      <c r="A13" s="16" t="s">
        <v>43</v>
      </c>
      <c r="B13" s="70">
        <v>7.7899999999999997E-2</v>
      </c>
      <c r="C13" s="19">
        <v>7.9140000000000002E-2</v>
      </c>
      <c r="D13" s="70">
        <f t="shared" ca="1" si="0"/>
        <v>8.2155087368578253E-2</v>
      </c>
      <c r="E13"/>
      <c r="F13"/>
      <c r="G13"/>
      <c r="H13" s="113"/>
      <c r="I13" s="113"/>
      <c r="J13"/>
      <c r="K13"/>
      <c r="L13" s="113"/>
    </row>
    <row r="14" spans="1:12" s="13" customFormat="1" x14ac:dyDescent="0.2">
      <c r="A14" s="16" t="s">
        <v>44</v>
      </c>
      <c r="B14" s="70">
        <v>0.1096</v>
      </c>
      <c r="C14" s="16" t="s">
        <v>170</v>
      </c>
      <c r="D14" s="70">
        <f t="shared" ca="1" si="0"/>
        <v>0.13809285197569254</v>
      </c>
      <c r="E14"/>
      <c r="F14"/>
      <c r="G14" s="113"/>
      <c r="H14" s="113"/>
      <c r="I14"/>
      <c r="J14"/>
      <c r="K14"/>
      <c r="L14" s="113"/>
    </row>
    <row r="15" spans="1:12" s="13" customFormat="1" x14ac:dyDescent="0.2">
      <c r="A15" s="16" t="s">
        <v>155</v>
      </c>
      <c r="B15" s="70">
        <v>0.65749999999999997</v>
      </c>
      <c r="C15" s="19" t="s">
        <v>114</v>
      </c>
      <c r="D15" s="70">
        <f t="shared" ca="1" si="0"/>
        <v>0.65942443779069804</v>
      </c>
      <c r="E15"/>
      <c r="F15"/>
      <c r="G15" s="113"/>
      <c r="H15" s="113"/>
      <c r="I15" s="113"/>
      <c r="J15" s="113"/>
      <c r="K15" s="113"/>
      <c r="L15"/>
    </row>
    <row r="16" spans="1:12" s="13" customFormat="1" x14ac:dyDescent="0.2">
      <c r="A16" s="16"/>
      <c r="B16" s="17"/>
      <c r="C16" s="17"/>
      <c r="D16" s="17"/>
      <c r="F16" s="18"/>
      <c r="G16" s="18"/>
      <c r="H16" s="14"/>
    </row>
    <row r="17" spans="1:18" s="13" customFormat="1" x14ac:dyDescent="0.2">
      <c r="A17" s="16"/>
      <c r="B17" s="20" t="s">
        <v>48</v>
      </c>
      <c r="C17" s="20" t="s">
        <v>49</v>
      </c>
      <c r="D17" s="20" t="s">
        <v>50</v>
      </c>
      <c r="E17" s="20" t="s">
        <v>51</v>
      </c>
      <c r="F17" s="20" t="s">
        <v>52</v>
      </c>
      <c r="G17" s="20" t="s">
        <v>53</v>
      </c>
      <c r="H17" s="20" t="s">
        <v>54</v>
      </c>
      <c r="I17" s="20" t="s">
        <v>55</v>
      </c>
      <c r="J17" s="20" t="s">
        <v>56</v>
      </c>
      <c r="K17" s="20" t="s">
        <v>57</v>
      </c>
      <c r="L17" s="20" t="s">
        <v>58</v>
      </c>
      <c r="M17" s="20" t="s">
        <v>59</v>
      </c>
      <c r="N17" s="20" t="s">
        <v>60</v>
      </c>
      <c r="O17" s="20" t="s">
        <v>61</v>
      </c>
      <c r="P17" s="20" t="s">
        <v>62</v>
      </c>
      <c r="Q17" s="20" t="s">
        <v>63</v>
      </c>
    </row>
    <row r="18" spans="1:18" s="13" customFormat="1" x14ac:dyDescent="0.2">
      <c r="A18" s="16" t="s">
        <v>45</v>
      </c>
      <c r="B18" s="13">
        <v>0</v>
      </c>
      <c r="C18" s="13">
        <v>0</v>
      </c>
      <c r="D18" s="13">
        <v>0</v>
      </c>
      <c r="E18" s="13">
        <v>0</v>
      </c>
      <c r="F18" s="16">
        <v>1</v>
      </c>
      <c r="G18" s="16">
        <v>1</v>
      </c>
      <c r="H18" s="16">
        <v>1</v>
      </c>
      <c r="I18" s="16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</row>
    <row r="19" spans="1:18" s="13" customFormat="1" x14ac:dyDescent="0.2">
      <c r="A19" s="19" t="s">
        <v>46</v>
      </c>
      <c r="B19" s="13">
        <v>0</v>
      </c>
      <c r="C19" s="13">
        <v>0</v>
      </c>
      <c r="D19" s="13">
        <v>0</v>
      </c>
      <c r="E19" s="13">
        <v>0</v>
      </c>
      <c r="F19" s="16">
        <v>0</v>
      </c>
      <c r="G19" s="16">
        <v>0</v>
      </c>
      <c r="H19" s="16">
        <v>0</v>
      </c>
      <c r="I19" s="16">
        <v>0</v>
      </c>
      <c r="J19" s="13">
        <v>1</v>
      </c>
      <c r="K19" s="13">
        <v>1</v>
      </c>
      <c r="L19" s="13">
        <v>1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</row>
    <row r="20" spans="1:18" s="13" customFormat="1" x14ac:dyDescent="0.2">
      <c r="A20" s="16" t="s">
        <v>47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</row>
    <row r="21" spans="1:18" s="13" customFormat="1" x14ac:dyDescent="0.2">
      <c r="A21" s="16" t="s">
        <v>43</v>
      </c>
      <c r="B21" s="13">
        <v>0</v>
      </c>
      <c r="C21" s="13">
        <v>0</v>
      </c>
      <c r="D21" s="13">
        <v>1</v>
      </c>
      <c r="E21" s="13">
        <v>1</v>
      </c>
      <c r="F21" s="16">
        <v>0</v>
      </c>
      <c r="G21" s="16">
        <v>0</v>
      </c>
      <c r="H21" s="14">
        <v>1</v>
      </c>
      <c r="I21" s="16">
        <v>1</v>
      </c>
      <c r="J21" s="13">
        <v>0</v>
      </c>
      <c r="K21" s="16">
        <v>0</v>
      </c>
      <c r="L21" s="16">
        <v>1</v>
      </c>
      <c r="M21" s="16">
        <v>1</v>
      </c>
      <c r="N21" s="13">
        <v>0</v>
      </c>
      <c r="O21" s="16">
        <v>0</v>
      </c>
      <c r="P21" s="16">
        <v>1</v>
      </c>
      <c r="Q21" s="16">
        <v>1</v>
      </c>
    </row>
    <row r="22" spans="1:18" s="13" customFormat="1" x14ac:dyDescent="0.2">
      <c r="A22" s="16" t="s">
        <v>44</v>
      </c>
      <c r="B22" s="13">
        <v>1</v>
      </c>
      <c r="C22" s="27">
        <v>0</v>
      </c>
      <c r="D22" s="27">
        <v>1</v>
      </c>
      <c r="E22" s="28">
        <v>0</v>
      </c>
      <c r="F22" s="16">
        <v>1</v>
      </c>
      <c r="G22" s="16">
        <v>0</v>
      </c>
      <c r="H22" s="14">
        <v>1</v>
      </c>
      <c r="I22" s="16">
        <v>0</v>
      </c>
      <c r="J22" s="13">
        <v>1</v>
      </c>
      <c r="K22" s="16">
        <v>0</v>
      </c>
      <c r="L22" s="16">
        <v>1</v>
      </c>
      <c r="M22" s="16">
        <v>0</v>
      </c>
      <c r="N22" s="13">
        <v>1</v>
      </c>
      <c r="O22" s="16">
        <v>0</v>
      </c>
      <c r="P22" s="16">
        <v>1</v>
      </c>
      <c r="Q22" s="16">
        <v>0</v>
      </c>
    </row>
    <row r="23" spans="1:18" s="13" customFormat="1" x14ac:dyDescent="0.2">
      <c r="A23" s="71"/>
    </row>
    <row r="25" spans="1:18" x14ac:dyDescent="0.2">
      <c r="A25" s="131" t="s">
        <v>29</v>
      </c>
      <c r="B25" s="133" t="s">
        <v>30</v>
      </c>
      <c r="C25" s="134"/>
      <c r="D25" s="134"/>
      <c r="E25" s="134"/>
      <c r="F25" s="134" t="s">
        <v>31</v>
      </c>
      <c r="G25" s="134"/>
      <c r="H25" s="134"/>
      <c r="I25" s="134"/>
      <c r="J25" s="135" t="s">
        <v>32</v>
      </c>
      <c r="K25" s="135"/>
      <c r="L25" s="135"/>
      <c r="M25" s="135"/>
      <c r="N25" s="135" t="s">
        <v>33</v>
      </c>
      <c r="O25" s="135"/>
      <c r="P25" s="135"/>
      <c r="Q25" s="135"/>
    </row>
    <row r="26" spans="1:18" x14ac:dyDescent="0.2">
      <c r="A26" s="132"/>
      <c r="B26" s="12" t="s">
        <v>34</v>
      </c>
      <c r="C26" s="6" t="s">
        <v>35</v>
      </c>
      <c r="D26" s="6" t="s">
        <v>36</v>
      </c>
      <c r="E26" s="6" t="s">
        <v>37</v>
      </c>
      <c r="F26" s="6" t="s">
        <v>34</v>
      </c>
      <c r="G26" s="6" t="s">
        <v>35</v>
      </c>
      <c r="H26" s="6" t="s">
        <v>36</v>
      </c>
      <c r="I26" s="6" t="s">
        <v>37</v>
      </c>
      <c r="J26" s="6" t="s">
        <v>34</v>
      </c>
      <c r="K26" s="6" t="s">
        <v>35</v>
      </c>
      <c r="L26" s="6" t="s">
        <v>36</v>
      </c>
      <c r="M26" s="6" t="s">
        <v>37</v>
      </c>
      <c r="N26" s="6" t="s">
        <v>34</v>
      </c>
      <c r="O26" s="6" t="s">
        <v>35</v>
      </c>
      <c r="P26" s="6" t="s">
        <v>36</v>
      </c>
      <c r="Q26" s="6" t="s">
        <v>37</v>
      </c>
    </row>
    <row r="27" spans="1:18" x14ac:dyDescent="0.2">
      <c r="A27" s="7">
        <v>0</v>
      </c>
      <c r="B27" s="7"/>
      <c r="C27" s="8"/>
      <c r="D27" s="8"/>
      <c r="E27" s="8"/>
      <c r="F27" s="7"/>
      <c r="G27" s="8"/>
      <c r="H27" s="8"/>
      <c r="I27" s="9"/>
      <c r="J27" s="8"/>
      <c r="K27" s="8"/>
      <c r="L27" s="8"/>
      <c r="M27" s="8"/>
      <c r="N27" s="7"/>
      <c r="O27" s="8"/>
      <c r="P27" s="8"/>
      <c r="Q27" s="9"/>
    </row>
    <row r="28" spans="1:18" x14ac:dyDescent="0.2">
      <c r="A28" s="10">
        <v>1</v>
      </c>
      <c r="B28" s="25">
        <v>5.9659317142857993E-2</v>
      </c>
      <c r="C28" s="29">
        <v>6.6696819518022976E-2</v>
      </c>
      <c r="D28" s="29">
        <v>5.5022069179532007E-2</v>
      </c>
      <c r="E28" s="29">
        <v>6.1633124645625981E-2</v>
      </c>
      <c r="F28" s="25">
        <v>6.539936886573805E-2</v>
      </c>
      <c r="G28" s="29">
        <v>7.294924050677698E-2</v>
      </c>
      <c r="H28" s="29">
        <v>6.0413166070324986E-2</v>
      </c>
      <c r="I28" s="55">
        <v>6.7518912551317034E-2</v>
      </c>
      <c r="J28" s="29">
        <v>4.8748343880499978E-2</v>
      </c>
      <c r="K28" s="29">
        <v>5.4763183363487955E-2</v>
      </c>
      <c r="L28" s="29">
        <v>4.4804145687015962E-2</v>
      </c>
      <c r="M28" s="29">
        <v>5.0431877662678981E-2</v>
      </c>
      <c r="N28" s="25">
        <v>4.2784798199471008E-2</v>
      </c>
      <c r="O28" s="29">
        <v>4.8210403731994034E-2</v>
      </c>
      <c r="P28" s="29">
        <v>3.9237754980993023E-2</v>
      </c>
      <c r="Q28" s="55">
        <v>4.4301466205957984E-2</v>
      </c>
      <c r="R28" s="32"/>
    </row>
    <row r="29" spans="1:18" x14ac:dyDescent="0.2">
      <c r="A29" s="10">
        <v>2</v>
      </c>
      <c r="B29" s="25">
        <v>5.9237682227584298E-2</v>
      </c>
      <c r="C29" s="29">
        <v>6.4386039276586815E-2</v>
      </c>
      <c r="D29" s="29">
        <v>5.5746465708262471E-2</v>
      </c>
      <c r="E29" s="29">
        <v>6.0699096741504088E-2</v>
      </c>
      <c r="F29" s="25">
        <v>6.3449578528402606E-2</v>
      </c>
      <c r="G29" s="29">
        <v>6.8824554662733517E-2</v>
      </c>
      <c r="H29" s="29">
        <v>5.9797506244051113E-2</v>
      </c>
      <c r="I29" s="55">
        <v>6.4976570770209241E-2</v>
      </c>
      <c r="J29" s="29">
        <v>5.0881911416854941E-2</v>
      </c>
      <c r="K29" s="29">
        <v>5.5549056575164513E-2</v>
      </c>
      <c r="L29" s="29">
        <v>4.7730633203363015E-2</v>
      </c>
      <c r="M29" s="29">
        <v>5.2204352059857184E-2</v>
      </c>
      <c r="N29" s="25">
        <v>4.6086578982449056E-2</v>
      </c>
      <c r="O29" s="29">
        <v>5.0456573609577782E-2</v>
      </c>
      <c r="P29" s="29">
        <v>4.3144103908110965E-2</v>
      </c>
      <c r="Q29" s="55">
        <v>4.7323391665548664E-2</v>
      </c>
      <c r="R29" s="32"/>
    </row>
    <row r="30" spans="1:18" x14ac:dyDescent="0.2">
      <c r="A30" s="10">
        <v>3</v>
      </c>
      <c r="B30" s="25">
        <v>5.212850819328152E-2</v>
      </c>
      <c r="C30" s="29">
        <v>5.609075701385402E-2</v>
      </c>
      <c r="D30" s="29">
        <v>4.9417923689839216E-2</v>
      </c>
      <c r="E30" s="29">
        <v>5.3257315959784224E-2</v>
      </c>
      <c r="F30" s="25">
        <v>5.5372974537029829E-2</v>
      </c>
      <c r="G30" s="29">
        <v>5.9476216923715963E-2</v>
      </c>
      <c r="H30" s="29">
        <v>5.2561315578182222E-2</v>
      </c>
      <c r="I30" s="55">
        <v>5.6542746508819408E-2</v>
      </c>
      <c r="J30" s="29">
        <v>4.5605778758953996E-2</v>
      </c>
      <c r="K30" s="29">
        <v>4.9264045122346944E-2</v>
      </c>
      <c r="L30" s="29">
        <v>4.3112249724927998E-2</v>
      </c>
      <c r="M30" s="29">
        <v>4.6646412027232187E-2</v>
      </c>
      <c r="N30" s="25">
        <v>4.1803243410891922E-2</v>
      </c>
      <c r="O30" s="29">
        <v>4.5270368619012125E-2</v>
      </c>
      <c r="P30" s="29">
        <v>3.9445592241777239E-2</v>
      </c>
      <c r="Q30" s="55">
        <v>4.2788535069166356E-2</v>
      </c>
      <c r="R30" s="32"/>
    </row>
    <row r="31" spans="1:18" x14ac:dyDescent="0.2">
      <c r="A31" s="10">
        <v>4</v>
      </c>
      <c r="B31" s="25">
        <v>4.6702193152558968E-2</v>
      </c>
      <c r="C31" s="29">
        <v>4.9957394347680095E-2</v>
      </c>
      <c r="D31" s="29">
        <v>4.4464373629552356E-2</v>
      </c>
      <c r="E31" s="29">
        <v>4.7631439226696104E-2</v>
      </c>
      <c r="F31" s="25">
        <v>4.936903472553944E-2</v>
      </c>
      <c r="G31" s="29">
        <v>5.2724915066429068E-2</v>
      </c>
      <c r="H31" s="29">
        <v>4.705866597464281E-2</v>
      </c>
      <c r="I31" s="55">
        <v>5.03275932756162E-2</v>
      </c>
      <c r="J31" s="29">
        <v>4.1300661274311756E-2</v>
      </c>
      <c r="K31" s="29">
        <v>4.4337051395361815E-2</v>
      </c>
      <c r="L31" s="29">
        <v>3.9219976100423715E-2</v>
      </c>
      <c r="M31" s="29">
        <v>4.2166291109173137E-2</v>
      </c>
      <c r="N31" s="25">
        <v>3.8123856109022247E-2</v>
      </c>
      <c r="O31" s="29">
        <v>4.102132391784763E-2</v>
      </c>
      <c r="P31" s="29">
        <v>3.6142549182207384E-2</v>
      </c>
      <c r="Q31" s="55">
        <v>3.89491606517397E-2</v>
      </c>
      <c r="R31" s="32"/>
    </row>
    <row r="32" spans="1:18" x14ac:dyDescent="0.2">
      <c r="A32" s="10">
        <v>5</v>
      </c>
      <c r="B32" s="25">
        <v>4.2508308857162835E-2</v>
      </c>
      <c r="C32" s="29">
        <v>4.5287436745172438E-2</v>
      </c>
      <c r="D32" s="29">
        <v>4.0591507932053239E-2</v>
      </c>
      <c r="E32" s="29">
        <v>4.3302719804525158E-2</v>
      </c>
      <c r="F32" s="25">
        <v>4.4785886561137134E-2</v>
      </c>
      <c r="G32" s="29">
        <v>4.7642366106356748E-2</v>
      </c>
      <c r="H32" s="29">
        <v>4.2813160560774777E-2</v>
      </c>
      <c r="I32" s="55">
        <v>4.560284834866335E-2</v>
      </c>
      <c r="J32" s="29">
        <v>3.7872141924380376E-2</v>
      </c>
      <c r="K32" s="29">
        <v>4.0482288141176048E-2</v>
      </c>
      <c r="L32" s="29">
        <v>3.6077140973706623E-2</v>
      </c>
      <c r="M32" s="29">
        <v>3.8617350454629218E-2</v>
      </c>
      <c r="N32" s="25">
        <v>3.5129285567109814E-2</v>
      </c>
      <c r="O32" s="29">
        <v>3.7631471495349067E-2</v>
      </c>
      <c r="P32" s="29">
        <v>3.3411831599305941E-2</v>
      </c>
      <c r="Q32" s="55">
        <v>3.5843104079012367E-2</v>
      </c>
      <c r="R32" s="32"/>
    </row>
    <row r="33" spans="1:18" x14ac:dyDescent="0.2">
      <c r="A33" s="10">
        <v>6</v>
      </c>
      <c r="B33" s="25">
        <v>3.9161258003190036E-2</v>
      </c>
      <c r="C33" s="29">
        <v>4.1594995870171458E-2</v>
      </c>
      <c r="D33" s="29">
        <v>3.7478644645195791E-2</v>
      </c>
      <c r="E33" s="29">
        <v>3.9857624846009299E-2</v>
      </c>
      <c r="F33" s="25">
        <v>4.115626688663232E-2</v>
      </c>
      <c r="G33" s="29">
        <v>4.3652238601285975E-2</v>
      </c>
      <c r="H33" s="29">
        <v>3.9428552353082957E-2</v>
      </c>
      <c r="I33" s="55">
        <v>4.1870794335550188E-2</v>
      </c>
      <c r="J33" s="29">
        <v>3.5085381693206519E-2</v>
      </c>
      <c r="K33" s="29">
        <v>3.7382664377500707E-2</v>
      </c>
      <c r="L33" s="29">
        <v>3.3501383745482838E-2</v>
      </c>
      <c r="M33" s="29">
        <v>3.5741974577042313E-2</v>
      </c>
      <c r="N33" s="25">
        <v>3.2663493730729409E-2</v>
      </c>
      <c r="O33" s="29">
        <v>3.4873205312156541E-2</v>
      </c>
      <c r="P33" s="29">
        <v>3.114258324766106E-2</v>
      </c>
      <c r="Q33" s="55">
        <v>3.3294594464250982E-2</v>
      </c>
    </row>
    <row r="34" spans="1:18" x14ac:dyDescent="0.2">
      <c r="A34" s="10">
        <v>7</v>
      </c>
      <c r="B34" s="25">
        <v>3.6415472427580142E-2</v>
      </c>
      <c r="C34" s="29">
        <v>3.858571417297163E-2</v>
      </c>
      <c r="D34" s="29">
        <v>3.4912235619643961E-2</v>
      </c>
      <c r="E34" s="29">
        <v>3.7036919324590634E-2</v>
      </c>
      <c r="F34" s="25">
        <v>3.81948233573427E-2</v>
      </c>
      <c r="G34" s="29">
        <v>4.0416760978773891E-2</v>
      </c>
      <c r="H34" s="29">
        <v>3.6654055569440236E-2</v>
      </c>
      <c r="I34" s="55">
        <v>3.883136649400365E-2</v>
      </c>
      <c r="J34" s="29">
        <v>3.2769837330421381E-2</v>
      </c>
      <c r="K34" s="29">
        <v>3.4826414832130892E-2</v>
      </c>
      <c r="L34" s="29">
        <v>3.1348909817848436E-2</v>
      </c>
      <c r="M34" s="29">
        <v>3.3358126674914113E-2</v>
      </c>
      <c r="N34" s="25">
        <v>3.0596261908575229E-2</v>
      </c>
      <c r="O34" s="29">
        <v>3.2579645930704282E-2</v>
      </c>
      <c r="P34" s="29">
        <v>2.9228182807639169E-2</v>
      </c>
      <c r="Q34" s="55">
        <v>3.116322510093672E-2</v>
      </c>
    </row>
    <row r="35" spans="1:18" x14ac:dyDescent="0.2">
      <c r="A35" s="10">
        <v>8</v>
      </c>
      <c r="B35" s="25">
        <v>3.4112582605590691E-2</v>
      </c>
      <c r="C35" s="29">
        <v>3.607438403964458E-2</v>
      </c>
      <c r="D35" s="29">
        <v>3.2751680527653648E-2</v>
      </c>
      <c r="E35" s="29">
        <v>3.4674688817316168E-2</v>
      </c>
      <c r="F35" s="25">
        <v>3.5721282467826132E-2</v>
      </c>
      <c r="G35" s="29">
        <v>3.7727048428923493E-2</v>
      </c>
      <c r="H35" s="29">
        <v>3.43284176256069E-2</v>
      </c>
      <c r="I35" s="55">
        <v>3.6296234390205795E-2</v>
      </c>
      <c r="J35" s="29">
        <v>3.0809007953346401E-2</v>
      </c>
      <c r="K35" s="29">
        <v>3.2673932650759241E-2</v>
      </c>
      <c r="L35" s="29">
        <v>2.9518369778752218E-2</v>
      </c>
      <c r="M35" s="29">
        <v>3.1342835810311165E-2</v>
      </c>
      <c r="N35" s="25">
        <v>2.8833986451032412E-2</v>
      </c>
      <c r="O35" s="29">
        <v>3.0636359802814539E-2</v>
      </c>
      <c r="P35" s="29">
        <v>2.7588593420919905E-2</v>
      </c>
      <c r="Q35" s="55">
        <v>2.934957579472075E-2</v>
      </c>
    </row>
    <row r="36" spans="1:18" x14ac:dyDescent="0.2">
      <c r="A36" s="10">
        <v>9</v>
      </c>
      <c r="B36" s="25">
        <v>3.2146454513305778E-2</v>
      </c>
      <c r="C36" s="29">
        <v>3.39387802777803E-2</v>
      </c>
      <c r="D36" s="29">
        <v>3.090156620545359E-2</v>
      </c>
      <c r="E36" s="29">
        <v>3.2660264042300491E-2</v>
      </c>
      <c r="F36" s="25">
        <v>3.3616368994712431E-2</v>
      </c>
      <c r="G36" s="29">
        <v>3.544676686467485E-2</v>
      </c>
      <c r="H36" s="29">
        <v>3.2343770353042367E-2</v>
      </c>
      <c r="I36" s="55">
        <v>3.4141307603883453E-2</v>
      </c>
      <c r="J36" s="29">
        <v>2.9122121732637174E-2</v>
      </c>
      <c r="K36" s="29">
        <v>3.0830405827764751E-2</v>
      </c>
      <c r="L36" s="29">
        <v>2.7938266796893263E-2</v>
      </c>
      <c r="M36" s="29">
        <v>2.9611386786335236E-2</v>
      </c>
      <c r="N36" s="25">
        <v>2.7309936179086725E-2</v>
      </c>
      <c r="O36" s="29">
        <v>2.8963837191380737E-2</v>
      </c>
      <c r="P36" s="29">
        <v>2.6165475524646986E-2</v>
      </c>
      <c r="Q36" s="55">
        <v>2.7783335072953497E-2</v>
      </c>
    </row>
    <row r="37" spans="1:18" x14ac:dyDescent="0.2">
      <c r="A37" s="11">
        <v>10</v>
      </c>
      <c r="B37" s="26">
        <v>3.0443242698737993E-2</v>
      </c>
      <c r="C37" s="56">
        <v>3.2094774193021869E-2</v>
      </c>
      <c r="D37" s="56">
        <v>2.9294931381314115E-2</v>
      </c>
      <c r="E37" s="56">
        <v>3.0916895566504565E-2</v>
      </c>
      <c r="F37" s="26">
        <v>3.1797835379460793E-2</v>
      </c>
      <c r="G37" s="56">
        <v>3.3482813551416579E-2</v>
      </c>
      <c r="H37" s="56">
        <v>3.062515735328375E-2</v>
      </c>
      <c r="I37" s="57">
        <v>3.2281268911109162E-2</v>
      </c>
      <c r="J37" s="56">
        <v>2.7651668750193314E-2</v>
      </c>
      <c r="K37" s="56">
        <v>2.9229259973112209E-2</v>
      </c>
      <c r="L37" s="56">
        <v>2.6557112577960007E-2</v>
      </c>
      <c r="M37" s="56">
        <v>2.8103717983110177E-2</v>
      </c>
      <c r="N37" s="26">
        <v>2.5975728641493778E-2</v>
      </c>
      <c r="O37" s="56">
        <v>2.7505385888543343E-2</v>
      </c>
      <c r="P37" s="56">
        <v>2.4915937504100816E-2</v>
      </c>
      <c r="Q37" s="57">
        <v>2.6413786366782377E-2</v>
      </c>
    </row>
    <row r="38" spans="1:18" x14ac:dyDescent="0.2">
      <c r="G38" s="29"/>
      <c r="H38" s="29"/>
      <c r="I38" s="29"/>
    </row>
    <row r="39" spans="1:18" s="116" customFormat="1" x14ac:dyDescent="0.2">
      <c r="A39" s="116" t="s">
        <v>219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8"/>
    </row>
    <row r="40" spans="1:18" x14ac:dyDescent="0.2">
      <c r="A40" t="s">
        <v>218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31"/>
    </row>
    <row r="41" spans="1:18" x14ac:dyDescent="0.2">
      <c r="A41" t="s">
        <v>151</v>
      </c>
      <c r="B41" s="68">
        <v>1</v>
      </c>
      <c r="C41" s="68">
        <v>1</v>
      </c>
      <c r="D41" s="68">
        <v>1</v>
      </c>
      <c r="E41" s="68">
        <v>1</v>
      </c>
      <c r="F41" s="68">
        <v>1</v>
      </c>
      <c r="G41" s="68">
        <v>1</v>
      </c>
      <c r="H41" s="68">
        <v>1</v>
      </c>
      <c r="I41" s="68">
        <v>1</v>
      </c>
      <c r="J41" s="68">
        <v>1</v>
      </c>
      <c r="K41" s="68">
        <v>1</v>
      </c>
      <c r="L41" s="68">
        <v>1</v>
      </c>
      <c r="M41" s="68">
        <v>1</v>
      </c>
      <c r="N41" s="68">
        <v>1</v>
      </c>
      <c r="O41" s="68">
        <v>1</v>
      </c>
      <c r="P41" s="68">
        <v>1</v>
      </c>
      <c r="Q41" s="68">
        <v>1</v>
      </c>
    </row>
    <row r="42" spans="1:18" x14ac:dyDescent="0.2">
      <c r="A42" t="s">
        <v>115</v>
      </c>
      <c r="B42" s="58">
        <v>0.94034068285714201</v>
      </c>
      <c r="C42" s="58">
        <v>0.93330318048197702</v>
      </c>
      <c r="D42" s="58">
        <v>0.94497793082046799</v>
      </c>
      <c r="E42" s="58">
        <v>0.93836687535437402</v>
      </c>
      <c r="F42" s="58">
        <v>0.93460063113426195</v>
      </c>
      <c r="G42" s="58">
        <v>0.92705075949322302</v>
      </c>
      <c r="H42" s="58">
        <v>0.93958683392967501</v>
      </c>
      <c r="I42" s="58">
        <v>0.93248108744868297</v>
      </c>
      <c r="J42" s="58">
        <v>0.95125165611950002</v>
      </c>
      <c r="K42" s="58">
        <v>0.94523681663651204</v>
      </c>
      <c r="L42" s="58">
        <v>0.95519585431298404</v>
      </c>
      <c r="M42" s="58">
        <v>0.94956812233732102</v>
      </c>
      <c r="N42" s="58">
        <v>0.95721520180052899</v>
      </c>
      <c r="O42" s="58">
        <v>0.95178959626800597</v>
      </c>
      <c r="P42" s="58">
        <v>0.96076224501900698</v>
      </c>
      <c r="Q42" s="58">
        <v>0.95569853379404202</v>
      </c>
    </row>
    <row r="43" spans="1:18" x14ac:dyDescent="0.2">
      <c r="A43" t="s">
        <v>116</v>
      </c>
      <c r="B43" s="58">
        <v>0.88463708030038102</v>
      </c>
      <c r="C43" s="58">
        <v>0.87321148524650105</v>
      </c>
      <c r="D43" s="58">
        <v>0.89229875100491995</v>
      </c>
      <c r="E43" s="58">
        <v>0.88140885360821597</v>
      </c>
      <c r="F43" s="58">
        <v>0.87530061499641398</v>
      </c>
      <c r="G43" s="58">
        <v>0.86324690382135305</v>
      </c>
      <c r="H43" s="58">
        <v>0.88340188436093703</v>
      </c>
      <c r="I43" s="58">
        <v>0.87189166407819196</v>
      </c>
      <c r="J43" s="58">
        <v>0.90285015361769105</v>
      </c>
      <c r="K43" s="58">
        <v>0.89272980323224205</v>
      </c>
      <c r="L43" s="58">
        <v>0.90960375135339799</v>
      </c>
      <c r="M43" s="58">
        <v>0.89999653377400601</v>
      </c>
      <c r="N43" s="58">
        <v>0.91310042779954803</v>
      </c>
      <c r="O43" s="58">
        <v>0.90376555444307904</v>
      </c>
      <c r="P43" s="58">
        <v>0.91931101888891698</v>
      </c>
      <c r="Q43" s="58">
        <v>0.91047163776511597</v>
      </c>
    </row>
    <row r="44" spans="1:18" x14ac:dyDescent="0.2">
      <c r="A44" t="s">
        <v>117</v>
      </c>
      <c r="B44" s="58">
        <v>0.838522269011862</v>
      </c>
      <c r="C44" s="58">
        <v>0.82423239200583298</v>
      </c>
      <c r="D44" s="58">
        <v>0.84820319941921996</v>
      </c>
      <c r="E44" s="58">
        <v>0.83446738380185204</v>
      </c>
      <c r="F44" s="58">
        <v>0.82683261632997096</v>
      </c>
      <c r="G44" s="58">
        <v>0.81190424371094805</v>
      </c>
      <c r="H44" s="58">
        <v>0.83696911913468097</v>
      </c>
      <c r="I44" s="58">
        <v>0.82259251473306605</v>
      </c>
      <c r="J44" s="58">
        <v>0.86167496925931497</v>
      </c>
      <c r="K44" s="58">
        <v>0.848750321923745</v>
      </c>
      <c r="L44" s="58">
        <v>0.87038868727431895</v>
      </c>
      <c r="M44" s="58">
        <v>0.85801492463650297</v>
      </c>
      <c r="N44" s="58">
        <v>0.87492986835765396</v>
      </c>
      <c r="O44" s="58">
        <v>0.86285175464827502</v>
      </c>
      <c r="P44" s="58">
        <v>0.88304825129445197</v>
      </c>
      <c r="Q44" s="58">
        <v>0.87151389016312197</v>
      </c>
    </row>
    <row r="45" spans="1:18" x14ac:dyDescent="0.2">
      <c r="A45" t="s">
        <v>118</v>
      </c>
      <c r="B45" s="58">
        <v>0.79936144004174803</v>
      </c>
      <c r="C45" s="58">
        <v>0.78305588936426596</v>
      </c>
      <c r="D45" s="58">
        <v>0.81048837544646202</v>
      </c>
      <c r="E45" s="58">
        <v>0.79472050132363403</v>
      </c>
      <c r="F45" s="58">
        <v>0.78601268818216796</v>
      </c>
      <c r="G45" s="58">
        <v>0.76909666141921496</v>
      </c>
      <c r="H45" s="58">
        <v>0.79758246892623097</v>
      </c>
      <c r="I45" s="58">
        <v>0.78119341322001401</v>
      </c>
      <c r="J45" s="58">
        <v>0.82608722322538297</v>
      </c>
      <c r="K45" s="58">
        <v>0.81111923527878205</v>
      </c>
      <c r="L45" s="58">
        <v>0.83625206376134098</v>
      </c>
      <c r="M45" s="58">
        <v>0.82183561754826495</v>
      </c>
      <c r="N45" s="58">
        <v>0.84157416795090101</v>
      </c>
      <c r="O45" s="58">
        <v>0.82745643332776497</v>
      </c>
      <c r="P45" s="58">
        <v>0.85113263644178005</v>
      </c>
      <c r="Q45" s="58">
        <v>0.83756915564493595</v>
      </c>
    </row>
    <row r="46" spans="1:18" x14ac:dyDescent="0.2">
      <c r="A46" t="s">
        <v>112</v>
      </c>
      <c r="B46" s="58">
        <v>0.76538193705994695</v>
      </c>
      <c r="C46" s="58">
        <v>0.74759329530674701</v>
      </c>
      <c r="D46" s="58">
        <v>0.77758943012569004</v>
      </c>
      <c r="E46" s="58">
        <v>0.76030694213190497</v>
      </c>
      <c r="F46" s="58">
        <v>0.75081041309362695</v>
      </c>
      <c r="G46" s="58">
        <v>0.732455076704704</v>
      </c>
      <c r="H46" s="58">
        <v>0.76343544262363305</v>
      </c>
      <c r="I46" s="58">
        <v>0.74556876846596698</v>
      </c>
      <c r="J46" s="58">
        <v>0.79480153066547399</v>
      </c>
      <c r="K46" s="58">
        <v>0.77828327267937603</v>
      </c>
      <c r="L46" s="58">
        <v>0.80608248016746997</v>
      </c>
      <c r="M46" s="58">
        <v>0.79009850348930699</v>
      </c>
      <c r="N46" s="58">
        <v>0.81201026867905102</v>
      </c>
      <c r="O46" s="58">
        <v>0.79631803014334801</v>
      </c>
      <c r="P46" s="58">
        <v>0.82269473612431399</v>
      </c>
      <c r="Q46" s="58">
        <v>0.80754807722578403</v>
      </c>
    </row>
    <row r="47" spans="1:18" x14ac:dyDescent="0.2">
      <c r="A47" t="s">
        <v>119</v>
      </c>
      <c r="B47" s="58">
        <v>0.73540861755176101</v>
      </c>
      <c r="C47" s="58">
        <v>0.71649715527589497</v>
      </c>
      <c r="D47" s="58">
        <v>0.74844643219414897</v>
      </c>
      <c r="E47" s="58">
        <v>0.73000291326459499</v>
      </c>
      <c r="F47" s="58">
        <v>0.71990985935108298</v>
      </c>
      <c r="G47" s="58">
        <v>0.70048177293166702</v>
      </c>
      <c r="H47" s="58">
        <v>0.73333428830594805</v>
      </c>
      <c r="I47" s="58">
        <v>0.71435121189851902</v>
      </c>
      <c r="J47" s="58">
        <v>0.76691561559173105</v>
      </c>
      <c r="K47" s="58">
        <v>0.74918897030618004</v>
      </c>
      <c r="L47" s="58">
        <v>0.77907760166886897</v>
      </c>
      <c r="M47" s="58">
        <v>0.76185882286423301</v>
      </c>
      <c r="N47" s="58">
        <v>0.78548717635876497</v>
      </c>
      <c r="O47" s="58">
        <v>0.76854786798438701</v>
      </c>
      <c r="P47" s="58">
        <v>0.79707389681715002</v>
      </c>
      <c r="Q47" s="58">
        <v>0.78066109148416596</v>
      </c>
    </row>
    <row r="48" spans="1:18" x14ac:dyDescent="0.2">
      <c r="A48" t="s">
        <v>120</v>
      </c>
      <c r="B48" s="58">
        <v>0.70862836531630002</v>
      </c>
      <c r="C48" s="58">
        <v>0.68885060083667204</v>
      </c>
      <c r="D48" s="58">
        <v>0.72231649400470499</v>
      </c>
      <c r="E48" s="58">
        <v>0.70296585425929803</v>
      </c>
      <c r="F48" s="58">
        <v>0.69241302943995897</v>
      </c>
      <c r="G48" s="58">
        <v>0.67217056854510004</v>
      </c>
      <c r="H48" s="58">
        <v>0.70645461255140596</v>
      </c>
      <c r="I48" s="58">
        <v>0.686611978183852</v>
      </c>
      <c r="J48" s="58">
        <v>0.74178391562263002</v>
      </c>
      <c r="K48" s="58">
        <v>0.72309740443864001</v>
      </c>
      <c r="L48" s="58">
        <v>0.75465436819304599</v>
      </c>
      <c r="M48" s="58">
        <v>0.736444639742727</v>
      </c>
      <c r="N48" s="58">
        <v>0.761454204985065</v>
      </c>
      <c r="O48" s="58">
        <v>0.74350885056465799</v>
      </c>
      <c r="P48" s="58">
        <v>0.773776875249781</v>
      </c>
      <c r="Q48" s="58">
        <v>0.75633317416270196</v>
      </c>
    </row>
    <row r="49" spans="1:17" x14ac:dyDescent="0.2">
      <c r="A49" t="s">
        <v>121</v>
      </c>
      <c r="B49" s="58">
        <v>0.68445522166778305</v>
      </c>
      <c r="C49" s="58">
        <v>0.66400073971615003</v>
      </c>
      <c r="D49" s="58">
        <v>0.69865941495320805</v>
      </c>
      <c r="E49" s="58">
        <v>0.67859073201365805</v>
      </c>
      <c r="F49" s="58">
        <v>0.66767914803093098</v>
      </c>
      <c r="G49" s="58">
        <v>0.646811556953102</v>
      </c>
      <c r="H49" s="58">
        <v>0.682203143578205</v>
      </c>
      <c r="I49" s="58">
        <v>0.66169054888856804</v>
      </c>
      <c r="J49" s="58">
        <v>0.71893028906654799</v>
      </c>
      <c r="K49" s="58">
        <v>0.69947096854607305</v>
      </c>
      <c r="L49" s="58">
        <v>0.73237820149757304</v>
      </c>
      <c r="M49" s="58">
        <v>0.71336237631588695</v>
      </c>
      <c r="N49" s="58">
        <v>0.73949844475544402</v>
      </c>
      <c r="O49" s="58">
        <v>0.72073044590218205</v>
      </c>
      <c r="P49" s="58">
        <v>0.75242945964000496</v>
      </c>
      <c r="Q49" s="58">
        <v>0.73413511634155204</v>
      </c>
    </row>
    <row r="50" spans="1:17" x14ac:dyDescent="0.2">
      <c r="A50" t="s">
        <v>122</v>
      </c>
      <c r="B50" s="58">
        <v>0.66245241301804503</v>
      </c>
      <c r="C50" s="58">
        <v>0.64146536450664005</v>
      </c>
      <c r="D50" s="58">
        <v>0.67706974478696802</v>
      </c>
      <c r="E50" s="58">
        <v>0.65642777952943399</v>
      </c>
      <c r="F50" s="58">
        <v>0.64523419942064797</v>
      </c>
      <c r="G50" s="58">
        <v>0.62388417848840805</v>
      </c>
      <c r="H50" s="58">
        <v>0.66013812176818798</v>
      </c>
      <c r="I50" s="58">
        <v>0.63909956832038095</v>
      </c>
      <c r="J50" s="58">
        <v>0.69799351367107199</v>
      </c>
      <c r="K50" s="58">
        <v>0.67790599472105795</v>
      </c>
      <c r="L50" s="58">
        <v>0.71191682390790501</v>
      </c>
      <c r="M50" s="58">
        <v>0.69223872707197798</v>
      </c>
      <c r="N50" s="58">
        <v>0.71930278942463899</v>
      </c>
      <c r="O50" s="58">
        <v>0.69985532660820005</v>
      </c>
      <c r="P50" s="58">
        <v>0.73274178502977105</v>
      </c>
      <c r="Q50" s="58">
        <v>0.71373839441541298</v>
      </c>
    </row>
    <row r="51" spans="1:17" x14ac:dyDescent="0.2">
      <c r="A51" t="s">
        <v>123</v>
      </c>
      <c r="B51" s="58">
        <v>0.64228521343217204</v>
      </c>
      <c r="C51" s="58">
        <v>0.62087767848015496</v>
      </c>
      <c r="D51" s="58">
        <v>0.65723503307306996</v>
      </c>
      <c r="E51" s="58">
        <v>0.63613307042277001</v>
      </c>
      <c r="F51" s="58">
        <v>0.62471714856627203</v>
      </c>
      <c r="G51" s="58">
        <v>0.60299478086240199</v>
      </c>
      <c r="H51" s="58">
        <v>0.63992128791413605</v>
      </c>
      <c r="I51" s="58">
        <v>0.61846862329445695</v>
      </c>
      <c r="J51" s="58">
        <v>0.67869282824125599</v>
      </c>
      <c r="K51" s="58">
        <v>0.65809130416402495</v>
      </c>
      <c r="L51" s="58">
        <v>0.69301036866923904</v>
      </c>
      <c r="M51" s="58">
        <v>0.67278424510935997</v>
      </c>
      <c r="N51" s="58">
        <v>0.700618375355475</v>
      </c>
      <c r="O51" s="58">
        <v>0.68060553578368899</v>
      </c>
      <c r="P51" s="58">
        <v>0.71448483650732597</v>
      </c>
      <c r="Q51" s="58">
        <v>0.69488586094355398</v>
      </c>
    </row>
    <row r="53" spans="1:17" x14ac:dyDescent="0.2">
      <c r="A53" t="s">
        <v>220</v>
      </c>
    </row>
    <row r="54" spans="1:17" x14ac:dyDescent="0.2">
      <c r="A54" t="s">
        <v>115</v>
      </c>
      <c r="B54" s="67">
        <f>1-B42/B41</f>
        <v>5.9659317142857993E-2</v>
      </c>
      <c r="C54" s="67">
        <f>1-C42/C41</f>
        <v>6.6696819518022976E-2</v>
      </c>
      <c r="D54" s="67">
        <f t="shared" ref="D54:Q63" si="1">1-D42/D41</f>
        <v>5.5022069179532007E-2</v>
      </c>
      <c r="E54" s="67">
        <f t="shared" si="1"/>
        <v>6.1633124645625981E-2</v>
      </c>
      <c r="F54" s="67">
        <f t="shared" si="1"/>
        <v>6.539936886573805E-2</v>
      </c>
      <c r="G54" s="67">
        <f t="shared" si="1"/>
        <v>7.294924050677698E-2</v>
      </c>
      <c r="H54" s="67">
        <f t="shared" si="1"/>
        <v>6.0413166070324986E-2</v>
      </c>
      <c r="I54" s="67">
        <f t="shared" si="1"/>
        <v>6.7518912551317034E-2</v>
      </c>
      <c r="J54" s="67">
        <f t="shared" si="1"/>
        <v>4.8748343880499978E-2</v>
      </c>
      <c r="K54" s="67">
        <f t="shared" si="1"/>
        <v>5.4763183363487955E-2</v>
      </c>
      <c r="L54" s="67">
        <f t="shared" si="1"/>
        <v>4.4804145687015962E-2</v>
      </c>
      <c r="M54" s="67">
        <f t="shared" si="1"/>
        <v>5.0431877662678981E-2</v>
      </c>
      <c r="N54" s="67">
        <f t="shared" si="1"/>
        <v>4.2784798199471008E-2</v>
      </c>
      <c r="O54" s="67">
        <f t="shared" si="1"/>
        <v>4.8210403731994034E-2</v>
      </c>
      <c r="P54" s="67">
        <f t="shared" si="1"/>
        <v>3.9237754980993023E-2</v>
      </c>
      <c r="Q54" s="67">
        <f t="shared" si="1"/>
        <v>4.4301466205957984E-2</v>
      </c>
    </row>
    <row r="55" spans="1:17" x14ac:dyDescent="0.2">
      <c r="A55" t="s">
        <v>116</v>
      </c>
      <c r="B55" s="67">
        <f>1-B43/B42</f>
        <v>5.9237682227584298E-2</v>
      </c>
      <c r="C55" s="67">
        <f t="shared" ref="B55:C63" si="2">1-C43/C42</f>
        <v>6.4386039276586815E-2</v>
      </c>
      <c r="D55" s="67">
        <f t="shared" si="1"/>
        <v>5.5746465708262471E-2</v>
      </c>
      <c r="E55" s="67">
        <f t="shared" si="1"/>
        <v>6.0699096741504088E-2</v>
      </c>
      <c r="F55" s="67">
        <f t="shared" si="1"/>
        <v>6.3449578528402606E-2</v>
      </c>
      <c r="G55" s="67">
        <f t="shared" si="1"/>
        <v>6.8824554662733517E-2</v>
      </c>
      <c r="H55" s="67">
        <f t="shared" si="1"/>
        <v>5.9797506244051113E-2</v>
      </c>
      <c r="I55" s="67">
        <f t="shared" si="1"/>
        <v>6.4976570770209241E-2</v>
      </c>
      <c r="J55" s="67">
        <f t="shared" si="1"/>
        <v>5.0881911416854941E-2</v>
      </c>
      <c r="K55" s="67">
        <f t="shared" si="1"/>
        <v>5.5549056575164513E-2</v>
      </c>
      <c r="L55" s="67">
        <f t="shared" si="1"/>
        <v>4.7730633203363015E-2</v>
      </c>
      <c r="M55" s="67">
        <f t="shared" si="1"/>
        <v>5.2204352059857184E-2</v>
      </c>
      <c r="N55" s="67">
        <f t="shared" si="1"/>
        <v>4.6086578982449056E-2</v>
      </c>
      <c r="O55" s="67">
        <f t="shared" si="1"/>
        <v>5.0456573609577782E-2</v>
      </c>
      <c r="P55" s="67">
        <f t="shared" si="1"/>
        <v>4.3144103908110965E-2</v>
      </c>
      <c r="Q55" s="67">
        <f t="shared" si="1"/>
        <v>4.7323391665548664E-2</v>
      </c>
    </row>
    <row r="56" spans="1:17" x14ac:dyDescent="0.2">
      <c r="A56" t="s">
        <v>117</v>
      </c>
      <c r="B56" s="67">
        <f t="shared" si="2"/>
        <v>5.212850819328152E-2</v>
      </c>
      <c r="C56" s="67">
        <f t="shared" si="2"/>
        <v>5.609075701385402E-2</v>
      </c>
      <c r="D56" s="67">
        <f t="shared" si="1"/>
        <v>4.9417923689839216E-2</v>
      </c>
      <c r="E56" s="67">
        <f t="shared" si="1"/>
        <v>5.3257315959784224E-2</v>
      </c>
      <c r="F56" s="67">
        <f t="shared" si="1"/>
        <v>5.5372974537029829E-2</v>
      </c>
      <c r="G56" s="67">
        <f t="shared" si="1"/>
        <v>5.9476216923715963E-2</v>
      </c>
      <c r="H56" s="67">
        <f t="shared" si="1"/>
        <v>5.2561315578182222E-2</v>
      </c>
      <c r="I56" s="67">
        <f t="shared" si="1"/>
        <v>5.6542746508819408E-2</v>
      </c>
      <c r="J56" s="67">
        <f t="shared" si="1"/>
        <v>4.5605778758953996E-2</v>
      </c>
      <c r="K56" s="67">
        <f t="shared" si="1"/>
        <v>4.9264045122346944E-2</v>
      </c>
      <c r="L56" s="67">
        <f t="shared" si="1"/>
        <v>4.3112249724927998E-2</v>
      </c>
      <c r="M56" s="67">
        <f t="shared" si="1"/>
        <v>4.6646412027232187E-2</v>
      </c>
      <c r="N56" s="67">
        <f t="shared" si="1"/>
        <v>4.1803243410891922E-2</v>
      </c>
      <c r="O56" s="67">
        <f t="shared" si="1"/>
        <v>4.5270368619012125E-2</v>
      </c>
      <c r="P56" s="67">
        <f t="shared" si="1"/>
        <v>3.9445592241777239E-2</v>
      </c>
      <c r="Q56" s="67">
        <f t="shared" si="1"/>
        <v>4.2788535069166356E-2</v>
      </c>
    </row>
    <row r="57" spans="1:17" x14ac:dyDescent="0.2">
      <c r="A57" t="s">
        <v>118</v>
      </c>
      <c r="B57" s="67">
        <f t="shared" si="2"/>
        <v>4.6702193152558968E-2</v>
      </c>
      <c r="C57" s="67">
        <f t="shared" si="2"/>
        <v>4.9957394347680095E-2</v>
      </c>
      <c r="D57" s="67">
        <f t="shared" si="1"/>
        <v>4.4464373629552356E-2</v>
      </c>
      <c r="E57" s="67">
        <f t="shared" si="1"/>
        <v>4.7631439226696104E-2</v>
      </c>
      <c r="F57" s="67">
        <f t="shared" si="1"/>
        <v>4.936903472553944E-2</v>
      </c>
      <c r="G57" s="67">
        <f t="shared" si="1"/>
        <v>5.2724915066429068E-2</v>
      </c>
      <c r="H57" s="67">
        <f t="shared" si="1"/>
        <v>4.705866597464281E-2</v>
      </c>
      <c r="I57" s="67">
        <f t="shared" si="1"/>
        <v>5.03275932756162E-2</v>
      </c>
      <c r="J57" s="67">
        <f t="shared" si="1"/>
        <v>4.1300661274311756E-2</v>
      </c>
      <c r="K57" s="67">
        <f t="shared" si="1"/>
        <v>4.4337051395361815E-2</v>
      </c>
      <c r="L57" s="67">
        <f t="shared" si="1"/>
        <v>3.9219976100423715E-2</v>
      </c>
      <c r="M57" s="67">
        <f t="shared" si="1"/>
        <v>4.2166291109173137E-2</v>
      </c>
      <c r="N57" s="67">
        <f t="shared" si="1"/>
        <v>3.8123856109022247E-2</v>
      </c>
      <c r="O57" s="67">
        <f t="shared" si="1"/>
        <v>4.102132391784763E-2</v>
      </c>
      <c r="P57" s="67">
        <f t="shared" si="1"/>
        <v>3.6142549182207384E-2</v>
      </c>
      <c r="Q57" s="67">
        <f t="shared" si="1"/>
        <v>3.89491606517397E-2</v>
      </c>
    </row>
    <row r="58" spans="1:17" x14ac:dyDescent="0.2">
      <c r="A58" t="s">
        <v>112</v>
      </c>
      <c r="B58" s="67">
        <f t="shared" si="2"/>
        <v>4.2508308857162835E-2</v>
      </c>
      <c r="C58" s="67">
        <f t="shared" si="2"/>
        <v>4.5287436745172438E-2</v>
      </c>
      <c r="D58" s="67">
        <f t="shared" si="1"/>
        <v>4.0591507932053239E-2</v>
      </c>
      <c r="E58" s="67">
        <f t="shared" si="1"/>
        <v>4.3302719804525158E-2</v>
      </c>
      <c r="F58" s="67">
        <f t="shared" si="1"/>
        <v>4.4785886561137134E-2</v>
      </c>
      <c r="G58" s="67">
        <f t="shared" si="1"/>
        <v>4.7642366106356748E-2</v>
      </c>
      <c r="H58" s="67">
        <f t="shared" si="1"/>
        <v>4.2813160560774777E-2</v>
      </c>
      <c r="I58" s="67">
        <f t="shared" si="1"/>
        <v>4.560284834866335E-2</v>
      </c>
      <c r="J58" s="67">
        <f t="shared" si="1"/>
        <v>3.7872141924380376E-2</v>
      </c>
      <c r="K58" s="67">
        <f t="shared" si="1"/>
        <v>4.0482288141176048E-2</v>
      </c>
      <c r="L58" s="67">
        <f t="shared" si="1"/>
        <v>3.6077140973706623E-2</v>
      </c>
      <c r="M58" s="67">
        <f t="shared" si="1"/>
        <v>3.8617350454629218E-2</v>
      </c>
      <c r="N58" s="67">
        <f t="shared" si="1"/>
        <v>3.5129285567109814E-2</v>
      </c>
      <c r="O58" s="67">
        <f t="shared" si="1"/>
        <v>3.7631471495349067E-2</v>
      </c>
      <c r="P58" s="67">
        <f t="shared" si="1"/>
        <v>3.3411831599305941E-2</v>
      </c>
      <c r="Q58" s="67">
        <f t="shared" si="1"/>
        <v>3.5843104079012367E-2</v>
      </c>
    </row>
    <row r="59" spans="1:17" x14ac:dyDescent="0.2">
      <c r="A59" t="s">
        <v>119</v>
      </c>
      <c r="B59" s="67">
        <f t="shared" si="2"/>
        <v>3.9161258003190036E-2</v>
      </c>
      <c r="C59" s="67">
        <f t="shared" si="2"/>
        <v>4.1594995870171458E-2</v>
      </c>
      <c r="D59" s="67">
        <f t="shared" si="1"/>
        <v>3.7478644645195791E-2</v>
      </c>
      <c r="E59" s="67">
        <f t="shared" si="1"/>
        <v>3.9857624846009299E-2</v>
      </c>
      <c r="F59" s="67">
        <f t="shared" si="1"/>
        <v>4.115626688663232E-2</v>
      </c>
      <c r="G59" s="67">
        <f t="shared" si="1"/>
        <v>4.3652238601285975E-2</v>
      </c>
      <c r="H59" s="67">
        <f t="shared" si="1"/>
        <v>3.9428552353082957E-2</v>
      </c>
      <c r="I59" s="67">
        <f t="shared" si="1"/>
        <v>4.1870794335550188E-2</v>
      </c>
      <c r="J59" s="67">
        <f t="shared" si="1"/>
        <v>3.5085381693206519E-2</v>
      </c>
      <c r="K59" s="67">
        <f t="shared" si="1"/>
        <v>3.7382664377500707E-2</v>
      </c>
      <c r="L59" s="67">
        <f t="shared" si="1"/>
        <v>3.3501383745482838E-2</v>
      </c>
      <c r="M59" s="67">
        <f t="shared" si="1"/>
        <v>3.5741974577042313E-2</v>
      </c>
      <c r="N59" s="67">
        <f t="shared" si="1"/>
        <v>3.2663493730729409E-2</v>
      </c>
      <c r="O59" s="67">
        <f t="shared" si="1"/>
        <v>3.4873205312156541E-2</v>
      </c>
      <c r="P59" s="67">
        <f t="shared" si="1"/>
        <v>3.114258324766106E-2</v>
      </c>
      <c r="Q59" s="67">
        <f t="shared" si="1"/>
        <v>3.3294594464250982E-2</v>
      </c>
    </row>
    <row r="60" spans="1:17" x14ac:dyDescent="0.2">
      <c r="A60" t="s">
        <v>120</v>
      </c>
      <c r="B60" s="67">
        <f t="shared" si="2"/>
        <v>3.6415472427580142E-2</v>
      </c>
      <c r="C60" s="67">
        <f t="shared" si="2"/>
        <v>3.858571417297163E-2</v>
      </c>
      <c r="D60" s="67">
        <f t="shared" si="1"/>
        <v>3.4912235619643961E-2</v>
      </c>
      <c r="E60" s="67">
        <f t="shared" si="1"/>
        <v>3.7036919324590634E-2</v>
      </c>
      <c r="F60" s="67">
        <f t="shared" si="1"/>
        <v>3.81948233573427E-2</v>
      </c>
      <c r="G60" s="67">
        <f t="shared" si="1"/>
        <v>4.0416760978773891E-2</v>
      </c>
      <c r="H60" s="67">
        <f t="shared" si="1"/>
        <v>3.6654055569440236E-2</v>
      </c>
      <c r="I60" s="67">
        <f t="shared" si="1"/>
        <v>3.883136649400365E-2</v>
      </c>
      <c r="J60" s="67">
        <f t="shared" si="1"/>
        <v>3.2769837330421381E-2</v>
      </c>
      <c r="K60" s="67">
        <f t="shared" si="1"/>
        <v>3.4826414832130892E-2</v>
      </c>
      <c r="L60" s="67">
        <f t="shared" si="1"/>
        <v>3.1348909817848436E-2</v>
      </c>
      <c r="M60" s="67">
        <f t="shared" si="1"/>
        <v>3.3358126674914113E-2</v>
      </c>
      <c r="N60" s="67">
        <f t="shared" si="1"/>
        <v>3.0596261908575229E-2</v>
      </c>
      <c r="O60" s="67">
        <f t="shared" si="1"/>
        <v>3.2579645930704282E-2</v>
      </c>
      <c r="P60" s="67">
        <f t="shared" si="1"/>
        <v>2.9228182807639169E-2</v>
      </c>
      <c r="Q60" s="67">
        <f t="shared" si="1"/>
        <v>3.116322510093672E-2</v>
      </c>
    </row>
    <row r="61" spans="1:17" x14ac:dyDescent="0.2">
      <c r="A61" t="s">
        <v>121</v>
      </c>
      <c r="B61" s="67">
        <f t="shared" si="2"/>
        <v>3.4112582605590691E-2</v>
      </c>
      <c r="C61" s="67">
        <f t="shared" si="2"/>
        <v>3.607438403964458E-2</v>
      </c>
      <c r="D61" s="67">
        <f t="shared" si="1"/>
        <v>3.2751680527653648E-2</v>
      </c>
      <c r="E61" s="67">
        <f t="shared" si="1"/>
        <v>3.4674688817316168E-2</v>
      </c>
      <c r="F61" s="67">
        <f t="shared" si="1"/>
        <v>3.5721282467826132E-2</v>
      </c>
      <c r="G61" s="67">
        <f t="shared" si="1"/>
        <v>3.7727048428923493E-2</v>
      </c>
      <c r="H61" s="67">
        <f t="shared" si="1"/>
        <v>3.43284176256069E-2</v>
      </c>
      <c r="I61" s="67">
        <f t="shared" si="1"/>
        <v>3.6296234390205795E-2</v>
      </c>
      <c r="J61" s="67">
        <f t="shared" si="1"/>
        <v>3.0809007953346401E-2</v>
      </c>
      <c r="K61" s="67">
        <f t="shared" si="1"/>
        <v>3.2673932650759241E-2</v>
      </c>
      <c r="L61" s="67">
        <f t="shared" si="1"/>
        <v>2.9518369778752218E-2</v>
      </c>
      <c r="M61" s="67">
        <f t="shared" si="1"/>
        <v>3.1342835810311165E-2</v>
      </c>
      <c r="N61" s="67">
        <f t="shared" si="1"/>
        <v>2.8833986451032412E-2</v>
      </c>
      <c r="O61" s="67">
        <f t="shared" si="1"/>
        <v>3.0636359802814539E-2</v>
      </c>
      <c r="P61" s="67">
        <f t="shared" si="1"/>
        <v>2.7588593420919905E-2</v>
      </c>
      <c r="Q61" s="67">
        <f t="shared" si="1"/>
        <v>2.934957579472075E-2</v>
      </c>
    </row>
    <row r="62" spans="1:17" x14ac:dyDescent="0.2">
      <c r="A62" t="s">
        <v>122</v>
      </c>
      <c r="B62" s="67">
        <f t="shared" si="2"/>
        <v>3.2146454513305778E-2</v>
      </c>
      <c r="C62" s="67">
        <f t="shared" si="2"/>
        <v>3.39387802777803E-2</v>
      </c>
      <c r="D62" s="67">
        <f t="shared" si="1"/>
        <v>3.090156620545359E-2</v>
      </c>
      <c r="E62" s="67">
        <f t="shared" si="1"/>
        <v>3.2660264042300491E-2</v>
      </c>
      <c r="F62" s="67">
        <f t="shared" si="1"/>
        <v>3.3616368994712431E-2</v>
      </c>
      <c r="G62" s="67">
        <f t="shared" si="1"/>
        <v>3.544676686467485E-2</v>
      </c>
      <c r="H62" s="67">
        <f t="shared" si="1"/>
        <v>3.2343770353042367E-2</v>
      </c>
      <c r="I62" s="67">
        <f t="shared" si="1"/>
        <v>3.4141307603883453E-2</v>
      </c>
      <c r="J62" s="67">
        <f t="shared" si="1"/>
        <v>2.9122121732637174E-2</v>
      </c>
      <c r="K62" s="67">
        <f t="shared" si="1"/>
        <v>3.0830405827764751E-2</v>
      </c>
      <c r="L62" s="67">
        <f t="shared" si="1"/>
        <v>2.7938266796893263E-2</v>
      </c>
      <c r="M62" s="67">
        <f t="shared" si="1"/>
        <v>2.9611386786335236E-2</v>
      </c>
      <c r="N62" s="67">
        <f t="shared" si="1"/>
        <v>2.7309936179086725E-2</v>
      </c>
      <c r="O62" s="67">
        <f t="shared" si="1"/>
        <v>2.8963837191380737E-2</v>
      </c>
      <c r="P62" s="67">
        <f t="shared" si="1"/>
        <v>2.6165475524646986E-2</v>
      </c>
      <c r="Q62" s="67">
        <f t="shared" si="1"/>
        <v>2.7783335072953497E-2</v>
      </c>
    </row>
    <row r="63" spans="1:17" x14ac:dyDescent="0.2">
      <c r="A63" t="s">
        <v>123</v>
      </c>
      <c r="B63" s="67">
        <f t="shared" si="2"/>
        <v>3.0443242698737993E-2</v>
      </c>
      <c r="C63" s="67">
        <f t="shared" si="2"/>
        <v>3.2094774193021869E-2</v>
      </c>
      <c r="D63" s="67">
        <f t="shared" si="1"/>
        <v>2.9294931381314115E-2</v>
      </c>
      <c r="E63" s="67">
        <f t="shared" si="1"/>
        <v>3.0916895566504565E-2</v>
      </c>
      <c r="F63" s="67">
        <f t="shared" si="1"/>
        <v>3.1797835379460793E-2</v>
      </c>
      <c r="G63" s="67">
        <f t="shared" si="1"/>
        <v>3.3482813551416579E-2</v>
      </c>
      <c r="H63" s="67">
        <f t="shared" si="1"/>
        <v>3.062515735328375E-2</v>
      </c>
      <c r="I63" s="67">
        <f t="shared" si="1"/>
        <v>3.2281268911109162E-2</v>
      </c>
      <c r="J63" s="67">
        <f t="shared" si="1"/>
        <v>2.7651668750193314E-2</v>
      </c>
      <c r="K63" s="67">
        <f t="shared" si="1"/>
        <v>2.9229259973112209E-2</v>
      </c>
      <c r="L63" s="67">
        <f t="shared" si="1"/>
        <v>2.6557112577960007E-2</v>
      </c>
      <c r="M63" s="67">
        <f t="shared" si="1"/>
        <v>2.8103717983110177E-2</v>
      </c>
      <c r="N63" s="67">
        <f t="shared" si="1"/>
        <v>2.5975728641493778E-2</v>
      </c>
      <c r="O63" s="67">
        <f t="shared" si="1"/>
        <v>2.7505385888543343E-2</v>
      </c>
      <c r="P63" s="67">
        <f t="shared" si="1"/>
        <v>2.4915937504100816E-2</v>
      </c>
      <c r="Q63" s="67">
        <f t="shared" si="1"/>
        <v>2.6413786366782377E-2</v>
      </c>
    </row>
    <row r="64" spans="1:17" x14ac:dyDescent="0.2"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</row>
    <row r="65" spans="1:17" s="115" customFormat="1" x14ac:dyDescent="0.2">
      <c r="A65" s="115" t="s">
        <v>221</v>
      </c>
    </row>
    <row r="66" spans="1:17" x14ac:dyDescent="0.2">
      <c r="A66" t="s">
        <v>218</v>
      </c>
    </row>
    <row r="67" spans="1:17" x14ac:dyDescent="0.2">
      <c r="A67">
        <v>0</v>
      </c>
      <c r="B67" s="67">
        <v>1</v>
      </c>
      <c r="C67" s="67">
        <v>1</v>
      </c>
      <c r="D67" s="67">
        <v>1</v>
      </c>
      <c r="E67" s="67">
        <v>1</v>
      </c>
      <c r="F67" s="67">
        <v>1</v>
      </c>
      <c r="G67" s="67">
        <v>1</v>
      </c>
      <c r="H67" s="67">
        <v>1</v>
      </c>
      <c r="I67" s="67">
        <v>1</v>
      </c>
      <c r="J67" s="67">
        <v>1</v>
      </c>
      <c r="K67" s="67">
        <v>1</v>
      </c>
      <c r="L67" s="67">
        <v>1</v>
      </c>
      <c r="M67" s="67">
        <v>1</v>
      </c>
      <c r="N67" s="67">
        <v>1</v>
      </c>
      <c r="O67" s="67">
        <v>1</v>
      </c>
      <c r="P67" s="67">
        <v>1</v>
      </c>
      <c r="Q67" s="67">
        <v>1</v>
      </c>
    </row>
    <row r="68" spans="1:17" x14ac:dyDescent="0.2">
      <c r="A68">
        <v>1</v>
      </c>
      <c r="B68" s="67">
        <f ca="1">1-LOGNORMDIST($A68, $D$9+$D$10*B18+$D$11*B19+$D$12*B20+$D$13*B21+$D$14*B22,EXP($D$15))</f>
        <v>0.93760565832137832</v>
      </c>
      <c r="C68" s="67">
        <f ca="1">1-LOGNORMDIST($A68, $D$9+$D$10*C$18+$D$11*C$19+$D$12*C$20+$D$13*C$21+$D$14*C$22,EXP($D$15))</f>
        <v>0.92834367050250421</v>
      </c>
      <c r="D68" s="67">
        <f ca="1">1-LOGNORMDIST($A68, $D$9+$D$10*D$18+$D$11*D$19+$D$12*D$20+$D$13*D$21+$D$14*D$22,EXP($D$15))</f>
        <v>0.94265590467410409</v>
      </c>
      <c r="E68" s="67">
        <f ca="1">1-LOGNORMDIST($A68, $D$9+$D$10*E$18+$D$11*E$19+$D$12*E$20+$D$13*E$21+$D$14*E$22,EXP($D$15))</f>
        <v>0.93397309769543879</v>
      </c>
      <c r="F68" s="67">
        <f ca="1">1-LOGNORMDIST($A68, $D$9+$D$10*F$18+$D$11*F$19+$D$12*F$20+$D$13*F$21+$D$14*F$22,EXP($D$15))</f>
        <v>0.93752821265873476</v>
      </c>
      <c r="G68" s="67">
        <f t="shared" ref="G68:Q68" ca="1" si="3">1-LOGNORMDIST($A68, $D$9+$D$10*G$18+$D$11*G$19+$D$12*G$20+$D$13*G$21+$D$14*G$22,EXP($D$15))</f>
        <v>0.92825747448437856</v>
      </c>
      <c r="H68" s="67">
        <f t="shared" ca="1" si="3"/>
        <v>0.9425834130082138</v>
      </c>
      <c r="I68" s="67">
        <f t="shared" ca="1" si="3"/>
        <v>0.93389217023764726</v>
      </c>
      <c r="J68" s="67">
        <f t="shared" ca="1" si="3"/>
        <v>0.95378380506568761</v>
      </c>
      <c r="K68" s="67">
        <f t="shared" ca="1" si="3"/>
        <v>0.9464416832705862</v>
      </c>
      <c r="L68" s="67">
        <f t="shared" ca="1" si="3"/>
        <v>0.95775342655976148</v>
      </c>
      <c r="M68" s="67">
        <f t="shared" ca="1" si="3"/>
        <v>0.95091347636290979</v>
      </c>
      <c r="N68" s="67">
        <f t="shared" ca="1" si="3"/>
        <v>0.95435632307461238</v>
      </c>
      <c r="O68" s="67">
        <f t="shared" ca="1" si="3"/>
        <v>0.94708579716518126</v>
      </c>
      <c r="P68" s="67">
        <f t="shared" ca="1" si="3"/>
        <v>0.95828589497308359</v>
      </c>
      <c r="Q68" s="67">
        <f t="shared" ca="1" si="3"/>
        <v>0.95151435266417217</v>
      </c>
    </row>
    <row r="69" spans="1:17" x14ac:dyDescent="0.2">
      <c r="A69">
        <v>2</v>
      </c>
      <c r="B69" s="67">
        <f t="shared" ref="B69:B77" ca="1" si="4">1-LOGNORMDIST(A69, $D$9+$D$14,EXP($D$15))</f>
        <v>0.88030641383800257</v>
      </c>
      <c r="C69" s="67">
        <f t="shared" ref="C69:Q77" ca="1" si="5">1-LOGNORMDIST($A69, $D$9+$D$10*C$18+$D$11*C$19+$D$12*C$20+$D$13*C$21+$D$14*C$22,EXP($D$15))</f>
        <v>0.86544303199292427</v>
      </c>
      <c r="D69" s="67">
        <f t="shared" ca="1" si="5"/>
        <v>0.88857910786456096</v>
      </c>
      <c r="E69" s="67">
        <f t="shared" ca="1" si="5"/>
        <v>0.87443143730387551</v>
      </c>
      <c r="F69" s="67">
        <f t="shared" ca="1" si="5"/>
        <v>0.88018051909661021</v>
      </c>
      <c r="G69" s="67">
        <f t="shared" ca="1" si="5"/>
        <v>0.86530645420793906</v>
      </c>
      <c r="H69" s="67">
        <f t="shared" ca="1" si="5"/>
        <v>0.88845945785398439</v>
      </c>
      <c r="I69" s="67">
        <f t="shared" ca="1" si="5"/>
        <v>0.8743012397183737</v>
      </c>
      <c r="J69" s="67">
        <f t="shared" ca="1" si="5"/>
        <v>0.90728895345537108</v>
      </c>
      <c r="K69" s="67">
        <f t="shared" ca="1" si="5"/>
        <v>0.89486606738918073</v>
      </c>
      <c r="L69" s="67">
        <f t="shared" ca="1" si="5"/>
        <v>0.91414505582658789</v>
      </c>
      <c r="M69" s="67">
        <f t="shared" ca="1" si="5"/>
        <v>0.90239431575699358</v>
      </c>
      <c r="N69" s="67">
        <f t="shared" ca="1" si="5"/>
        <v>0.90827139734724416</v>
      </c>
      <c r="O69" s="67">
        <f t="shared" ca="1" si="5"/>
        <v>0.89594343440662783</v>
      </c>
      <c r="P69" s="67">
        <f t="shared" ca="1" si="5"/>
        <v>0.91507279652025997</v>
      </c>
      <c r="Q69" s="67">
        <f t="shared" ca="1" si="5"/>
        <v>0.90341478574298839</v>
      </c>
    </row>
    <row r="70" spans="1:17" x14ac:dyDescent="0.2">
      <c r="A70">
        <v>3</v>
      </c>
      <c r="B70" s="67">
        <f t="shared" ca="1" si="4"/>
        <v>0.83318651195422067</v>
      </c>
      <c r="C70" s="67">
        <f t="shared" ca="1" si="5"/>
        <v>0.81471856793945641</v>
      </c>
      <c r="D70" s="67">
        <f t="shared" ca="1" si="5"/>
        <v>0.84358952660411279</v>
      </c>
      <c r="E70" s="67">
        <f t="shared" ca="1" si="5"/>
        <v>0.82585362579539323</v>
      </c>
      <c r="F70" s="67">
        <f t="shared" ca="1" si="5"/>
        <v>0.83302890637516236</v>
      </c>
      <c r="G70" s="67">
        <f t="shared" ca="1" si="5"/>
        <v>0.81455012971063312</v>
      </c>
      <c r="H70" s="67">
        <f t="shared" ca="1" si="5"/>
        <v>0.84343839830994793</v>
      </c>
      <c r="I70" s="67">
        <f t="shared" ca="1" si="5"/>
        <v>0.82569161924545487</v>
      </c>
      <c r="J70" s="67">
        <f t="shared" ca="1" si="5"/>
        <v>0.86748005119430371</v>
      </c>
      <c r="K70" s="67">
        <f t="shared" ca="1" si="5"/>
        <v>0.85155905517096142</v>
      </c>
      <c r="L70" s="67">
        <f t="shared" ca="1" si="5"/>
        <v>0.87637288243240263</v>
      </c>
      <c r="M70" s="67">
        <f t="shared" ca="1" si="5"/>
        <v>0.86117859456884271</v>
      </c>
      <c r="N70" s="67">
        <f t="shared" ca="1" si="5"/>
        <v>0.86874952339359457</v>
      </c>
      <c r="O70" s="67">
        <f t="shared" ca="1" si="5"/>
        <v>0.85293049177445102</v>
      </c>
      <c r="P70" s="67">
        <f t="shared" ca="1" si="5"/>
        <v>0.87758239692097773</v>
      </c>
      <c r="Q70" s="67">
        <f t="shared" ca="1" si="5"/>
        <v>0.8624892282586849</v>
      </c>
    </row>
    <row r="71" spans="1:17" x14ac:dyDescent="0.2">
      <c r="A71">
        <v>4</v>
      </c>
      <c r="B71" s="67">
        <f t="shared" ca="1" si="4"/>
        <v>0.79333843046339692</v>
      </c>
      <c r="C71" s="67">
        <f t="shared" ca="1" si="5"/>
        <v>0.77236108035964723</v>
      </c>
      <c r="D71" s="67">
        <f t="shared" ca="1" si="5"/>
        <v>0.80525594278261892</v>
      </c>
      <c r="E71" s="67">
        <f t="shared" ca="1" si="5"/>
        <v>0.78498241664647683</v>
      </c>
      <c r="F71" s="67">
        <f t="shared" ca="1" si="5"/>
        <v>0.79315845473548174</v>
      </c>
      <c r="G71" s="67">
        <f t="shared" ca="1" si="5"/>
        <v>0.77217076721517608</v>
      </c>
      <c r="H71" s="67">
        <f t="shared" ca="1" si="5"/>
        <v>0.80508226940074634</v>
      </c>
      <c r="I71" s="67">
        <f t="shared" ca="1" si="5"/>
        <v>0.78479820977719883</v>
      </c>
      <c r="J71" s="67">
        <f t="shared" ca="1" si="5"/>
        <v>0.83292373277337695</v>
      </c>
      <c r="K71" s="67">
        <f t="shared" ca="1" si="5"/>
        <v>0.81443773146455456</v>
      </c>
      <c r="L71" s="67">
        <f t="shared" ca="1" si="5"/>
        <v>0.84333754488927659</v>
      </c>
      <c r="M71" s="67">
        <f t="shared" ca="1" si="5"/>
        <v>0.82558351042368594</v>
      </c>
      <c r="N71" s="67">
        <f t="shared" ca="1" si="5"/>
        <v>0.83440632726587483</v>
      </c>
      <c r="O71" s="67">
        <f t="shared" ca="1" si="5"/>
        <v>0.81602248126263144</v>
      </c>
      <c r="P71" s="67">
        <f t="shared" ca="1" si="5"/>
        <v>0.844759072776883</v>
      </c>
      <c r="Q71" s="67">
        <f t="shared" ca="1" si="5"/>
        <v>0.82710760324302945</v>
      </c>
    </row>
    <row r="72" spans="1:17" x14ac:dyDescent="0.2">
      <c r="A72">
        <v>5</v>
      </c>
      <c r="B72" s="67">
        <f ca="1">1-LOGNORMDIST(A72, $D$9+$D$14,EXP($D$15))</f>
        <v>0.75886653960439254</v>
      </c>
      <c r="C72" s="67">
        <f t="shared" ca="1" si="5"/>
        <v>0.73606035854849416</v>
      </c>
      <c r="D72" s="67">
        <f t="shared" ca="1" si="5"/>
        <v>0.77190875213601862</v>
      </c>
      <c r="E72" s="67">
        <f t="shared" ca="1" si="5"/>
        <v>0.74975947202126025</v>
      </c>
      <c r="F72" s="67">
        <f t="shared" ca="1" si="5"/>
        <v>0.75867006561838979</v>
      </c>
      <c r="G72" s="67">
        <f t="shared" ca="1" si="5"/>
        <v>0.73585430465494595</v>
      </c>
      <c r="H72" s="67">
        <f t="shared" ca="1" si="5"/>
        <v>0.7717182263920882</v>
      </c>
      <c r="I72" s="67">
        <f t="shared" ca="1" si="5"/>
        <v>0.7495590492101154</v>
      </c>
      <c r="J72" s="67">
        <f t="shared" ca="1" si="5"/>
        <v>0.8024444752590526</v>
      </c>
      <c r="K72" s="67">
        <f t="shared" ca="1" si="5"/>
        <v>0.78200144657629678</v>
      </c>
      <c r="L72" s="67">
        <f t="shared" ca="1" si="5"/>
        <v>0.81403699250262884</v>
      </c>
      <c r="M72" s="67">
        <f t="shared" ca="1" si="5"/>
        <v>0.79430696456807182</v>
      </c>
      <c r="N72" s="67">
        <f t="shared" ca="1" si="5"/>
        <v>0.80409142940999134</v>
      </c>
      <c r="O72" s="67">
        <f t="shared" ca="1" si="5"/>
        <v>0.78374743260883784</v>
      </c>
      <c r="P72" s="67">
        <f t="shared" ca="1" si="5"/>
        <v>0.81562387142656823</v>
      </c>
      <c r="Q72" s="67">
        <f t="shared" ca="1" si="5"/>
        <v>0.79599437511119864</v>
      </c>
    </row>
    <row r="73" spans="1:17" x14ac:dyDescent="0.2">
      <c r="A73">
        <v>6</v>
      </c>
      <c r="B73" s="67">
        <f t="shared" ca="1" si="4"/>
        <v>0.72853020625690135</v>
      </c>
      <c r="C73" s="67">
        <f t="shared" ca="1" si="5"/>
        <v>0.7043521113456126</v>
      </c>
      <c r="D73" s="67">
        <f t="shared" ca="1" si="5"/>
        <v>0.74243163494951181</v>
      </c>
      <c r="E73" s="67">
        <f t="shared" ca="1" si="5"/>
        <v>0.71885574252089812</v>
      </c>
      <c r="F73" s="67">
        <f t="shared" ca="1" si="5"/>
        <v>0.72832121187796361</v>
      </c>
      <c r="G73" s="67">
        <f t="shared" ca="1" si="5"/>
        <v>0.70413439749657203</v>
      </c>
      <c r="H73" s="67">
        <f t="shared" ca="1" si="5"/>
        <v>0.74222815436796941</v>
      </c>
      <c r="I73" s="67">
        <f t="shared" ca="1" si="5"/>
        <v>0.71864312838558952</v>
      </c>
      <c r="J73" s="67">
        <f t="shared" ca="1" si="5"/>
        <v>0.77520467445095154</v>
      </c>
      <c r="K73" s="67">
        <f t="shared" ca="1" si="5"/>
        <v>0.75322803680487715</v>
      </c>
      <c r="L73" s="67">
        <f t="shared" ca="1" si="5"/>
        <v>0.78773418405740792</v>
      </c>
      <c r="M73" s="67">
        <f t="shared" ca="1" si="5"/>
        <v>0.76643893492765947</v>
      </c>
      <c r="N73" s="67">
        <f t="shared" ca="1" si="5"/>
        <v>0.776981703736354</v>
      </c>
      <c r="O73" s="67">
        <f t="shared" ca="1" si="5"/>
        <v>0.75509927696939649</v>
      </c>
      <c r="P73" s="67">
        <f t="shared" ca="1" si="5"/>
        <v>0.78945326615458955</v>
      </c>
      <c r="Q73" s="67">
        <f t="shared" ca="1" si="5"/>
        <v>0.76825465658336967</v>
      </c>
    </row>
    <row r="74" spans="1:17" x14ac:dyDescent="0.2">
      <c r="A74">
        <v>7</v>
      </c>
      <c r="B74" s="67">
        <f t="shared" ca="1" si="4"/>
        <v>0.70147757978950265</v>
      </c>
      <c r="C74" s="67">
        <f t="shared" ca="1" si="5"/>
        <v>0.67625085913082261</v>
      </c>
      <c r="D74" s="67">
        <f t="shared" ca="1" si="5"/>
        <v>0.71604808573987522</v>
      </c>
      <c r="E74" s="67">
        <f t="shared" ca="1" si="5"/>
        <v>0.69136626589888683</v>
      </c>
      <c r="F74" s="67">
        <f t="shared" ca="1" si="5"/>
        <v>0.701258901085418</v>
      </c>
      <c r="G74" s="67">
        <f t="shared" ca="1" si="5"/>
        <v>0.67602435012938544</v>
      </c>
      <c r="H74" s="67">
        <f t="shared" ca="1" si="5"/>
        <v>0.71583445399008816</v>
      </c>
      <c r="I74" s="67">
        <f t="shared" ca="1" si="5"/>
        <v>0.69114431214958527</v>
      </c>
      <c r="J74" s="67">
        <f t="shared" ca="1" si="5"/>
        <v>0.75059991156843175</v>
      </c>
      <c r="K74" s="67">
        <f t="shared" ca="1" si="5"/>
        <v>0.72739861743368417</v>
      </c>
      <c r="L74" s="67">
        <f t="shared" ca="1" si="5"/>
        <v>0.76388801242562343</v>
      </c>
      <c r="M74" s="67">
        <f t="shared" ca="1" si="5"/>
        <v>0.74132983520807505</v>
      </c>
      <c r="N74" s="67">
        <f t="shared" ca="1" si="5"/>
        <v>0.75248180305163714</v>
      </c>
      <c r="O74" s="67">
        <f t="shared" ca="1" si="5"/>
        <v>0.72936902947675797</v>
      </c>
      <c r="P74" s="67">
        <f t="shared" ca="1" si="5"/>
        <v>0.76571471376226197</v>
      </c>
      <c r="Q74" s="67">
        <f t="shared" ca="1" si="5"/>
        <v>0.74324827305318031</v>
      </c>
    </row>
    <row r="75" spans="1:17" x14ac:dyDescent="0.2">
      <c r="A75">
        <v>8</v>
      </c>
      <c r="B75" s="67">
        <f t="shared" ca="1" si="4"/>
        <v>0.67709807908789665</v>
      </c>
      <c r="C75" s="67">
        <f t="shared" ca="1" si="5"/>
        <v>0.65106034522003542</v>
      </c>
      <c r="D75" s="67">
        <f t="shared" ca="1" si="5"/>
        <v>0.69219639497092045</v>
      </c>
      <c r="E75" s="67">
        <f t="shared" ca="1" si="5"/>
        <v>0.66664625935220445</v>
      </c>
      <c r="F75" s="67">
        <f t="shared" ca="1" si="5"/>
        <v>0.67687181473070235</v>
      </c>
      <c r="G75" s="67">
        <f t="shared" ca="1" si="5"/>
        <v>0.65082713189356689</v>
      </c>
      <c r="H75" s="67">
        <f t="shared" ca="1" si="5"/>
        <v>0.69197470316573451</v>
      </c>
      <c r="I75" s="67">
        <f t="shared" ca="1" si="5"/>
        <v>0.66641706465184314</v>
      </c>
      <c r="J75" s="67">
        <f t="shared" ca="1" si="5"/>
        <v>0.72818177168032816</v>
      </c>
      <c r="K75" s="67">
        <f t="shared" ca="1" si="5"/>
        <v>0.70398914515309652</v>
      </c>
      <c r="L75" s="67">
        <f t="shared" ca="1" si="5"/>
        <v>0.74209238992353577</v>
      </c>
      <c r="M75" s="67">
        <f t="shared" ca="1" si="5"/>
        <v>0.71850127525685226</v>
      </c>
      <c r="N75" s="67">
        <f t="shared" ca="1" si="5"/>
        <v>0.73014935453317564</v>
      </c>
      <c r="O75" s="67">
        <f t="shared" ca="1" si="5"/>
        <v>0.70603914465392958</v>
      </c>
      <c r="P75" s="67">
        <f t="shared" ca="1" si="5"/>
        <v>0.7440078812186226</v>
      </c>
      <c r="Q75" s="67">
        <f t="shared" ca="1" si="5"/>
        <v>0.72050306573479528</v>
      </c>
    </row>
    <row r="76" spans="1:17" x14ac:dyDescent="0.2">
      <c r="A76">
        <v>9</v>
      </c>
      <c r="B76" s="67">
        <f t="shared" ca="1" si="4"/>
        <v>0.6549384298927422</v>
      </c>
      <c r="C76" s="67">
        <f t="shared" ca="1" si="5"/>
        <v>0.62826944296593379</v>
      </c>
      <c r="D76" s="67">
        <f t="shared" ca="1" si="5"/>
        <v>0.67045661795155809</v>
      </c>
      <c r="E76" s="67">
        <f t="shared" ca="1" si="5"/>
        <v>0.64421926727373835</v>
      </c>
      <c r="F76" s="67">
        <f t="shared" ca="1" si="5"/>
        <v>0.65470617752593308</v>
      </c>
      <c r="G76" s="67">
        <f t="shared" ca="1" si="5"/>
        <v>0.62803109678208324</v>
      </c>
      <c r="H76" s="67">
        <f t="shared" ca="1" si="5"/>
        <v>0.67022846948446735</v>
      </c>
      <c r="I76" s="67">
        <f t="shared" ca="1" si="5"/>
        <v>0.64398442118933907</v>
      </c>
      <c r="J76" s="67">
        <f t="shared" ca="1" si="5"/>
        <v>0.70760855476169759</v>
      </c>
      <c r="K76" s="67">
        <f t="shared" ca="1" si="5"/>
        <v>0.68260553270393642</v>
      </c>
      <c r="L76" s="67">
        <f t="shared" ca="1" si="5"/>
        <v>0.72203522670942888</v>
      </c>
      <c r="M76" s="67">
        <f t="shared" ca="1" si="5"/>
        <v>0.69759071423686148</v>
      </c>
      <c r="N76" s="67">
        <f t="shared" ca="1" si="5"/>
        <v>0.70964687172664043</v>
      </c>
      <c r="O76" s="67">
        <f t="shared" ca="1" si="5"/>
        <v>0.68472001127281834</v>
      </c>
      <c r="P76" s="67">
        <f t="shared" ca="1" si="5"/>
        <v>0.72402472139093788</v>
      </c>
      <c r="Q76" s="67">
        <f t="shared" ca="1" si="5"/>
        <v>0.69966081774479094</v>
      </c>
    </row>
    <row r="77" spans="1:17" x14ac:dyDescent="0.2">
      <c r="A77">
        <v>10</v>
      </c>
      <c r="B77" s="67">
        <f t="shared" ca="1" si="4"/>
        <v>0.63465239179633715</v>
      </c>
      <c r="C77" s="67">
        <f t="shared" ca="1" si="5"/>
        <v>0.60749126162910005</v>
      </c>
      <c r="D77" s="67">
        <f t="shared" ca="1" si="5"/>
        <v>0.65050613982498362</v>
      </c>
      <c r="E77" s="67">
        <f t="shared" ca="1" si="5"/>
        <v>0.62372270663114504</v>
      </c>
      <c r="F77" s="67">
        <f t="shared" ca="1" si="5"/>
        <v>0.63441539507248745</v>
      </c>
      <c r="G77" s="67">
        <f t="shared" ca="1" si="5"/>
        <v>0.60724899115846054</v>
      </c>
      <c r="H77" s="67">
        <f t="shared" ca="1" si="5"/>
        <v>0.65027279126578086</v>
      </c>
      <c r="I77" s="67">
        <f t="shared" ca="1" si="5"/>
        <v>0.6234834406372225</v>
      </c>
      <c r="J77" s="67">
        <f t="shared" ca="1" si="5"/>
        <v>0.68861372596677262</v>
      </c>
      <c r="K77" s="67">
        <f t="shared" ca="1" si="5"/>
        <v>0.6629436005205217</v>
      </c>
      <c r="L77" s="67">
        <f t="shared" ca="1" si="5"/>
        <v>0.70347144787425497</v>
      </c>
      <c r="M77" s="67">
        <f t="shared" ca="1" si="5"/>
        <v>0.67831659310245318</v>
      </c>
      <c r="N77" s="67">
        <f t="shared" ca="1" si="5"/>
        <v>0.69071086530633719</v>
      </c>
      <c r="O77" s="67">
        <f t="shared" ca="1" si="5"/>
        <v>0.66511065059458607</v>
      </c>
      <c r="P77" s="67">
        <f t="shared" ca="1" si="5"/>
        <v>0.7055230999881793</v>
      </c>
      <c r="Q77" s="67">
        <f ca="1">1-LOGNORMDIST($A77, $D$9+$D$10*Q$18+$D$11*Q$19+$D$12*Q$20+$D$13*Q$21+$D$14*Q$22,EXP($D$15))</f>
        <v>0.68044308186387847</v>
      </c>
    </row>
    <row r="78" spans="1:17" x14ac:dyDescent="0.2">
      <c r="B78" s="67"/>
      <c r="C78" s="67"/>
    </row>
    <row r="79" spans="1:17" x14ac:dyDescent="0.2">
      <c r="A79" t="s">
        <v>222</v>
      </c>
    </row>
    <row r="80" spans="1:17" s="38" customFormat="1" x14ac:dyDescent="0.2">
      <c r="A80" s="38" t="s">
        <v>115</v>
      </c>
      <c r="B80" s="38">
        <f ca="1">1-B68/B67</f>
        <v>6.2394341678621679E-2</v>
      </c>
      <c r="C80" s="38">
        <f t="shared" ref="B80:D89" ca="1" si="6">1-C68/C67</f>
        <v>7.1656329497495785E-2</v>
      </c>
      <c r="D80" s="38">
        <f t="shared" ca="1" si="6"/>
        <v>5.7344095325895905E-2</v>
      </c>
      <c r="E80" s="38">
        <f t="shared" ref="E80:L80" ca="1" si="7">1-E68/E67</f>
        <v>6.6026902304561208E-2</v>
      </c>
      <c r="F80" s="38">
        <f t="shared" ca="1" si="7"/>
        <v>6.2471787341265239E-2</v>
      </c>
      <c r="G80" s="38">
        <f t="shared" ca="1" si="7"/>
        <v>7.1742525515621436E-2</v>
      </c>
      <c r="H80" s="38">
        <f t="shared" ca="1" si="7"/>
        <v>5.74165869917862E-2</v>
      </c>
      <c r="I80" s="38">
        <f t="shared" ca="1" si="7"/>
        <v>6.6107829762352743E-2</v>
      </c>
      <c r="J80" s="38">
        <f t="shared" ca="1" si="7"/>
        <v>4.6216194934312393E-2</v>
      </c>
      <c r="K80" s="38">
        <f t="shared" ca="1" si="7"/>
        <v>5.3558316729413802E-2</v>
      </c>
      <c r="L80" s="38">
        <f t="shared" ca="1" si="7"/>
        <v>4.2246573440238522E-2</v>
      </c>
      <c r="M80" s="38">
        <f t="shared" ref="M80:M89" ca="1" si="8">1-M68/M67</f>
        <v>4.9086523637090207E-2</v>
      </c>
      <c r="N80" s="38">
        <f t="shared" ref="N80:O80" ca="1" si="9">1-N68/N67</f>
        <v>4.5643676925387622E-2</v>
      </c>
      <c r="O80" s="38">
        <f t="shared" ca="1" si="9"/>
        <v>5.2914202834818735E-2</v>
      </c>
      <c r="P80" s="38">
        <f t="shared" ref="P80:P89" ca="1" si="10">1-P68/P67</f>
        <v>4.1714105026916415E-2</v>
      </c>
      <c r="Q80" s="38">
        <f t="shared" ref="Q80" ca="1" si="11">1-Q68/Q67</f>
        <v>4.8485647335827831E-2</v>
      </c>
    </row>
    <row r="81" spans="1:17" s="38" customFormat="1" x14ac:dyDescent="0.2">
      <c r="A81" s="38" t="s">
        <v>116</v>
      </c>
      <c r="B81" s="38">
        <f t="shared" ca="1" si="6"/>
        <v>6.1112306623618551E-2</v>
      </c>
      <c r="C81" s="38">
        <f t="shared" ca="1" si="6"/>
        <v>6.7755768158070606E-2</v>
      </c>
      <c r="D81" s="38">
        <f t="shared" ca="1" si="6"/>
        <v>5.7366422404407036E-2</v>
      </c>
      <c r="E81" s="38">
        <f t="shared" ref="E81:L81" ca="1" si="12">1-E69/E68</f>
        <v>6.3750937300529498E-2</v>
      </c>
      <c r="F81" s="38">
        <f t="shared" ca="1" si="12"/>
        <v>6.1169032342495933E-2</v>
      </c>
      <c r="G81" s="38">
        <f t="shared" ca="1" si="12"/>
        <v>6.781633545305632E-2</v>
      </c>
      <c r="H81" s="38">
        <f t="shared" ca="1" si="12"/>
        <v>5.7420865259547926E-2</v>
      </c>
      <c r="I81" s="38">
        <f t="shared" ca="1" si="12"/>
        <v>6.3809219542026452E-2</v>
      </c>
      <c r="J81" s="38">
        <f t="shared" ca="1" si="12"/>
        <v>4.8747788925934232E-2</v>
      </c>
      <c r="K81" s="38">
        <f t="shared" ca="1" si="12"/>
        <v>5.4494235400936009E-2</v>
      </c>
      <c r="L81" s="38">
        <f t="shared" ca="1" si="12"/>
        <v>4.5531939144101363E-2</v>
      </c>
      <c r="M81" s="38">
        <f t="shared" ca="1" si="8"/>
        <v>5.1023738554525688E-2</v>
      </c>
      <c r="N81" s="38">
        <f t="shared" ref="N81:O81" ca="1" si="13">1-N69/N68</f>
        <v>4.8289013875758902E-2</v>
      </c>
      <c r="O81" s="38">
        <f t="shared" ca="1" si="13"/>
        <v>5.399971461047437E-2</v>
      </c>
      <c r="P81" s="38">
        <f t="shared" ca="1" si="10"/>
        <v>4.5094161021787094E-2</v>
      </c>
      <c r="Q81" s="38">
        <f t="shared" ref="Q81" ca="1" si="14">1-Q69/Q68</f>
        <v>5.0550542707536117E-2</v>
      </c>
    </row>
    <row r="82" spans="1:17" s="38" customFormat="1" x14ac:dyDescent="0.2">
      <c r="A82" s="38" t="s">
        <v>117</v>
      </c>
      <c r="B82" s="38">
        <f ca="1">1-B70/B69</f>
        <v>5.352670518251279E-2</v>
      </c>
      <c r="C82" s="38">
        <f t="shared" ca="1" si="6"/>
        <v>5.8610979785302164E-2</v>
      </c>
      <c r="D82" s="38">
        <f t="shared" ca="1" si="6"/>
        <v>5.0630923979933962E-2</v>
      </c>
      <c r="E82" s="38">
        <f t="shared" ref="E82:L82" ca="1" si="15">1-E70/E69</f>
        <v>5.5553596812874972E-2</v>
      </c>
      <c r="F82" s="38">
        <f t="shared" ca="1" si="15"/>
        <v>5.3570388912768441E-2</v>
      </c>
      <c r="G82" s="38">
        <f t="shared" ca="1" si="15"/>
        <v>5.8657050632733188E-2</v>
      </c>
      <c r="H82" s="38">
        <f t="shared" ca="1" si="15"/>
        <v>5.0673172699159386E-2</v>
      </c>
      <c r="I82" s="38">
        <f t="shared" ca="1" si="15"/>
        <v>5.5598251797717602E-2</v>
      </c>
      <c r="J82" s="38">
        <f t="shared" ca="1" si="15"/>
        <v>4.3876762865299845E-2</v>
      </c>
      <c r="K82" s="38">
        <f t="shared" ca="1" si="15"/>
        <v>4.8394965231579046E-2</v>
      </c>
      <c r="L82" s="38">
        <f t="shared" ca="1" si="15"/>
        <v>4.1319671482586418E-2</v>
      </c>
      <c r="M82" s="38">
        <f t="shared" ca="1" si="8"/>
        <v>4.5673737598375896E-2</v>
      </c>
      <c r="N82" s="38">
        <f t="shared" ref="N82:O82" ca="1" si="16">1-N70/N69</f>
        <v>4.3513286963653974E-2</v>
      </c>
      <c r="O82" s="38">
        <f t="shared" ca="1" si="16"/>
        <v>4.8008547169792859E-2</v>
      </c>
      <c r="P82" s="38">
        <f t="shared" ca="1" si="10"/>
        <v>4.0969854793899141E-2</v>
      </c>
      <c r="Q82" s="38">
        <f t="shared" ref="Q82" ca="1" si="17">1-Q70/Q69</f>
        <v>4.5300960455994077E-2</v>
      </c>
    </row>
    <row r="83" spans="1:17" s="38" customFormat="1" x14ac:dyDescent="0.2">
      <c r="A83" s="38" t="s">
        <v>118</v>
      </c>
      <c r="B83" s="38">
        <f t="shared" ca="1" si="6"/>
        <v>4.782612406598008E-2</v>
      </c>
      <c r="C83" s="38">
        <f ca="1">1-C71/C70</f>
        <v>5.1990330460906953E-2</v>
      </c>
      <c r="D83" s="38">
        <f t="shared" ca="1" si="6"/>
        <v>4.5441038102744691E-2</v>
      </c>
      <c r="E83" s="38">
        <f t="shared" ref="E83:L83" ca="1" si="18">1-E71/E70</f>
        <v>4.9489652733016309E-2</v>
      </c>
      <c r="F83" s="38">
        <f t="shared" ca="1" si="18"/>
        <v>4.7862026557004667E-2</v>
      </c>
      <c r="G83" s="38">
        <f t="shared" ca="1" si="18"/>
        <v>5.2027936586925838E-2</v>
      </c>
      <c r="H83" s="38">
        <f t="shared" ca="1" si="18"/>
        <v>4.5475910257415708E-2</v>
      </c>
      <c r="I83" s="38">
        <f t="shared" ca="1" si="18"/>
        <v>4.9526249891728158E-2</v>
      </c>
      <c r="J83" s="38">
        <f t="shared" ca="1" si="18"/>
        <v>3.9835288861514884E-2</v>
      </c>
      <c r="K83" s="38">
        <f t="shared" ca="1" si="18"/>
        <v>4.3592189503468215E-2</v>
      </c>
      <c r="L83" s="38">
        <f t="shared" ca="1" si="18"/>
        <v>3.7695526875997531E-2</v>
      </c>
      <c r="M83" s="38">
        <f t="shared" ca="1" si="8"/>
        <v>4.1332987570339874E-2</v>
      </c>
      <c r="N83" s="38">
        <f t="shared" ref="N83:O83" ca="1" si="19">1-N71/N70</f>
        <v>3.9531758237477899E-2</v>
      </c>
      <c r="O83" s="38">
        <f t="shared" ca="1" si="19"/>
        <v>4.3272002663470865E-2</v>
      </c>
      <c r="P83" s="38">
        <f t="shared" ca="1" si="10"/>
        <v>3.7401985567687146E-2</v>
      </c>
      <c r="Q83" s="38">
        <f t="shared" ref="Q83" ca="1" si="20">1-Q71/Q70</f>
        <v>4.1022686262515817E-2</v>
      </c>
    </row>
    <row r="84" spans="1:17" s="38" customFormat="1" x14ac:dyDescent="0.2">
      <c r="A84" s="38" t="s">
        <v>112</v>
      </c>
      <c r="B84" s="38">
        <f t="shared" ca="1" si="6"/>
        <v>4.345168409258704E-2</v>
      </c>
      <c r="C84" s="38">
        <f t="shared" ca="1" si="6"/>
        <v>4.6999677656271555E-2</v>
      </c>
      <c r="D84" s="38">
        <f t="shared" ca="1" si="6"/>
        <v>4.141191498862673E-2</v>
      </c>
      <c r="E84" s="38">
        <f t="shared" ref="E84:L84" ca="1" si="21">1-E72/E71</f>
        <v>4.4870998226549497E-2</v>
      </c>
      <c r="F84" s="38">
        <f t="shared" ca="1" si="21"/>
        <v>4.3482344430904152E-2</v>
      </c>
      <c r="G84" s="38">
        <f t="shared" ca="1" si="21"/>
        <v>4.703164649861713E-2</v>
      </c>
      <c r="H84" s="38">
        <f t="shared" ca="1" si="21"/>
        <v>4.1441780892146896E-2</v>
      </c>
      <c r="I84" s="38">
        <f t="shared" ca="1" si="21"/>
        <v>4.4902192854246792E-2</v>
      </c>
      <c r="J84" s="38">
        <f t="shared" ca="1" si="21"/>
        <v>3.6593095279969901E-2</v>
      </c>
      <c r="K84" s="38">
        <f t="shared" ca="1" si="21"/>
        <v>3.9826598934616597E-2</v>
      </c>
      <c r="L84" s="38">
        <f t="shared" ca="1" si="21"/>
        <v>3.4743564500611335E-2</v>
      </c>
      <c r="M84" s="38">
        <f t="shared" ca="1" si="8"/>
        <v>3.7884169754750951E-2</v>
      </c>
      <c r="N84" s="38">
        <f t="shared" ref="N84:O84" ca="1" si="22">1-N72/N71</f>
        <v>3.6331097770096354E-2</v>
      </c>
      <c r="O84" s="38">
        <f t="shared" ca="1" si="22"/>
        <v>3.9551666032355381E-2</v>
      </c>
      <c r="P84" s="38">
        <f t="shared" ca="1" si="10"/>
        <v>3.4489361865675972E-2</v>
      </c>
      <c r="Q84" s="38">
        <f t="shared" ref="Q84" ca="1" si="23">1-Q72/Q71</f>
        <v>3.7616904994994704E-2</v>
      </c>
    </row>
    <row r="85" spans="1:17" s="38" customFormat="1" x14ac:dyDescent="0.2">
      <c r="A85" s="38" t="s">
        <v>119</v>
      </c>
      <c r="B85" s="38">
        <f t="shared" ca="1" si="6"/>
        <v>3.9975847878740201E-2</v>
      </c>
      <c r="C85" s="38">
        <f t="shared" ca="1" si="6"/>
        <v>4.3078324806691159E-2</v>
      </c>
      <c r="D85" s="38">
        <f t="shared" ca="1" si="6"/>
        <v>3.8187307897388112E-2</v>
      </c>
      <c r="E85" s="38">
        <f t="shared" ref="E85:L85" ca="1" si="24">1-E73/E72</f>
        <v>4.1218191504869495E-2</v>
      </c>
      <c r="F85" s="38">
        <f t="shared" ca="1" si="24"/>
        <v>4.000270356744462E-2</v>
      </c>
      <c r="G85" s="38">
        <f t="shared" ca="1" si="24"/>
        <v>4.3106233065046573E-2</v>
      </c>
      <c r="H85" s="38">
        <f t="shared" ca="1" si="24"/>
        <v>3.8213522780185971E-2</v>
      </c>
      <c r="I85" s="38">
        <f t="shared" ca="1" si="24"/>
        <v>4.1245477400486341E-2</v>
      </c>
      <c r="J85" s="38">
        <f t="shared" ca="1" si="24"/>
        <v>3.394602573506067E-2</v>
      </c>
      <c r="K85" s="38">
        <f t="shared" ca="1" si="24"/>
        <v>3.6794573587291102E-2</v>
      </c>
      <c r="L85" s="38">
        <f t="shared" ca="1" si="24"/>
        <v>3.2311564078134958E-2</v>
      </c>
      <c r="M85" s="38">
        <f t="shared" ca="1" si="8"/>
        <v>3.5084710173184042E-2</v>
      </c>
      <c r="N85" s="38">
        <f t="shared" ref="N85" ca="1" si="25">1-N73/N72</f>
        <v>3.3714730293207262E-2</v>
      </c>
      <c r="O85" s="38">
        <f ca="1">1-O73/O72</f>
        <v>3.6552790411167324E-2</v>
      </c>
      <c r="P85" s="38">
        <f t="shared" ca="1" si="10"/>
        <v>3.2086610248673764E-2</v>
      </c>
      <c r="Q85" s="38">
        <f t="shared" ref="Q85" ca="1" si="26">1-Q73/Q72</f>
        <v>3.4849138882361852E-2</v>
      </c>
    </row>
    <row r="86" spans="1:17" s="38" customFormat="1" x14ac:dyDescent="0.2">
      <c r="A86" s="38" t="s">
        <v>120</v>
      </c>
      <c r="B86" s="38">
        <f t="shared" ca="1" si="6"/>
        <v>3.7133156916570154E-2</v>
      </c>
      <c r="C86" s="38">
        <f t="shared" ca="1" si="6"/>
        <v>3.9896596832945663E-2</v>
      </c>
      <c r="D86" s="38">
        <f t="shared" ca="1" si="6"/>
        <v>3.5536671617489413E-2</v>
      </c>
      <c r="E86" s="38">
        <f t="shared" ref="E86:L86" ca="1" si="27">1-E74/E73</f>
        <v>3.824060238513316E-2</v>
      </c>
      <c r="F86" s="38">
        <f t="shared" ca="1" si="27"/>
        <v>3.7157109186434223E-2</v>
      </c>
      <c r="G86" s="38">
        <f t="shared" ca="1" si="27"/>
        <v>3.9921423334986939E-2</v>
      </c>
      <c r="H86" s="38">
        <f t="shared" ca="1" si="27"/>
        <v>3.5560090549726309E-2</v>
      </c>
      <c r="I86" s="38">
        <f t="shared" ca="1" si="27"/>
        <v>3.826491223506101E-2</v>
      </c>
      <c r="J86" s="38">
        <f t="shared" ca="1" si="27"/>
        <v>3.1739698809151839E-2</v>
      </c>
      <c r="K86" s="38">
        <f t="shared" ca="1" si="27"/>
        <v>3.4291632957210383E-2</v>
      </c>
      <c r="L86" s="38">
        <f t="shared" ca="1" si="27"/>
        <v>3.027185072629357E-2</v>
      </c>
      <c r="M86" s="38">
        <f t="shared" ca="1" si="8"/>
        <v>3.2760730927577919E-2</v>
      </c>
      <c r="N86" s="38">
        <f t="shared" ref="N86" ca="1" si="28">1-N74/N73</f>
        <v>3.1532146210009326E-2</v>
      </c>
      <c r="O86" s="38">
        <f ca="1">1-O74/O73</f>
        <v>3.4075317348875367E-2</v>
      </c>
      <c r="P86" s="38">
        <f t="shared" ca="1" si="10"/>
        <v>3.0069610716740192E-2</v>
      </c>
      <c r="Q86" s="38">
        <f t="shared" ref="Q86" ca="1" si="29">1-Q74/Q73</f>
        <v>3.2549602291249813E-2</v>
      </c>
    </row>
    <row r="87" spans="1:17" s="38" customFormat="1" x14ac:dyDescent="0.2">
      <c r="A87" s="38" t="s">
        <v>121</v>
      </c>
      <c r="B87" s="38">
        <f t="shared" ca="1" si="6"/>
        <v>3.4754497369569148E-2</v>
      </c>
      <c r="C87" s="38">
        <f t="shared" ca="1" si="6"/>
        <v>3.7250250510830085E-2</v>
      </c>
      <c r="D87" s="38">
        <f t="shared" ca="1" si="6"/>
        <v>3.3310180201528539E-2</v>
      </c>
      <c r="E87" s="38">
        <f t="shared" ref="E87:L87" ca="1" si="30">1-E75/E74</f>
        <v>3.575529754050466E-2</v>
      </c>
      <c r="F87" s="38">
        <f t="shared" ca="1" si="30"/>
        <v>3.4776152312603781E-2</v>
      </c>
      <c r="G87" s="38">
        <f t="shared" ca="1" si="30"/>
        <v>3.7272648878692083E-2</v>
      </c>
      <c r="H87" s="38">
        <f t="shared" ca="1" si="30"/>
        <v>3.3331380867962612E-2</v>
      </c>
      <c r="I87" s="38">
        <f t="shared" ca="1" si="30"/>
        <v>3.5777256736492347E-2</v>
      </c>
      <c r="J87" s="38">
        <f t="shared" ca="1" si="30"/>
        <v>2.9866963135206426E-2</v>
      </c>
      <c r="K87" s="38">
        <f t="shared" ca="1" si="30"/>
        <v>3.2182453636189212E-2</v>
      </c>
      <c r="L87" s="38">
        <f t="shared" ca="1" si="30"/>
        <v>2.853248401277908E-2</v>
      </c>
      <c r="M87" s="38">
        <f t="shared" ca="1" si="8"/>
        <v>3.0794066105292117E-2</v>
      </c>
      <c r="N87" s="38">
        <f t="shared" ref="N87:O87" ca="1" si="31">1-N75/N74</f>
        <v>2.9678390132351185E-2</v>
      </c>
      <c r="O87" s="38">
        <f t="shared" ca="1" si="31"/>
        <v>3.1986393553843362E-2</v>
      </c>
      <c r="P87" s="38">
        <f t="shared" ca="1" si="10"/>
        <v>2.8348459489546785E-2</v>
      </c>
      <c r="Q87" s="38">
        <f t="shared" ref="Q87" ca="1" si="32">1-Q75/Q74</f>
        <v>3.060243547549768E-2</v>
      </c>
    </row>
    <row r="88" spans="1:17" s="38" customFormat="1" x14ac:dyDescent="0.2">
      <c r="A88" s="38" t="s">
        <v>122</v>
      </c>
      <c r="B88" s="38">
        <f t="shared" ca="1" si="6"/>
        <v>3.2727384524565806E-2</v>
      </c>
      <c r="C88" s="38">
        <f t="shared" ca="1" si="6"/>
        <v>3.5005821536249648E-2</v>
      </c>
      <c r="D88" s="38">
        <f t="shared" ca="1" si="6"/>
        <v>3.1406949208794499E-2</v>
      </c>
      <c r="E88" s="38">
        <f t="shared" ref="E88:L88" ca="1" si="33">1-E76/E75</f>
        <v>3.3641517917251784E-2</v>
      </c>
      <c r="F88" s="38">
        <f t="shared" ca="1" si="33"/>
        <v>3.2747171210826709E-2</v>
      </c>
      <c r="G88" s="38">
        <f t="shared" ca="1" si="33"/>
        <v>3.5026251971332356E-2</v>
      </c>
      <c r="H88" s="38">
        <f t="shared" ca="1" si="33"/>
        <v>3.142634200611627E-2</v>
      </c>
      <c r="I88" s="38">
        <f t="shared" ca="1" si="33"/>
        <v>3.3661568186618362E-2</v>
      </c>
      <c r="J88" s="38">
        <f t="shared" ca="1" si="33"/>
        <v>2.8252858995847285E-2</v>
      </c>
      <c r="K88" s="38">
        <f t="shared" ca="1" si="33"/>
        <v>3.0374917846936134E-2</v>
      </c>
      <c r="L88" s="38">
        <f t="shared" ca="1" si="33"/>
        <v>2.702785190422663E-2</v>
      </c>
      <c r="M88" s="38">
        <f t="shared" ca="1" si="8"/>
        <v>2.9103025617478018E-2</v>
      </c>
      <c r="N88" s="38">
        <f t="shared" ref="N88:O88" ca="1" si="34">1-N76/N75</f>
        <v>2.807984788214124E-2</v>
      </c>
      <c r="O88" s="38">
        <f t="shared" ca="1" si="34"/>
        <v>3.0195398573206522E-2</v>
      </c>
      <c r="P88" s="38">
        <f t="shared" ca="1" si="10"/>
        <v>2.6858801273655808E-2</v>
      </c>
      <c r="Q88" s="38">
        <f t="shared" ref="Q88" ca="1" si="35">1-Q76/Q75</f>
        <v>2.8927355040118563E-2</v>
      </c>
    </row>
    <row r="89" spans="1:17" s="38" customFormat="1" x14ac:dyDescent="0.2">
      <c r="A89" s="38" t="s">
        <v>123</v>
      </c>
      <c r="B89" s="38">
        <f t="shared" ca="1" si="6"/>
        <v>3.0973962086370821E-2</v>
      </c>
      <c r="C89" s="38">
        <f t="shared" ca="1" si="6"/>
        <v>3.3072086458230565E-2</v>
      </c>
      <c r="D89" s="38">
        <f t="shared" ca="1" si="6"/>
        <v>2.9756553358409765E-2</v>
      </c>
      <c r="E89" s="38">
        <f t="shared" ref="E89:L89" ca="1" si="36">1-E77/E76</f>
        <v>3.1816124856576256E-2</v>
      </c>
      <c r="F89" s="38">
        <f t="shared" ca="1" si="36"/>
        <v>3.0992196423321405E-2</v>
      </c>
      <c r="G89" s="38">
        <f t="shared" ca="1" si="36"/>
        <v>3.3090886311372802E-2</v>
      </c>
      <c r="H89" s="38">
        <f t="shared" ca="1" si="36"/>
        <v>2.977444129467699E-2</v>
      </c>
      <c r="I89" s="38">
        <f t="shared" ca="1" si="36"/>
        <v>3.1834590834129872E-2</v>
      </c>
      <c r="J89" s="38">
        <f t="shared" ca="1" si="36"/>
        <v>2.6843695807665768E-2</v>
      </c>
      <c r="K89" s="38">
        <f t="shared" ca="1" si="36"/>
        <v>2.8804237940366351E-2</v>
      </c>
      <c r="L89" s="38">
        <f t="shared" ca="1" si="36"/>
        <v>2.5710350615129496E-2</v>
      </c>
      <c r="M89" s="38">
        <f t="shared" ca="1" si="8"/>
        <v>2.7629555183362076E-2</v>
      </c>
      <c r="N89" s="38">
        <f t="shared" ref="N89:O89" ca="1" si="37">1-N77/N76</f>
        <v>2.6683703084930177E-2</v>
      </c>
      <c r="O89" s="38">
        <f t="shared" ca="1" si="37"/>
        <v>2.8638509690669944E-2</v>
      </c>
      <c r="P89" s="38">
        <f t="shared" ca="1" si="10"/>
        <v>2.5553853143598149E-2</v>
      </c>
      <c r="Q89" s="38">
        <f t="shared" ref="Q89" ca="1" si="38">1-Q77/Q76</f>
        <v>2.7467217533857058E-2</v>
      </c>
    </row>
    <row r="91" spans="1:17" x14ac:dyDescent="0.2">
      <c r="A91" s="5" t="s">
        <v>214</v>
      </c>
      <c r="B91" t="s">
        <v>202</v>
      </c>
      <c r="C91" t="s">
        <v>203</v>
      </c>
      <c r="D91" t="s">
        <v>204</v>
      </c>
      <c r="E91" t="s">
        <v>205</v>
      </c>
      <c r="F91" t="s">
        <v>206</v>
      </c>
      <c r="G91" t="s">
        <v>207</v>
      </c>
      <c r="H91" t="s">
        <v>208</v>
      </c>
    </row>
    <row r="92" spans="1:17" x14ac:dyDescent="0.2">
      <c r="A92" t="s">
        <v>202</v>
      </c>
      <c r="B92">
        <v>4.8583999999999997E-3</v>
      </c>
    </row>
    <row r="93" spans="1:17" x14ac:dyDescent="0.2">
      <c r="A93" t="s">
        <v>203</v>
      </c>
      <c r="B93">
        <v>-3.9554000000000004E-3</v>
      </c>
      <c r="C93">
        <v>5.23822E-3</v>
      </c>
      <c r="G93" s="113"/>
      <c r="H93" s="113"/>
    </row>
    <row r="94" spans="1:17" x14ac:dyDescent="0.2">
      <c r="A94" t="s">
        <v>204</v>
      </c>
      <c r="B94">
        <v>-3.8484000000000001E-3</v>
      </c>
      <c r="C94">
        <v>3.8430000000000001E-3</v>
      </c>
      <c r="D94">
        <v>4.60539E-3</v>
      </c>
      <c r="F94" s="113"/>
      <c r="G94" s="113"/>
      <c r="H94" s="113"/>
    </row>
    <row r="95" spans="1:17" x14ac:dyDescent="0.2">
      <c r="A95" t="s">
        <v>205</v>
      </c>
      <c r="B95">
        <v>-3.6484999999999998E-3</v>
      </c>
      <c r="C95">
        <v>3.8161100000000002E-3</v>
      </c>
      <c r="D95">
        <v>3.8563099999999999E-3</v>
      </c>
      <c r="E95">
        <v>6.5214399999999999E-3</v>
      </c>
      <c r="F95" s="113"/>
      <c r="H95" s="113"/>
    </row>
    <row r="96" spans="1:17" x14ac:dyDescent="0.2">
      <c r="A96" t="s">
        <v>206</v>
      </c>
      <c r="B96">
        <v>-4.6949999999999997E-4</v>
      </c>
      <c r="C96">
        <v>1.4761E-4</v>
      </c>
      <c r="D96" s="113">
        <v>2.9099999999999999E-5</v>
      </c>
      <c r="E96" s="113">
        <v>6.8700000000000003E-6</v>
      </c>
      <c r="F96">
        <v>1.96788E-3</v>
      </c>
      <c r="H96" s="113"/>
    </row>
    <row r="97" spans="1:8" x14ac:dyDescent="0.2">
      <c r="A97" t="s">
        <v>207</v>
      </c>
      <c r="B97">
        <v>-3.9159999999999998E-4</v>
      </c>
      <c r="C97" s="113">
        <v>6.2100000000000005E-5</v>
      </c>
      <c r="D97" s="113">
        <v>-5.4400000000000001E-5</v>
      </c>
      <c r="E97">
        <v>-5.576E-4</v>
      </c>
      <c r="F97">
        <v>-1.226E-4</v>
      </c>
      <c r="G97">
        <v>1.92742E-3</v>
      </c>
      <c r="H97" s="113"/>
    </row>
    <row r="98" spans="1:8" x14ac:dyDescent="0.2">
      <c r="A98" t="s">
        <v>208</v>
      </c>
      <c r="B98">
        <v>3.6021000000000002E-4</v>
      </c>
      <c r="C98" s="113">
        <v>-2.5999999999999998E-5</v>
      </c>
      <c r="D98" s="113">
        <v>-5.1699999999999996E-6</v>
      </c>
      <c r="E98" s="113">
        <v>2.7800000000000001E-5</v>
      </c>
      <c r="F98" s="113">
        <v>2.55E-5</v>
      </c>
      <c r="G98" s="113">
        <v>1.7399999999999999E-5</v>
      </c>
      <c r="H98">
        <v>1.6949000000000001E-4</v>
      </c>
    </row>
    <row r="100" spans="1:8" x14ac:dyDescent="0.2">
      <c r="A100" s="5" t="s">
        <v>209</v>
      </c>
      <c r="B100" t="s">
        <v>202</v>
      </c>
      <c r="C100" t="s">
        <v>203</v>
      </c>
      <c r="D100" t="s">
        <v>204</v>
      </c>
      <c r="E100" t="s">
        <v>205</v>
      </c>
      <c r="F100" t="s">
        <v>206</v>
      </c>
      <c r="G100" t="s">
        <v>207</v>
      </c>
      <c r="H100" t="s">
        <v>208</v>
      </c>
    </row>
    <row r="101" spans="1:8" x14ac:dyDescent="0.2">
      <c r="A101" t="s">
        <v>202</v>
      </c>
      <c r="B101">
        <f>SQRT(B92)</f>
        <v>6.9702223780880909E-2</v>
      </c>
    </row>
    <row r="102" spans="1:8" x14ac:dyDescent="0.2">
      <c r="A102" t="s">
        <v>203</v>
      </c>
      <c r="B102">
        <f>B93/$B$101</f>
        <v>-5.674711344123505E-2</v>
      </c>
      <c r="C102">
        <f>SQRT(C93-$B$102^2)</f>
        <v>4.4921989226742849E-2</v>
      </c>
    </row>
    <row r="103" spans="1:8" x14ac:dyDescent="0.2">
      <c r="A103" t="s">
        <v>204</v>
      </c>
      <c r="B103">
        <f>B94/$B$101</f>
        <v>-5.5212011773082104E-2</v>
      </c>
      <c r="C103">
        <f>(C94-$B$102*B103)/$C$102</f>
        <v>1.5802454806954587E-2</v>
      </c>
      <c r="D103">
        <f>SQRT(D94-B103^2-C103^2)</f>
        <v>3.6156689257220459E-2</v>
      </c>
    </row>
    <row r="104" spans="1:8" x14ac:dyDescent="0.2">
      <c r="A104" t="s">
        <v>205</v>
      </c>
      <c r="B104">
        <f t="shared" ref="B104:B107" si="39">B95/$B$101</f>
        <v>-5.2344097535102913E-2</v>
      </c>
      <c r="C104">
        <f>(C95-$B$102*B104)/$C$102</f>
        <v>1.8826716575876007E-2</v>
      </c>
      <c r="D104">
        <f>(D95-B104*$B$103-C104*$C$103)/$D$103</f>
        <v>1.8496680601179823E-2</v>
      </c>
      <c r="E104">
        <f>SQRT(E95-B104^2-C104^2-D104^2)</f>
        <v>5.5542443256893254E-2</v>
      </c>
    </row>
    <row r="105" spans="1:8" x14ac:dyDescent="0.2">
      <c r="A105" t="s">
        <v>206</v>
      </c>
      <c r="B105">
        <f t="shared" si="39"/>
        <v>-6.7357965719421174E-3</v>
      </c>
      <c r="C105">
        <f>(C96-$B$102*B105)/$C$102</f>
        <v>-5.2229880337846639E-3</v>
      </c>
      <c r="D105">
        <f>(D96-B105*$B$103-C105*$C$103)/$D$103</f>
        <v>-7.1981382315869438E-3</v>
      </c>
      <c r="E105" s="113">
        <f>(E96-B105*$B$104-C105*$C$104-D105*$D$104)/$E$104</f>
        <v>-2.0567300762396987E-3</v>
      </c>
      <c r="F105">
        <f>SQRT(F96-B105^2-C105^2-D105^2-E105^2)</f>
        <v>4.2885733151396779E-2</v>
      </c>
    </row>
    <row r="106" spans="1:8" x14ac:dyDescent="0.2">
      <c r="A106" t="s">
        <v>207</v>
      </c>
      <c r="B106">
        <f t="shared" si="39"/>
        <v>-5.6181851705485262E-3</v>
      </c>
      <c r="C106" s="113">
        <f>(C97-$B$102*B106)/$C$102</f>
        <v>-5.7147022121218603E-3</v>
      </c>
      <c r="D106">
        <f>(D97-B106*$B$103-C106*$C$103)/$D$103</f>
        <v>-7.5860093380271804E-3</v>
      </c>
      <c r="E106" s="113">
        <f>(E97-B106*$B$104-C106*$C$104-D106*$D$104)/$E$104</f>
        <v>-1.0870493383207832E-2</v>
      </c>
      <c r="F106" s="113">
        <f>(F97-B106*$B$105-C106*$C$105-D106*$D$105-E106*$E$105)/$F$105</f>
        <v>-6.2317598084528679E-3</v>
      </c>
      <c r="G106">
        <f>SQRT(G97-B106^2-C106^2-D106^2-E106^2-F106^2)</f>
        <v>4.0603548855179507E-2</v>
      </c>
    </row>
    <row r="107" spans="1:8" x14ac:dyDescent="0.2">
      <c r="A107" t="s">
        <v>208</v>
      </c>
      <c r="B107">
        <f t="shared" si="39"/>
        <v>5.1678408587417903E-3</v>
      </c>
      <c r="C107" s="113">
        <f>(C98-$B$102*B107)/$C$102</f>
        <v>5.9494260173626806E-3</v>
      </c>
      <c r="D107" s="113">
        <f>(D98-B107*$B$103-C107*$C$103)/$D$103</f>
        <v>5.1481858099162283E-3</v>
      </c>
      <c r="E107" s="113">
        <f>(E98-B107*$B$104-C107*$C$104-D107*$D$104)/$E$104</f>
        <v>1.6397092852949117E-3</v>
      </c>
      <c r="F107" s="113">
        <f>(F98-B107*$B$105-C107*$C$105-D107*$D$105-E107*$E$105)/$F$105</f>
        <v>3.0735885446314588E-3</v>
      </c>
      <c r="G107" s="113">
        <f>(G98-B107*$B$106-C107*$C$106-D107*$D$106-E107*$E$106-F107*$F$106)/$G$106</f>
        <v>3.8534953085244505E-3</v>
      </c>
      <c r="H107">
        <f>SQRT(H98-B107^2-C107^2-D107^2-E107^2-F107^2-G107^2)</f>
        <v>7.3415880172093629E-3</v>
      </c>
    </row>
    <row r="109" spans="1:8" x14ac:dyDescent="0.2">
      <c r="A109" s="5" t="s">
        <v>210</v>
      </c>
      <c r="B109" t="s">
        <v>211</v>
      </c>
      <c r="C109" t="s">
        <v>212</v>
      </c>
      <c r="D109" t="s">
        <v>213</v>
      </c>
    </row>
    <row r="110" spans="1:8" x14ac:dyDescent="0.2">
      <c r="A110" t="s">
        <v>202</v>
      </c>
      <c r="B110">
        <f ca="1">NORMINV(RAND(),0,1)</f>
        <v>-0.95454219581044553</v>
      </c>
      <c r="C110">
        <f ca="1">B101*B110</f>
        <v>-6.6533713740673114E-2</v>
      </c>
      <c r="D110" s="70">
        <f t="shared" ref="D110:D116" ca="1" si="40">B9+C110</f>
        <v>2.8300662862593269</v>
      </c>
    </row>
    <row r="111" spans="1:8" x14ac:dyDescent="0.2">
      <c r="A111" t="s">
        <v>203</v>
      </c>
      <c r="B111">
        <f t="shared" ref="B111:B116" ca="1" si="41">NORMINV(RAND(),0,1)</f>
        <v>0.7727571451204136</v>
      </c>
      <c r="C111">
        <f ca="1">B102*B110+C102*B111</f>
        <v>8.8881302418088726E-2</v>
      </c>
      <c r="D111" s="70">
        <f t="shared" ca="1" si="40"/>
        <v>-1.2186975819112739E-3</v>
      </c>
    </row>
    <row r="112" spans="1:8" x14ac:dyDescent="0.2">
      <c r="A112" t="s">
        <v>204</v>
      </c>
      <c r="B112">
        <f t="shared" ca="1" si="41"/>
        <v>0.79478708251758068</v>
      </c>
      <c r="C112">
        <f ca="1">B103*B110+C103*B111+D103*B112</f>
        <v>9.3650524383747547E-2</v>
      </c>
      <c r="D112" s="70">
        <f t="shared" ca="1" si="40"/>
        <v>0.28565052438374755</v>
      </c>
    </row>
    <row r="113" spans="1:4" x14ac:dyDescent="0.2">
      <c r="A113" t="s">
        <v>205</v>
      </c>
      <c r="B113">
        <f t="shared" ca="1" si="41"/>
        <v>-2.0520239608733277</v>
      </c>
      <c r="C113">
        <f ca="1">B104*B110+C104*B111+D104*B112+E104*B113</f>
        <v>-3.4760372045282539E-2</v>
      </c>
      <c r="D113" s="70">
        <f t="shared" ca="1" si="40"/>
        <v>0.29713962795471743</v>
      </c>
    </row>
    <row r="114" spans="1:4" x14ac:dyDescent="0.2">
      <c r="A114" t="s">
        <v>206</v>
      </c>
      <c r="B114">
        <f ca="1">NORMINV(RAND(),0,1)</f>
        <v>7.8397039769127264E-2</v>
      </c>
      <c r="C114" s="113">
        <f ca="1">B105*B110+C105*B111+D105*B112+E105*B113+F105*B114</f>
        <v>4.2550873685782567E-3</v>
      </c>
      <c r="D114" s="70">
        <f t="shared" ca="1" si="40"/>
        <v>8.2155087368578253E-2</v>
      </c>
    </row>
    <row r="115" spans="1:4" x14ac:dyDescent="0.2">
      <c r="A115" t="s">
        <v>207</v>
      </c>
      <c r="B115">
        <f t="shared" ca="1" si="41"/>
        <v>0.28956668387569984</v>
      </c>
      <c r="C115" s="113">
        <f ca="1">B106*B110+C106*B111+D106*B112+E106*B113+F106*B114+G106*B115</f>
        <v>2.8492851975692526E-2</v>
      </c>
      <c r="D115" s="70">
        <f t="shared" ca="1" si="40"/>
        <v>0.13809285197569254</v>
      </c>
    </row>
    <row r="116" spans="1:4" x14ac:dyDescent="0.2">
      <c r="A116" t="s">
        <v>208</v>
      </c>
      <c r="B116">
        <f t="shared" ca="1" si="41"/>
        <v>2.398739181329948E-2</v>
      </c>
      <c r="C116" s="113">
        <f ca="1">B107*B110+C107*B111+D107*B112+E107*B113+F107*B114+G107*B115+B116*H107</f>
        <v>1.9244377906980829E-3</v>
      </c>
      <c r="D116" s="70">
        <f t="shared" ca="1" si="40"/>
        <v>0.65942443779069804</v>
      </c>
    </row>
  </sheetData>
  <mergeCells count="5">
    <mergeCell ref="A25:A26"/>
    <mergeCell ref="B25:E25"/>
    <mergeCell ref="F25:I25"/>
    <mergeCell ref="J25:M25"/>
    <mergeCell ref="N25:Q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3E1D-5E4C-DA45-9845-494686C2469C}">
  <sheetPr codeName="Sheet4">
    <tabColor theme="5"/>
  </sheetPr>
  <dimension ref="A1:R82"/>
  <sheetViews>
    <sheetView workbookViewId="0">
      <pane xSplit="1" topLeftCell="B1" activePane="topRight" state="frozen"/>
      <selection pane="topRight" activeCell="E72" sqref="E72"/>
    </sheetView>
  </sheetViews>
  <sheetFormatPr baseColWidth="10" defaultRowHeight="16" x14ac:dyDescent="0.2"/>
  <cols>
    <col min="1" max="1" width="19.83203125" customWidth="1"/>
    <col min="2" max="17" width="18.5" customWidth="1"/>
  </cols>
  <sheetData>
    <row r="1" spans="1:8" x14ac:dyDescent="0.2">
      <c r="A1" s="5" t="s">
        <v>67</v>
      </c>
    </row>
    <row r="2" spans="1:8" x14ac:dyDescent="0.2">
      <c r="A2" t="s">
        <v>71</v>
      </c>
    </row>
    <row r="3" spans="1:8" x14ac:dyDescent="0.2">
      <c r="A3" t="s">
        <v>72</v>
      </c>
    </row>
    <row r="4" spans="1:8" x14ac:dyDescent="0.2">
      <c r="A4" t="s">
        <v>182</v>
      </c>
    </row>
    <row r="5" spans="1:8" x14ac:dyDescent="0.2">
      <c r="A5" s="5" t="s">
        <v>73</v>
      </c>
    </row>
    <row r="6" spans="1:8" s="13" customFormat="1" x14ac:dyDescent="0.2">
      <c r="A6" s="13" t="s">
        <v>65</v>
      </c>
    </row>
    <row r="7" spans="1:8" s="13" customFormat="1" x14ac:dyDescent="0.2">
      <c r="A7" s="21" t="s">
        <v>41</v>
      </c>
      <c r="B7" s="128" t="s">
        <v>235</v>
      </c>
      <c r="C7" s="22" t="s">
        <v>227</v>
      </c>
      <c r="D7" s="23" t="s">
        <v>42</v>
      </c>
      <c r="E7" s="20" t="s">
        <v>66</v>
      </c>
      <c r="F7" s="20" t="s">
        <v>229</v>
      </c>
      <c r="G7" s="14"/>
      <c r="H7" s="14"/>
    </row>
    <row r="8" spans="1:8" s="13" customFormat="1" x14ac:dyDescent="0.2">
      <c r="A8" s="16" t="s">
        <v>113</v>
      </c>
      <c r="B8" s="13">
        <f>1/EXP(B15)</f>
        <v>0.36928004250503776</v>
      </c>
      <c r="C8" s="17">
        <f>1/EXP(B15)</f>
        <v>0.36928004250503776</v>
      </c>
      <c r="D8" s="17"/>
      <c r="F8" s="130">
        <f ca="1">1/EXP(D82)</f>
        <v>0.36761512102004723</v>
      </c>
      <c r="G8" s="17"/>
      <c r="H8" s="14"/>
    </row>
    <row r="9" spans="1:8" s="13" customFormat="1" x14ac:dyDescent="0.2">
      <c r="A9" s="16" t="s">
        <v>166</v>
      </c>
      <c r="B9" s="13">
        <v>4.4215999999999998</v>
      </c>
      <c r="C9" s="17">
        <f>-B9/EXP($B$15)</f>
        <v>-1.6328086359402749</v>
      </c>
      <c r="D9" s="17"/>
      <c r="E9" s="42"/>
      <c r="F9" s="130">
        <f ca="1">-D76/EXP($D$82)</f>
        <v>-1.6493552074621074</v>
      </c>
      <c r="G9" s="17"/>
      <c r="H9" s="15"/>
    </row>
    <row r="10" spans="1:8" s="13" customFormat="1" x14ac:dyDescent="0.2">
      <c r="A10" s="16" t="s">
        <v>45</v>
      </c>
      <c r="B10" s="13">
        <v>1.4061999999999999</v>
      </c>
      <c r="C10" s="17">
        <f t="shared" ref="C10:C14" si="0">-B10/EXP($B$15)</f>
        <v>-0.51928159577058408</v>
      </c>
      <c r="D10" s="17">
        <f t="shared" ref="D10:D14" si="1">EXP(C10)</f>
        <v>0.59494780750048171</v>
      </c>
      <c r="E10" s="42">
        <v>0.79449999999999998</v>
      </c>
      <c r="F10" s="130">
        <f ca="1">-D77/EXP($D$82)</f>
        <v>-0.53617719798194574</v>
      </c>
      <c r="G10" s="17"/>
      <c r="H10" s="15"/>
    </row>
    <row r="11" spans="1:8" s="13" customFormat="1" x14ac:dyDescent="0.2">
      <c r="A11" s="19" t="s">
        <v>46</v>
      </c>
      <c r="B11" s="13">
        <v>1.0389999999999999</v>
      </c>
      <c r="C11" s="17">
        <f t="shared" si="0"/>
        <v>-0.3836819641627342</v>
      </c>
      <c r="D11" s="17">
        <f t="shared" si="1"/>
        <v>0.68134808583406037</v>
      </c>
      <c r="E11" s="43">
        <v>0.1205</v>
      </c>
      <c r="F11" s="130">
        <f ca="1">-D78/EXP($D$82)</f>
        <v>-0.38125328598202601</v>
      </c>
      <c r="G11" s="17"/>
      <c r="H11" s="15"/>
    </row>
    <row r="12" spans="1:8" s="13" customFormat="1" x14ac:dyDescent="0.2">
      <c r="A12" s="16" t="s">
        <v>47</v>
      </c>
      <c r="B12" s="13">
        <v>-0.89090000000000003</v>
      </c>
      <c r="C12" s="17">
        <f t="shared" si="0"/>
        <v>0.32899158986773813</v>
      </c>
      <c r="D12" s="17">
        <f t="shared" si="1"/>
        <v>1.3895661691031995</v>
      </c>
      <c r="E12" s="43" t="s">
        <v>172</v>
      </c>
      <c r="F12" s="130">
        <f ca="1">-D79/EXP($D$82)</f>
        <v>0.32373965362475121</v>
      </c>
      <c r="G12" s="17"/>
      <c r="H12" s="15"/>
    </row>
    <row r="13" spans="1:8" s="13" customFormat="1" x14ac:dyDescent="0.2">
      <c r="A13" s="16" t="s">
        <v>43</v>
      </c>
      <c r="B13" s="13">
        <v>-0.73609999999999998</v>
      </c>
      <c r="C13" s="17">
        <f t="shared" si="0"/>
        <v>0.27182703928795826</v>
      </c>
      <c r="D13" s="17">
        <f t="shared" si="1"/>
        <v>1.3123599949609006</v>
      </c>
      <c r="E13" s="43" t="s">
        <v>173</v>
      </c>
      <c r="F13" s="130">
        <f t="shared" ref="F13" ca="1" si="2">-D80/EXP($D$82)</f>
        <v>0.27977646651963572</v>
      </c>
      <c r="G13" s="17"/>
      <c r="H13" s="15"/>
    </row>
    <row r="14" spans="1:8" s="13" customFormat="1" x14ac:dyDescent="0.2">
      <c r="A14" s="16" t="s">
        <v>44</v>
      </c>
      <c r="B14" s="13">
        <v>-0.46610000000000001</v>
      </c>
      <c r="C14" s="17">
        <f t="shared" si="0"/>
        <v>0.17212142781159809</v>
      </c>
      <c r="D14" s="17">
        <f t="shared" si="1"/>
        <v>1.1878220590904156</v>
      </c>
      <c r="E14" s="43" t="s">
        <v>174</v>
      </c>
      <c r="F14" s="130">
        <f ca="1">-D81/EXP($D$82)</f>
        <v>0.16982886514670992</v>
      </c>
      <c r="G14" s="17"/>
      <c r="H14" s="15"/>
    </row>
    <row r="15" spans="1:8" x14ac:dyDescent="0.2">
      <c r="A15" s="16" t="s">
        <v>155</v>
      </c>
      <c r="B15" s="13">
        <v>0.99619999999999997</v>
      </c>
    </row>
    <row r="16" spans="1:8" s="13" customFormat="1" x14ac:dyDescent="0.2">
      <c r="A16" s="18" t="s">
        <v>167</v>
      </c>
      <c r="B16" s="17"/>
      <c r="C16" s="17"/>
      <c r="D16" s="17" t="s">
        <v>233</v>
      </c>
      <c r="E16" s="13" t="s">
        <v>234</v>
      </c>
      <c r="F16" s="18"/>
      <c r="G16" s="18"/>
      <c r="H16" s="14"/>
    </row>
    <row r="17" spans="1:18" s="13" customFormat="1" x14ac:dyDescent="0.2">
      <c r="A17" s="16"/>
      <c r="B17" s="20" t="s">
        <v>48</v>
      </c>
      <c r="C17" s="20" t="s">
        <v>49</v>
      </c>
      <c r="D17" s="20" t="s">
        <v>50</v>
      </c>
      <c r="E17" s="20" t="s">
        <v>51</v>
      </c>
      <c r="F17" s="20" t="s">
        <v>52</v>
      </c>
      <c r="G17" s="20" t="s">
        <v>53</v>
      </c>
      <c r="H17" s="20" t="s">
        <v>54</v>
      </c>
      <c r="I17" s="20" t="s">
        <v>55</v>
      </c>
      <c r="J17" s="20" t="s">
        <v>56</v>
      </c>
      <c r="K17" s="20" t="s">
        <v>57</v>
      </c>
      <c r="L17" s="20" t="s">
        <v>58</v>
      </c>
      <c r="M17" s="20" t="s">
        <v>59</v>
      </c>
      <c r="N17" s="20" t="s">
        <v>60</v>
      </c>
      <c r="O17" s="20" t="s">
        <v>61</v>
      </c>
      <c r="P17" s="20" t="s">
        <v>62</v>
      </c>
      <c r="Q17" s="20" t="s">
        <v>63</v>
      </c>
    </row>
    <row r="18" spans="1:18" s="13" customFormat="1" x14ac:dyDescent="0.2">
      <c r="A18" s="16" t="s">
        <v>45</v>
      </c>
      <c r="B18" s="13">
        <v>0</v>
      </c>
      <c r="C18" s="13">
        <v>0</v>
      </c>
      <c r="D18" s="13">
        <v>0</v>
      </c>
      <c r="E18" s="13">
        <v>0</v>
      </c>
      <c r="F18" s="16">
        <v>1</v>
      </c>
      <c r="G18" s="16">
        <v>1</v>
      </c>
      <c r="H18" s="16">
        <v>1</v>
      </c>
      <c r="I18" s="16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</row>
    <row r="19" spans="1:18" s="13" customFormat="1" x14ac:dyDescent="0.2">
      <c r="A19" s="19" t="s">
        <v>46</v>
      </c>
      <c r="B19" s="13">
        <v>0</v>
      </c>
      <c r="C19" s="13">
        <v>0</v>
      </c>
      <c r="D19" s="13">
        <v>0</v>
      </c>
      <c r="E19" s="13">
        <v>0</v>
      </c>
      <c r="F19" s="16">
        <v>0</v>
      </c>
      <c r="G19" s="16">
        <v>0</v>
      </c>
      <c r="H19" s="16">
        <v>0</v>
      </c>
      <c r="I19" s="16">
        <v>0</v>
      </c>
      <c r="J19" s="13">
        <v>1</v>
      </c>
      <c r="K19" s="13">
        <v>1</v>
      </c>
      <c r="L19" s="13">
        <v>1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</row>
    <row r="20" spans="1:18" s="13" customFormat="1" x14ac:dyDescent="0.2">
      <c r="A20" s="16" t="s">
        <v>47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</row>
    <row r="21" spans="1:18" s="13" customFormat="1" x14ac:dyDescent="0.2">
      <c r="A21" s="16" t="s">
        <v>43</v>
      </c>
      <c r="B21" s="13">
        <v>0</v>
      </c>
      <c r="C21" s="13">
        <v>0</v>
      </c>
      <c r="D21" s="13">
        <v>1</v>
      </c>
      <c r="E21" s="13">
        <v>1</v>
      </c>
      <c r="F21" s="16">
        <v>0</v>
      </c>
      <c r="G21" s="16">
        <v>0</v>
      </c>
      <c r="H21" s="14">
        <v>1</v>
      </c>
      <c r="I21" s="16">
        <v>1</v>
      </c>
      <c r="J21" s="13">
        <v>0</v>
      </c>
      <c r="K21" s="16">
        <v>0</v>
      </c>
      <c r="L21" s="16">
        <v>1</v>
      </c>
      <c r="M21" s="16">
        <v>1</v>
      </c>
      <c r="N21" s="13">
        <v>0</v>
      </c>
      <c r="O21" s="16">
        <v>0</v>
      </c>
      <c r="P21" s="16">
        <v>1</v>
      </c>
      <c r="Q21" s="16">
        <v>1</v>
      </c>
    </row>
    <row r="22" spans="1:18" s="13" customFormat="1" x14ac:dyDescent="0.2">
      <c r="A22" s="16" t="s">
        <v>44</v>
      </c>
      <c r="B22" s="13">
        <v>1</v>
      </c>
      <c r="C22" s="27">
        <v>0</v>
      </c>
      <c r="D22" s="27">
        <v>1</v>
      </c>
      <c r="E22" s="28">
        <v>0</v>
      </c>
      <c r="F22" s="16">
        <v>1</v>
      </c>
      <c r="G22" s="16">
        <v>0</v>
      </c>
      <c r="H22" s="14">
        <v>1</v>
      </c>
      <c r="I22" s="16">
        <v>0</v>
      </c>
      <c r="J22" s="13">
        <v>1</v>
      </c>
      <c r="K22" s="16">
        <v>0</v>
      </c>
      <c r="L22" s="16">
        <v>1</v>
      </c>
      <c r="M22" s="16">
        <v>0</v>
      </c>
      <c r="N22" s="13">
        <v>1</v>
      </c>
      <c r="O22" s="16">
        <v>0</v>
      </c>
      <c r="P22" s="16">
        <v>1</v>
      </c>
      <c r="Q22" s="16">
        <v>0</v>
      </c>
    </row>
    <row r="23" spans="1:18" s="13" customFormat="1" x14ac:dyDescent="0.2">
      <c r="A23" s="24" t="s">
        <v>39</v>
      </c>
      <c r="B23" s="13">
        <f t="shared" ref="B23:Q23" si="3">EXP($C$9 + $C$10*B18 + $C$11*B19  + $C$12*B20 + $C$13*B21 + $C$14*B22)</f>
        <v>0.23207673489880387</v>
      </c>
      <c r="C23" s="13">
        <f t="shared" si="3"/>
        <v>0.19538005134920503</v>
      </c>
      <c r="D23" s="13">
        <f t="shared" si="3"/>
        <v>0.30456822264233652</v>
      </c>
      <c r="E23" s="13">
        <f t="shared" si="3"/>
        <v>0.25640896320410322</v>
      </c>
      <c r="F23" s="13">
        <f t="shared" si="3"/>
        <v>0.13807354459991392</v>
      </c>
      <c r="G23" s="13">
        <f t="shared" si="3"/>
        <v>0.11624093317954109</v>
      </c>
      <c r="H23" s="13">
        <f t="shared" si="3"/>
        <v>0.18120219629537673</v>
      </c>
      <c r="I23" s="13">
        <f t="shared" si="3"/>
        <v>0.15254995048175293</v>
      </c>
      <c r="J23" s="13">
        <f t="shared" si="3"/>
        <v>0.15812503908991868</v>
      </c>
      <c r="K23" s="13">
        <f t="shared" si="3"/>
        <v>0.13312182399694125</v>
      </c>
      <c r="L23" s="13">
        <f t="shared" si="3"/>
        <v>0.20751697550323789</v>
      </c>
      <c r="M23" s="13">
        <f t="shared" si="3"/>
        <v>0.17470375626981174</v>
      </c>
      <c r="N23" s="13">
        <f t="shared" si="3"/>
        <v>0.32248597945130969</v>
      </c>
      <c r="O23" s="13">
        <f t="shared" si="3"/>
        <v>0.27149350947250123</v>
      </c>
      <c r="P23" s="13">
        <f t="shared" si="3"/>
        <v>0.42321769836768186</v>
      </c>
      <c r="Q23" s="13">
        <f t="shared" si="3"/>
        <v>0.35629722072324893</v>
      </c>
    </row>
    <row r="24" spans="1:18" s="13" customFormat="1" x14ac:dyDescent="0.2">
      <c r="A24" s="24" t="s">
        <v>231</v>
      </c>
      <c r="B24" s="13">
        <f t="shared" ref="B24:Q24" ca="1" si="4">EXP($F$9 + $F$10*B18 + $F$11*B19  + $F$12*B20 + $F$13*B21 + $F$14*B22)</f>
        <v>0.22774553626369309</v>
      </c>
      <c r="C24" s="13">
        <f t="shared" ca="1" si="4"/>
        <v>0.19217378090040479</v>
      </c>
      <c r="D24" s="13">
        <f t="shared" ca="1" si="4"/>
        <v>0.30126955729723726</v>
      </c>
      <c r="E24" s="13">
        <f t="shared" ca="1" si="4"/>
        <v>0.25421402696106732</v>
      </c>
      <c r="F24" s="13">
        <f t="shared" ca="1" si="4"/>
        <v>0.13322664007671708</v>
      </c>
      <c r="G24" s="13">
        <f t="shared" ca="1" si="4"/>
        <v>0.11241786583494789</v>
      </c>
      <c r="H24" s="13">
        <f t="shared" ca="1" si="4"/>
        <v>0.1762367400678207</v>
      </c>
      <c r="I24" s="13">
        <f t="shared" ca="1" si="4"/>
        <v>0.14871018430491262</v>
      </c>
      <c r="J24" s="13">
        <f t="shared" ca="1" si="4"/>
        <v>0.15555131087842664</v>
      </c>
      <c r="K24" s="13">
        <f t="shared" ca="1" si="4"/>
        <v>0.13125562865438692</v>
      </c>
      <c r="L24" s="13">
        <f t="shared" ca="1" si="4"/>
        <v>0.20576857546436725</v>
      </c>
      <c r="M24" s="13">
        <f t="shared" ca="1" si="4"/>
        <v>0.17362941898317971</v>
      </c>
      <c r="N24" s="13">
        <f t="shared" ca="1" si="4"/>
        <v>0.31480978216793032</v>
      </c>
      <c r="O24" s="13">
        <f t="shared" ca="1" si="4"/>
        <v>0.26563939340438586</v>
      </c>
      <c r="P24" s="13">
        <f t="shared" ca="1" si="4"/>
        <v>0.41644110906638976</v>
      </c>
      <c r="Q24" s="13">
        <f t="shared" ca="1" si="4"/>
        <v>0.35139684300545426</v>
      </c>
    </row>
    <row r="26" spans="1:18" x14ac:dyDescent="0.2">
      <c r="A26" s="131" t="s">
        <v>29</v>
      </c>
      <c r="B26" s="133" t="s">
        <v>30</v>
      </c>
      <c r="C26" s="134"/>
      <c r="D26" s="134"/>
      <c r="E26" s="134"/>
      <c r="F26" s="134" t="s">
        <v>31</v>
      </c>
      <c r="G26" s="134"/>
      <c r="H26" s="134"/>
      <c r="I26" s="134"/>
      <c r="J26" s="135" t="s">
        <v>32</v>
      </c>
      <c r="K26" s="135"/>
      <c r="L26" s="135"/>
      <c r="M26" s="135"/>
      <c r="N26" s="135" t="s">
        <v>33</v>
      </c>
      <c r="O26" s="135"/>
      <c r="P26" s="135"/>
      <c r="Q26" s="135"/>
    </row>
    <row r="27" spans="1:18" x14ac:dyDescent="0.2">
      <c r="A27" s="132"/>
      <c r="B27" s="12" t="s">
        <v>34</v>
      </c>
      <c r="C27" s="6" t="s">
        <v>35</v>
      </c>
      <c r="D27" s="6" t="s">
        <v>36</v>
      </c>
      <c r="E27" s="6" t="s">
        <v>37</v>
      </c>
      <c r="F27" s="6" t="s">
        <v>34</v>
      </c>
      <c r="G27" s="6" t="s">
        <v>35</v>
      </c>
      <c r="H27" s="6" t="s">
        <v>36</v>
      </c>
      <c r="I27" s="6" t="s">
        <v>37</v>
      </c>
      <c r="J27" s="6" t="s">
        <v>34</v>
      </c>
      <c r="K27" s="6" t="s">
        <v>35</v>
      </c>
      <c r="L27" s="6" t="s">
        <v>36</v>
      </c>
      <c r="M27" s="6" t="s">
        <v>37</v>
      </c>
      <c r="N27" s="6" t="s">
        <v>34</v>
      </c>
      <c r="O27" s="6" t="s">
        <v>35</v>
      </c>
      <c r="P27" s="6" t="s">
        <v>36</v>
      </c>
      <c r="Q27" s="6" t="s">
        <v>37</v>
      </c>
    </row>
    <row r="28" spans="1:18" x14ac:dyDescent="0.2">
      <c r="A28" s="7">
        <v>0</v>
      </c>
      <c r="B28" s="7"/>
      <c r="C28" s="8"/>
      <c r="D28" s="8"/>
      <c r="E28" s="8"/>
      <c r="F28" s="7"/>
      <c r="G28" s="8"/>
      <c r="H28" s="8"/>
      <c r="I28" s="9"/>
      <c r="J28" s="8"/>
      <c r="K28" s="8"/>
      <c r="L28" s="8"/>
      <c r="M28" s="8"/>
      <c r="N28" s="7"/>
      <c r="O28" s="8"/>
      <c r="P28" s="8"/>
      <c r="Q28" s="9"/>
    </row>
    <row r="29" spans="1:18" x14ac:dyDescent="0.2">
      <c r="A29" s="10">
        <v>1</v>
      </c>
      <c r="B29" s="25">
        <f t="shared" ref="B29:B38" si="5">1-EXP(B$23*($A28^$C$8-$A29^$C$8))</f>
        <v>0.20711472099937445</v>
      </c>
      <c r="C29" s="29">
        <f t="shared" ref="C29:C38" si="6">1-EXP(C$23*($A28^$C$8-$A29^$C$8))</f>
        <v>0.17747800194875674</v>
      </c>
      <c r="D29" s="29">
        <f t="shared" ref="D29:D38" si="7">1-EXP(D$23*($A28^$C$8-$A29^$C$8))</f>
        <v>0.26255828370403811</v>
      </c>
      <c r="E29" s="29">
        <f t="shared" ref="E29:E38" si="8">1-EXP(E$23*($A28^$C$8-$A29^$C$8))</f>
        <v>0.22617456205859254</v>
      </c>
      <c r="F29" s="25">
        <f t="shared" ref="F29:F38" si="9">1-EXP(F$23*($A28^$C$8-$A29^$C$8))</f>
        <v>0.12896537050322654</v>
      </c>
      <c r="G29" s="29">
        <f t="shared" ref="G29:G38" si="10">1-EXP(G$23*($A28^$C$8-$A29^$C$8))</f>
        <v>0.10973929588594689</v>
      </c>
      <c r="H29" s="29">
        <f t="shared" ref="H29:H38" si="11">1-EXP(H$23*($A28^$C$8-$A29^$C$8))</f>
        <v>0.16573334398636663</v>
      </c>
      <c r="I29" s="55">
        <f t="shared" ref="I29:I38" si="12">1-EXP(I$23*($A28^$C$8-$A29^$C$8))</f>
        <v>0.14148399040291559</v>
      </c>
      <c r="J29" s="29">
        <f t="shared" ref="J29:J38" si="13">1-EXP(J$23*($A28^$C$8-$A29^$C$8))</f>
        <v>0.14625697595658682</v>
      </c>
      <c r="K29" s="29">
        <f t="shared" ref="K29:K38" si="14">1-EXP(K$23*($A28^$C$8-$A29^$C$8))</f>
        <v>0.12464155405176947</v>
      </c>
      <c r="L29" s="29">
        <f t="shared" ref="L29:L38" si="15">1-EXP(L$23*($A28^$C$8-$A29^$C$8))</f>
        <v>0.18740055262853539</v>
      </c>
      <c r="M29" s="29">
        <f t="shared" ref="M29:M38" si="16">1-EXP(M$23*($A28^$C$8-$A29^$C$8))</f>
        <v>0.16029425851246959</v>
      </c>
      <c r="N29" s="25">
        <f t="shared" ref="N29:N38" si="17">1-EXP(N$23*($A28^$C$8-$A29^$C$8))</f>
        <v>0.2756539125346904</v>
      </c>
      <c r="O29" s="29">
        <f t="shared" ref="O29:O38" si="18">1-EXP(O$23*($A28^$C$8-$A29^$C$8))</f>
        <v>0.23775976920683772</v>
      </c>
      <c r="P29" s="29">
        <f t="shared" ref="P29:P38" si="19">1-EXP(P$23*($A28^$C$8-$A29^$C$8))</f>
        <v>0.34506396091551872</v>
      </c>
      <c r="Q29" s="55">
        <f t="shared" ref="Q29:Q38" si="20">1-EXP(Q$23*($A28^$C$8-$A29^$C$8))</f>
        <v>0.29973554380668399</v>
      </c>
      <c r="R29" s="72"/>
    </row>
    <row r="30" spans="1:18" x14ac:dyDescent="0.2">
      <c r="A30" s="10">
        <v>2</v>
      </c>
      <c r="B30" s="25">
        <f t="shared" si="5"/>
        <v>6.5457948506175589E-2</v>
      </c>
      <c r="C30" s="29">
        <f t="shared" si="6"/>
        <v>5.5400202407175803E-2</v>
      </c>
      <c r="D30" s="29">
        <f t="shared" si="7"/>
        <v>8.501261936073945E-2</v>
      </c>
      <c r="E30" s="29">
        <f t="shared" si="8"/>
        <v>7.2067755540260015E-2</v>
      </c>
      <c r="F30" s="25">
        <f t="shared" si="9"/>
        <v>3.9476821989941957E-2</v>
      </c>
      <c r="G30" s="29">
        <f t="shared" si="10"/>
        <v>3.3339969929965019E-2</v>
      </c>
      <c r="H30" s="29">
        <f t="shared" si="11"/>
        <v>5.1485441925609887E-2</v>
      </c>
      <c r="I30" s="55">
        <f t="shared" si="12"/>
        <v>4.3524447875814443E-2</v>
      </c>
      <c r="J30" s="29">
        <f t="shared" si="13"/>
        <v>4.5078698244842563E-2</v>
      </c>
      <c r="K30" s="29">
        <f t="shared" si="14"/>
        <v>3.8088385215130915E-2</v>
      </c>
      <c r="L30" s="29">
        <f t="shared" si="15"/>
        <v>5.8738586835132667E-2</v>
      </c>
      <c r="M30" s="29">
        <f t="shared" si="16"/>
        <v>4.968568752073832E-2</v>
      </c>
      <c r="N30" s="25">
        <f t="shared" si="17"/>
        <v>8.9782556884477893E-2</v>
      </c>
      <c r="O30" s="29">
        <f t="shared" si="18"/>
        <v>7.6141950319848384E-2</v>
      </c>
      <c r="P30" s="29">
        <f t="shared" si="19"/>
        <v>0.1161394820081878</v>
      </c>
      <c r="Q30" s="55">
        <f t="shared" si="20"/>
        <v>9.8715914766068114E-2</v>
      </c>
      <c r="R30" s="72"/>
    </row>
    <row r="31" spans="1:18" x14ac:dyDescent="0.2">
      <c r="A31" s="10">
        <v>3</v>
      </c>
      <c r="B31" s="25">
        <f t="shared" si="5"/>
        <v>4.7266404731971301E-2</v>
      </c>
      <c r="C31" s="29">
        <f t="shared" si="6"/>
        <v>3.9943983580342013E-2</v>
      </c>
      <c r="D31" s="29">
        <f t="shared" si="7"/>
        <v>6.1567562484196703E-2</v>
      </c>
      <c r="E31" s="29">
        <f t="shared" si="8"/>
        <v>5.209081523524306E-2</v>
      </c>
      <c r="F31" s="25">
        <f t="shared" si="9"/>
        <v>2.839637184706012E-2</v>
      </c>
      <c r="G31" s="29">
        <f t="shared" si="10"/>
        <v>2.3960519139410552E-2</v>
      </c>
      <c r="H31" s="29">
        <f t="shared" si="11"/>
        <v>3.7099899752233712E-2</v>
      </c>
      <c r="I31" s="55">
        <f t="shared" si="12"/>
        <v>3.1326502520385935E-2</v>
      </c>
      <c r="J31" s="29">
        <f t="shared" si="13"/>
        <v>3.2452583016027492E-2</v>
      </c>
      <c r="K31" s="29">
        <f t="shared" si="14"/>
        <v>2.7392074264963817E-2</v>
      </c>
      <c r="L31" s="29">
        <f t="shared" si="15"/>
        <v>4.2371981233979228E-2</v>
      </c>
      <c r="M31" s="29">
        <f t="shared" si="16"/>
        <v>3.5793495478174564E-2</v>
      </c>
      <c r="N31" s="25">
        <f t="shared" si="17"/>
        <v>6.5069173788358858E-2</v>
      </c>
      <c r="O31" s="29">
        <f t="shared" si="18"/>
        <v>5.5069390337255109E-2</v>
      </c>
      <c r="P31" s="29">
        <f t="shared" si="19"/>
        <v>8.451305037620005E-2</v>
      </c>
      <c r="Q31" s="55">
        <f t="shared" si="20"/>
        <v>7.1641248209966979E-2</v>
      </c>
      <c r="R31" s="72"/>
    </row>
    <row r="32" spans="1:18" x14ac:dyDescent="0.2">
      <c r="A32" s="10">
        <v>4</v>
      </c>
      <c r="B32" s="25">
        <f t="shared" si="5"/>
        <v>3.8275199680720129E-2</v>
      </c>
      <c r="C32" s="29">
        <f t="shared" si="6"/>
        <v>3.2321989162718223E-2</v>
      </c>
      <c r="D32" s="29">
        <f t="shared" si="7"/>
        <v>4.9927892135003371E-2</v>
      </c>
      <c r="E32" s="29">
        <f t="shared" si="8"/>
        <v>4.2202348578475823E-2</v>
      </c>
      <c r="F32" s="25">
        <f t="shared" si="9"/>
        <v>2.2951505603802991E-2</v>
      </c>
      <c r="G32" s="29">
        <f t="shared" si="10"/>
        <v>1.9357719819231622E-2</v>
      </c>
      <c r="H32" s="29">
        <f t="shared" si="11"/>
        <v>3.0012094788205546E-2</v>
      </c>
      <c r="I32" s="55">
        <f t="shared" si="12"/>
        <v>2.5327148963933621E-2</v>
      </c>
      <c r="J32" s="29">
        <f t="shared" si="13"/>
        <v>2.6240504715775659E-2</v>
      </c>
      <c r="K32" s="29">
        <f t="shared" si="14"/>
        <v>2.213757763261226E-2</v>
      </c>
      <c r="L32" s="29">
        <f t="shared" si="15"/>
        <v>3.4294999134628634E-2</v>
      </c>
      <c r="M32" s="29">
        <f t="shared" si="16"/>
        <v>2.8951509385131802E-2</v>
      </c>
      <c r="N32" s="25">
        <f t="shared" si="17"/>
        <v>5.278626559002042E-2</v>
      </c>
      <c r="O32" s="29">
        <f t="shared" si="18"/>
        <v>4.4628892707766155E-2</v>
      </c>
      <c r="P32" s="29">
        <f t="shared" si="19"/>
        <v>6.8696404120850652E-2</v>
      </c>
      <c r="Q32" s="55">
        <f t="shared" si="20"/>
        <v>5.8156681419086254E-2</v>
      </c>
      <c r="R32" s="72"/>
    </row>
    <row r="33" spans="1:18" x14ac:dyDescent="0.2">
      <c r="A33" s="10">
        <v>5</v>
      </c>
      <c r="B33" s="25">
        <f t="shared" si="5"/>
        <v>3.2712568437722966E-2</v>
      </c>
      <c r="C33" s="29">
        <f t="shared" si="6"/>
        <v>2.7612099444212612E-2</v>
      </c>
      <c r="D33" s="29">
        <f t="shared" si="7"/>
        <v>4.2709663566214973E-2</v>
      </c>
      <c r="E33" s="29">
        <f t="shared" si="8"/>
        <v>3.6079743354949123E-2</v>
      </c>
      <c r="F33" s="25">
        <f t="shared" si="9"/>
        <v>1.9593226543230924E-2</v>
      </c>
      <c r="G33" s="29">
        <f t="shared" si="10"/>
        <v>1.6520832989878831E-2</v>
      </c>
      <c r="H33" s="29">
        <f t="shared" si="11"/>
        <v>2.5634325656070711E-2</v>
      </c>
      <c r="I33" s="55">
        <f t="shared" si="12"/>
        <v>2.1625124414206165E-2</v>
      </c>
      <c r="J33" s="29">
        <f t="shared" si="13"/>
        <v>2.2406516178624103E-2</v>
      </c>
      <c r="K33" s="29">
        <f t="shared" si="14"/>
        <v>1.8897238480898193E-2</v>
      </c>
      <c r="L33" s="29">
        <f t="shared" si="15"/>
        <v>2.9301979136063916E-2</v>
      </c>
      <c r="M33" s="29">
        <f t="shared" si="16"/>
        <v>2.4726466271701497E-2</v>
      </c>
      <c r="N33" s="25">
        <f t="shared" si="17"/>
        <v>4.5164683825347773E-2</v>
      </c>
      <c r="O33" s="29">
        <f t="shared" si="18"/>
        <v>3.8161304923064798E-2</v>
      </c>
      <c r="P33" s="29">
        <f t="shared" si="19"/>
        <v>5.8849815103718117E-2</v>
      </c>
      <c r="Q33" s="55">
        <f t="shared" si="20"/>
        <v>4.978022953765715E-2</v>
      </c>
      <c r="R33" s="72"/>
    </row>
    <row r="34" spans="1:18" x14ac:dyDescent="0.2">
      <c r="A34" s="10">
        <v>6</v>
      </c>
      <c r="B34" s="25">
        <f t="shared" si="5"/>
        <v>2.8860216156445406E-2</v>
      </c>
      <c r="C34" s="29">
        <f t="shared" si="6"/>
        <v>2.4352816601640237E-2</v>
      </c>
      <c r="D34" s="29">
        <f t="shared" si="7"/>
        <v>3.7703132533447814E-2</v>
      </c>
      <c r="E34" s="29">
        <f t="shared" si="8"/>
        <v>3.183742057399741E-2</v>
      </c>
      <c r="F34" s="25">
        <f t="shared" si="9"/>
        <v>1.727206249201263E-2</v>
      </c>
      <c r="G34" s="29">
        <f t="shared" si="10"/>
        <v>1.4560941236327118E-2</v>
      </c>
      <c r="H34" s="29">
        <f t="shared" si="11"/>
        <v>2.2605774165675996E-2</v>
      </c>
      <c r="I34" s="55">
        <f t="shared" si="12"/>
        <v>1.9065594074900605E-2</v>
      </c>
      <c r="J34" s="29">
        <f t="shared" si="13"/>
        <v>1.9755437564643152E-2</v>
      </c>
      <c r="K34" s="29">
        <f t="shared" si="14"/>
        <v>1.6657824456627668E-2</v>
      </c>
      <c r="L34" s="29">
        <f t="shared" si="15"/>
        <v>2.5845887718496718E-2</v>
      </c>
      <c r="M34" s="29">
        <f t="shared" si="16"/>
        <v>2.1803969568359616E-2</v>
      </c>
      <c r="N34" s="25">
        <f t="shared" si="17"/>
        <v>3.9876401210383716E-2</v>
      </c>
      <c r="O34" s="29">
        <f t="shared" si="18"/>
        <v>3.3678526859470481E-2</v>
      </c>
      <c r="P34" s="29">
        <f t="shared" si="19"/>
        <v>5.2003244028775097E-2</v>
      </c>
      <c r="Q34" s="55">
        <f t="shared" si="20"/>
        <v>4.3964051277572525E-2</v>
      </c>
    </row>
    <row r="35" spans="1:18" x14ac:dyDescent="0.2">
      <c r="A35" s="10">
        <v>7</v>
      </c>
      <c r="B35" s="25">
        <f t="shared" si="5"/>
        <v>2.6001594997765221E-2</v>
      </c>
      <c r="C35" s="29">
        <f t="shared" si="6"/>
        <v>2.193560149753393E-2</v>
      </c>
      <c r="D35" s="29">
        <f t="shared" si="7"/>
        <v>3.3984045087285142E-2</v>
      </c>
      <c r="E35" s="29">
        <f t="shared" si="8"/>
        <v>2.868828252105049E-2</v>
      </c>
      <c r="F35" s="25">
        <f t="shared" si="9"/>
        <v>1.5552062663873323E-2</v>
      </c>
      <c r="G35" s="29">
        <f t="shared" si="10"/>
        <v>1.3109119055975671E-2</v>
      </c>
      <c r="H35" s="29">
        <f t="shared" si="11"/>
        <v>2.0360152942485277E-2</v>
      </c>
      <c r="I35" s="55">
        <f t="shared" si="12"/>
        <v>1.716855406704354E-2</v>
      </c>
      <c r="J35" s="29">
        <f t="shared" si="13"/>
        <v>1.7790381811670808E-2</v>
      </c>
      <c r="K35" s="29">
        <f t="shared" si="14"/>
        <v>1.4998524389095991E-2</v>
      </c>
      <c r="L35" s="29">
        <f t="shared" si="15"/>
        <v>2.3282248098492886E-2</v>
      </c>
      <c r="M35" s="29">
        <f t="shared" si="16"/>
        <v>1.9637195955154008E-2</v>
      </c>
      <c r="N35" s="25">
        <f t="shared" si="17"/>
        <v>3.5946967012123521E-2</v>
      </c>
      <c r="O35" s="29">
        <f t="shared" si="18"/>
        <v>3.0350147696413976E-2</v>
      </c>
      <c r="P35" s="29">
        <f t="shared" si="19"/>
        <v>4.6908293660376188E-2</v>
      </c>
      <c r="Q35" s="55">
        <f t="shared" si="20"/>
        <v>3.9640190028589095E-2</v>
      </c>
    </row>
    <row r="36" spans="1:18" x14ac:dyDescent="0.2">
      <c r="A36" s="10">
        <v>8</v>
      </c>
      <c r="B36" s="25">
        <f t="shared" si="5"/>
        <v>2.377852726916907E-2</v>
      </c>
      <c r="C36" s="29">
        <f t="shared" si="6"/>
        <v>2.0056578021514393E-2</v>
      </c>
      <c r="D36" s="29">
        <f t="shared" si="7"/>
        <v>3.108945923911588E-2</v>
      </c>
      <c r="E36" s="29">
        <f t="shared" si="8"/>
        <v>2.6238618077923492E-2</v>
      </c>
      <c r="F36" s="25">
        <f t="shared" si="9"/>
        <v>1.421588106575522E-2</v>
      </c>
      <c r="G36" s="29">
        <f t="shared" si="10"/>
        <v>1.1981548048200508E-2</v>
      </c>
      <c r="H36" s="29">
        <f t="shared" si="11"/>
        <v>1.8614796304392223E-2</v>
      </c>
      <c r="I36" s="55">
        <f t="shared" si="12"/>
        <v>1.5694598943728266E-2</v>
      </c>
      <c r="J36" s="29">
        <f t="shared" si="13"/>
        <v>1.626348435875058E-2</v>
      </c>
      <c r="K36" s="29">
        <f t="shared" si="14"/>
        <v>1.3709569154940815E-2</v>
      </c>
      <c r="L36" s="29">
        <f t="shared" si="15"/>
        <v>2.1289129487514047E-2</v>
      </c>
      <c r="M36" s="29">
        <f t="shared" si="16"/>
        <v>1.795324482074423E-2</v>
      </c>
      <c r="N36" s="25">
        <f t="shared" si="17"/>
        <v>3.2888051018428399E-2</v>
      </c>
      <c r="O36" s="29">
        <f t="shared" si="18"/>
        <v>2.7760615312050874E-2</v>
      </c>
      <c r="P36" s="29">
        <f t="shared" si="19"/>
        <v>4.293757327176384E-2</v>
      </c>
      <c r="Q36" s="55">
        <f t="shared" si="20"/>
        <v>3.6272947767602481E-2</v>
      </c>
    </row>
    <row r="37" spans="1:18" x14ac:dyDescent="0.2">
      <c r="A37" s="10">
        <v>9</v>
      </c>
      <c r="B37" s="25">
        <f t="shared" si="5"/>
        <v>2.19898846150689E-2</v>
      </c>
      <c r="C37" s="29">
        <f t="shared" si="6"/>
        <v>1.854523873411118E-2</v>
      </c>
      <c r="D37" s="29">
        <f t="shared" si="7"/>
        <v>2.8759029056593666E-2</v>
      </c>
      <c r="E37" s="29">
        <f t="shared" si="8"/>
        <v>2.4267234837585527E-2</v>
      </c>
      <c r="F37" s="25">
        <f t="shared" si="9"/>
        <v>1.3141706493902228E-2</v>
      </c>
      <c r="G37" s="29">
        <f t="shared" si="10"/>
        <v>1.1075253602123358E-2</v>
      </c>
      <c r="H37" s="29">
        <f t="shared" si="11"/>
        <v>1.7211144383573296E-2</v>
      </c>
      <c r="I37" s="55">
        <f t="shared" si="12"/>
        <v>1.4509514452570982E-2</v>
      </c>
      <c r="J37" s="29">
        <f t="shared" si="13"/>
        <v>1.503577274364154E-2</v>
      </c>
      <c r="K37" s="29">
        <f t="shared" si="14"/>
        <v>1.2673405934939264E-2</v>
      </c>
      <c r="L37" s="29">
        <f t="shared" si="15"/>
        <v>1.9685848712093557E-2</v>
      </c>
      <c r="M37" s="29">
        <f t="shared" si="16"/>
        <v>1.6599054404458746E-2</v>
      </c>
      <c r="N37" s="25">
        <f t="shared" si="17"/>
        <v>3.0424927927598433E-2</v>
      </c>
      <c r="O37" s="29">
        <f t="shared" si="18"/>
        <v>2.567639407213651E-2</v>
      </c>
      <c r="P37" s="29">
        <f t="shared" si="19"/>
        <v>3.9737387193388485E-2</v>
      </c>
      <c r="Q37" s="55">
        <f t="shared" si="20"/>
        <v>3.3560740032776537E-2</v>
      </c>
    </row>
    <row r="38" spans="1:18" x14ac:dyDescent="0.2">
      <c r="A38" s="11">
        <v>10</v>
      </c>
      <c r="B38" s="26">
        <f t="shared" si="5"/>
        <v>2.0513095039650042E-2</v>
      </c>
      <c r="C38" s="56">
        <f t="shared" si="6"/>
        <v>1.7297733572355201E-2</v>
      </c>
      <c r="D38" s="56">
        <f t="shared" si="7"/>
        <v>2.6833909873607009E-2</v>
      </c>
      <c r="E38" s="56">
        <f t="shared" si="8"/>
        <v>2.2639280878518742E-2</v>
      </c>
      <c r="F38" s="26">
        <f t="shared" si="9"/>
        <v>1.2255415786947554E-2</v>
      </c>
      <c r="G38" s="56">
        <f t="shared" si="10"/>
        <v>1.0327596554708496E-2</v>
      </c>
      <c r="H38" s="56">
        <f t="shared" si="11"/>
        <v>1.6052645803471655E-2</v>
      </c>
      <c r="I38" s="57">
        <f t="shared" si="12"/>
        <v>1.3531611237815655E-2</v>
      </c>
      <c r="J38" s="56">
        <f t="shared" si="13"/>
        <v>1.402265401726277E-2</v>
      </c>
      <c r="K38" s="56">
        <f t="shared" si="14"/>
        <v>1.1818508470394562E-2</v>
      </c>
      <c r="L38" s="56">
        <f t="shared" si="15"/>
        <v>1.8362336706424953E-2</v>
      </c>
      <c r="M38" s="56">
        <f t="shared" si="16"/>
        <v>1.5481430934088158E-2</v>
      </c>
      <c r="N38" s="26">
        <f t="shared" si="17"/>
        <v>2.8389931637025967E-2</v>
      </c>
      <c r="O38" s="56">
        <f t="shared" si="18"/>
        <v>2.3955072524449172E-2</v>
      </c>
      <c r="P38" s="56">
        <f t="shared" si="19"/>
        <v>3.7091523580594532E-2</v>
      </c>
      <c r="Q38" s="57">
        <f t="shared" si="20"/>
        <v>3.1319408538602822E-2</v>
      </c>
    </row>
    <row r="39" spans="1:18" x14ac:dyDescent="0.2">
      <c r="G39" s="29"/>
      <c r="H39" s="29"/>
      <c r="I39" s="29"/>
    </row>
    <row r="40" spans="1:18" x14ac:dyDescent="0.2">
      <c r="A40" t="s">
        <v>159</v>
      </c>
      <c r="R40" s="31"/>
    </row>
    <row r="41" spans="1:18" x14ac:dyDescent="0.2">
      <c r="A41" t="s">
        <v>160</v>
      </c>
      <c r="R41" s="31"/>
    </row>
    <row r="42" spans="1:18" x14ac:dyDescent="0.2">
      <c r="A42" t="s">
        <v>161</v>
      </c>
      <c r="R42" s="31"/>
    </row>
    <row r="43" spans="1:18" x14ac:dyDescent="0.2">
      <c r="R43" s="31"/>
    </row>
    <row r="44" spans="1:18" s="115" customFormat="1" x14ac:dyDescent="0.2">
      <c r="A44" s="129" t="s">
        <v>230</v>
      </c>
      <c r="R44" s="123"/>
    </row>
    <row r="45" spans="1:18" x14ac:dyDescent="0.2">
      <c r="A45">
        <v>0</v>
      </c>
    </row>
    <row r="46" spans="1:18" x14ac:dyDescent="0.2">
      <c r="A46">
        <v>1</v>
      </c>
      <c r="B46" s="38">
        <f ca="1">1-EXP(B$24*($A45^$F$8-$A46^$F$8))</f>
        <v>0.2036731296334009</v>
      </c>
      <c r="C46" s="38">
        <f t="shared" ref="C46:Q55" ca="1" si="21">1-EXP(C$24*($A45^$F$8-$A46^$F$8))</f>
        <v>0.17483654161770446</v>
      </c>
      <c r="D46" s="38">
        <f t="shared" ca="1" si="21"/>
        <v>0.26012169373242899</v>
      </c>
      <c r="E46" s="38">
        <f t="shared" ca="1" si="21"/>
        <v>0.22447419914764155</v>
      </c>
      <c r="F46" s="38">
        <f t="shared" ca="1" si="21"/>
        <v>0.12473330088411672</v>
      </c>
      <c r="G46" s="38">
        <f t="shared" ca="1" si="21"/>
        <v>0.106329255005291</v>
      </c>
      <c r="H46" s="38">
        <f t="shared" ca="1" si="21"/>
        <v>0.16158052764249831</v>
      </c>
      <c r="I46" s="38">
        <f t="shared" ca="1" si="21"/>
        <v>0.13818115266269937</v>
      </c>
      <c r="J46" s="38">
        <f t="shared" ca="1" si="21"/>
        <v>0.14405684339310509</v>
      </c>
      <c r="K46" s="38">
        <f t="shared" ca="1" si="21"/>
        <v>0.12300643894933005</v>
      </c>
      <c r="L46" s="38">
        <f t="shared" ca="1" si="21"/>
        <v>0.18597856098027921</v>
      </c>
      <c r="M46" s="38">
        <f t="shared" ca="1" si="21"/>
        <v>0.15939164655656701</v>
      </c>
      <c r="N46" s="38">
        <f ca="1">1-EXP(N$24*($A45^$F$8-$A46^$F$8))</f>
        <v>0.2700722936696629</v>
      </c>
      <c r="O46" s="38">
        <f t="shared" ca="1" si="21"/>
        <v>0.23328443965570955</v>
      </c>
      <c r="P46" s="38">
        <f t="shared" ca="1" si="21"/>
        <v>0.34061065629390297</v>
      </c>
      <c r="Q46" s="38">
        <f t="shared" ca="1" si="21"/>
        <v>0.29629556174716287</v>
      </c>
    </row>
    <row r="47" spans="1:18" x14ac:dyDescent="0.2">
      <c r="A47">
        <v>2</v>
      </c>
      <c r="B47" s="38">
        <f t="shared" ref="B47:B55" ca="1" si="22">1-EXP(B$24*($A46^$F$8-$A47^$F$8))</f>
        <v>6.3958915133980998E-2</v>
      </c>
      <c r="C47" s="38">
        <f t="shared" ca="1" si="21"/>
        <v>5.4245575364577747E-2</v>
      </c>
      <c r="D47" s="38">
        <f t="shared" ca="1" si="21"/>
        <v>8.3720584054469915E-2</v>
      </c>
      <c r="E47" s="38">
        <f ca="1">1-EXP(E$24*($A46^$F$8-$A47^$F$8))</f>
        <v>7.1121698531031785E-2</v>
      </c>
      <c r="F47" s="38">
        <f t="shared" ca="1" si="21"/>
        <v>3.792685932682438E-2</v>
      </c>
      <c r="G47" s="38">
        <f t="shared" ca="1" si="21"/>
        <v>3.2099237947556425E-2</v>
      </c>
      <c r="H47" s="38">
        <f t="shared" ca="1" si="21"/>
        <v>4.986112137952381E-2</v>
      </c>
      <c r="I47" s="38">
        <f t="shared" ca="1" si="21"/>
        <v>4.2240339127345483E-2</v>
      </c>
      <c r="J47" s="38">
        <f t="shared" ca="1" si="21"/>
        <v>4.414000761493575E-2</v>
      </c>
      <c r="K47" s="38">
        <f t="shared" ca="1" si="21"/>
        <v>3.7376373478295477E-2</v>
      </c>
      <c r="L47" s="38">
        <f t="shared" ca="1" si="21"/>
        <v>5.7969657715185363E-2</v>
      </c>
      <c r="M47" s="38">
        <f t="shared" ca="1" si="21"/>
        <v>4.9141886668995993E-2</v>
      </c>
      <c r="N47" s="38">
        <f t="shared" ca="1" si="21"/>
        <v>8.7314148924737989E-2</v>
      </c>
      <c r="O47" s="38">
        <f t="shared" ca="1" si="21"/>
        <v>7.419661863361382E-2</v>
      </c>
      <c r="P47" s="38">
        <f ca="1">1-EXP(P$24*($A46^$F$8-$A47^$F$8))</f>
        <v>0.11384092976129223</v>
      </c>
      <c r="Q47" s="38">
        <f t="shared" ca="1" si="21"/>
        <v>9.6953989893778458E-2</v>
      </c>
    </row>
    <row r="48" spans="1:18" x14ac:dyDescent="0.2">
      <c r="A48">
        <v>3</v>
      </c>
      <c r="B48" s="38">
        <f t="shared" ca="1" si="22"/>
        <v>4.6133140591178234E-2</v>
      </c>
      <c r="C48" s="38">
        <f t="shared" ca="1" si="21"/>
        <v>3.9070374002732944E-2</v>
      </c>
      <c r="D48" s="38">
        <f t="shared" ca="1" si="21"/>
        <v>6.056722010591542E-2</v>
      </c>
      <c r="E48" s="38">
        <f ca="1">1-EXP(E$24*($A47^$F$8-$A48^$F$8))</f>
        <v>5.1354750470546273E-2</v>
      </c>
      <c r="F48" s="38">
        <f t="shared" ca="1" si="21"/>
        <v>2.725110781517881E-2</v>
      </c>
      <c r="G48" s="38">
        <f t="shared" ca="1" si="21"/>
        <v>2.3044194460086431E-2</v>
      </c>
      <c r="H48" s="38">
        <f t="shared" ca="1" si="21"/>
        <v>3.5889136721891091E-2</v>
      </c>
      <c r="I48" s="38">
        <f t="shared" ca="1" si="21"/>
        <v>3.0369659432625373E-2</v>
      </c>
      <c r="J48" s="38">
        <f t="shared" ca="1" si="21"/>
        <v>3.174434914015678E-2</v>
      </c>
      <c r="K48" s="38">
        <f t="shared" ca="1" si="21"/>
        <v>2.6853406020728054E-2</v>
      </c>
      <c r="L48" s="38">
        <f t="shared" ca="1" si="21"/>
        <v>4.1775771344684243E-2</v>
      </c>
      <c r="M48" s="38">
        <f t="shared" ca="1" si="21"/>
        <v>3.5367680546526725E-2</v>
      </c>
      <c r="N48" s="38">
        <f t="shared" ca="1" si="21"/>
        <v>6.320149364852945E-2</v>
      </c>
      <c r="O48" s="38">
        <f t="shared" ca="1" si="21"/>
        <v>5.3599864765435545E-2</v>
      </c>
      <c r="P48" s="38">
        <f ca="1">1-EXP(P$24*($A47^$F$8-$A48^$F$8))</f>
        <v>8.2739666004246759E-2</v>
      </c>
      <c r="Q48" s="38">
        <f t="shared" ca="1" si="21"/>
        <v>7.0282679949332572E-2</v>
      </c>
    </row>
    <row r="49" spans="1:17" x14ac:dyDescent="0.2">
      <c r="A49">
        <v>4</v>
      </c>
      <c r="B49" s="38">
        <f t="shared" ca="1" si="22"/>
        <v>3.7332277084844545E-2</v>
      </c>
      <c r="C49" s="38">
        <f t="shared" ca="1" si="21"/>
        <v>3.1594509270848614E-2</v>
      </c>
      <c r="D49" s="38">
        <f t="shared" ca="1" si="21"/>
        <v>4.9084266986941572E-2</v>
      </c>
      <c r="E49" s="38">
        <f ca="1">1-EXP(E$24*($A48^$F$8-$A49^$F$8))</f>
        <v>4.1579606708707084E-2</v>
      </c>
      <c r="F49" s="38">
        <f t="shared" ca="1" si="21"/>
        <v>2.201087257492651E-2</v>
      </c>
      <c r="G49" s="38">
        <f t="shared" ca="1" si="21"/>
        <v>1.8605177047874899E-2</v>
      </c>
      <c r="H49" s="38">
        <f t="shared" ca="1" si="21"/>
        <v>2.901276392459351E-2</v>
      </c>
      <c r="I49" s="38">
        <f t="shared" ca="1" si="21"/>
        <v>2.4537336178637736E-2</v>
      </c>
      <c r="J49" s="38">
        <f t="shared" ca="1" si="21"/>
        <v>2.5651528949060198E-2</v>
      </c>
      <c r="K49" s="38">
        <f t="shared" ca="1" si="21"/>
        <v>2.168879174391003E-2</v>
      </c>
      <c r="L49" s="38">
        <f t="shared" ca="1" si="21"/>
        <v>3.3791392746556403E-2</v>
      </c>
      <c r="M49" s="38">
        <f t="shared" ca="1" si="21"/>
        <v>2.8589732302544135E-2</v>
      </c>
      <c r="N49" s="38">
        <f t="shared" ca="1" si="21"/>
        <v>5.1232824674014688E-2</v>
      </c>
      <c r="O49" s="38">
        <f t="shared" ca="1" si="21"/>
        <v>4.3407210227867421E-2</v>
      </c>
      <c r="P49" s="38">
        <f t="shared" ca="1" si="21"/>
        <v>6.7205433236205647E-2</v>
      </c>
      <c r="Q49" s="38">
        <f t="shared" ca="1" si="21"/>
        <v>5.7014195262359735E-2</v>
      </c>
    </row>
    <row r="50" spans="1:17" x14ac:dyDescent="0.2">
      <c r="A50">
        <v>5</v>
      </c>
      <c r="B50" s="38">
        <f t="shared" ca="1" si="22"/>
        <v>3.1891107658155504E-2</v>
      </c>
      <c r="C50" s="38">
        <f t="shared" ca="1" si="21"/>
        <v>2.6977869215994876E-2</v>
      </c>
      <c r="D50" s="38">
        <f t="shared" ca="1" si="21"/>
        <v>4.1967892493392167E-2</v>
      </c>
      <c r="E50" s="38">
        <f ca="1">1-EXP(E$24*($A49^$F$8-$A50^$F$8))</f>
        <v>3.5530880825616173E-2</v>
      </c>
      <c r="F50" s="38">
        <f t="shared" ca="1" si="21"/>
        <v>1.8781019653766551E-2</v>
      </c>
      <c r="G50" s="38">
        <f t="shared" ca="1" si="21"/>
        <v>1.587101115979006E-2</v>
      </c>
      <c r="H50" s="38">
        <f t="shared" ca="1" si="21"/>
        <v>2.4768534040793488E-2</v>
      </c>
      <c r="I50" s="38">
        <f t="shared" ca="1" si="21"/>
        <v>2.0940735151495526E-2</v>
      </c>
      <c r="J50" s="38">
        <f t="shared" ca="1" si="21"/>
        <v>2.1893451973803657E-2</v>
      </c>
      <c r="K50" s="38">
        <f t="shared" ca="1" si="21"/>
        <v>1.8505752362707462E-2</v>
      </c>
      <c r="L50" s="38">
        <f t="shared" ca="1" si="21"/>
        <v>2.8858545030044258E-2</v>
      </c>
      <c r="M50" s="38">
        <f t="shared" ca="1" si="21"/>
        <v>2.4406606681548593E-2</v>
      </c>
      <c r="N50" s="38">
        <f t="shared" ca="1" si="21"/>
        <v>4.3812169701514581E-2</v>
      </c>
      <c r="O50" s="38">
        <f t="shared" ref="O50:O55" ca="1" si="23">1-EXP(O$24*($A49^$F$8-$A50^$F$8))</f>
        <v>3.7097790845170286E-2</v>
      </c>
      <c r="P50" s="38">
        <f t="shared" ca="1" si="21"/>
        <v>5.7542233423777733E-2</v>
      </c>
      <c r="Q50" s="38">
        <f t="shared" ca="1" si="21"/>
        <v>4.8777855223528621E-2</v>
      </c>
    </row>
    <row r="51" spans="1:17" x14ac:dyDescent="0.2">
      <c r="A51">
        <v>6</v>
      </c>
      <c r="B51" s="38">
        <f t="shared" ca="1" si="22"/>
        <v>2.8124744855617001E-2</v>
      </c>
      <c r="C51" s="38">
        <f t="shared" ca="1" si="21"/>
        <v>2.3784617532319419E-2</v>
      </c>
      <c r="D51" s="38">
        <f t="shared" ca="1" si="21"/>
        <v>3.7034385056207264E-2</v>
      </c>
      <c r="E51" s="38">
        <f ca="1">1-EXP(E$24*($A50^$F$8-$A51^$F$8))</f>
        <v>3.134165314397197E-2</v>
      </c>
      <c r="F51" s="38">
        <f t="shared" ca="1" si="21"/>
        <v>1.6549735001375687E-2</v>
      </c>
      <c r="G51" s="38">
        <f t="shared" ca="1" si="21"/>
        <v>1.3982983908457536E-2</v>
      </c>
      <c r="H51" s="38">
        <f t="shared" ca="1" si="21"/>
        <v>2.183384952641243E-2</v>
      </c>
      <c r="I51" s="38">
        <f t="shared" ca="1" si="21"/>
        <v>1.8455285317307668E-2</v>
      </c>
      <c r="J51" s="38">
        <f t="shared" ca="1" si="21"/>
        <v>1.9296042092849408E-2</v>
      </c>
      <c r="K51" s="38">
        <f t="shared" ca="1" si="21"/>
        <v>1.6306898546338933E-2</v>
      </c>
      <c r="L51" s="38">
        <f t="shared" ca="1" si="21"/>
        <v>2.5445608591879054E-2</v>
      </c>
      <c r="M51" s="38">
        <f t="shared" ca="1" si="21"/>
        <v>2.1514330446600005E-2</v>
      </c>
      <c r="N51" s="38">
        <f t="shared" ca="1" si="21"/>
        <v>3.8666260997660684E-2</v>
      </c>
      <c r="O51" s="38">
        <f t="shared" ca="1" si="23"/>
        <v>3.2726968842377469E-2</v>
      </c>
      <c r="P51" s="38">
        <f t="shared" ca="1" si="21"/>
        <v>5.0826974111031875E-2</v>
      </c>
      <c r="Q51" s="38">
        <f t="shared" ca="1" si="21"/>
        <v>4.3061936638363663E-2</v>
      </c>
    </row>
    <row r="52" spans="1:17" x14ac:dyDescent="0.2">
      <c r="A52">
        <v>7</v>
      </c>
      <c r="B52" s="38">
        <f t="shared" ca="1" si="22"/>
        <v>2.5331025304291988E-2</v>
      </c>
      <c r="C52" s="38">
        <f t="shared" ca="1" si="21"/>
        <v>2.1417254878908998E-2</v>
      </c>
      <c r="D52" s="38">
        <f t="shared" ca="1" si="21"/>
        <v>3.3370939219930285E-2</v>
      </c>
      <c r="E52" s="38">
        <f t="shared" ca="1" si="21"/>
        <v>2.8233051864446024E-2</v>
      </c>
      <c r="F52" s="38">
        <f t="shared" ca="1" si="21"/>
        <v>1.489698524341998E-2</v>
      </c>
      <c r="G52" s="38">
        <f t="shared" ca="1" si="21"/>
        <v>1.2584921991139919E-2</v>
      </c>
      <c r="H52" s="38">
        <f t="shared" ca="1" si="21"/>
        <v>1.9658693288209239E-2</v>
      </c>
      <c r="I52" s="38">
        <f t="shared" ca="1" si="21"/>
        <v>1.6613848530606323E-2</v>
      </c>
      <c r="J52" s="38">
        <f t="shared" ca="1" si="21"/>
        <v>1.7371460415794404E-2</v>
      </c>
      <c r="K52" s="38">
        <f t="shared" ca="1" si="21"/>
        <v>1.4678218440742685E-2</v>
      </c>
      <c r="L52" s="38">
        <f t="shared" ca="1" si="21"/>
        <v>2.2914869537784988E-2</v>
      </c>
      <c r="M52" s="38">
        <f t="shared" ca="1" si="21"/>
        <v>1.9370689622192572E-2</v>
      </c>
      <c r="N52" s="38">
        <f t="shared" ca="1" si="21"/>
        <v>3.484432657610137E-2</v>
      </c>
      <c r="O52" s="38">
        <f t="shared" ca="1" si="23"/>
        <v>2.9483066794442236E-2</v>
      </c>
      <c r="P52" s="38">
        <f t="shared" ca="1" si="21"/>
        <v>4.583194326558615E-2</v>
      </c>
      <c r="Q52" s="38">
        <f t="shared" ca="1" si="21"/>
        <v>3.8814345399534989E-2</v>
      </c>
    </row>
    <row r="53" spans="1:17" x14ac:dyDescent="0.2">
      <c r="A53">
        <v>8</v>
      </c>
      <c r="B53" s="38">
        <f t="shared" ca="1" si="22"/>
        <v>2.3159130208954215E-2</v>
      </c>
      <c r="C53" s="38">
        <f t="shared" ca="1" si="21"/>
        <v>1.9577550685314082E-2</v>
      </c>
      <c r="D53" s="38">
        <f t="shared" ca="1" si="21"/>
        <v>3.0520557450883334E-2</v>
      </c>
      <c r="E53" s="38">
        <f t="shared" ca="1" si="21"/>
        <v>2.5815645515023355E-2</v>
      </c>
      <c r="F53" s="38">
        <f t="shared" ca="1" si="21"/>
        <v>1.361346152699594E-2</v>
      </c>
      <c r="G53" s="38">
        <f t="shared" ca="1" si="21"/>
        <v>1.1499441320142689E-2</v>
      </c>
      <c r="H53" s="38">
        <f t="shared" ca="1" si="21"/>
        <v>1.7968656222052237E-2</v>
      </c>
      <c r="I53" s="38">
        <f t="shared" ca="1" si="21"/>
        <v>1.518354292004731E-2</v>
      </c>
      <c r="J53" s="38">
        <f t="shared" ca="1" si="21"/>
        <v>1.5876458966204154E-2</v>
      </c>
      <c r="K53" s="38">
        <f t="shared" ca="1" si="21"/>
        <v>1.3413415082000113E-2</v>
      </c>
      <c r="L53" s="38">
        <f t="shared" ca="1" si="21"/>
        <v>2.0947904564693087E-2</v>
      </c>
      <c r="M53" s="38">
        <f t="shared" ca="1" si="21"/>
        <v>1.7705187756066998E-2</v>
      </c>
      <c r="N53" s="38">
        <f t="shared" ca="1" si="21"/>
        <v>3.1870180658888247E-2</v>
      </c>
      <c r="O53" s="38">
        <f t="shared" ca="1" si="23"/>
        <v>2.6960121233330359E-2</v>
      </c>
      <c r="P53" s="38">
        <f t="shared" ca="1" si="21"/>
        <v>4.1940497594300963E-2</v>
      </c>
      <c r="Q53" s="38">
        <f t="shared" ca="1" si="21"/>
        <v>3.5507609492724246E-2</v>
      </c>
    </row>
    <row r="54" spans="1:17" x14ac:dyDescent="0.2">
      <c r="A54">
        <v>9</v>
      </c>
      <c r="B54" s="38">
        <f t="shared" ca="1" si="22"/>
        <v>2.1412138984620577E-2</v>
      </c>
      <c r="C54" s="38">
        <f t="shared" ca="1" si="21"/>
        <v>1.8098225023966519E-2</v>
      </c>
      <c r="D54" s="38">
        <f t="shared" ca="1" si="21"/>
        <v>2.8226331514725755E-2</v>
      </c>
      <c r="E54" s="38">
        <f t="shared" ca="1" si="21"/>
        <v>2.3870720794556544E-2</v>
      </c>
      <c r="F54" s="38">
        <f t="shared" ca="1" si="21"/>
        <v>1.2581902286312396E-2</v>
      </c>
      <c r="G54" s="38">
        <f t="shared" ca="1" si="21"/>
        <v>1.0627207824613016E-2</v>
      </c>
      <c r="H54" s="38">
        <f t="shared" ca="1" si="21"/>
        <v>1.6609870259124082E-2</v>
      </c>
      <c r="I54" s="38">
        <f t="shared" ca="1" si="21"/>
        <v>1.4033859271320948E-2</v>
      </c>
      <c r="J54" s="38">
        <f t="shared" ca="1" si="21"/>
        <v>1.4674700200163815E-2</v>
      </c>
      <c r="K54" s="38">
        <f t="shared" ca="1" si="21"/>
        <v>1.2396918914444388E-2</v>
      </c>
      <c r="L54" s="38">
        <f t="shared" ca="1" si="21"/>
        <v>1.9366057735299425E-2</v>
      </c>
      <c r="M54" s="38">
        <f t="shared" ca="1" si="21"/>
        <v>1.6366158793479579E-2</v>
      </c>
      <c r="N54" s="38">
        <f t="shared" ca="1" si="21"/>
        <v>2.9476053438118099E-2</v>
      </c>
      <c r="O54" s="38">
        <f t="shared" ca="1" si="23"/>
        <v>2.4930080619674388E-2</v>
      </c>
      <c r="P54" s="38">
        <f t="shared" ca="1" si="21"/>
        <v>3.8805157082962394E-2</v>
      </c>
      <c r="Q54" s="38">
        <f t="shared" ca="1" si="21"/>
        <v>3.2844896062691697E-2</v>
      </c>
    </row>
    <row r="55" spans="1:17" x14ac:dyDescent="0.2">
      <c r="A55">
        <v>10</v>
      </c>
      <c r="B55" s="38">
        <f t="shared" ca="1" si="22"/>
        <v>1.9970082216076213E-2</v>
      </c>
      <c r="C55" s="38">
        <f t="shared" ca="1" si="21"/>
        <v>1.6877423999240082E-2</v>
      </c>
      <c r="D55" s="38">
        <f t="shared" ca="1" si="21"/>
        <v>2.6331562417656884E-2</v>
      </c>
      <c r="E55" s="38">
        <f t="shared" ca="1" si="21"/>
        <v>2.2264975415762778E-2</v>
      </c>
      <c r="F55" s="38">
        <f t="shared" ca="1" si="21"/>
        <v>1.1730975711291891E-2</v>
      </c>
      <c r="G55" s="38">
        <f t="shared" ca="1" si="21"/>
        <v>9.9078151536260428E-3</v>
      </c>
      <c r="H55" s="38">
        <f t="shared" ca="1" si="21"/>
        <v>1.548867146718369E-2</v>
      </c>
      <c r="I55" s="38">
        <f t="shared" ca="1" si="21"/>
        <v>1.3085387556149075E-2</v>
      </c>
      <c r="J55" s="38">
        <f t="shared" ca="1" si="21"/>
        <v>1.3683218763738236E-2</v>
      </c>
      <c r="K55" s="38">
        <f t="shared" ca="1" si="21"/>
        <v>1.1558429597125275E-2</v>
      </c>
      <c r="L55" s="38">
        <f t="shared" ca="1" si="21"/>
        <v>1.806052499155375E-2</v>
      </c>
      <c r="M55" s="38">
        <f t="shared" ca="1" si="21"/>
        <v>1.526128305340424E-2</v>
      </c>
      <c r="N55" s="38">
        <f t="shared" ca="1" si="21"/>
        <v>2.7498585695649114E-2</v>
      </c>
      <c r="O55" s="38">
        <f t="shared" ca="1" si="23"/>
        <v>2.325392585795194E-2</v>
      </c>
      <c r="P55" s="38">
        <f t="shared" ca="1" si="21"/>
        <v>3.6213588500064953E-2</v>
      </c>
      <c r="Q55" s="38">
        <f t="shared" ca="1" si="21"/>
        <v>3.0645009416245594E-2</v>
      </c>
    </row>
    <row r="57" spans="1:17" x14ac:dyDescent="0.2">
      <c r="A57" s="5" t="s">
        <v>214</v>
      </c>
      <c r="B57" t="s">
        <v>202</v>
      </c>
      <c r="C57" t="s">
        <v>203</v>
      </c>
      <c r="D57" t="s">
        <v>204</v>
      </c>
      <c r="E57" t="s">
        <v>205</v>
      </c>
      <c r="F57" t="s">
        <v>206</v>
      </c>
      <c r="G57" t="s">
        <v>207</v>
      </c>
      <c r="H57" t="s">
        <v>208</v>
      </c>
    </row>
    <row r="58" spans="1:17" x14ac:dyDescent="0.2">
      <c r="A58" t="s">
        <v>202</v>
      </c>
      <c r="B58">
        <v>1.358441E-2</v>
      </c>
      <c r="C58">
        <v>-1.0220099999999999E-2</v>
      </c>
      <c r="D58">
        <v>-1.0265399999999999E-2</v>
      </c>
      <c r="E58">
        <v>-1.0655899999999999E-2</v>
      </c>
      <c r="F58">
        <v>-2.2258E-3</v>
      </c>
      <c r="G58">
        <v>-1.6234000000000001E-3</v>
      </c>
      <c r="H58">
        <v>5.1827999999999998E-4</v>
      </c>
    </row>
    <row r="59" spans="1:17" x14ac:dyDescent="0.2">
      <c r="A59" t="s">
        <v>203</v>
      </c>
      <c r="B59">
        <v>-1.0220099999999999E-2</v>
      </c>
      <c r="C59">
        <v>1.8061689999999998E-2</v>
      </c>
      <c r="D59">
        <v>1.0737729999999999E-2</v>
      </c>
      <c r="E59">
        <v>1.037154E-2</v>
      </c>
      <c r="F59">
        <v>4.3491999999999999E-4</v>
      </c>
      <c r="G59">
        <v>1.0223E-4</v>
      </c>
      <c r="H59">
        <v>1.7804999999999999E-4</v>
      </c>
    </row>
    <row r="60" spans="1:17" x14ac:dyDescent="0.2">
      <c r="A60" t="s">
        <v>204</v>
      </c>
      <c r="B60">
        <v>-1.0265399999999999E-2</v>
      </c>
      <c r="C60">
        <v>1.0737729999999999E-2</v>
      </c>
      <c r="D60">
        <v>1.368952E-2</v>
      </c>
      <c r="E60">
        <v>1.059538E-2</v>
      </c>
      <c r="F60">
        <v>1.1781999999999999E-4</v>
      </c>
      <c r="G60">
        <v>-2.8650000000000003E-4</v>
      </c>
      <c r="H60" s="113">
        <v>9.4699999999999998E-5</v>
      </c>
    </row>
    <row r="61" spans="1:17" x14ac:dyDescent="0.2">
      <c r="A61" t="s">
        <v>205</v>
      </c>
      <c r="B61">
        <v>-1.0655899999999999E-2</v>
      </c>
      <c r="C61">
        <v>1.037154E-2</v>
      </c>
      <c r="D61">
        <v>1.059538E-2</v>
      </c>
      <c r="E61">
        <v>1.537387E-2</v>
      </c>
      <c r="F61">
        <v>1.7148E-4</v>
      </c>
      <c r="G61">
        <v>-1.7700999999999999E-3</v>
      </c>
      <c r="H61">
        <v>-1.474E-4</v>
      </c>
    </row>
    <row r="62" spans="1:17" x14ac:dyDescent="0.2">
      <c r="A62" t="s">
        <v>206</v>
      </c>
      <c r="B62">
        <v>-2.2258E-3</v>
      </c>
      <c r="C62">
        <v>4.3491999999999999E-4</v>
      </c>
      <c r="D62">
        <v>1.1781999999999999E-4</v>
      </c>
      <c r="E62">
        <v>1.7148E-4</v>
      </c>
      <c r="F62">
        <v>5.5669200000000004E-3</v>
      </c>
      <c r="G62">
        <v>-4.0719999999999998E-4</v>
      </c>
      <c r="H62" s="113">
        <v>-8.8700000000000001E-5</v>
      </c>
    </row>
    <row r="63" spans="1:17" x14ac:dyDescent="0.2">
      <c r="A63" t="s">
        <v>207</v>
      </c>
      <c r="B63">
        <v>-1.6234000000000001E-3</v>
      </c>
      <c r="C63">
        <v>1.0223E-4</v>
      </c>
      <c r="D63">
        <v>-2.8650000000000003E-4</v>
      </c>
      <c r="E63">
        <v>-1.7700999999999999E-3</v>
      </c>
      <c r="F63">
        <v>-4.0719999999999998E-4</v>
      </c>
      <c r="G63">
        <v>5.68426E-3</v>
      </c>
      <c r="H63" s="113">
        <v>-5.0500000000000001E-5</v>
      </c>
    </row>
    <row r="64" spans="1:17" x14ac:dyDescent="0.2">
      <c r="A64" t="s">
        <v>208</v>
      </c>
      <c r="B64">
        <v>5.1827999999999998E-4</v>
      </c>
      <c r="C64">
        <v>1.7804999999999999E-4</v>
      </c>
      <c r="D64" s="113">
        <v>9.4699999999999998E-5</v>
      </c>
      <c r="E64">
        <v>-1.474E-4</v>
      </c>
      <c r="F64" s="113">
        <v>-8.8700000000000001E-5</v>
      </c>
      <c r="G64" s="113">
        <v>-5.0500000000000001E-5</v>
      </c>
      <c r="H64">
        <v>1.4433E-4</v>
      </c>
    </row>
    <row r="66" spans="1:8" x14ac:dyDescent="0.2">
      <c r="A66" s="5" t="s">
        <v>209</v>
      </c>
      <c r="B66" t="s">
        <v>202</v>
      </c>
      <c r="C66" t="s">
        <v>203</v>
      </c>
      <c r="D66" t="s">
        <v>204</v>
      </c>
      <c r="E66" t="s">
        <v>205</v>
      </c>
      <c r="F66" t="s">
        <v>206</v>
      </c>
      <c r="G66" t="s">
        <v>207</v>
      </c>
      <c r="H66" t="s">
        <v>208</v>
      </c>
    </row>
    <row r="67" spans="1:8" x14ac:dyDescent="0.2">
      <c r="A67" t="s">
        <v>202</v>
      </c>
      <c r="B67">
        <f>SQRT(B58)</f>
        <v>0.1165521771568425</v>
      </c>
    </row>
    <row r="68" spans="1:8" x14ac:dyDescent="0.2">
      <c r="A68" t="s">
        <v>203</v>
      </c>
      <c r="B68">
        <f>B59/$B$67</f>
        <v>-8.7686907694971367E-2</v>
      </c>
      <c r="C68">
        <f>SQRT(C59-$B$102^2)</f>
        <v>0.13439378705877739</v>
      </c>
    </row>
    <row r="69" spans="1:8" x14ac:dyDescent="0.2">
      <c r="A69" t="s">
        <v>204</v>
      </c>
      <c r="B69">
        <f t="shared" ref="B69:B73" si="24">B60/$B$67</f>
        <v>-8.8075574823334321E-2</v>
      </c>
      <c r="C69">
        <f>(C60-$B$68*B69)/$C$68</f>
        <v>2.2431507186907926E-2</v>
      </c>
      <c r="D69">
        <f>SQRT(D60-B69^2-C69^2)</f>
        <v>7.3682023620846193E-2</v>
      </c>
    </row>
    <row r="70" spans="1:8" x14ac:dyDescent="0.2">
      <c r="A70" t="s">
        <v>205</v>
      </c>
      <c r="B70">
        <f t="shared" si="24"/>
        <v>-9.1426005587699283E-2</v>
      </c>
      <c r="C70">
        <f t="shared" ref="C70:C73" si="25">(C61-$B$68*B70)/$C$68</f>
        <v>1.7520722785210708E-2</v>
      </c>
      <c r="D70">
        <f>(D61-B70*$B$69-C70*$C$69)/$D$69</f>
        <v>2.9178973097278838E-2</v>
      </c>
      <c r="E70">
        <f>SQRT(E61-B70^2-C70^2-D70^2)</f>
        <v>7.6529519169729887E-2</v>
      </c>
    </row>
    <row r="71" spans="1:8" x14ac:dyDescent="0.2">
      <c r="A71" t="s">
        <v>206</v>
      </c>
      <c r="B71">
        <f t="shared" si="24"/>
        <v>-1.9097026364464857E-2</v>
      </c>
      <c r="C71">
        <f t="shared" si="25"/>
        <v>-9.2239322605523859E-3</v>
      </c>
      <c r="D71">
        <f t="shared" ref="D71:D73" si="26">(D62-B71*$B$69-C71*$C$69)/$D$69</f>
        <v>-1.8420434252140763E-2</v>
      </c>
      <c r="E71" s="113">
        <f>(E62-B71*$B$70-C71*$C$70-D71*$D$70)/$E$70</f>
        <v>-1.1438534215201773E-2</v>
      </c>
      <c r="F71">
        <f>SQRT(F62-B71^2-C71^2-D71^2-E71^2)</f>
        <v>6.8168835949118961E-2</v>
      </c>
    </row>
    <row r="72" spans="1:8" x14ac:dyDescent="0.2">
      <c r="A72" t="s">
        <v>207</v>
      </c>
      <c r="B72">
        <f t="shared" si="24"/>
        <v>-1.3928525743585341E-2</v>
      </c>
      <c r="C72">
        <f>(C63-$B$68*B72)/$C$68</f>
        <v>-8.3271658288440915E-3</v>
      </c>
      <c r="D72">
        <f t="shared" si="26"/>
        <v>-1.8002654731598768E-2</v>
      </c>
      <c r="E72" s="113">
        <f t="shared" ref="E72:E73" si="27">(E63-B72*$B$70-C72*$C$70-D72*$D$70)/$E$70</f>
        <v>-3.099892114875864E-2</v>
      </c>
      <c r="F72" s="113">
        <f>(F63-B72*$B$71-C72*$C$71-D72*$D$71-E72*$E$71)/$F$71</f>
        <v>-2.1068301298042141E-2</v>
      </c>
      <c r="G72">
        <f>SQRT(G63-B72^2-C72^2-D72^2-E72^2-F72^2)</f>
        <v>6.0761932741742311E-2</v>
      </c>
    </row>
    <row r="73" spans="1:8" x14ac:dyDescent="0.2">
      <c r="A73" t="s">
        <v>208</v>
      </c>
      <c r="B73">
        <f t="shared" si="24"/>
        <v>4.4467637811909629E-3</v>
      </c>
      <c r="C73">
        <f t="shared" si="25"/>
        <v>4.2261846894323307E-3</v>
      </c>
      <c r="D73">
        <f t="shared" si="26"/>
        <v>5.31407207153575E-3</v>
      </c>
      <c r="E73" s="113">
        <f t="shared" si="27"/>
        <v>3.9259195977333966E-4</v>
      </c>
      <c r="F73" s="113">
        <f>(F64-B73*$B$71-C73*$C$71-D73*$D$71-E73*$E$71)/$F$71</f>
        <v>2.0182271901179362E-3</v>
      </c>
      <c r="G73" s="113">
        <f>(G64-B73*$B$72-C73*$C$72-D73*$D$72-E73*$E$72-F73*$F$72)/$G$72</f>
        <v>3.2419468259525228E-3</v>
      </c>
      <c r="H73">
        <f>SQRT(H64-B73^2-C73^2-D73^2-E73^2-F73^2-G73^2)</f>
        <v>7.9823996519534212E-3</v>
      </c>
    </row>
    <row r="75" spans="1:8" x14ac:dyDescent="0.2">
      <c r="A75" s="5" t="s">
        <v>210</v>
      </c>
      <c r="B75" t="s">
        <v>211</v>
      </c>
      <c r="C75" t="s">
        <v>212</v>
      </c>
      <c r="D75" t="s">
        <v>213</v>
      </c>
    </row>
    <row r="76" spans="1:8" x14ac:dyDescent="0.2">
      <c r="A76" t="s">
        <v>202</v>
      </c>
      <c r="B76">
        <f ca="1">NORMINV(RAND(),0,1)</f>
        <v>0.55799834588721764</v>
      </c>
      <c r="C76">
        <f ca="1">B67*B76</f>
        <v>6.5035922063072071E-2</v>
      </c>
      <c r="D76" s="70">
        <f ca="1">C76+B9</f>
        <v>4.4866359220630718</v>
      </c>
    </row>
    <row r="77" spans="1:8" x14ac:dyDescent="0.2">
      <c r="A77" t="s">
        <v>203</v>
      </c>
      <c r="B77">
        <f t="shared" ref="B77:B82" ca="1" si="28">NORMINV(RAND(),0,1)</f>
        <v>0.753441314269643</v>
      </c>
      <c r="C77">
        <f ca="1">B68*B76+C68*B77</f>
        <v>5.232868210148061E-2</v>
      </c>
      <c r="D77" s="70">
        <f ca="1">C77+B10</f>
        <v>1.4585286821014805</v>
      </c>
    </row>
    <row r="78" spans="1:8" x14ac:dyDescent="0.2">
      <c r="A78" t="s">
        <v>204</v>
      </c>
      <c r="B78">
        <f t="shared" ca="1" si="28"/>
        <v>0.41182680438791741</v>
      </c>
      <c r="C78">
        <f ca="1">B69*B76+C69*B77+D69*B78</f>
        <v>-1.9009684799254321E-3</v>
      </c>
      <c r="D78" s="70">
        <f t="shared" ref="D78:D81" ca="1" si="29">C78+B11</f>
        <v>1.0370990315200745</v>
      </c>
    </row>
    <row r="79" spans="1:8" x14ac:dyDescent="0.2">
      <c r="A79" t="s">
        <v>205</v>
      </c>
      <c r="B79">
        <f t="shared" ca="1" si="28"/>
        <v>0.47105587651076103</v>
      </c>
      <c r="C79">
        <f ca="1">B70*B76+C70*B77+D70*B78+E70*B79</f>
        <v>1.0251639490649073E-2</v>
      </c>
      <c r="D79" s="70">
        <f t="shared" ca="1" si="29"/>
        <v>-0.88064836050935091</v>
      </c>
    </row>
    <row r="80" spans="1:8" x14ac:dyDescent="0.2">
      <c r="A80" t="s">
        <v>206</v>
      </c>
      <c r="B80">
        <f ca="1">NORMINV(RAND(),0,1)</f>
        <v>8.2470462415895035E-2</v>
      </c>
      <c r="C80" s="113">
        <f ca="1">B71*B76+C71*B77+D71*B78+E71*B79+F71*B80</f>
        <v>-2.4958102679020665E-2</v>
      </c>
      <c r="D80" s="70">
        <f t="shared" ca="1" si="29"/>
        <v>-0.76105810267902063</v>
      </c>
    </row>
    <row r="81" spans="1:4" x14ac:dyDescent="0.2">
      <c r="A81" t="s">
        <v>207</v>
      </c>
      <c r="B81">
        <f t="shared" ca="1" si="28"/>
        <v>0.68999108773826079</v>
      </c>
      <c r="C81" s="113">
        <f ca="1">B72*B76+C72*B77+D72*B78+E72*B79+F72*B80+G72*B81</f>
        <v>4.1253546821633721E-3</v>
      </c>
      <c r="D81" s="70">
        <f t="shared" ca="1" si="29"/>
        <v>-0.46197464531783666</v>
      </c>
    </row>
    <row r="82" spans="1:4" x14ac:dyDescent="0.2">
      <c r="A82" t="s">
        <v>208</v>
      </c>
      <c r="B82">
        <f t="shared" ca="1" si="28"/>
        <v>-0.74206791795746707</v>
      </c>
      <c r="C82" s="113">
        <f ca="1">B73*B76+C73*B77+D73*B78+E73*B79+F73*B80+G73*B81+B82*H73</f>
        <v>4.5187549068661003E-3</v>
      </c>
      <c r="D82" s="70">
        <f ca="1">C82+B15</f>
        <v>1.0007187549068661</v>
      </c>
    </row>
  </sheetData>
  <mergeCells count="5">
    <mergeCell ref="A26:A27"/>
    <mergeCell ref="B26:E26"/>
    <mergeCell ref="F26:I26"/>
    <mergeCell ref="J26:M26"/>
    <mergeCell ref="N26:Q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308F-2471-B441-A9D6-113B4A445FEA}">
  <sheetPr codeName="Sheet5">
    <tabColor theme="5"/>
  </sheetPr>
  <dimension ref="A1:R122"/>
  <sheetViews>
    <sheetView workbookViewId="0">
      <selection activeCell="B84" sqref="B84"/>
    </sheetView>
  </sheetViews>
  <sheetFormatPr baseColWidth="10" defaultRowHeight="16" x14ac:dyDescent="0.2"/>
  <cols>
    <col min="1" max="1" width="22.83203125" customWidth="1"/>
    <col min="2" max="17" width="18.5" customWidth="1"/>
  </cols>
  <sheetData>
    <row r="1" spans="1:8" x14ac:dyDescent="0.2">
      <c r="A1" s="5" t="s">
        <v>76</v>
      </c>
    </row>
    <row r="2" spans="1:8" x14ac:dyDescent="0.2">
      <c r="A2" t="s">
        <v>71</v>
      </c>
    </row>
    <row r="3" spans="1:8" x14ac:dyDescent="0.2">
      <c r="A3" t="s">
        <v>72</v>
      </c>
    </row>
    <row r="4" spans="1:8" x14ac:dyDescent="0.2">
      <c r="A4" t="s">
        <v>181</v>
      </c>
    </row>
    <row r="5" spans="1:8" x14ac:dyDescent="0.2">
      <c r="A5" s="5" t="s">
        <v>73</v>
      </c>
    </row>
    <row r="6" spans="1:8" s="13" customFormat="1" x14ac:dyDescent="0.2">
      <c r="A6" s="13" t="s">
        <v>163</v>
      </c>
    </row>
    <row r="7" spans="1:8" s="13" customFormat="1" x14ac:dyDescent="0.2">
      <c r="A7" s="13" t="s">
        <v>153</v>
      </c>
    </row>
    <row r="8" spans="1:8" s="13" customFormat="1" x14ac:dyDescent="0.2">
      <c r="A8" s="21" t="s">
        <v>41</v>
      </c>
      <c r="B8" s="22" t="s">
        <v>217</v>
      </c>
      <c r="C8" s="23" t="s">
        <v>66</v>
      </c>
      <c r="D8" s="114" t="s">
        <v>216</v>
      </c>
      <c r="E8" s="20"/>
      <c r="F8" s="23"/>
      <c r="G8" s="14"/>
      <c r="H8" s="14"/>
    </row>
    <row r="9" spans="1:8" s="13" customFormat="1" x14ac:dyDescent="0.2">
      <c r="A9" s="16" t="s">
        <v>38</v>
      </c>
      <c r="B9" s="15">
        <v>11.212300000000001</v>
      </c>
      <c r="C9" s="43" t="s">
        <v>114</v>
      </c>
      <c r="D9" s="17">
        <f t="shared" ref="D9:D15" ca="1" si="0">D114</f>
        <v>11.565724861366192</v>
      </c>
      <c r="E9" s="33"/>
      <c r="F9" s="15"/>
      <c r="G9" s="15"/>
      <c r="H9" s="14"/>
    </row>
    <row r="10" spans="1:8" s="13" customFormat="1" x14ac:dyDescent="0.2">
      <c r="A10" s="16" t="s">
        <v>45</v>
      </c>
      <c r="B10" s="15">
        <v>-0.97440000000000004</v>
      </c>
      <c r="C10" s="33">
        <v>0.12</v>
      </c>
      <c r="D10" s="17">
        <f t="shared" ca="1" si="0"/>
        <v>-1.3847980339292025</v>
      </c>
      <c r="E10" s="33"/>
      <c r="F10" s="53"/>
      <c r="G10" s="15"/>
      <c r="H10" s="14"/>
    </row>
    <row r="11" spans="1:8" s="13" customFormat="1" x14ac:dyDescent="0.2">
      <c r="A11" s="19" t="s">
        <v>46</v>
      </c>
      <c r="B11" s="15">
        <v>-2.5327000000000002</v>
      </c>
      <c r="C11" s="43" t="s">
        <v>114</v>
      </c>
      <c r="D11" s="17">
        <f t="shared" ca="1" si="0"/>
        <v>-2.5307410951124374</v>
      </c>
      <c r="E11" s="33"/>
      <c r="F11" s="15"/>
      <c r="G11" s="15"/>
      <c r="H11" s="14"/>
    </row>
    <row r="12" spans="1:8" s="13" customFormat="1" x14ac:dyDescent="0.2">
      <c r="A12" s="16" t="s">
        <v>47</v>
      </c>
      <c r="B12" s="15">
        <v>-5.1111000000000004</v>
      </c>
      <c r="C12" s="43" t="s">
        <v>114</v>
      </c>
      <c r="D12" s="17">
        <f t="shared" ca="1" si="0"/>
        <v>-5.3482918946237241</v>
      </c>
      <c r="E12" s="43"/>
      <c r="F12" s="15"/>
      <c r="G12" s="15"/>
      <c r="H12" s="14"/>
    </row>
    <row r="13" spans="1:8" s="13" customFormat="1" x14ac:dyDescent="0.2">
      <c r="A13" s="16" t="s">
        <v>43</v>
      </c>
      <c r="B13" s="15">
        <v>-1.2508999999999999</v>
      </c>
      <c r="C13" s="43" t="s">
        <v>114</v>
      </c>
      <c r="D13" s="17">
        <f t="shared" ca="1" si="0"/>
        <v>-1.3546174047422084</v>
      </c>
      <c r="E13" s="43"/>
      <c r="F13" s="15"/>
      <c r="G13" s="15"/>
      <c r="H13" s="14"/>
    </row>
    <row r="14" spans="1:8" s="13" customFormat="1" x14ac:dyDescent="0.2">
      <c r="A14" s="16" t="s">
        <v>44</v>
      </c>
      <c r="B14" s="16">
        <v>-2.7039</v>
      </c>
      <c r="C14" s="43" t="s">
        <v>114</v>
      </c>
      <c r="D14" s="17">
        <f t="shared" ca="1" si="0"/>
        <v>-2.734868775276428</v>
      </c>
      <c r="E14" s="43"/>
      <c r="F14" s="15"/>
      <c r="G14" s="15"/>
      <c r="H14" s="14"/>
    </row>
    <row r="15" spans="1:8" s="13" customFormat="1" x14ac:dyDescent="0.2">
      <c r="A15" s="16" t="s">
        <v>155</v>
      </c>
      <c r="B15" s="17">
        <v>0.39729999999999999</v>
      </c>
      <c r="C15" s="43" t="s">
        <v>114</v>
      </c>
      <c r="D15" s="17">
        <f t="shared" ca="1" si="0"/>
        <v>0.44192980541402349</v>
      </c>
      <c r="E15" s="43"/>
      <c r="F15" s="16"/>
      <c r="G15" s="18"/>
      <c r="H15" s="14"/>
    </row>
    <row r="16" spans="1:8" s="13" customFormat="1" x14ac:dyDescent="0.2">
      <c r="A16" s="16"/>
      <c r="B16" s="17"/>
      <c r="C16" s="43"/>
      <c r="D16" s="54"/>
      <c r="E16" s="43"/>
      <c r="F16" s="16"/>
      <c r="G16" s="18"/>
      <c r="H16" s="14"/>
    </row>
    <row r="17" spans="1:18" s="13" customFormat="1" x14ac:dyDescent="0.2">
      <c r="A17" s="18" t="s">
        <v>164</v>
      </c>
      <c r="D17" s="17"/>
      <c r="F17" s="18"/>
      <c r="G17" s="18"/>
      <c r="H17" s="14"/>
    </row>
    <row r="18" spans="1:18" s="13" customFormat="1" x14ac:dyDescent="0.2">
      <c r="A18" s="16"/>
      <c r="B18" s="20" t="s">
        <v>48</v>
      </c>
      <c r="C18" s="20" t="s">
        <v>49</v>
      </c>
      <c r="D18" s="20" t="s">
        <v>50</v>
      </c>
      <c r="E18" s="20" t="s">
        <v>51</v>
      </c>
      <c r="F18" s="20" t="s">
        <v>52</v>
      </c>
      <c r="G18" s="20" t="s">
        <v>53</v>
      </c>
      <c r="H18" s="20" t="s">
        <v>54</v>
      </c>
      <c r="I18" s="20" t="s">
        <v>55</v>
      </c>
      <c r="J18" s="20" t="s">
        <v>56</v>
      </c>
      <c r="K18" s="20" t="s">
        <v>57</v>
      </c>
      <c r="L18" s="20" t="s">
        <v>58</v>
      </c>
      <c r="M18" s="20" t="s">
        <v>59</v>
      </c>
      <c r="N18" s="20" t="s">
        <v>60</v>
      </c>
      <c r="O18" s="20" t="s">
        <v>61</v>
      </c>
      <c r="P18" s="20" t="s">
        <v>62</v>
      </c>
      <c r="Q18" s="20" t="s">
        <v>63</v>
      </c>
    </row>
    <row r="19" spans="1:18" s="13" customFormat="1" x14ac:dyDescent="0.2">
      <c r="A19" s="16" t="s">
        <v>45</v>
      </c>
      <c r="B19" s="13">
        <v>0</v>
      </c>
      <c r="C19" s="13">
        <v>0</v>
      </c>
      <c r="D19" s="13">
        <v>0</v>
      </c>
      <c r="E19" s="13">
        <v>0</v>
      </c>
      <c r="F19" s="16">
        <v>1</v>
      </c>
      <c r="G19" s="16">
        <v>1</v>
      </c>
      <c r="H19" s="16">
        <v>1</v>
      </c>
      <c r="I19" s="16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</row>
    <row r="20" spans="1:18" s="13" customFormat="1" x14ac:dyDescent="0.2">
      <c r="A20" s="19" t="s">
        <v>46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1</v>
      </c>
      <c r="K20" s="13">
        <v>1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</row>
    <row r="21" spans="1:18" s="13" customFormat="1" x14ac:dyDescent="0.2">
      <c r="A21" s="16" t="s">
        <v>47</v>
      </c>
      <c r="B21" s="13">
        <v>0</v>
      </c>
      <c r="C21" s="13">
        <v>0</v>
      </c>
      <c r="D21" s="13">
        <v>0</v>
      </c>
      <c r="E21" s="13">
        <v>0</v>
      </c>
      <c r="F21" s="16">
        <v>0</v>
      </c>
      <c r="G21" s="16">
        <v>0</v>
      </c>
      <c r="H21" s="16">
        <v>0</v>
      </c>
      <c r="I21" s="16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1</v>
      </c>
      <c r="P21" s="13">
        <v>1</v>
      </c>
      <c r="Q21" s="13">
        <v>1</v>
      </c>
    </row>
    <row r="22" spans="1:18" s="13" customFormat="1" x14ac:dyDescent="0.2">
      <c r="A22" s="16" t="s">
        <v>43</v>
      </c>
      <c r="B22" s="13">
        <v>0</v>
      </c>
      <c r="C22" s="13">
        <v>0</v>
      </c>
      <c r="D22" s="13">
        <v>1</v>
      </c>
      <c r="E22" s="13">
        <v>1</v>
      </c>
      <c r="F22" s="16">
        <v>0</v>
      </c>
      <c r="G22" s="16">
        <v>0</v>
      </c>
      <c r="H22" s="14">
        <v>1</v>
      </c>
      <c r="I22" s="16">
        <v>1</v>
      </c>
      <c r="J22" s="13">
        <v>0</v>
      </c>
      <c r="K22" s="16">
        <v>0</v>
      </c>
      <c r="L22" s="16">
        <v>1</v>
      </c>
      <c r="M22" s="16">
        <v>1</v>
      </c>
      <c r="N22" s="13">
        <v>0</v>
      </c>
      <c r="O22" s="16">
        <v>0</v>
      </c>
      <c r="P22" s="16">
        <v>1</v>
      </c>
      <c r="Q22" s="16">
        <v>1</v>
      </c>
    </row>
    <row r="23" spans="1:18" s="13" customFormat="1" x14ac:dyDescent="0.2">
      <c r="A23" s="16" t="s">
        <v>44</v>
      </c>
      <c r="B23" s="13">
        <v>1</v>
      </c>
      <c r="C23" s="27">
        <v>0</v>
      </c>
      <c r="D23" s="27">
        <v>1</v>
      </c>
      <c r="E23" s="28">
        <v>0</v>
      </c>
      <c r="F23" s="16">
        <v>1</v>
      </c>
      <c r="G23" s="16">
        <v>0</v>
      </c>
      <c r="H23" s="14">
        <v>1</v>
      </c>
      <c r="I23" s="16">
        <v>0</v>
      </c>
      <c r="J23" s="13">
        <v>1</v>
      </c>
      <c r="K23" s="16">
        <v>0</v>
      </c>
      <c r="L23" s="16">
        <v>1</v>
      </c>
      <c r="M23" s="16">
        <v>0</v>
      </c>
      <c r="N23" s="13">
        <v>1</v>
      </c>
      <c r="O23" s="16">
        <v>0</v>
      </c>
      <c r="P23" s="16">
        <v>1</v>
      </c>
      <c r="Q23" s="16">
        <v>0</v>
      </c>
    </row>
    <row r="24" spans="1:18" s="13" customFormat="1" x14ac:dyDescent="0.2">
      <c r="A24" s="24" t="s">
        <v>162</v>
      </c>
      <c r="B24" s="13">
        <f>EXP(-($B$9+$B$10*B19+$B$11*B20+$B$12*B21+$B$13*B22+$B$14*B23)/EXP($B$15))</f>
        <v>3.2837443582680631E-3</v>
      </c>
      <c r="C24" s="13">
        <f>EXP(-($B$9+$B$10*C19+$B$11*C20+$B$12*C21+$B$13*C22+$B$14*C23)/EXP($B$15))</f>
        <v>5.3344765323585196E-4</v>
      </c>
      <c r="D24" s="13">
        <f t="shared" ref="D24:Q24" si="1">EXP(-($B$9+$B$10*D19+$B$11*D20+$B$12*D21+$B$13*D22+$B$14*D23)/EXP($B$15))</f>
        <v>7.6122189107381511E-3</v>
      </c>
      <c r="E24" s="13">
        <f t="shared" si="1"/>
        <v>1.2366128025850865E-3</v>
      </c>
      <c r="F24" s="13">
        <f t="shared" si="1"/>
        <v>6.3212066230977056E-3</v>
      </c>
      <c r="G24" s="13">
        <f t="shared" si="1"/>
        <v>1.0268865267236864E-3</v>
      </c>
      <c r="H24" s="13">
        <f t="shared" si="1"/>
        <v>1.4653518467072914E-2</v>
      </c>
      <c r="I24" s="13">
        <f t="shared" si="1"/>
        <v>2.3804791680041427E-3</v>
      </c>
      <c r="J24" s="13">
        <f t="shared" si="1"/>
        <v>1.8016607315290707E-2</v>
      </c>
      <c r="K24" s="13">
        <f t="shared" si="1"/>
        <v>2.9268164153566333E-3</v>
      </c>
      <c r="L24" s="13">
        <f t="shared" si="1"/>
        <v>4.1765236251561873E-2</v>
      </c>
      <c r="M24" s="13">
        <f t="shared" si="1"/>
        <v>6.7848056469863097E-3</v>
      </c>
      <c r="N24" s="13">
        <f t="shared" si="1"/>
        <v>0.1019334375310571</v>
      </c>
      <c r="O24" s="13">
        <f t="shared" si="1"/>
        <v>1.6559191917693974E-2</v>
      </c>
      <c r="P24" s="13">
        <f t="shared" si="1"/>
        <v>0.23629721322755773</v>
      </c>
      <c r="Q24" s="13">
        <f t="shared" si="1"/>
        <v>3.8386725673400374E-2</v>
      </c>
    </row>
    <row r="25" spans="1:18" s="13" customFormat="1" x14ac:dyDescent="0.2">
      <c r="A25" s="24" t="s">
        <v>225</v>
      </c>
      <c r="B25" s="13">
        <f ca="1">EXP(-($D$9+$D$10*B19+$D$11*B20+$D$12*B21+$D$13*B22+$D$14*B23)/EXP($D$15))</f>
        <v>3.4257735778624944E-3</v>
      </c>
      <c r="C25" s="13">
        <f t="shared" ref="C25:Q25" ca="1" si="2">EXP(-($D$9+$D$10*C19+$D$11*C20+$D$12*C21+$D$13*C22+$D$14*C23)/EXP($D$15))</f>
        <v>5.905907363999717E-4</v>
      </c>
      <c r="D25" s="13">
        <f t="shared" ca="1" si="2"/>
        <v>8.1830772401231978E-3</v>
      </c>
      <c r="E25" s="13">
        <f t="shared" ca="1" si="2"/>
        <v>1.4107323509330294E-3</v>
      </c>
      <c r="F25" s="13">
        <f t="shared" ca="1" si="2"/>
        <v>8.3433784204332978E-3</v>
      </c>
      <c r="G25" s="13">
        <f t="shared" ca="1" si="2"/>
        <v>1.438367683500511E-3</v>
      </c>
      <c r="H25" s="13">
        <f t="shared" ca="1" si="2"/>
        <v>1.9929662164241031E-2</v>
      </c>
      <c r="I25" s="13">
        <f t="shared" ca="1" si="2"/>
        <v>3.4358002904342011E-3</v>
      </c>
      <c r="J25" s="13">
        <f t="shared" ca="1" si="2"/>
        <v>1.7427935538358065E-2</v>
      </c>
      <c r="K25" s="13">
        <f t="shared" ca="1" si="2"/>
        <v>3.004511842242737E-3</v>
      </c>
      <c r="L25" s="13">
        <f t="shared" ca="1" si="2"/>
        <v>4.1629763148344462E-2</v>
      </c>
      <c r="M25" s="13">
        <f t="shared" ca="1" si="2"/>
        <v>7.1768177070469586E-3</v>
      </c>
      <c r="N25" s="13">
        <f t="shared" ca="1" si="2"/>
        <v>0.10661042305540039</v>
      </c>
      <c r="O25" s="13">
        <f t="shared" ca="1" si="2"/>
        <v>1.8379243936923362E-2</v>
      </c>
      <c r="P25" s="13">
        <f t="shared" ca="1" si="2"/>
        <v>0.25465819810802742</v>
      </c>
      <c r="Q25" s="13">
        <f t="shared" ca="1" si="2"/>
        <v>4.3902134607725872E-2</v>
      </c>
    </row>
    <row r="27" spans="1:18" x14ac:dyDescent="0.2">
      <c r="A27" s="131" t="s">
        <v>29</v>
      </c>
      <c r="B27" s="133" t="s">
        <v>30</v>
      </c>
      <c r="C27" s="134"/>
      <c r="D27" s="134"/>
      <c r="E27" s="134"/>
      <c r="F27" s="134" t="s">
        <v>31</v>
      </c>
      <c r="G27" s="134"/>
      <c r="H27" s="134"/>
      <c r="I27" s="134"/>
      <c r="J27" s="135" t="s">
        <v>32</v>
      </c>
      <c r="K27" s="135"/>
      <c r="L27" s="135"/>
      <c r="M27" s="135"/>
      <c r="N27" s="135" t="s">
        <v>33</v>
      </c>
      <c r="O27" s="135"/>
      <c r="P27" s="135"/>
      <c r="Q27" s="135"/>
    </row>
    <row r="28" spans="1:18" x14ac:dyDescent="0.2">
      <c r="A28" s="132"/>
      <c r="B28" s="12" t="s">
        <v>34</v>
      </c>
      <c r="C28" s="6" t="s">
        <v>35</v>
      </c>
      <c r="D28" s="6" t="s">
        <v>36</v>
      </c>
      <c r="E28" s="6" t="s">
        <v>37</v>
      </c>
      <c r="F28" s="6" t="s">
        <v>34</v>
      </c>
      <c r="G28" s="6" t="s">
        <v>35</v>
      </c>
      <c r="H28" s="6" t="s">
        <v>36</v>
      </c>
      <c r="I28" s="6" t="s">
        <v>37</v>
      </c>
      <c r="J28" s="6" t="s">
        <v>34</v>
      </c>
      <c r="K28" s="6" t="s">
        <v>35</v>
      </c>
      <c r="L28" s="6" t="s">
        <v>36</v>
      </c>
      <c r="M28" s="6" t="s">
        <v>37</v>
      </c>
      <c r="N28" s="6" t="s">
        <v>34</v>
      </c>
      <c r="O28" s="6" t="s">
        <v>35</v>
      </c>
      <c r="P28" s="6" t="s">
        <v>36</v>
      </c>
      <c r="Q28" s="6" t="s">
        <v>37</v>
      </c>
    </row>
    <row r="29" spans="1:18" x14ac:dyDescent="0.2">
      <c r="A29" s="7">
        <v>0</v>
      </c>
      <c r="B29" s="7"/>
      <c r="C29" s="8"/>
      <c r="D29" s="8"/>
      <c r="E29" s="8"/>
      <c r="F29" s="7"/>
      <c r="G29" s="8"/>
      <c r="H29" s="8"/>
      <c r="I29" s="9"/>
      <c r="J29" s="8"/>
      <c r="K29" s="8"/>
      <c r="L29" s="8"/>
      <c r="M29" s="8"/>
      <c r="N29" s="7"/>
      <c r="O29" s="8"/>
      <c r="P29" s="8"/>
      <c r="Q29" s="9"/>
    </row>
    <row r="30" spans="1:18" x14ac:dyDescent="0.2">
      <c r="A30" s="10">
        <v>1</v>
      </c>
      <c r="B30" s="25">
        <v>2.2022502206491268E-3</v>
      </c>
      <c r="C30" s="29">
        <v>3.5841891761889677E-4</v>
      </c>
      <c r="D30" s="29">
        <v>5.0903741433108163E-3</v>
      </c>
      <c r="E30" s="29">
        <v>8.3047721041484834E-4</v>
      </c>
      <c r="F30" s="25">
        <v>4.2307125228986386E-3</v>
      </c>
      <c r="G30" s="29">
        <v>6.8972760770025232E-4</v>
      </c>
      <c r="H30" s="29">
        <v>9.7530451315224198E-3</v>
      </c>
      <c r="I30" s="55">
        <v>1.5974411696384472E-3</v>
      </c>
      <c r="J30" s="29">
        <v>1.1964658153213681E-2</v>
      </c>
      <c r="K30" s="29">
        <v>1.9633457024916812E-3</v>
      </c>
      <c r="L30" s="29">
        <v>2.7305259747832378E-2</v>
      </c>
      <c r="M30" s="29">
        <v>4.5395855873536783E-3</v>
      </c>
      <c r="N30" s="25">
        <v>6.4119740970114858E-2</v>
      </c>
      <c r="O30" s="29">
        <v>1.1007456030966423E-2</v>
      </c>
      <c r="P30" s="29">
        <v>0.1370554452360575</v>
      </c>
      <c r="Q30" s="55">
        <v>2.5152014231586195E-2</v>
      </c>
      <c r="R30" s="32">
        <f>AVERAGE(B30:Q30)</f>
        <v>1.9241247036460615E-2</v>
      </c>
    </row>
    <row r="31" spans="1:18" x14ac:dyDescent="0.2">
      <c r="A31" s="10">
        <v>2</v>
      </c>
      <c r="B31" s="25">
        <v>2.1974109718516655E-3</v>
      </c>
      <c r="C31" s="29">
        <v>3.5829049952551539E-4</v>
      </c>
      <c r="D31" s="29">
        <v>5.0645934676767368E-3</v>
      </c>
      <c r="E31" s="29">
        <v>8.2978809031641898E-4</v>
      </c>
      <c r="F31" s="25">
        <v>4.2128890006459807E-3</v>
      </c>
      <c r="G31" s="29">
        <v>6.89252211421576E-4</v>
      </c>
      <c r="H31" s="29">
        <v>9.6588420094854133E-3</v>
      </c>
      <c r="I31" s="55">
        <v>1.5948934212259847E-3</v>
      </c>
      <c r="J31" s="29">
        <v>1.182319763523032E-2</v>
      </c>
      <c r="K31" s="29">
        <v>1.9594985294747458E-3</v>
      </c>
      <c r="L31" s="29">
        <v>2.6579499607093049E-2</v>
      </c>
      <c r="M31" s="29">
        <v>4.5190708783259259E-3</v>
      </c>
      <c r="N31" s="25">
        <v>6.0256133310391813E-2</v>
      </c>
      <c r="O31" s="29">
        <v>1.0887611130169006E-2</v>
      </c>
      <c r="P31" s="29">
        <v>0.12053541083707153</v>
      </c>
      <c r="Q31" s="55">
        <v>2.4534911781292634E-2</v>
      </c>
      <c r="R31" s="32">
        <f t="shared" ref="R31:R39" si="3">AVERAGE(B31:Q31)</f>
        <v>1.7856330836324895E-2</v>
      </c>
    </row>
    <row r="32" spans="1:18" x14ac:dyDescent="0.2">
      <c r="A32" s="10">
        <v>3</v>
      </c>
      <c r="B32" s="25">
        <v>2.1925929440593794E-3</v>
      </c>
      <c r="C32" s="29">
        <v>3.5816217342188317E-4</v>
      </c>
      <c r="D32" s="29">
        <v>5.0390726134353914E-3</v>
      </c>
      <c r="E32" s="29">
        <v>8.2910011291703611E-4</v>
      </c>
      <c r="F32" s="25">
        <v>4.1952150254100928E-3</v>
      </c>
      <c r="G32" s="29">
        <v>6.8877747002704659E-4</v>
      </c>
      <c r="H32" s="29">
        <v>9.5664412647166186E-3</v>
      </c>
      <c r="I32" s="55">
        <v>1.5923537866475712E-3</v>
      </c>
      <c r="J32" s="29">
        <v>1.1685043061735234E-2</v>
      </c>
      <c r="K32" s="29">
        <v>1.9556664040319971E-3</v>
      </c>
      <c r="L32" s="29">
        <v>2.5891321244254528E-2</v>
      </c>
      <c r="M32" s="29">
        <v>4.4987407500136634E-3</v>
      </c>
      <c r="N32" s="25">
        <v>5.6831676250017837E-2</v>
      </c>
      <c r="O32" s="29">
        <v>1.0770347771891786E-2</v>
      </c>
      <c r="P32" s="29">
        <v>0.10756947943932293</v>
      </c>
      <c r="Q32" s="55">
        <v>2.3947365286591471E-2</v>
      </c>
      <c r="R32" s="32">
        <f t="shared" si="3"/>
        <v>1.6725709724905904E-2</v>
      </c>
    </row>
    <row r="33" spans="1:18" x14ac:dyDescent="0.2">
      <c r="A33" s="10">
        <v>4</v>
      </c>
      <c r="B33" s="25">
        <v>2.1877959979913486E-3</v>
      </c>
      <c r="C33" s="29">
        <v>3.58033939207969E-4</v>
      </c>
      <c r="D33" s="29">
        <v>5.0138076725039227E-3</v>
      </c>
      <c r="E33" s="29">
        <v>8.2841327537686027E-4</v>
      </c>
      <c r="F33" s="25">
        <v>4.177688722908246E-3</v>
      </c>
      <c r="G33" s="29">
        <v>6.8830338216485654E-4</v>
      </c>
      <c r="H33" s="29">
        <v>9.4757916603609438E-3</v>
      </c>
      <c r="I33" s="55">
        <v>1.5898222272038298E-3</v>
      </c>
      <c r="J33" s="29">
        <v>1.1550079880959907E-2</v>
      </c>
      <c r="K33" s="29">
        <v>1.9518492380513619E-3</v>
      </c>
      <c r="L33" s="29">
        <v>2.5237879206202796E-2</v>
      </c>
      <c r="M33" s="29">
        <v>4.4785927224304523E-3</v>
      </c>
      <c r="N33" s="25">
        <v>5.3775523129354852E-2</v>
      </c>
      <c r="O33" s="29">
        <v>1.0655583432610305E-2</v>
      </c>
      <c r="P33" s="29">
        <v>9.7122105146646875E-2</v>
      </c>
      <c r="Q33" s="55">
        <v>2.3387301045390219E-2</v>
      </c>
      <c r="R33" s="32">
        <f t="shared" si="3"/>
        <v>1.5779910667460297E-2</v>
      </c>
    </row>
    <row r="34" spans="1:18" x14ac:dyDescent="0.2">
      <c r="A34" s="10">
        <v>5</v>
      </c>
      <c r="B34" s="25">
        <v>2.1830199955813478E-3</v>
      </c>
      <c r="C34" s="29">
        <v>3.5790579678540713E-4</v>
      </c>
      <c r="D34" s="29">
        <v>4.9887948147848693E-3</v>
      </c>
      <c r="E34" s="29">
        <v>8.2772757486548887E-4</v>
      </c>
      <c r="F34" s="25">
        <v>4.1603082500482058E-3</v>
      </c>
      <c r="G34" s="29">
        <v>6.8782994648652895E-4</v>
      </c>
      <c r="H34" s="29">
        <v>9.3868438833739631E-3</v>
      </c>
      <c r="I34" s="55">
        <v>1.5872987044425191E-3</v>
      </c>
      <c r="J34" s="29">
        <v>1.1418198773034405E-2</v>
      </c>
      <c r="K34" s="29">
        <v>1.948046944107662E-3</v>
      </c>
      <c r="L34" s="29">
        <v>2.4616608221443737E-2</v>
      </c>
      <c r="M34" s="29">
        <v>4.4586243598206954E-3</v>
      </c>
      <c r="N34" s="25">
        <v>5.1031288874180625E-2</v>
      </c>
      <c r="O34" s="29">
        <v>1.0543239069059851E-2</v>
      </c>
      <c r="P34" s="29">
        <v>8.852442648912362E-2</v>
      </c>
      <c r="Q34" s="55">
        <v>2.2852834915481179E-2</v>
      </c>
      <c r="R34" s="32">
        <f t="shared" si="3"/>
        <v>1.4973312288288756E-2</v>
      </c>
    </row>
    <row r="35" spans="1:18" x14ac:dyDescent="0.2">
      <c r="A35" s="10">
        <v>6</v>
      </c>
      <c r="B35" s="25">
        <v>2.178264799967522E-3</v>
      </c>
      <c r="C35" s="29">
        <v>3.577777460563869E-4</v>
      </c>
      <c r="D35" s="29">
        <v>4.9640302862328234E-3</v>
      </c>
      <c r="E35" s="29">
        <v>8.2704300856173418E-4</v>
      </c>
      <c r="F35" s="25">
        <v>4.1430717942818607E-3</v>
      </c>
      <c r="G35" s="29">
        <v>6.8735716164669558E-4</v>
      </c>
      <c r="H35" s="29">
        <v>9.2995504550666963E-3</v>
      </c>
      <c r="I35" s="55">
        <v>1.5847831801535373E-3</v>
      </c>
      <c r="J35" s="29">
        <v>1.1289295354667606E-2</v>
      </c>
      <c r="K35" s="29">
        <v>1.9442594354560638E-3</v>
      </c>
      <c r="L35" s="29">
        <v>2.4025189543017245E-2</v>
      </c>
      <c r="M35" s="29">
        <v>4.4388332696749799E-3</v>
      </c>
      <c r="N35" s="25">
        <v>4.8553539189916228E-2</v>
      </c>
      <c r="O35" s="29">
        <v>1.0433238936685796E-2</v>
      </c>
      <c r="P35" s="29">
        <v>8.1325163069281059E-2</v>
      </c>
      <c r="Q35" s="55">
        <v>2.2342251138571023E-2</v>
      </c>
      <c r="R35" s="32">
        <f t="shared" si="3"/>
        <v>1.4274603023077329E-2</v>
      </c>
    </row>
    <row r="36" spans="1:18" x14ac:dyDescent="0.2">
      <c r="A36" s="10">
        <v>7</v>
      </c>
      <c r="B36" s="25">
        <v>2.1735302754765096E-3</v>
      </c>
      <c r="C36" s="29">
        <v>3.5764978692176541E-4</v>
      </c>
      <c r="D36" s="29">
        <v>4.9395104069731577E-3</v>
      </c>
      <c r="E36" s="29">
        <v>8.2635957365362334E-4</v>
      </c>
      <c r="F36" s="25">
        <v>4.1259775729756143E-3</v>
      </c>
      <c r="G36" s="29">
        <v>6.8688502630476211E-4</v>
      </c>
      <c r="H36" s="29">
        <v>9.2138656465997615E-3</v>
      </c>
      <c r="I36" s="55">
        <v>1.5822756163705876E-3</v>
      </c>
      <c r="J36" s="29">
        <v>1.1163269903601614E-2</v>
      </c>
      <c r="K36" s="29">
        <v>1.9404866260239739E-3</v>
      </c>
      <c r="L36" s="29">
        <v>2.3461522029295967E-2</v>
      </c>
      <c r="M36" s="29">
        <v>4.4192171017779502E-3</v>
      </c>
      <c r="N36" s="25">
        <v>4.6305255168398229E-2</v>
      </c>
      <c r="O36" s="29">
        <v>1.0325510419337602E-2</v>
      </c>
      <c r="P36" s="29">
        <v>7.52087955101719E-2</v>
      </c>
      <c r="Q36" s="55">
        <v>2.1853983940983479E-2</v>
      </c>
      <c r="R36" s="32">
        <f t="shared" si="3"/>
        <v>1.3661505912804156E-2</v>
      </c>
    </row>
    <row r="37" spans="1:18" x14ac:dyDescent="0.2">
      <c r="A37" s="10">
        <v>8</v>
      </c>
      <c r="B37" s="25">
        <v>2.1688162876135619E-3</v>
      </c>
      <c r="C37" s="29">
        <v>3.5752191928328791E-4</v>
      </c>
      <c r="D37" s="29">
        <v>4.9152315694829252E-3</v>
      </c>
      <c r="E37" s="29">
        <v>8.2567726733917546E-4</v>
      </c>
      <c r="F37" s="25">
        <v>4.1090238327943229E-3</v>
      </c>
      <c r="G37" s="29">
        <v>6.8641353912268777E-4</v>
      </c>
      <c r="H37" s="29">
        <v>9.1297453991049382E-3</v>
      </c>
      <c r="I37" s="55">
        <v>1.579775975365294E-3</v>
      </c>
      <c r="J37" s="29">
        <v>1.1040027101326788E-2</v>
      </c>
      <c r="K37" s="29">
        <v>1.9367284304063759E-3</v>
      </c>
      <c r="L37" s="29">
        <v>2.292369720238896E-2</v>
      </c>
      <c r="M37" s="29">
        <v>4.3997735472739441E-3</v>
      </c>
      <c r="N37" s="25">
        <v>4.4255971132387772E-2</v>
      </c>
      <c r="O37" s="29">
        <v>1.0219983869408589E-2</v>
      </c>
      <c r="P37" s="29">
        <v>6.9948084338806615E-2</v>
      </c>
      <c r="Q37" s="55">
        <v>2.1386601495351876E-2</v>
      </c>
      <c r="R37" s="32">
        <f t="shared" si="3"/>
        <v>1.311769205671607E-2</v>
      </c>
    </row>
    <row r="38" spans="1:18" x14ac:dyDescent="0.2">
      <c r="A38" s="10">
        <v>9</v>
      </c>
      <c r="B38" s="25">
        <v>2.164122703046889E-3</v>
      </c>
      <c r="C38" s="29">
        <v>3.5739414304358785E-4</v>
      </c>
      <c r="D38" s="29">
        <v>4.891190236818832E-3</v>
      </c>
      <c r="E38" s="29">
        <v>8.2499608682451431E-4</v>
      </c>
      <c r="F38" s="25">
        <v>4.0922088491048836E-3</v>
      </c>
      <c r="G38" s="29">
        <v>6.8594269876709468E-4</v>
      </c>
      <c r="H38" s="29">
        <v>9.0471472481410409E-3</v>
      </c>
      <c r="I38" s="55">
        <v>1.5772842196488668E-3</v>
      </c>
      <c r="J38" s="29">
        <v>1.0919475792643407E-2</v>
      </c>
      <c r="K38" s="29">
        <v>1.932984763858836E-3</v>
      </c>
      <c r="L38" s="29">
        <v>2.240997766019448E-2</v>
      </c>
      <c r="M38" s="29">
        <v>4.3805003377639373E-3</v>
      </c>
      <c r="N38" s="25">
        <v>4.2380385993289194E-2</v>
      </c>
      <c r="O38" s="29">
        <v>1.011659245767782E-2</v>
      </c>
      <c r="P38" s="29">
        <v>6.5375213398351062E-2</v>
      </c>
      <c r="Q38" s="55">
        <v>2.0938791897251341E-2</v>
      </c>
      <c r="R38" s="32">
        <f t="shared" si="3"/>
        <v>1.2630888030401612E-2</v>
      </c>
    </row>
    <row r="39" spans="1:18" x14ac:dyDescent="0.2">
      <c r="A39" s="11">
        <v>10</v>
      </c>
      <c r="B39" s="26">
        <v>2.1594493895966682E-3</v>
      </c>
      <c r="C39" s="56">
        <v>3.5726645810385538E-4</v>
      </c>
      <c r="D39" s="56">
        <v>4.8673829408992786E-3</v>
      </c>
      <c r="E39" s="56">
        <v>8.2431602932619974E-4</v>
      </c>
      <c r="F39" s="26">
        <v>4.0755309253870386E-3</v>
      </c>
      <c r="G39" s="56">
        <v>6.854725039080467E-4</v>
      </c>
      <c r="H39" s="56">
        <v>8.9660302522180935E-3</v>
      </c>
      <c r="I39" s="57">
        <v>1.5748003119676612E-3</v>
      </c>
      <c r="J39" s="56">
        <v>1.0801528760816304E-2</v>
      </c>
      <c r="K39" s="56">
        <v>1.9292555422898428E-3</v>
      </c>
      <c r="L39" s="56">
        <v>2.1918778327535748E-2</v>
      </c>
      <c r="M39" s="56">
        <v>4.3613952444224724E-3</v>
      </c>
      <c r="N39" s="26">
        <v>4.0657313359656833E-2</v>
      </c>
      <c r="O39" s="56">
        <v>1.0015272032175337E-2</v>
      </c>
      <c r="P39" s="56">
        <v>6.1363557717676098E-2</v>
      </c>
      <c r="Q39" s="57">
        <v>2.0509350867488951E-2</v>
      </c>
      <c r="R39" s="32">
        <f t="shared" si="3"/>
        <v>1.2191668791466777E-2</v>
      </c>
    </row>
    <row r="40" spans="1:18" x14ac:dyDescent="0.2">
      <c r="G40" s="29"/>
      <c r="H40" s="29"/>
      <c r="I40" s="29"/>
    </row>
    <row r="41" spans="1:18" x14ac:dyDescent="0.2">
      <c r="A41" t="s">
        <v>165</v>
      </c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</row>
    <row r="42" spans="1:18" x14ac:dyDescent="0.2">
      <c r="A42" t="s">
        <v>40</v>
      </c>
      <c r="B42" s="69">
        <f>1/EXP($B$15)</f>
        <v>0.67213235567697338</v>
      </c>
      <c r="C42" s="69">
        <f t="shared" ref="C42:Q42" si="4">1/EXP($B$15)</f>
        <v>0.67213235567697338</v>
      </c>
      <c r="D42" s="69">
        <f t="shared" si="4"/>
        <v>0.67213235567697338</v>
      </c>
      <c r="E42" s="69">
        <f t="shared" si="4"/>
        <v>0.67213235567697338</v>
      </c>
      <c r="F42" s="69">
        <f t="shared" si="4"/>
        <v>0.67213235567697338</v>
      </c>
      <c r="G42" s="69">
        <f t="shared" si="4"/>
        <v>0.67213235567697338</v>
      </c>
      <c r="H42" s="69">
        <f t="shared" si="4"/>
        <v>0.67213235567697338</v>
      </c>
      <c r="I42" s="69">
        <f t="shared" si="4"/>
        <v>0.67213235567697338</v>
      </c>
      <c r="J42" s="69">
        <f t="shared" si="4"/>
        <v>0.67213235567697338</v>
      </c>
      <c r="K42" s="69">
        <f t="shared" si="4"/>
        <v>0.67213235567697338</v>
      </c>
      <c r="L42" s="69">
        <f t="shared" si="4"/>
        <v>0.67213235567697338</v>
      </c>
      <c r="M42" s="69">
        <f t="shared" si="4"/>
        <v>0.67213235567697338</v>
      </c>
      <c r="N42" s="69">
        <f t="shared" si="4"/>
        <v>0.67213235567697338</v>
      </c>
      <c r="O42" s="69">
        <f t="shared" si="4"/>
        <v>0.67213235567697338</v>
      </c>
      <c r="P42" s="69">
        <f t="shared" si="4"/>
        <v>0.67213235567697338</v>
      </c>
      <c r="Q42" s="69">
        <f t="shared" si="4"/>
        <v>0.67213235567697338</v>
      </c>
      <c r="R42" s="69"/>
    </row>
    <row r="43" spans="1:18" x14ac:dyDescent="0.2">
      <c r="A43" t="s">
        <v>226</v>
      </c>
      <c r="B43" s="69">
        <f ca="1">1/EXP($D$15)</f>
        <v>0.64279475458361934</v>
      </c>
      <c r="C43" s="69">
        <f t="shared" ref="C43:Q43" ca="1" si="5">1/EXP($D$15)</f>
        <v>0.64279475458361934</v>
      </c>
      <c r="D43" s="69">
        <f t="shared" ca="1" si="5"/>
        <v>0.64279475458361934</v>
      </c>
      <c r="E43" s="69">
        <f t="shared" ca="1" si="5"/>
        <v>0.64279475458361934</v>
      </c>
      <c r="F43" s="69">
        <f t="shared" ca="1" si="5"/>
        <v>0.64279475458361934</v>
      </c>
      <c r="G43" s="69">
        <f t="shared" ca="1" si="5"/>
        <v>0.64279475458361934</v>
      </c>
      <c r="H43" s="69">
        <f t="shared" ca="1" si="5"/>
        <v>0.64279475458361934</v>
      </c>
      <c r="I43" s="69">
        <f t="shared" ca="1" si="5"/>
        <v>0.64279475458361934</v>
      </c>
      <c r="J43" s="69">
        <f t="shared" ca="1" si="5"/>
        <v>0.64279475458361934</v>
      </c>
      <c r="K43" s="69">
        <f t="shared" ca="1" si="5"/>
        <v>0.64279475458361934</v>
      </c>
      <c r="L43" s="69">
        <f t="shared" ca="1" si="5"/>
        <v>0.64279475458361934</v>
      </c>
      <c r="M43" s="69">
        <f t="shared" ca="1" si="5"/>
        <v>0.64279475458361934</v>
      </c>
      <c r="N43" s="69">
        <f t="shared" ca="1" si="5"/>
        <v>0.64279475458361934</v>
      </c>
      <c r="O43" s="69">
        <f t="shared" ca="1" si="5"/>
        <v>0.64279475458361934</v>
      </c>
      <c r="P43" s="69">
        <f t="shared" ca="1" si="5"/>
        <v>0.64279475458361934</v>
      </c>
      <c r="Q43" s="69">
        <f t="shared" ca="1" si="5"/>
        <v>0.64279475458361934</v>
      </c>
      <c r="R43" s="69"/>
    </row>
    <row r="44" spans="1:18" x14ac:dyDescent="0.2">
      <c r="B44" s="73"/>
      <c r="C44" s="69"/>
      <c r="R44" s="31"/>
    </row>
    <row r="45" spans="1:18" s="116" customFormat="1" x14ac:dyDescent="0.2">
      <c r="A45" s="116" t="s">
        <v>224</v>
      </c>
      <c r="B45" s="119"/>
      <c r="C45" s="120"/>
      <c r="R45" s="118"/>
    </row>
    <row r="46" spans="1:18" x14ac:dyDescent="0.2">
      <c r="A46" t="s">
        <v>151</v>
      </c>
      <c r="B46" s="68">
        <v>1</v>
      </c>
      <c r="C46" s="68">
        <v>1</v>
      </c>
      <c r="D46" s="68">
        <v>1</v>
      </c>
      <c r="E46" s="68">
        <v>1</v>
      </c>
      <c r="F46" s="68">
        <v>1</v>
      </c>
      <c r="G46" s="68">
        <v>1</v>
      </c>
      <c r="H46" s="68">
        <v>1</v>
      </c>
      <c r="I46" s="68">
        <v>1</v>
      </c>
      <c r="J46" s="68">
        <v>1</v>
      </c>
      <c r="K46" s="68">
        <v>1</v>
      </c>
      <c r="L46" s="68">
        <v>1</v>
      </c>
      <c r="M46" s="68">
        <v>1</v>
      </c>
      <c r="N46" s="68">
        <v>1</v>
      </c>
      <c r="O46" s="68">
        <v>1</v>
      </c>
      <c r="P46" s="68">
        <v>1</v>
      </c>
      <c r="Q46" s="68">
        <v>1</v>
      </c>
    </row>
    <row r="47" spans="1:18" x14ac:dyDescent="0.2">
      <c r="A47" t="s">
        <v>115</v>
      </c>
      <c r="B47" s="58">
        <f t="shared" ref="B47:Q47" si="6">1/(1+(B$24*$A30)*B$42)</f>
        <v>0.99779774977935087</v>
      </c>
      <c r="C47" s="58">
        <f t="shared" si="6"/>
        <v>0.9996415810823811</v>
      </c>
      <c r="D47" s="58">
        <f t="shared" si="6"/>
        <v>0.99490962585668918</v>
      </c>
      <c r="E47" s="58">
        <f t="shared" si="6"/>
        <v>0.99916952278958515</v>
      </c>
      <c r="F47" s="58">
        <f t="shared" si="6"/>
        <v>0.99576928747710136</v>
      </c>
      <c r="G47" s="58">
        <f t="shared" si="6"/>
        <v>0.99931027239229975</v>
      </c>
      <c r="H47" s="58">
        <f t="shared" si="6"/>
        <v>0.99024695486847758</v>
      </c>
      <c r="I47" s="58">
        <f t="shared" si="6"/>
        <v>0.99840255883036155</v>
      </c>
      <c r="J47" s="58">
        <f t="shared" si="6"/>
        <v>0.98803534184678632</v>
      </c>
      <c r="K47" s="58">
        <f t="shared" si="6"/>
        <v>0.99803665429750832</v>
      </c>
      <c r="L47" s="58">
        <f t="shared" si="6"/>
        <v>0.97269474025216762</v>
      </c>
      <c r="M47" s="58">
        <f t="shared" si="6"/>
        <v>0.99546041441264632</v>
      </c>
      <c r="N47" s="58">
        <f t="shared" si="6"/>
        <v>0.93588025902988514</v>
      </c>
      <c r="O47" s="58">
        <f t="shared" si="6"/>
        <v>0.98899254396903358</v>
      </c>
      <c r="P47" s="58">
        <f t="shared" si="6"/>
        <v>0.8629445547639425</v>
      </c>
      <c r="Q47" s="58">
        <f t="shared" si="6"/>
        <v>0.97484798576841381</v>
      </c>
    </row>
    <row r="48" spans="1:18" x14ac:dyDescent="0.2">
      <c r="A48" t="s">
        <v>116</v>
      </c>
      <c r="B48" s="58">
        <f t="shared" ref="B48:Q48" si="7">1/(1+(B$24*$A31)*B$42)</f>
        <v>0.99560517805629678</v>
      </c>
      <c r="C48" s="58">
        <f t="shared" si="7"/>
        <v>0.99928341900094864</v>
      </c>
      <c r="D48" s="58">
        <f t="shared" si="7"/>
        <v>0.98987081306464664</v>
      </c>
      <c r="E48" s="58">
        <f t="shared" si="7"/>
        <v>0.99834042381936716</v>
      </c>
      <c r="F48" s="58">
        <f t="shared" si="7"/>
        <v>0.99157422199870804</v>
      </c>
      <c r="G48" s="58">
        <f t="shared" si="7"/>
        <v>0.99862149557715707</v>
      </c>
      <c r="H48" s="58">
        <f t="shared" si="7"/>
        <v>0.98068231598102895</v>
      </c>
      <c r="I48" s="58">
        <f t="shared" si="7"/>
        <v>0.99681021315754781</v>
      </c>
      <c r="J48" s="58">
        <f t="shared" si="7"/>
        <v>0.97635360472953936</v>
      </c>
      <c r="K48" s="58">
        <f t="shared" si="7"/>
        <v>0.99608100294105051</v>
      </c>
      <c r="L48" s="58">
        <f t="shared" si="7"/>
        <v>0.94684100078581368</v>
      </c>
      <c r="M48" s="58">
        <f t="shared" si="7"/>
        <v>0.99096185824334793</v>
      </c>
      <c r="N48" s="58">
        <f t="shared" si="7"/>
        <v>0.87948773337921637</v>
      </c>
      <c r="O48" s="58">
        <f t="shared" si="7"/>
        <v>0.97822477773966221</v>
      </c>
      <c r="P48" s="58">
        <f t="shared" si="7"/>
        <v>0.75892917832585693</v>
      </c>
      <c r="Q48" s="58">
        <f t="shared" si="7"/>
        <v>0.95093017643741495</v>
      </c>
    </row>
    <row r="49" spans="1:18" x14ac:dyDescent="0.2">
      <c r="A49" t="s">
        <v>117</v>
      </c>
      <c r="B49" s="58">
        <f t="shared" ref="B49:Q49" si="8">1/(1+(B$24*$A32)*B$42)</f>
        <v>0.99342222116782153</v>
      </c>
      <c r="C49" s="58">
        <f t="shared" si="8"/>
        <v>0.99892551347973479</v>
      </c>
      <c r="D49" s="58">
        <f t="shared" si="8"/>
        <v>0.9848827821596936</v>
      </c>
      <c r="E49" s="58">
        <f t="shared" si="8"/>
        <v>0.99751269966124889</v>
      </c>
      <c r="F49" s="58">
        <f t="shared" si="8"/>
        <v>0.98741435492376972</v>
      </c>
      <c r="G49" s="58">
        <f t="shared" si="8"/>
        <v>0.99793366758991886</v>
      </c>
      <c r="H49" s="58">
        <f t="shared" si="8"/>
        <v>0.97130067620585014</v>
      </c>
      <c r="I49" s="58">
        <f t="shared" si="8"/>
        <v>0.9952229386400574</v>
      </c>
      <c r="J49" s="58">
        <f t="shared" si="8"/>
        <v>0.9649448708147943</v>
      </c>
      <c r="K49" s="58">
        <f t="shared" si="8"/>
        <v>0.99413300078790423</v>
      </c>
      <c r="L49" s="58">
        <f t="shared" si="8"/>
        <v>0.92232603626723675</v>
      </c>
      <c r="M49" s="58">
        <f t="shared" si="8"/>
        <v>0.98650377774995934</v>
      </c>
      <c r="N49" s="58">
        <f t="shared" si="8"/>
        <v>0.82950497124994671</v>
      </c>
      <c r="O49" s="58">
        <f t="shared" si="8"/>
        <v>0.96768895668432453</v>
      </c>
      <c r="P49" s="58">
        <f t="shared" si="8"/>
        <v>0.67729156168203142</v>
      </c>
      <c r="Q49" s="58">
        <f t="shared" si="8"/>
        <v>0.92815790414022525</v>
      </c>
    </row>
    <row r="50" spans="1:18" x14ac:dyDescent="0.2">
      <c r="A50" t="s">
        <v>118</v>
      </c>
      <c r="B50" s="58">
        <f t="shared" ref="B50:Q50" si="9">1/(1+(B$24*$A33)*B$42)</f>
        <v>0.99124881600803494</v>
      </c>
      <c r="C50" s="58">
        <f t="shared" si="9"/>
        <v>0.99856786424316835</v>
      </c>
      <c r="D50" s="58">
        <f t="shared" si="9"/>
        <v>0.97994476930998431</v>
      </c>
      <c r="E50" s="58">
        <f t="shared" si="9"/>
        <v>0.99668634689849245</v>
      </c>
      <c r="F50" s="58">
        <f t="shared" si="9"/>
        <v>0.98328924510836702</v>
      </c>
      <c r="G50" s="58">
        <f t="shared" si="9"/>
        <v>0.99724678647134057</v>
      </c>
      <c r="H50" s="58">
        <f t="shared" si="9"/>
        <v>0.96209683335855578</v>
      </c>
      <c r="I50" s="58">
        <f t="shared" si="9"/>
        <v>0.99364071109118435</v>
      </c>
      <c r="J50" s="58">
        <f t="shared" si="9"/>
        <v>0.95379968047616093</v>
      </c>
      <c r="K50" s="58">
        <f t="shared" si="9"/>
        <v>0.99219260304779466</v>
      </c>
      <c r="L50" s="58">
        <f t="shared" si="9"/>
        <v>0.89904848317518837</v>
      </c>
      <c r="M50" s="58">
        <f t="shared" si="9"/>
        <v>0.98208562911027819</v>
      </c>
      <c r="N50" s="58">
        <f t="shared" si="9"/>
        <v>0.78489790748258037</v>
      </c>
      <c r="O50" s="58">
        <f t="shared" si="9"/>
        <v>0.95737766626955911</v>
      </c>
      <c r="P50" s="58">
        <f t="shared" si="9"/>
        <v>0.6115115794134125</v>
      </c>
      <c r="Q50" s="58">
        <f t="shared" si="9"/>
        <v>0.90645079581843935</v>
      </c>
    </row>
    <row r="51" spans="1:18" x14ac:dyDescent="0.2">
      <c r="A51" t="s">
        <v>112</v>
      </c>
      <c r="B51" s="58">
        <f t="shared" ref="B51:Q51" si="10">1/(1+(B$24*$A34)*B$42)</f>
        <v>0.98908490002209304</v>
      </c>
      <c r="C51" s="58">
        <f t="shared" si="10"/>
        <v>0.99821047101607208</v>
      </c>
      <c r="D51" s="58">
        <f t="shared" si="10"/>
        <v>0.9750560259260751</v>
      </c>
      <c r="E51" s="58">
        <f t="shared" si="10"/>
        <v>0.99586136212567267</v>
      </c>
      <c r="F51" s="58">
        <f t="shared" si="10"/>
        <v>0.97919845874975897</v>
      </c>
      <c r="G51" s="58">
        <f t="shared" si="10"/>
        <v>0.99656085026756813</v>
      </c>
      <c r="H51" s="58">
        <f t="shared" si="10"/>
        <v>0.95306578058313052</v>
      </c>
      <c r="I51" s="58">
        <f t="shared" si="10"/>
        <v>0.99206350647778796</v>
      </c>
      <c r="J51" s="58">
        <f t="shared" si="10"/>
        <v>0.94290900613482742</v>
      </c>
      <c r="K51" s="58">
        <f t="shared" si="10"/>
        <v>0.99025976527946113</v>
      </c>
      <c r="L51" s="58">
        <f t="shared" si="10"/>
        <v>0.87691695889278154</v>
      </c>
      <c r="M51" s="58">
        <f t="shared" si="10"/>
        <v>0.9777068782008973</v>
      </c>
      <c r="N51" s="58">
        <f t="shared" si="10"/>
        <v>0.74484355562909688</v>
      </c>
      <c r="O51" s="58">
        <f t="shared" si="10"/>
        <v>0.94728380465470052</v>
      </c>
      <c r="P51" s="58">
        <f t="shared" si="10"/>
        <v>0.55737786755438201</v>
      </c>
      <c r="Q51" s="58">
        <f t="shared" si="10"/>
        <v>0.88573582542259399</v>
      </c>
    </row>
    <row r="52" spans="1:18" x14ac:dyDescent="0.2">
      <c r="A52" t="s">
        <v>119</v>
      </c>
      <c r="B52" s="58">
        <f t="shared" ref="B52:Q52" si="11">1/(1+(B$24*$A35)*B$42)</f>
        <v>0.98693041120019553</v>
      </c>
      <c r="C52" s="58">
        <f t="shared" si="11"/>
        <v>0.99785333352366201</v>
      </c>
      <c r="D52" s="58">
        <f t="shared" si="11"/>
        <v>0.97021581828260428</v>
      </c>
      <c r="E52" s="58">
        <f t="shared" si="11"/>
        <v>0.99503774194862982</v>
      </c>
      <c r="F52" s="58">
        <f t="shared" si="11"/>
        <v>0.97514156923430861</v>
      </c>
      <c r="G52" s="58">
        <f t="shared" si="11"/>
        <v>0.99587585703012005</v>
      </c>
      <c r="H52" s="58">
        <f t="shared" si="11"/>
        <v>0.94420269726960016</v>
      </c>
      <c r="I52" s="58">
        <f t="shared" si="11"/>
        <v>0.99049130091907778</v>
      </c>
      <c r="J52" s="58">
        <f t="shared" si="11"/>
        <v>0.93226422787199525</v>
      </c>
      <c r="K52" s="58">
        <f t="shared" si="11"/>
        <v>0.98833444338726406</v>
      </c>
      <c r="L52" s="58">
        <f t="shared" si="11"/>
        <v>0.8558488627418962</v>
      </c>
      <c r="M52" s="58">
        <f t="shared" si="11"/>
        <v>0.97336700038194912</v>
      </c>
      <c r="N52" s="58">
        <f t="shared" si="11"/>
        <v>0.70867876486050296</v>
      </c>
      <c r="O52" s="58">
        <f t="shared" si="11"/>
        <v>0.93740056637988523</v>
      </c>
      <c r="P52" s="58">
        <f t="shared" si="11"/>
        <v>0.51204902158431376</v>
      </c>
      <c r="Q52" s="58">
        <f t="shared" si="11"/>
        <v>0.86594649316857286</v>
      </c>
    </row>
    <row r="53" spans="1:18" x14ac:dyDescent="0.2">
      <c r="A53" t="s">
        <v>120</v>
      </c>
      <c r="B53" s="58">
        <f t="shared" ref="B53:Q53" si="12">1/(1+(B$24*$A36)*B$42)</f>
        <v>0.98478528807166343</v>
      </c>
      <c r="C53" s="58">
        <f t="shared" si="12"/>
        <v>0.99749645149154809</v>
      </c>
      <c r="D53" s="58">
        <f t="shared" si="12"/>
        <v>0.96542342715118734</v>
      </c>
      <c r="E53" s="58">
        <f t="shared" si="12"/>
        <v>0.99421548298442386</v>
      </c>
      <c r="F53" s="58">
        <f t="shared" si="12"/>
        <v>0.97111815698917159</v>
      </c>
      <c r="G53" s="58">
        <f t="shared" si="12"/>
        <v>0.99519180481586766</v>
      </c>
      <c r="H53" s="58">
        <f t="shared" si="12"/>
        <v>0.935502940473801</v>
      </c>
      <c r="I53" s="58">
        <f t="shared" si="12"/>
        <v>0.98892407068540633</v>
      </c>
      <c r="J53" s="58">
        <f t="shared" si="12"/>
        <v>0.92185711067478737</v>
      </c>
      <c r="K53" s="58">
        <f t="shared" si="12"/>
        <v>0.98641659361783218</v>
      </c>
      <c r="L53" s="58">
        <f t="shared" si="12"/>
        <v>0.83576934579492934</v>
      </c>
      <c r="M53" s="58">
        <f t="shared" si="12"/>
        <v>0.9690654802875549</v>
      </c>
      <c r="N53" s="58">
        <f t="shared" si="12"/>
        <v>0.67586321382121206</v>
      </c>
      <c r="O53" s="58">
        <f t="shared" si="12"/>
        <v>0.92772142706463678</v>
      </c>
      <c r="P53" s="58">
        <f t="shared" si="12"/>
        <v>0.47353843142879548</v>
      </c>
      <c r="Q53" s="58">
        <f t="shared" si="12"/>
        <v>0.84702211241311587</v>
      </c>
    </row>
    <row r="54" spans="1:18" x14ac:dyDescent="0.2">
      <c r="A54" t="s">
        <v>121</v>
      </c>
      <c r="B54" s="58">
        <f t="shared" ref="B54:Q54" si="13">1/(1+(B$24*$A37)*B$42)</f>
        <v>0.98264946969909139</v>
      </c>
      <c r="C54" s="58">
        <f t="shared" si="13"/>
        <v>0.99713982464573259</v>
      </c>
      <c r="D54" s="58">
        <f t="shared" si="13"/>
        <v>0.96067814744413538</v>
      </c>
      <c r="E54" s="58">
        <f t="shared" si="13"/>
        <v>0.99339458186128693</v>
      </c>
      <c r="F54" s="58">
        <f t="shared" si="13"/>
        <v>0.96712780933764375</v>
      </c>
      <c r="G54" s="58">
        <f t="shared" si="13"/>
        <v>0.99450869168701816</v>
      </c>
      <c r="H54" s="58">
        <f t="shared" si="13"/>
        <v>0.92696203680716116</v>
      </c>
      <c r="I54" s="58">
        <f t="shared" si="13"/>
        <v>0.98736179219707709</v>
      </c>
      <c r="J54" s="58">
        <f t="shared" si="13"/>
        <v>0.91167978318938692</v>
      </c>
      <c r="K54" s="58">
        <f t="shared" si="13"/>
        <v>0.98450617255674788</v>
      </c>
      <c r="L54" s="58">
        <f t="shared" si="13"/>
        <v>0.81661042238088766</v>
      </c>
      <c r="M54" s="58">
        <f t="shared" si="13"/>
        <v>0.96480181162180945</v>
      </c>
      <c r="N54" s="58">
        <f t="shared" si="13"/>
        <v>0.64595223094089771</v>
      </c>
      <c r="O54" s="58">
        <f t="shared" si="13"/>
        <v>0.91824012904473151</v>
      </c>
      <c r="P54" s="58">
        <f t="shared" si="13"/>
        <v>0.44041532528954791</v>
      </c>
      <c r="Q54" s="58">
        <f t="shared" si="13"/>
        <v>0.82890718803718544</v>
      </c>
    </row>
    <row r="55" spans="1:18" x14ac:dyDescent="0.2">
      <c r="A55" t="s">
        <v>122</v>
      </c>
      <c r="B55" s="58">
        <f t="shared" ref="B55:Q55" si="14">1/(1+(B$24*$A38)*B$42)</f>
        <v>0.98052289567257855</v>
      </c>
      <c r="C55" s="58">
        <f t="shared" si="14"/>
        <v>0.99678345271260871</v>
      </c>
      <c r="D55" s="58">
        <f t="shared" si="14"/>
        <v>0.9559792878686314</v>
      </c>
      <c r="E55" s="58">
        <f t="shared" si="14"/>
        <v>0.99257503521857871</v>
      </c>
      <c r="F55" s="58">
        <f t="shared" si="14"/>
        <v>0.96317012035805682</v>
      </c>
      <c r="G55" s="58">
        <f t="shared" si="14"/>
        <v>0.99382651571109504</v>
      </c>
      <c r="H55" s="58">
        <f t="shared" si="14"/>
        <v>0.91857567476673008</v>
      </c>
      <c r="I55" s="58">
        <f t="shared" si="14"/>
        <v>0.98580444202316042</v>
      </c>
      <c r="J55" s="58">
        <f t="shared" si="14"/>
        <v>0.901724717866208</v>
      </c>
      <c r="K55" s="58">
        <f t="shared" si="14"/>
        <v>0.9826031371252707</v>
      </c>
      <c r="L55" s="58">
        <f t="shared" si="14"/>
        <v>0.79831020105825001</v>
      </c>
      <c r="M55" s="58">
        <f t="shared" si="14"/>
        <v>0.9605754969601249</v>
      </c>
      <c r="N55" s="58">
        <f t="shared" si="14"/>
        <v>0.61857652606039615</v>
      </c>
      <c r="O55" s="58">
        <f t="shared" si="14"/>
        <v>0.90895066788090051</v>
      </c>
      <c r="P55" s="58">
        <f t="shared" si="14"/>
        <v>0.4116230794148395</v>
      </c>
      <c r="Q55" s="58">
        <f t="shared" si="14"/>
        <v>0.81155087292473904</v>
      </c>
    </row>
    <row r="56" spans="1:18" x14ac:dyDescent="0.2">
      <c r="A56" t="s">
        <v>123</v>
      </c>
      <c r="B56" s="58">
        <f t="shared" ref="B56:Q56" si="15">1/(1+(B$24*$A39)*B$42)</f>
        <v>0.97840550610403287</v>
      </c>
      <c r="C56" s="58">
        <f t="shared" si="15"/>
        <v>0.99642733541896156</v>
      </c>
      <c r="D56" s="58">
        <f t="shared" si="15"/>
        <v>0.95132617059100655</v>
      </c>
      <c r="E56" s="58">
        <f t="shared" si="15"/>
        <v>0.991756839706739</v>
      </c>
      <c r="F56" s="58">
        <f t="shared" si="15"/>
        <v>0.95924469074612884</v>
      </c>
      <c r="G56" s="58">
        <f t="shared" si="15"/>
        <v>0.99314527496092031</v>
      </c>
      <c r="H56" s="58">
        <f t="shared" si="15"/>
        <v>0.91033969747781995</v>
      </c>
      <c r="I56" s="58">
        <f t="shared" si="15"/>
        <v>0.98425199688032328</v>
      </c>
      <c r="J56" s="58">
        <f t="shared" si="15"/>
        <v>0.89198471239183719</v>
      </c>
      <c r="K56" s="58">
        <f t="shared" si="15"/>
        <v>0.98070744457710035</v>
      </c>
      <c r="L56" s="58">
        <f t="shared" si="15"/>
        <v>0.78081221672464374</v>
      </c>
      <c r="M56" s="58">
        <f t="shared" si="15"/>
        <v>0.95638604755577428</v>
      </c>
      <c r="N56" s="58">
        <f t="shared" si="15"/>
        <v>0.59342686640343068</v>
      </c>
      <c r="O56" s="58">
        <f t="shared" si="15"/>
        <v>0.89984727967824585</v>
      </c>
      <c r="P56" s="58">
        <f t="shared" si="15"/>
        <v>0.38636442282323941</v>
      </c>
      <c r="Q56" s="58">
        <f t="shared" si="15"/>
        <v>0.7949064913251086</v>
      </c>
    </row>
    <row r="58" spans="1:18" x14ac:dyDescent="0.2">
      <c r="A58" t="s">
        <v>157</v>
      </c>
    </row>
    <row r="59" spans="1:18" x14ac:dyDescent="0.2">
      <c r="A59" t="s">
        <v>115</v>
      </c>
      <c r="B59" s="74">
        <f t="shared" ref="B59:H59" si="16">1-B47</f>
        <v>2.2022502206491268E-3</v>
      </c>
      <c r="C59" s="74">
        <f t="shared" si="16"/>
        <v>3.5841891761889677E-4</v>
      </c>
      <c r="D59" s="74">
        <f t="shared" si="16"/>
        <v>5.0903741433108163E-3</v>
      </c>
      <c r="E59" s="74">
        <f t="shared" si="16"/>
        <v>8.3047721041484834E-4</v>
      </c>
      <c r="F59" s="74">
        <f t="shared" si="16"/>
        <v>4.2307125228986386E-3</v>
      </c>
      <c r="G59" s="74">
        <f t="shared" si="16"/>
        <v>6.8972760770025232E-4</v>
      </c>
      <c r="H59" s="74">
        <f t="shared" si="16"/>
        <v>9.7530451315224198E-3</v>
      </c>
      <c r="I59" s="74">
        <f t="shared" ref="I59" si="17">1-I47</f>
        <v>1.5974411696384472E-3</v>
      </c>
      <c r="J59" s="74">
        <f t="shared" ref="J59:P59" si="18">1-J47</f>
        <v>1.1964658153213681E-2</v>
      </c>
      <c r="K59" s="74">
        <f t="shared" si="18"/>
        <v>1.9633457024916812E-3</v>
      </c>
      <c r="L59" s="74">
        <f t="shared" si="18"/>
        <v>2.7305259747832378E-2</v>
      </c>
      <c r="M59" s="74">
        <f t="shared" si="18"/>
        <v>4.5395855873536783E-3</v>
      </c>
      <c r="N59" s="74">
        <f t="shared" si="18"/>
        <v>6.4119740970114858E-2</v>
      </c>
      <c r="O59" s="74">
        <f t="shared" si="18"/>
        <v>1.1007456030966423E-2</v>
      </c>
      <c r="P59" s="74">
        <f t="shared" si="18"/>
        <v>0.1370554452360575</v>
      </c>
      <c r="Q59" s="74">
        <f t="shared" ref="Q59" si="19">1-Q47</f>
        <v>2.5152014231586195E-2</v>
      </c>
      <c r="R59" s="74"/>
    </row>
    <row r="60" spans="1:18" x14ac:dyDescent="0.2">
      <c r="A60" t="s">
        <v>116</v>
      </c>
      <c r="B60" s="74">
        <f t="shared" ref="B60:H62" si="20">1-B48/B47</f>
        <v>2.1974109718516655E-3</v>
      </c>
      <c r="C60" s="74">
        <f t="shared" si="20"/>
        <v>3.5829049952551539E-4</v>
      </c>
      <c r="D60" s="74">
        <f t="shared" si="20"/>
        <v>5.0645934676767368E-3</v>
      </c>
      <c r="E60" s="74">
        <f t="shared" si="20"/>
        <v>8.2978809031641898E-4</v>
      </c>
      <c r="F60" s="74">
        <f t="shared" si="20"/>
        <v>4.2128890006459807E-3</v>
      </c>
      <c r="G60" s="74">
        <f t="shared" si="20"/>
        <v>6.89252211421576E-4</v>
      </c>
      <c r="H60" s="74">
        <f t="shared" si="20"/>
        <v>9.6588420094854133E-3</v>
      </c>
      <c r="I60" s="74">
        <f t="shared" ref="I60" si="21">1-I48/I47</f>
        <v>1.5948934212259847E-3</v>
      </c>
      <c r="J60" s="74">
        <f t="shared" ref="J60:P60" si="22">1-J48/J47</f>
        <v>1.182319763523032E-2</v>
      </c>
      <c r="K60" s="74">
        <f t="shared" si="22"/>
        <v>1.9594985294747458E-3</v>
      </c>
      <c r="L60" s="74">
        <f t="shared" si="22"/>
        <v>2.6579499607093049E-2</v>
      </c>
      <c r="M60" s="74">
        <f t="shared" si="22"/>
        <v>4.5190708783259259E-3</v>
      </c>
      <c r="N60" s="74">
        <f t="shared" si="22"/>
        <v>6.0256133310391813E-2</v>
      </c>
      <c r="O60" s="74">
        <f t="shared" si="22"/>
        <v>1.0887611130169006E-2</v>
      </c>
      <c r="P60" s="74">
        <f t="shared" si="22"/>
        <v>0.12053541083707153</v>
      </c>
      <c r="Q60" s="74">
        <f t="shared" ref="Q60" si="23">1-Q48/Q47</f>
        <v>2.4534911781292634E-2</v>
      </c>
      <c r="R60" s="74"/>
    </row>
    <row r="61" spans="1:18" x14ac:dyDescent="0.2">
      <c r="A61" t="s">
        <v>117</v>
      </c>
      <c r="B61" s="74">
        <f t="shared" si="20"/>
        <v>2.1925929440593794E-3</v>
      </c>
      <c r="C61" s="74">
        <f t="shared" si="20"/>
        <v>3.5816217342188317E-4</v>
      </c>
      <c r="D61" s="74">
        <f t="shared" si="20"/>
        <v>5.0390726134353914E-3</v>
      </c>
      <c r="E61" s="74">
        <f t="shared" si="20"/>
        <v>8.2910011291703611E-4</v>
      </c>
      <c r="F61" s="74">
        <f t="shared" si="20"/>
        <v>4.1952150254100928E-3</v>
      </c>
      <c r="G61" s="74">
        <f t="shared" si="20"/>
        <v>6.8877747002704659E-4</v>
      </c>
      <c r="H61" s="74">
        <f t="shared" si="20"/>
        <v>9.5664412647166186E-3</v>
      </c>
      <c r="I61" s="74">
        <f t="shared" ref="I61" si="24">1-I49/I48</f>
        <v>1.5923537866475712E-3</v>
      </c>
      <c r="J61" s="74">
        <f t="shared" ref="J61:P61" si="25">1-J49/J48</f>
        <v>1.1685043061735234E-2</v>
      </c>
      <c r="K61" s="74">
        <f t="shared" si="25"/>
        <v>1.9556664040319971E-3</v>
      </c>
      <c r="L61" s="74">
        <f t="shared" si="25"/>
        <v>2.5891321244254528E-2</v>
      </c>
      <c r="M61" s="74">
        <f t="shared" si="25"/>
        <v>4.4987407500136634E-3</v>
      </c>
      <c r="N61" s="74">
        <f t="shared" si="25"/>
        <v>5.6831676250017837E-2</v>
      </c>
      <c r="O61" s="74">
        <f t="shared" si="25"/>
        <v>1.0770347771891786E-2</v>
      </c>
      <c r="P61" s="74">
        <f t="shared" si="25"/>
        <v>0.10756947943932293</v>
      </c>
      <c r="Q61" s="74">
        <f t="shared" ref="Q61" si="26">1-Q49/Q48</f>
        <v>2.3947365286591471E-2</v>
      </c>
      <c r="R61" s="74"/>
    </row>
    <row r="62" spans="1:18" x14ac:dyDescent="0.2">
      <c r="A62" t="s">
        <v>118</v>
      </c>
      <c r="B62" s="74">
        <f t="shared" si="20"/>
        <v>2.1877959979913486E-3</v>
      </c>
      <c r="C62" s="74">
        <f t="shared" si="20"/>
        <v>3.58033939207969E-4</v>
      </c>
      <c r="D62" s="74">
        <f t="shared" si="20"/>
        <v>5.0138076725039227E-3</v>
      </c>
      <c r="E62" s="74">
        <f t="shared" si="20"/>
        <v>8.2841327537686027E-4</v>
      </c>
      <c r="F62" s="74">
        <f t="shared" si="20"/>
        <v>4.177688722908246E-3</v>
      </c>
      <c r="G62" s="74">
        <f t="shared" si="20"/>
        <v>6.8830338216485654E-4</v>
      </c>
      <c r="H62" s="74">
        <f t="shared" si="20"/>
        <v>9.4757916603609438E-3</v>
      </c>
      <c r="I62" s="74">
        <f t="shared" ref="I62" si="27">1-I50/I49</f>
        <v>1.5898222272038298E-3</v>
      </c>
      <c r="J62" s="74">
        <f t="shared" ref="J62:P62" si="28">1-J50/J49</f>
        <v>1.1550079880959907E-2</v>
      </c>
      <c r="K62" s="74">
        <f t="shared" si="28"/>
        <v>1.9518492380513619E-3</v>
      </c>
      <c r="L62" s="74">
        <f t="shared" si="28"/>
        <v>2.5237879206202796E-2</v>
      </c>
      <c r="M62" s="74">
        <f t="shared" si="28"/>
        <v>4.4785927224304523E-3</v>
      </c>
      <c r="N62" s="74">
        <f t="shared" si="28"/>
        <v>5.3775523129354852E-2</v>
      </c>
      <c r="O62" s="74">
        <f t="shared" si="28"/>
        <v>1.0655583432610305E-2</v>
      </c>
      <c r="P62" s="74">
        <f t="shared" si="28"/>
        <v>9.7122105146646875E-2</v>
      </c>
      <c r="Q62" s="74">
        <f t="shared" ref="Q62" si="29">1-Q50/Q49</f>
        <v>2.3387301045390219E-2</v>
      </c>
      <c r="R62" s="74"/>
    </row>
    <row r="63" spans="1:18" x14ac:dyDescent="0.2">
      <c r="A63" t="s">
        <v>112</v>
      </c>
      <c r="B63" s="74">
        <f t="shared" ref="B63:B68" si="30">1-B51/B50</f>
        <v>2.1830199955813478E-3</v>
      </c>
      <c r="C63" s="74">
        <f t="shared" ref="C63:E63" si="31">1-C51/C50</f>
        <v>3.5790579678540713E-4</v>
      </c>
      <c r="D63" s="74">
        <f t="shared" si="31"/>
        <v>4.9887948147848693E-3</v>
      </c>
      <c r="E63" s="74">
        <f t="shared" si="31"/>
        <v>8.2772757486548887E-4</v>
      </c>
      <c r="F63" s="74">
        <f t="shared" ref="F63:F68" si="32">1-F51/F50</f>
        <v>4.1603082500482058E-3</v>
      </c>
      <c r="G63" s="74">
        <f t="shared" ref="G63:I63" si="33">1-G51/G50</f>
        <v>6.8782994648652895E-4</v>
      </c>
      <c r="H63" s="74">
        <f t="shared" si="33"/>
        <v>9.3868438833739631E-3</v>
      </c>
      <c r="I63" s="74">
        <f t="shared" si="33"/>
        <v>1.5872987044425191E-3</v>
      </c>
      <c r="J63" s="74">
        <f t="shared" ref="J63:P63" si="34">1-J51/J50</f>
        <v>1.1418198773034405E-2</v>
      </c>
      <c r="K63" s="74">
        <f t="shared" si="34"/>
        <v>1.948046944107662E-3</v>
      </c>
      <c r="L63" s="74">
        <f t="shared" si="34"/>
        <v>2.4616608221443737E-2</v>
      </c>
      <c r="M63" s="74">
        <f t="shared" si="34"/>
        <v>4.4586243598206954E-3</v>
      </c>
      <c r="N63" s="74">
        <f t="shared" si="34"/>
        <v>5.1031288874180625E-2</v>
      </c>
      <c r="O63" s="74">
        <f t="shared" si="34"/>
        <v>1.0543239069059851E-2</v>
      </c>
      <c r="P63" s="74">
        <f t="shared" si="34"/>
        <v>8.852442648912362E-2</v>
      </c>
      <c r="Q63" s="74">
        <f t="shared" ref="Q63" si="35">1-Q51/Q50</f>
        <v>2.2852834915481179E-2</v>
      </c>
      <c r="R63" s="74"/>
    </row>
    <row r="64" spans="1:18" x14ac:dyDescent="0.2">
      <c r="A64" t="s">
        <v>119</v>
      </c>
      <c r="B64" s="74">
        <f t="shared" si="30"/>
        <v>2.178264799967522E-3</v>
      </c>
      <c r="C64" s="74">
        <f t="shared" ref="C64:E64" si="36">1-C52/C51</f>
        <v>3.577777460563869E-4</v>
      </c>
      <c r="D64" s="74">
        <f t="shared" si="36"/>
        <v>4.9640302862328234E-3</v>
      </c>
      <c r="E64" s="74">
        <f t="shared" si="36"/>
        <v>8.2704300856173418E-4</v>
      </c>
      <c r="F64" s="74">
        <f t="shared" si="32"/>
        <v>4.1430717942818607E-3</v>
      </c>
      <c r="G64" s="74">
        <f t="shared" ref="G64:I64" si="37">1-G52/G51</f>
        <v>6.8735716164669558E-4</v>
      </c>
      <c r="H64" s="74">
        <f t="shared" si="37"/>
        <v>9.2995504550666963E-3</v>
      </c>
      <c r="I64" s="74">
        <f t="shared" si="37"/>
        <v>1.5847831801535373E-3</v>
      </c>
      <c r="J64" s="74">
        <f t="shared" ref="J64:P64" si="38">1-J52/J51</f>
        <v>1.1289295354667606E-2</v>
      </c>
      <c r="K64" s="74">
        <f t="shared" si="38"/>
        <v>1.9442594354560638E-3</v>
      </c>
      <c r="L64" s="74">
        <f t="shared" si="38"/>
        <v>2.4025189543017245E-2</v>
      </c>
      <c r="M64" s="74">
        <f t="shared" si="38"/>
        <v>4.4388332696749799E-3</v>
      </c>
      <c r="N64" s="74">
        <f t="shared" si="38"/>
        <v>4.8553539189916228E-2</v>
      </c>
      <c r="O64" s="74">
        <f t="shared" si="38"/>
        <v>1.0433238936685796E-2</v>
      </c>
      <c r="P64" s="74">
        <f t="shared" si="38"/>
        <v>8.1325163069281059E-2</v>
      </c>
      <c r="Q64" s="74">
        <f t="shared" ref="Q64" si="39">1-Q52/Q51</f>
        <v>2.2342251138571023E-2</v>
      </c>
      <c r="R64" s="74"/>
    </row>
    <row r="65" spans="1:18" x14ac:dyDescent="0.2">
      <c r="A65" t="s">
        <v>120</v>
      </c>
      <c r="B65" s="74">
        <f t="shared" si="30"/>
        <v>2.1735302754765096E-3</v>
      </c>
      <c r="C65" s="74">
        <f t="shared" ref="C65:E65" si="40">1-C53/C52</f>
        <v>3.5764978692176541E-4</v>
      </c>
      <c r="D65" s="74">
        <f t="shared" si="40"/>
        <v>4.9395104069731577E-3</v>
      </c>
      <c r="E65" s="74">
        <f t="shared" si="40"/>
        <v>8.2635957365362334E-4</v>
      </c>
      <c r="F65" s="74">
        <f t="shared" si="32"/>
        <v>4.1259775729756143E-3</v>
      </c>
      <c r="G65" s="74">
        <f t="shared" ref="G65:I65" si="41">1-G53/G52</f>
        <v>6.8688502630476211E-4</v>
      </c>
      <c r="H65" s="74">
        <f t="shared" si="41"/>
        <v>9.2138656465997615E-3</v>
      </c>
      <c r="I65" s="74">
        <f t="shared" si="41"/>
        <v>1.5822756163705876E-3</v>
      </c>
      <c r="J65" s="74">
        <f t="shared" ref="J65:P65" si="42">1-J53/J52</f>
        <v>1.1163269903601614E-2</v>
      </c>
      <c r="K65" s="74">
        <f t="shared" si="42"/>
        <v>1.9404866260239739E-3</v>
      </c>
      <c r="L65" s="74">
        <f t="shared" si="42"/>
        <v>2.3461522029295967E-2</v>
      </c>
      <c r="M65" s="74">
        <f t="shared" si="42"/>
        <v>4.4192171017779502E-3</v>
      </c>
      <c r="N65" s="74">
        <f t="shared" si="42"/>
        <v>4.6305255168398229E-2</v>
      </c>
      <c r="O65" s="74">
        <f t="shared" si="42"/>
        <v>1.0325510419337602E-2</v>
      </c>
      <c r="P65" s="74">
        <f t="shared" si="42"/>
        <v>7.52087955101719E-2</v>
      </c>
      <c r="Q65" s="74">
        <f t="shared" ref="Q65" si="43">1-Q53/Q52</f>
        <v>2.1853983940983479E-2</v>
      </c>
      <c r="R65" s="74"/>
    </row>
    <row r="66" spans="1:18" x14ac:dyDescent="0.2">
      <c r="A66" t="s">
        <v>121</v>
      </c>
      <c r="B66" s="74">
        <f t="shared" si="30"/>
        <v>2.1688162876135619E-3</v>
      </c>
      <c r="C66" s="74">
        <f t="shared" ref="C66:E66" si="44">1-C54/C53</f>
        <v>3.5752191928328791E-4</v>
      </c>
      <c r="D66" s="74">
        <f t="shared" si="44"/>
        <v>4.9152315694829252E-3</v>
      </c>
      <c r="E66" s="74">
        <f t="shared" si="44"/>
        <v>8.2567726733917546E-4</v>
      </c>
      <c r="F66" s="74">
        <f t="shared" si="32"/>
        <v>4.1090238327943229E-3</v>
      </c>
      <c r="G66" s="74">
        <f t="shared" ref="G66:I66" si="45">1-G54/G53</f>
        <v>6.8641353912268777E-4</v>
      </c>
      <c r="H66" s="74">
        <f t="shared" si="45"/>
        <v>9.1297453991049382E-3</v>
      </c>
      <c r="I66" s="74">
        <f t="shared" si="45"/>
        <v>1.579775975365294E-3</v>
      </c>
      <c r="J66" s="74">
        <f t="shared" ref="J66:P66" si="46">1-J54/J53</f>
        <v>1.1040027101326788E-2</v>
      </c>
      <c r="K66" s="74">
        <f t="shared" si="46"/>
        <v>1.9367284304063759E-3</v>
      </c>
      <c r="L66" s="74">
        <f t="shared" si="46"/>
        <v>2.292369720238896E-2</v>
      </c>
      <c r="M66" s="74">
        <f t="shared" si="46"/>
        <v>4.3997735472739441E-3</v>
      </c>
      <c r="N66" s="74">
        <f t="shared" si="46"/>
        <v>4.4255971132387772E-2</v>
      </c>
      <c r="O66" s="74">
        <f t="shared" si="46"/>
        <v>1.0219983869408589E-2</v>
      </c>
      <c r="P66" s="74">
        <f t="shared" si="46"/>
        <v>6.9948084338806615E-2</v>
      </c>
      <c r="Q66" s="74">
        <f t="shared" ref="Q66" si="47">1-Q54/Q53</f>
        <v>2.1386601495351876E-2</v>
      </c>
      <c r="R66" s="74"/>
    </row>
    <row r="67" spans="1:18" x14ac:dyDescent="0.2">
      <c r="A67" t="s">
        <v>122</v>
      </c>
      <c r="B67" s="74">
        <f t="shared" si="30"/>
        <v>2.164122703046889E-3</v>
      </c>
      <c r="C67" s="74">
        <f t="shared" ref="C67:E67" si="48">1-C55/C54</f>
        <v>3.5739414304358785E-4</v>
      </c>
      <c r="D67" s="74">
        <f t="shared" si="48"/>
        <v>4.891190236818832E-3</v>
      </c>
      <c r="E67" s="74">
        <f t="shared" si="48"/>
        <v>8.2499608682451431E-4</v>
      </c>
      <c r="F67" s="74">
        <f t="shared" si="32"/>
        <v>4.0922088491048836E-3</v>
      </c>
      <c r="G67" s="74">
        <f t="shared" ref="G67:I67" si="49">1-G55/G54</f>
        <v>6.8594269876709468E-4</v>
      </c>
      <c r="H67" s="74">
        <f t="shared" si="49"/>
        <v>9.0471472481410409E-3</v>
      </c>
      <c r="I67" s="74">
        <f t="shared" si="49"/>
        <v>1.5772842196488668E-3</v>
      </c>
      <c r="J67" s="74">
        <f t="shared" ref="J67:P67" si="50">1-J55/J54</f>
        <v>1.0919475792643407E-2</v>
      </c>
      <c r="K67" s="74">
        <f t="shared" si="50"/>
        <v>1.932984763858836E-3</v>
      </c>
      <c r="L67" s="74">
        <f t="shared" si="50"/>
        <v>2.240997766019448E-2</v>
      </c>
      <c r="M67" s="74">
        <f t="shared" si="50"/>
        <v>4.3805003377639373E-3</v>
      </c>
      <c r="N67" s="74">
        <f t="shared" si="50"/>
        <v>4.2380385993289194E-2</v>
      </c>
      <c r="O67" s="74">
        <f t="shared" si="50"/>
        <v>1.011659245767782E-2</v>
      </c>
      <c r="P67" s="74">
        <f t="shared" si="50"/>
        <v>6.5375213398351062E-2</v>
      </c>
      <c r="Q67" s="74">
        <f t="shared" ref="Q67" si="51">1-Q55/Q54</f>
        <v>2.0938791897251341E-2</v>
      </c>
      <c r="R67" s="74"/>
    </row>
    <row r="68" spans="1:18" x14ac:dyDescent="0.2">
      <c r="A68" t="s">
        <v>123</v>
      </c>
      <c r="B68" s="74">
        <f t="shared" si="30"/>
        <v>2.1594493895966682E-3</v>
      </c>
      <c r="C68" s="74">
        <f t="shared" ref="C68:E68" si="52">1-C56/C55</f>
        <v>3.5726645810385538E-4</v>
      </c>
      <c r="D68" s="74">
        <f t="shared" si="52"/>
        <v>4.8673829408992786E-3</v>
      </c>
      <c r="E68" s="74">
        <f t="shared" si="52"/>
        <v>8.2431602932619974E-4</v>
      </c>
      <c r="F68" s="74">
        <f t="shared" si="32"/>
        <v>4.0755309253870386E-3</v>
      </c>
      <c r="G68" s="74">
        <f t="shared" ref="G68:I68" si="53">1-G56/G55</f>
        <v>6.854725039080467E-4</v>
      </c>
      <c r="H68" s="74">
        <f t="shared" si="53"/>
        <v>8.9660302522180935E-3</v>
      </c>
      <c r="I68" s="74">
        <f t="shared" si="53"/>
        <v>1.5748003119676612E-3</v>
      </c>
      <c r="J68" s="74">
        <f t="shared" ref="J68:P68" si="54">1-J56/J55</f>
        <v>1.0801528760816304E-2</v>
      </c>
      <c r="K68" s="74">
        <f t="shared" si="54"/>
        <v>1.9292555422898428E-3</v>
      </c>
      <c r="L68" s="74">
        <f t="shared" si="54"/>
        <v>2.1918778327535748E-2</v>
      </c>
      <c r="M68" s="74">
        <f t="shared" si="54"/>
        <v>4.3613952444224724E-3</v>
      </c>
      <c r="N68" s="74">
        <f t="shared" si="54"/>
        <v>4.0657313359656833E-2</v>
      </c>
      <c r="O68" s="74">
        <f t="shared" si="54"/>
        <v>1.0015272032175337E-2</v>
      </c>
      <c r="P68" s="74">
        <f t="shared" si="54"/>
        <v>6.1363557717676098E-2</v>
      </c>
      <c r="Q68" s="74">
        <f t="shared" ref="Q68" si="55">1-Q56/Q55</f>
        <v>2.0509350867488951E-2</v>
      </c>
      <c r="R68" s="74"/>
    </row>
    <row r="70" spans="1:18" s="115" customFormat="1" x14ac:dyDescent="0.2">
      <c r="A70" s="115" t="s">
        <v>223</v>
      </c>
      <c r="B70" s="121"/>
      <c r="C70" s="122"/>
      <c r="R70" s="123"/>
    </row>
    <row r="71" spans="1:18" x14ac:dyDescent="0.2">
      <c r="A71" s="18">
        <v>0</v>
      </c>
      <c r="B71" s="68">
        <v>1</v>
      </c>
      <c r="C71" s="68">
        <v>1</v>
      </c>
      <c r="D71" s="68">
        <v>1</v>
      </c>
      <c r="E71" s="68">
        <v>1</v>
      </c>
      <c r="F71" s="68">
        <v>1</v>
      </c>
      <c r="G71" s="68">
        <v>1</v>
      </c>
      <c r="H71" s="68">
        <v>1</v>
      </c>
      <c r="I71" s="68">
        <v>1</v>
      </c>
      <c r="J71" s="68">
        <v>1</v>
      </c>
      <c r="K71" s="68">
        <v>1</v>
      </c>
      <c r="L71" s="68">
        <v>1</v>
      </c>
      <c r="M71" s="68">
        <v>1</v>
      </c>
      <c r="N71" s="68">
        <v>1</v>
      </c>
      <c r="O71" s="68">
        <v>1</v>
      </c>
      <c r="P71" s="68">
        <v>1</v>
      </c>
      <c r="Q71" s="68">
        <v>1</v>
      </c>
    </row>
    <row r="72" spans="1:18" x14ac:dyDescent="0.2">
      <c r="A72" s="18">
        <v>1</v>
      </c>
      <c r="B72" s="58">
        <f ca="1">1/(1+(B$25*$A72)*B$43)</f>
        <v>0.99780276916828803</v>
      </c>
      <c r="C72" s="58">
        <f ca="1">1/(1+(C$25*$A72)*C$43)</f>
        <v>0.99962051543574071</v>
      </c>
      <c r="D72" s="58">
        <f t="shared" ref="D72:Q72" ca="1" si="56">1/(1+(D$25*$A72)*D$43)</f>
        <v>0.99476748411199611</v>
      </c>
      <c r="E72" s="58">
        <f t="shared" ca="1" si="56"/>
        <v>0.99909401020653121</v>
      </c>
      <c r="F72" s="58">
        <f t="shared" ca="1" si="56"/>
        <v>0.99466552930829866</v>
      </c>
      <c r="G72" s="58">
        <f t="shared" ca="1" si="56"/>
        <v>0.99907627884755446</v>
      </c>
      <c r="H72" s="58">
        <f t="shared" ca="1" si="56"/>
        <v>0.98735135546683961</v>
      </c>
      <c r="I72" s="58">
        <f t="shared" ca="1" si="56"/>
        <v>0.99779635238301667</v>
      </c>
      <c r="J72" s="58">
        <f t="shared" ca="1" si="56"/>
        <v>0.98892152204969397</v>
      </c>
      <c r="K72" s="58">
        <f t="shared" ca="1" si="56"/>
        <v>0.99807243821782266</v>
      </c>
      <c r="L72" s="58">
        <f t="shared" ca="1" si="56"/>
        <v>0.97393800966547739</v>
      </c>
      <c r="M72" s="58">
        <f t="shared" ca="1" si="56"/>
        <v>0.99540796330240799</v>
      </c>
      <c r="N72" s="58">
        <f t="shared" ca="1" si="56"/>
        <v>0.93586636857932526</v>
      </c>
      <c r="O72" s="58">
        <f t="shared" ca="1" si="56"/>
        <v>0.98832386125993266</v>
      </c>
      <c r="P72" s="58">
        <f t="shared" ca="1" si="56"/>
        <v>0.85933320864482265</v>
      </c>
      <c r="Q72" s="58">
        <f t="shared" ca="1" si="56"/>
        <v>0.97255445318743694</v>
      </c>
    </row>
    <row r="73" spans="1:18" x14ac:dyDescent="0.2">
      <c r="A73" s="18">
        <v>2</v>
      </c>
      <c r="B73" s="58">
        <f t="shared" ref="B73:Q81" ca="1" si="57">1/(1+(B$25*$A73)*B$43)</f>
        <v>0.99561517281406098</v>
      </c>
      <c r="C73" s="58">
        <f t="shared" ca="1" si="57"/>
        <v>0.9992413187792939</v>
      </c>
      <c r="D73" s="58">
        <f t="shared" ca="1" si="57"/>
        <v>0.98958944163603468</v>
      </c>
      <c r="E73" s="58">
        <f t="shared" ca="1" si="57"/>
        <v>0.99818966056211622</v>
      </c>
      <c r="F73" s="58">
        <f t="shared" ca="1" si="57"/>
        <v>0.98938766978112036</v>
      </c>
      <c r="G73" s="58">
        <f t="shared" ca="1" si="57"/>
        <v>0.99815426264174867</v>
      </c>
      <c r="H73" s="58">
        <f t="shared" ca="1" si="57"/>
        <v>0.97501869063579993</v>
      </c>
      <c r="I73" s="58">
        <f t="shared" ca="1" si="57"/>
        <v>0.99560239553662921</v>
      </c>
      <c r="J73" s="58">
        <f t="shared" ca="1" si="57"/>
        <v>0.9780858198608583</v>
      </c>
      <c r="K73" s="58">
        <f t="shared" ca="1" si="57"/>
        <v>0.99615229312836029</v>
      </c>
      <c r="L73" s="58">
        <f t="shared" ca="1" si="57"/>
        <v>0.94919996924157457</v>
      </c>
      <c r="M73" s="58">
        <f t="shared" ca="1" si="57"/>
        <v>0.99085790742939317</v>
      </c>
      <c r="N73" s="58">
        <f t="shared" ca="1" si="57"/>
        <v>0.87946319987076627</v>
      </c>
      <c r="O73" s="58">
        <f t="shared" ca="1" si="57"/>
        <v>0.97691724002780433</v>
      </c>
      <c r="P73" s="58">
        <f t="shared" ca="1" si="57"/>
        <v>0.75336041616841121</v>
      </c>
      <c r="Q73" s="58">
        <f t="shared" ca="1" si="57"/>
        <v>0.94657517977919647</v>
      </c>
    </row>
    <row r="74" spans="1:18" x14ac:dyDescent="0.2">
      <c r="A74" s="18">
        <v>3</v>
      </c>
      <c r="B74" s="58">
        <f t="shared" ca="1" si="57"/>
        <v>0.99343714770766578</v>
      </c>
      <c r="C74" s="58">
        <f t="shared" ca="1" si="57"/>
        <v>0.99886240970313844</v>
      </c>
      <c r="D74" s="58">
        <f t="shared" ca="1" si="57"/>
        <v>0.98446502632909383</v>
      </c>
      <c r="E74" s="58">
        <f t="shared" ca="1" si="57"/>
        <v>0.99728694661694239</v>
      </c>
      <c r="F74" s="58">
        <f t="shared" ca="1" si="57"/>
        <v>0.98416552501039689</v>
      </c>
      <c r="G74" s="58">
        <f t="shared" ca="1" si="57"/>
        <v>0.99723394666660914</v>
      </c>
      <c r="H74" s="58">
        <f t="shared" ca="1" si="57"/>
        <v>0.96299031119643719</v>
      </c>
      <c r="I74" s="58">
        <f t="shared" ca="1" si="57"/>
        <v>0.99341806567682256</v>
      </c>
      <c r="J74" s="58">
        <f t="shared" ca="1" si="57"/>
        <v>0.96748499957950707</v>
      </c>
      <c r="K74" s="58">
        <f t="shared" ca="1" si="57"/>
        <v>0.99423952200791732</v>
      </c>
      <c r="L74" s="58">
        <f t="shared" ca="1" si="57"/>
        <v>0.92568749269088146</v>
      </c>
      <c r="M74" s="58">
        <f t="shared" ca="1" si="57"/>
        <v>0.986349259311605</v>
      </c>
      <c r="N74" s="58">
        <f t="shared" ca="1" si="57"/>
        <v>0.82947223534830272</v>
      </c>
      <c r="O74" s="58">
        <f t="shared" ca="1" si="57"/>
        <v>0.96577091096483947</v>
      </c>
      <c r="P74" s="58">
        <f t="shared" ca="1" si="57"/>
        <v>0.67065533928105503</v>
      </c>
      <c r="Q74" s="58">
        <f t="shared" ca="1" si="57"/>
        <v>0.92194773381322226</v>
      </c>
    </row>
    <row r="75" spans="1:18" x14ac:dyDescent="0.2">
      <c r="A75" s="18">
        <v>4</v>
      </c>
      <c r="B75" s="58">
        <f t="shared" ca="1" si="57"/>
        <v>0.99126863117153141</v>
      </c>
      <c r="C75" s="58">
        <f t="shared" ca="1" si="57"/>
        <v>0.9984837878802495</v>
      </c>
      <c r="D75" s="58">
        <f t="shared" ca="1" si="57"/>
        <v>0.97939340938633523</v>
      </c>
      <c r="E75" s="58">
        <f t="shared" ca="1" si="57"/>
        <v>0.99638586393728035</v>
      </c>
      <c r="F75" s="58">
        <f t="shared" ca="1" si="57"/>
        <v>0.97899821741422643</v>
      </c>
      <c r="G75" s="58">
        <f t="shared" ca="1" si="57"/>
        <v>0.99631532622353969</v>
      </c>
      <c r="H75" s="58">
        <f t="shared" ca="1" si="57"/>
        <v>0.9512550928763841</v>
      </c>
      <c r="I75" s="58">
        <f t="shared" ca="1" si="57"/>
        <v>0.99124329957811808</v>
      </c>
      <c r="J75" s="58">
        <f t="shared" ca="1" si="57"/>
        <v>0.95711150590716376</v>
      </c>
      <c r="K75" s="58">
        <f t="shared" ca="1" si="57"/>
        <v>0.99233408246031551</v>
      </c>
      <c r="L75" s="58">
        <f t="shared" ca="1" si="57"/>
        <v>0.90331170675402439</v>
      </c>
      <c r="M75" s="58">
        <f t="shared" ca="1" si="57"/>
        <v>0.9818814562628756</v>
      </c>
      <c r="N75" s="58">
        <f t="shared" ca="1" si="57"/>
        <v>0.7848588281699771</v>
      </c>
      <c r="O75" s="58">
        <f t="shared" ca="1" si="57"/>
        <v>0.95487606501584898</v>
      </c>
      <c r="P75" s="58">
        <f t="shared" ca="1" si="57"/>
        <v>0.6043129272800184</v>
      </c>
      <c r="Q75" s="58">
        <f t="shared" ca="1" si="57"/>
        <v>0.89856927766405703</v>
      </c>
    </row>
    <row r="76" spans="1:18" x14ac:dyDescent="0.2">
      <c r="A76" s="18">
        <v>5</v>
      </c>
      <c r="B76" s="58">
        <f t="shared" ca="1" si="57"/>
        <v>0.98910956107415549</v>
      </c>
      <c r="C76" s="58">
        <f t="shared" ca="1" si="57"/>
        <v>0.99810545298409858</v>
      </c>
      <c r="D76" s="58">
        <f t="shared" ca="1" si="57"/>
        <v>0.97437377899422939</v>
      </c>
      <c r="E76" s="58">
        <f t="shared" ca="1" si="57"/>
        <v>0.99548640810541034</v>
      </c>
      <c r="F76" s="58">
        <f t="shared" ca="1" si="57"/>
        <v>0.97388488774522752</v>
      </c>
      <c r="G76" s="58">
        <f t="shared" ca="1" si="57"/>
        <v>0.99539839663124008</v>
      </c>
      <c r="H76" s="58">
        <f t="shared" ca="1" si="57"/>
        <v>0.93980244712645267</v>
      </c>
      <c r="I76" s="58">
        <f t="shared" ca="1" si="57"/>
        <v>0.98907803456747545</v>
      </c>
      <c r="J76" s="58">
        <f t="shared" ca="1" si="57"/>
        <v>0.946958104143236</v>
      </c>
      <c r="K76" s="58">
        <f t="shared" ca="1" si="57"/>
        <v>0.99043593241375927</v>
      </c>
      <c r="L76" s="58">
        <f t="shared" ca="1" si="57"/>
        <v>0.88199212836697716</v>
      </c>
      <c r="M76" s="58">
        <f t="shared" ca="1" si="57"/>
        <v>0.97745394574611899</v>
      </c>
      <c r="N76" s="58">
        <f t="shared" ca="1" si="57"/>
        <v>0.74479956535285108</v>
      </c>
      <c r="O76" s="58">
        <f t="shared" ca="1" si="57"/>
        <v>0.94422428619071741</v>
      </c>
      <c r="P76" s="58">
        <f t="shared" ca="1" si="57"/>
        <v>0.54991442046039829</v>
      </c>
      <c r="Q76" s="58">
        <f t="shared" ca="1" si="57"/>
        <v>0.87634714663890056</v>
      </c>
    </row>
    <row r="77" spans="1:18" x14ac:dyDescent="0.2">
      <c r="A77" s="18">
        <v>6</v>
      </c>
      <c r="B77" s="58">
        <f t="shared" ca="1" si="57"/>
        <v>0.98695987582417122</v>
      </c>
      <c r="C77" s="58">
        <f t="shared" ca="1" si="57"/>
        <v>0.99772740468865151</v>
      </c>
      <c r="D77" s="58">
        <f t="shared" ca="1" si="57"/>
        <v>0.96940533989735256</v>
      </c>
      <c r="E77" s="58">
        <f t="shared" ca="1" si="57"/>
        <v>0.99458857471954909</v>
      </c>
      <c r="F77" s="58">
        <f t="shared" ca="1" si="57"/>
        <v>0.96882469461421816</v>
      </c>
      <c r="G77" s="58">
        <f t="shared" ca="1" si="57"/>
        <v>0.99448315322562852</v>
      </c>
      <c r="H77" s="58">
        <f t="shared" ca="1" si="57"/>
        <v>0.92862228925505552</v>
      </c>
      <c r="I77" s="58">
        <f t="shared" ca="1" si="57"/>
        <v>0.98692220851826984</v>
      </c>
      <c r="J77" s="58">
        <f t="shared" ca="1" si="57"/>
        <v>0.93701786335839932</v>
      </c>
      <c r="K77" s="58">
        <f t="shared" ca="1" si="57"/>
        <v>0.98854503011774142</v>
      </c>
      <c r="L77" s="58">
        <f t="shared" ca="1" si="57"/>
        <v>0.86165569738129044</v>
      </c>
      <c r="M77" s="58">
        <f t="shared" ca="1" si="57"/>
        <v>0.97306618514553755</v>
      </c>
      <c r="N77" s="58">
        <f t="shared" ca="1" si="57"/>
        <v>0.70863097860401525</v>
      </c>
      <c r="O77" s="58">
        <f t="shared" ca="1" si="57"/>
        <v>0.93380752988277838</v>
      </c>
      <c r="P77" s="58">
        <f t="shared" ca="1" si="57"/>
        <v>0.50450072061698936</v>
      </c>
      <c r="Q77" s="58">
        <f t="shared" ca="1" si="57"/>
        <v>0.85519762142357048</v>
      </c>
    </row>
    <row r="78" spans="1:18" x14ac:dyDescent="0.2">
      <c r="A78" s="18">
        <v>7</v>
      </c>
      <c r="B78" s="58">
        <f t="shared" ca="1" si="57"/>
        <v>0.98481951436448911</v>
      </c>
      <c r="C78" s="58">
        <f t="shared" ca="1" si="57"/>
        <v>0.99734964266836768</v>
      </c>
      <c r="D78" s="58">
        <f t="shared" ca="1" si="57"/>
        <v>0.96448731297837109</v>
      </c>
      <c r="E78" s="58">
        <f t="shared" ca="1" si="57"/>
        <v>0.99369235939377987</v>
      </c>
      <c r="F78" s="58">
        <f t="shared" ca="1" si="57"/>
        <v>0.96381681402866903</v>
      </c>
      <c r="G78" s="58">
        <f t="shared" ca="1" si="57"/>
        <v>0.99356959135976064</v>
      </c>
      <c r="H78" s="58">
        <f t="shared" ca="1" si="57"/>
        <v>0.91770500881037986</v>
      </c>
      <c r="I78" s="58">
        <f t="shared" ca="1" si="57"/>
        <v>0.98477575984435206</v>
      </c>
      <c r="J78" s="58">
        <f t="shared" ca="1" si="57"/>
        <v>0.92728414061674691</v>
      </c>
      <c r="K78" s="58">
        <f t="shared" ca="1" si="57"/>
        <v>0.98666133413998125</v>
      </c>
      <c r="L78" s="58">
        <f t="shared" ca="1" si="57"/>
        <v>0.84223594008602143</v>
      </c>
      <c r="M78" s="58">
        <f t="shared" ca="1" si="57"/>
        <v>0.96871764154493367</v>
      </c>
      <c r="N78" s="58">
        <f t="shared" ca="1" si="57"/>
        <v>0.67581250712911889</v>
      </c>
      <c r="O78" s="58">
        <f t="shared" ca="1" si="57"/>
        <v>0.92361810260669186</v>
      </c>
      <c r="P78" s="58">
        <f t="shared" ca="1" si="57"/>
        <v>0.46601565076140883</v>
      </c>
      <c r="Q78" s="58">
        <f t="shared" ca="1" si="57"/>
        <v>0.8350448740924632</v>
      </c>
    </row>
    <row r="79" spans="1:18" x14ac:dyDescent="0.2">
      <c r="A79" s="18">
        <v>8</v>
      </c>
      <c r="B79" s="58">
        <f t="shared" ca="1" si="57"/>
        <v>0.98268841616651781</v>
      </c>
      <c r="C79" s="58">
        <f t="shared" ca="1" si="57"/>
        <v>0.99697216659819954</v>
      </c>
      <c r="D79" s="58">
        <f t="shared" ca="1" si="57"/>
        <v>0.9596189348507449</v>
      </c>
      <c r="E79" s="58">
        <f t="shared" ca="1" si="57"/>
        <v>0.99279775775798029</v>
      </c>
      <c r="F79" s="58">
        <f t="shared" ca="1" si="57"/>
        <v>0.95886043894539574</v>
      </c>
      <c r="G79" s="58">
        <f t="shared" ca="1" si="57"/>
        <v>0.99265770640375217</v>
      </c>
      <c r="H79" s="58">
        <f t="shared" ca="1" si="57"/>
        <v>0.90704144202748382</v>
      </c>
      <c r="I79" s="58">
        <f t="shared" ca="1" si="57"/>
        <v>0.98263862749418229</v>
      </c>
      <c r="J79" s="58">
        <f t="shared" ca="1" si="57"/>
        <v>0.91775056617123152</v>
      </c>
      <c r="K79" s="58">
        <f t="shared" ca="1" si="57"/>
        <v>0.98478480336339702</v>
      </c>
      <c r="L79" s="58">
        <f t="shared" ca="1" si="57"/>
        <v>0.82367224335039113</v>
      </c>
      <c r="M79" s="58">
        <f t="shared" ca="1" si="57"/>
        <v>0.96440779151194278</v>
      </c>
      <c r="N79" s="58">
        <f t="shared" ca="1" si="57"/>
        <v>0.64589929661256285</v>
      </c>
      <c r="O79" s="58">
        <f t="shared" ca="1" si="57"/>
        <v>0.91364864304856752</v>
      </c>
      <c r="P79" s="58">
        <f t="shared" ca="1" si="57"/>
        <v>0.43298597450093484</v>
      </c>
      <c r="Q79" s="58">
        <f t="shared" ca="1" si="57"/>
        <v>0.81582005971137972</v>
      </c>
    </row>
    <row r="80" spans="1:18" x14ac:dyDescent="0.2">
      <c r="A80" s="18">
        <v>9</v>
      </c>
      <c r="B80" s="58">
        <f t="shared" ca="1" si="57"/>
        <v>0.98056652122445742</v>
      </c>
      <c r="C80" s="58">
        <f t="shared" ca="1" si="57"/>
        <v>0.99659497615359149</v>
      </c>
      <c r="D80" s="58">
        <f t="shared" ca="1" si="57"/>
        <v>0.95479945746370543</v>
      </c>
      <c r="E80" s="58">
        <f t="shared" ca="1" si="57"/>
        <v>0.99190476545775019</v>
      </c>
      <c r="F80" s="58">
        <f t="shared" ca="1" si="57"/>
        <v>0.95395477883698387</v>
      </c>
      <c r="G80" s="58">
        <f t="shared" ca="1" si="57"/>
        <v>0.99174749374470017</v>
      </c>
      <c r="H80" s="58">
        <f t="shared" ca="1" si="57"/>
        <v>0.896622846174287</v>
      </c>
      <c r="I80" s="58">
        <f t="shared" ca="1" si="57"/>
        <v>0.98051075094504292</v>
      </c>
      <c r="J80" s="58">
        <f t="shared" ca="1" si="57"/>
        <v>0.9084110295630603</v>
      </c>
      <c r="K80" s="58">
        <f t="shared" ca="1" si="57"/>
        <v>0.98291539698311658</v>
      </c>
      <c r="L80" s="58">
        <f t="shared" ca="1" si="57"/>
        <v>0.80590922268791743</v>
      </c>
      <c r="M80" s="58">
        <f t="shared" ca="1" si="57"/>
        <v>0.96013612088799771</v>
      </c>
      <c r="N80" s="58">
        <f t="shared" ca="1" si="57"/>
        <v>0.61852191592630645</v>
      </c>
      <c r="O80" s="58">
        <f t="shared" ca="1" si="57"/>
        <v>0.90389210433024236</v>
      </c>
      <c r="P80" s="58">
        <f t="shared" ca="1" si="57"/>
        <v>0.40432848431174268</v>
      </c>
      <c r="Q80" s="58">
        <f t="shared" ca="1" si="57"/>
        <v>0.79746053059787381</v>
      </c>
    </row>
    <row r="81" spans="1:18" x14ac:dyDescent="0.2">
      <c r="A81" s="18">
        <v>10</v>
      </c>
      <c r="B81" s="58">
        <f t="shared" ca="1" si="57"/>
        <v>0.9784537700496676</v>
      </c>
      <c r="C81" s="58">
        <f t="shared" ca="1" si="57"/>
        <v>0.99621807101047888</v>
      </c>
      <c r="D81" s="58">
        <f t="shared" ca="1" si="57"/>
        <v>0.95002814771907729</v>
      </c>
      <c r="E81" s="58">
        <f t="shared" ca="1" si="57"/>
        <v>0.99101337815434265</v>
      </c>
      <c r="F81" s="58">
        <f t="shared" ca="1" si="57"/>
        <v>0.94909905927145422</v>
      </c>
      <c r="G81" s="58">
        <f t="shared" ca="1" si="57"/>
        <v>0.99083894878660494</v>
      </c>
      <c r="H81" s="58">
        <f t="shared" ca="1" si="57"/>
        <v>0.88644087564550855</v>
      </c>
      <c r="I81" s="58">
        <f t="shared" ca="1" si="57"/>
        <v>0.97839207019732399</v>
      </c>
      <c r="J81" s="58">
        <f t="shared" ca="1" si="57"/>
        <v>0.89925966656130296</v>
      </c>
      <c r="K81" s="58">
        <f t="shared" ca="1" si="57"/>
        <v>0.98105307450351831</v>
      </c>
      <c r="L81" s="58">
        <f t="shared" ca="1" si="57"/>
        <v>0.78889617036299742</v>
      </c>
      <c r="M81" s="58">
        <f t="shared" ca="1" si="57"/>
        <v>0.9559021245838516</v>
      </c>
      <c r="N81" s="58">
        <f t="shared" ca="1" si="57"/>
        <v>0.59337102250304963</v>
      </c>
      <c r="O81" s="58">
        <f t="shared" ca="1" si="57"/>
        <v>0.89434173739791467</v>
      </c>
      <c r="P81" s="58">
        <f t="shared" ca="1" si="57"/>
        <v>0.3792289422221512</v>
      </c>
      <c r="Q81" s="58">
        <f t="shared" ca="1" si="57"/>
        <v>0.77990915434206232</v>
      </c>
    </row>
    <row r="83" spans="1:18" x14ac:dyDescent="0.2">
      <c r="A83" t="s">
        <v>157</v>
      </c>
    </row>
    <row r="84" spans="1:18" x14ac:dyDescent="0.2">
      <c r="A84" t="s">
        <v>115</v>
      </c>
      <c r="B84" s="74">
        <f t="shared" ref="B84:H84" ca="1" si="58">1-B72</f>
        <v>2.1972308317119715E-3</v>
      </c>
      <c r="C84" s="74">
        <f t="shared" ca="1" si="58"/>
        <v>3.7948456425929145E-4</v>
      </c>
      <c r="D84" s="74">
        <f t="shared" ca="1" si="58"/>
        <v>5.2325158880038858E-3</v>
      </c>
      <c r="E84" s="74">
        <f t="shared" ca="1" si="58"/>
        <v>9.0598979346878661E-4</v>
      </c>
      <c r="F84" s="74">
        <f t="shared" ca="1" si="58"/>
        <v>5.3344706917013429E-3</v>
      </c>
      <c r="G84" s="74">
        <f t="shared" ca="1" si="58"/>
        <v>9.2372115244554465E-4</v>
      </c>
      <c r="H84" s="74">
        <f t="shared" ca="1" si="58"/>
        <v>1.2648644533160391E-2</v>
      </c>
      <c r="I84" s="74">
        <f t="shared" ref="I84:Q84" ca="1" si="59">1-I72</f>
        <v>2.2036476169833286E-3</v>
      </c>
      <c r="J84" s="74">
        <f t="shared" ca="1" si="59"/>
        <v>1.1078477950306032E-2</v>
      </c>
      <c r="K84" s="74">
        <f t="shared" ca="1" si="59"/>
        <v>1.927561782177345E-3</v>
      </c>
      <c r="L84" s="74">
        <f t="shared" ca="1" si="59"/>
        <v>2.6061990334522611E-2</v>
      </c>
      <c r="M84" s="74">
        <f t="shared" ca="1" si="59"/>
        <v>4.5920366975920057E-3</v>
      </c>
      <c r="N84" s="74">
        <f t="shared" ca="1" si="59"/>
        <v>6.4133631420674742E-2</v>
      </c>
      <c r="O84" s="74">
        <f t="shared" ca="1" si="59"/>
        <v>1.1676138740067343E-2</v>
      </c>
      <c r="P84" s="74">
        <f t="shared" ca="1" si="59"/>
        <v>0.14066679135517735</v>
      </c>
      <c r="Q84" s="74">
        <f t="shared" ca="1" si="59"/>
        <v>2.744554681256306E-2</v>
      </c>
      <c r="R84" s="74"/>
    </row>
    <row r="85" spans="1:18" x14ac:dyDescent="0.2">
      <c r="A85" t="s">
        <v>116</v>
      </c>
      <c r="B85" s="74">
        <f t="shared" ref="B85:H87" ca="1" si="60">1-B73/B72</f>
        <v>2.1924135929694E-3</v>
      </c>
      <c r="C85" s="74">
        <f t="shared" ca="1" si="60"/>
        <v>3.7934061035305167E-4</v>
      </c>
      <c r="D85" s="74">
        <f t="shared" ca="1" si="60"/>
        <v>5.2052791819826583E-3</v>
      </c>
      <c r="E85" s="74">
        <f t="shared" ca="1" si="60"/>
        <v>9.0516971894172293E-4</v>
      </c>
      <c r="F85" s="74">
        <f t="shared" ca="1" si="60"/>
        <v>5.3061651094399309E-3</v>
      </c>
      <c r="G85" s="74">
        <f t="shared" ca="1" si="60"/>
        <v>9.2286867912561021E-4</v>
      </c>
      <c r="H85" s="74">
        <f t="shared" ca="1" si="60"/>
        <v>1.2490654682099978E-2</v>
      </c>
      <c r="I85" s="74">
        <f t="shared" ref="I85:Q93" ca="1" si="61">1-I73/I72</f>
        <v>2.1988022316855593E-3</v>
      </c>
      <c r="J85" s="74">
        <f t="shared" ca="1" si="61"/>
        <v>1.0957090069570907E-2</v>
      </c>
      <c r="K85" s="74">
        <f t="shared" ca="1" si="61"/>
        <v>1.9238534358198001E-3</v>
      </c>
      <c r="L85" s="74">
        <f t="shared" ca="1" si="61"/>
        <v>2.5400015379212548E-2</v>
      </c>
      <c r="M85" s="74">
        <f t="shared" ca="1" si="61"/>
        <v>4.5710462853033595E-3</v>
      </c>
      <c r="N85" s="74">
        <f t="shared" ca="1" si="61"/>
        <v>6.0268400064616867E-2</v>
      </c>
      <c r="O85" s="74">
        <f t="shared" ca="1" si="61"/>
        <v>1.1541379986097833E-2</v>
      </c>
      <c r="P85" s="74">
        <f t="shared" ca="1" si="61"/>
        <v>0.12331979191579434</v>
      </c>
      <c r="Q85" s="74">
        <f t="shared" ca="1" si="61"/>
        <v>2.671241011040193E-2</v>
      </c>
      <c r="R85" s="74"/>
    </row>
    <row r="86" spans="1:18" x14ac:dyDescent="0.2">
      <c r="A86" t="s">
        <v>117</v>
      </c>
      <c r="B86" s="74">
        <f t="shared" ca="1" si="60"/>
        <v>2.1876174307781104E-3</v>
      </c>
      <c r="C86" s="74">
        <f t="shared" ca="1" si="60"/>
        <v>3.7919676562048199E-4</v>
      </c>
      <c r="D86" s="74">
        <f t="shared" ca="1" si="60"/>
        <v>5.1783245569687608E-3</v>
      </c>
      <c r="E86" s="74">
        <f t="shared" ca="1" si="60"/>
        <v>9.0435112768594283E-4</v>
      </c>
      <c r="F86" s="74">
        <f t="shared" ca="1" si="60"/>
        <v>5.278158329867555E-3</v>
      </c>
      <c r="G86" s="74">
        <f t="shared" ca="1" si="60"/>
        <v>9.2201777779699068E-4</v>
      </c>
      <c r="H86" s="74">
        <f t="shared" ca="1" si="60"/>
        <v>1.23365629345209E-2</v>
      </c>
      <c r="I86" s="74">
        <f t="shared" ca="1" si="61"/>
        <v>2.1939781077257026E-3</v>
      </c>
      <c r="J86" s="74">
        <f t="shared" ca="1" si="61"/>
        <v>1.0838333473497497E-2</v>
      </c>
      <c r="K86" s="74">
        <f t="shared" ca="1" si="61"/>
        <v>1.9201593306943376E-3</v>
      </c>
      <c r="L86" s="74">
        <f t="shared" ca="1" si="61"/>
        <v>2.4770835769706068E-2</v>
      </c>
      <c r="M86" s="74">
        <f t="shared" ca="1" si="61"/>
        <v>4.5502468961317044E-3</v>
      </c>
      <c r="N86" s="74">
        <f t="shared" ca="1" si="61"/>
        <v>5.6842588217232426E-2</v>
      </c>
      <c r="O86" s="74">
        <f t="shared" ca="1" si="61"/>
        <v>1.1409696345053399E-2</v>
      </c>
      <c r="P86" s="74">
        <f t="shared" ca="1" si="61"/>
        <v>0.10978155357298158</v>
      </c>
      <c r="Q86" s="74">
        <f t="shared" ca="1" si="61"/>
        <v>2.601742206225921E-2</v>
      </c>
      <c r="R86" s="74"/>
    </row>
    <row r="87" spans="1:18" x14ac:dyDescent="0.2">
      <c r="A87" t="s">
        <v>118</v>
      </c>
      <c r="B87" s="74">
        <f t="shared" ca="1" si="60"/>
        <v>2.1828422071171749E-3</v>
      </c>
      <c r="C87" s="74">
        <f t="shared" ca="1" si="60"/>
        <v>3.7905302993779255E-4</v>
      </c>
      <c r="D87" s="74">
        <f t="shared" ca="1" si="60"/>
        <v>5.151647653416247E-3</v>
      </c>
      <c r="E87" s="74">
        <f t="shared" ca="1" si="60"/>
        <v>9.0353401567999647E-4</v>
      </c>
      <c r="F87" s="74">
        <f t="shared" ca="1" si="60"/>
        <v>5.2504456464432803E-3</v>
      </c>
      <c r="G87" s="74">
        <f t="shared" ca="1" si="60"/>
        <v>9.2116844411493926E-4</v>
      </c>
      <c r="H87" s="74">
        <f t="shared" ca="1" si="60"/>
        <v>1.2186226780903975E-2</v>
      </c>
      <c r="I87" s="74">
        <f t="shared" ca="1" si="61"/>
        <v>2.1891751054706754E-3</v>
      </c>
      <c r="J87" s="74">
        <f t="shared" ca="1" si="61"/>
        <v>1.0722123523209004E-2</v>
      </c>
      <c r="K87" s="74">
        <f t="shared" ca="1" si="61"/>
        <v>1.9164793849208994E-3</v>
      </c>
      <c r="L87" s="74">
        <f t="shared" ca="1" si="61"/>
        <v>2.4172073311494069E-2</v>
      </c>
      <c r="M87" s="74">
        <f t="shared" ca="1" si="61"/>
        <v>4.5296359342811288E-3</v>
      </c>
      <c r="N87" s="74">
        <f t="shared" ca="1" si="61"/>
        <v>5.3785292957505781E-2</v>
      </c>
      <c r="O87" s="74">
        <f t="shared" ca="1" si="61"/>
        <v>1.1280983746037809E-2</v>
      </c>
      <c r="P87" s="74">
        <f t="shared" ca="1" si="61"/>
        <v>9.8921768179995317E-2</v>
      </c>
      <c r="Q87" s="74">
        <f t="shared" ca="1" si="61"/>
        <v>2.5357680583985798E-2</v>
      </c>
      <c r="R87" s="74"/>
    </row>
    <row r="88" spans="1:18" x14ac:dyDescent="0.2">
      <c r="A88" t="s">
        <v>112</v>
      </c>
      <c r="B88" s="74">
        <f t="shared" ref="B88:P93" ca="1" si="62">1-B76/B75</f>
        <v>2.1780877851690361E-3</v>
      </c>
      <c r="C88" s="74">
        <f t="shared" ca="1" si="62"/>
        <v>3.789094031803053E-4</v>
      </c>
      <c r="D88" s="74">
        <f t="shared" ca="1" si="62"/>
        <v>5.1252442011541222E-3</v>
      </c>
      <c r="E88" s="74">
        <f t="shared" ca="1" si="62"/>
        <v>9.0271837891775508E-4</v>
      </c>
      <c r="F88" s="74">
        <f t="shared" ca="1" si="62"/>
        <v>5.2230224509545176E-3</v>
      </c>
      <c r="G88" s="74">
        <f t="shared" ca="1" si="62"/>
        <v>9.2032067375213966E-4</v>
      </c>
      <c r="H88" s="74">
        <f t="shared" ca="1" si="62"/>
        <v>1.2039510574709422E-2</v>
      </c>
      <c r="I88" s="74">
        <f t="shared" ca="1" si="62"/>
        <v>2.1843930865047545E-3</v>
      </c>
      <c r="J88" s="74">
        <f t="shared" ca="1" si="62"/>
        <v>1.0608379171352933E-2</v>
      </c>
      <c r="K88" s="74">
        <f t="shared" ca="1" si="62"/>
        <v>1.9128135172482574E-3</v>
      </c>
      <c r="L88" s="74">
        <f t="shared" ca="1" si="62"/>
        <v>2.3601574326604702E-2</v>
      </c>
      <c r="M88" s="74">
        <f t="shared" ca="1" si="62"/>
        <v>4.5092108507762685E-3</v>
      </c>
      <c r="N88" s="74">
        <f t="shared" ca="1" si="62"/>
        <v>5.104008692942974E-2</v>
      </c>
      <c r="O88" s="74">
        <f t="shared" ca="1" si="62"/>
        <v>1.1155142761856474E-2</v>
      </c>
      <c r="P88" s="74">
        <f t="shared" ca="1" si="62"/>
        <v>9.0017115907920386E-2</v>
      </c>
      <c r="Q88" s="74">
        <f t="shared" ca="1" si="61"/>
        <v>2.4730570672219843E-2</v>
      </c>
      <c r="R88" s="74"/>
    </row>
    <row r="89" spans="1:18" x14ac:dyDescent="0.2">
      <c r="A89" t="s">
        <v>119</v>
      </c>
      <c r="B89" s="74">
        <f t="shared" ca="1" si="62"/>
        <v>2.1733540293046305E-3</v>
      </c>
      <c r="C89" s="74">
        <f t="shared" ca="1" si="62"/>
        <v>3.7876588522467447E-4</v>
      </c>
      <c r="D89" s="74">
        <f t="shared" ca="1" si="62"/>
        <v>5.099110017107944E-3</v>
      </c>
      <c r="E89" s="74">
        <f t="shared" ca="1" si="62"/>
        <v>9.0190421340863303E-4</v>
      </c>
      <c r="F89" s="74">
        <f t="shared" ca="1" si="62"/>
        <v>5.1958842309637321E-3</v>
      </c>
      <c r="G89" s="74">
        <f t="shared" ca="1" si="62"/>
        <v>9.194744623951534E-4</v>
      </c>
      <c r="H89" s="74">
        <f t="shared" ca="1" si="62"/>
        <v>1.1896285124157413E-2</v>
      </c>
      <c r="I89" s="74">
        <f t="shared" ca="1" si="62"/>
        <v>2.1796319136218045E-3</v>
      </c>
      <c r="J89" s="74">
        <f t="shared" ca="1" si="62"/>
        <v>1.0497022773600095E-2</v>
      </c>
      <c r="K89" s="74">
        <f t="shared" ca="1" si="62"/>
        <v>1.9091616470432449E-3</v>
      </c>
      <c r="L89" s="74">
        <f t="shared" ca="1" si="62"/>
        <v>2.3057383769784834E-2</v>
      </c>
      <c r="M89" s="74">
        <f t="shared" ca="1" si="62"/>
        <v>4.4889691424102596E-3</v>
      </c>
      <c r="N89" s="74">
        <f t="shared" ca="1" si="62"/>
        <v>4.8561503565997421E-2</v>
      </c>
      <c r="O89" s="74">
        <f t="shared" ca="1" si="62"/>
        <v>1.1032078352870345E-2</v>
      </c>
      <c r="P89" s="74">
        <f t="shared" ca="1" si="62"/>
        <v>8.2583213230501884E-2</v>
      </c>
      <c r="Q89" s="74">
        <f t="shared" ca="1" si="61"/>
        <v>2.4133729762738421E-2</v>
      </c>
      <c r="R89" s="74"/>
    </row>
    <row r="90" spans="1:18" x14ac:dyDescent="0.2">
      <c r="A90" t="s">
        <v>120</v>
      </c>
      <c r="B90" s="74">
        <f t="shared" ca="1" si="62"/>
        <v>2.1686408050730632E-3</v>
      </c>
      <c r="C90" s="74">
        <f t="shared" ca="1" si="62"/>
        <v>3.7862247594744325E-4</v>
      </c>
      <c r="D90" s="74">
        <f t="shared" ca="1" si="62"/>
        <v>5.0732410030898123E-3</v>
      </c>
      <c r="E90" s="74">
        <f t="shared" ca="1" si="62"/>
        <v>9.0109151517447916E-4</v>
      </c>
      <c r="F90" s="74">
        <f t="shared" ca="1" si="62"/>
        <v>5.1690265673329794E-3</v>
      </c>
      <c r="G90" s="74">
        <f t="shared" ca="1" si="62"/>
        <v>9.1862980574852759E-4</v>
      </c>
      <c r="H90" s="74">
        <f t="shared" ca="1" si="62"/>
        <v>1.1756427312802908E-2</v>
      </c>
      <c r="I90" s="74">
        <f t="shared" ca="1" si="62"/>
        <v>2.1748914508068484E-3</v>
      </c>
      <c r="J90" s="74">
        <f t="shared" ca="1" si="62"/>
        <v>1.0387979911893441E-2</v>
      </c>
      <c r="K90" s="74">
        <f t="shared" ca="1" si="62"/>
        <v>1.9055236942882026E-3</v>
      </c>
      <c r="L90" s="74">
        <f t="shared" ca="1" si="62"/>
        <v>2.2537722844854113E-2</v>
      </c>
      <c r="M90" s="74">
        <f t="shared" ca="1" si="62"/>
        <v>4.468908350723888E-3</v>
      </c>
      <c r="N90" s="74">
        <f t="shared" ca="1" si="62"/>
        <v>4.6312498981554429E-2</v>
      </c>
      <c r="O90" s="74">
        <f t="shared" ca="1" si="62"/>
        <v>1.0911699627615512E-2</v>
      </c>
      <c r="P90" s="74">
        <f t="shared" ca="1" si="62"/>
        <v>7.628347846265604E-2</v>
      </c>
      <c r="Q90" s="74">
        <f t="shared" ca="1" si="61"/>
        <v>2.3565017986791004E-2</v>
      </c>
      <c r="R90" s="74"/>
    </row>
    <row r="91" spans="1:18" x14ac:dyDescent="0.2">
      <c r="A91" t="s">
        <v>121</v>
      </c>
      <c r="B91" s="74">
        <f t="shared" ca="1" si="62"/>
        <v>2.1639479791852878E-3</v>
      </c>
      <c r="C91" s="74">
        <f t="shared" ca="1" si="62"/>
        <v>3.7847917522504382E-4</v>
      </c>
      <c r="D91" s="74">
        <f t="shared" ca="1" si="62"/>
        <v>5.04763314365686E-3</v>
      </c>
      <c r="E91" s="74">
        <f t="shared" ca="1" si="62"/>
        <v>9.0028028025224138E-4</v>
      </c>
      <c r="F91" s="74">
        <f t="shared" ca="1" si="62"/>
        <v>5.1424451318254905E-3</v>
      </c>
      <c r="G91" s="74">
        <f t="shared" ca="1" si="62"/>
        <v>9.1778669953102021E-4</v>
      </c>
      <c r="H91" s="74">
        <f t="shared" ca="1" si="62"/>
        <v>1.1619819746564564E-2</v>
      </c>
      <c r="I91" s="74">
        <f t="shared" ca="1" si="62"/>
        <v>2.1701715632272967E-3</v>
      </c>
      <c r="J91" s="74">
        <f t="shared" ca="1" si="62"/>
        <v>1.0281179228595949E-2</v>
      </c>
      <c r="K91" s="74">
        <f t="shared" ca="1" si="62"/>
        <v>1.9018995795755389E-3</v>
      </c>
      <c r="L91" s="74">
        <f t="shared" ca="1" si="62"/>
        <v>2.2040969581201053E-2</v>
      </c>
      <c r="M91" s="74">
        <f t="shared" ca="1" si="62"/>
        <v>4.4490260610072774E-3</v>
      </c>
      <c r="N91" s="74">
        <f t="shared" ca="1" si="62"/>
        <v>4.426258792342963E-2</v>
      </c>
      <c r="O91" s="74">
        <f t="shared" ca="1" si="62"/>
        <v>1.0793919618928949E-2</v>
      </c>
      <c r="P91" s="74">
        <f t="shared" ca="1" si="62"/>
        <v>7.0876753187382846E-2</v>
      </c>
      <c r="Q91" s="74">
        <f t="shared" ca="1" si="61"/>
        <v>2.3022492536077466E-2</v>
      </c>
      <c r="R91" s="74"/>
    </row>
    <row r="92" spans="1:18" x14ac:dyDescent="0.2">
      <c r="A92" t="s">
        <v>122</v>
      </c>
      <c r="B92" s="74">
        <f t="shared" ca="1" si="62"/>
        <v>2.1592754195046693E-3</v>
      </c>
      <c r="C92" s="74">
        <f t="shared" ca="1" si="62"/>
        <v>3.7833598293424142E-4</v>
      </c>
      <c r="D92" s="74">
        <f t="shared" ca="1" si="62"/>
        <v>5.0222825040328045E-3</v>
      </c>
      <c r="E92" s="74">
        <f t="shared" ca="1" si="62"/>
        <v>8.994705046944107E-4</v>
      </c>
      <c r="F92" s="74">
        <f t="shared" ca="1" si="62"/>
        <v>5.1161356847795325E-3</v>
      </c>
      <c r="G92" s="74">
        <f t="shared" ca="1" si="62"/>
        <v>9.169451394777095E-4</v>
      </c>
      <c r="H92" s="74">
        <f t="shared" ca="1" si="62"/>
        <v>1.1486350425079173E-2</v>
      </c>
      <c r="I92" s="74">
        <f t="shared" ca="1" si="62"/>
        <v>2.165472117217293E-3</v>
      </c>
      <c r="J92" s="74">
        <f t="shared" ca="1" si="62"/>
        <v>1.0176552270770967E-2</v>
      </c>
      <c r="K92" s="74">
        <f t="shared" ca="1" si="62"/>
        <v>1.8982892240981819E-3</v>
      </c>
      <c r="L92" s="74">
        <f t="shared" ca="1" si="62"/>
        <v>2.1565641923564582E-2</v>
      </c>
      <c r="M92" s="74">
        <f t="shared" ca="1" si="62"/>
        <v>4.4293199013336615E-3</v>
      </c>
      <c r="N92" s="74">
        <f t="shared" ca="1" si="62"/>
        <v>4.2386453785966061E-2</v>
      </c>
      <c r="O92" s="74">
        <f t="shared" ca="1" si="62"/>
        <v>1.0678655074417454E-2</v>
      </c>
      <c r="P92" s="74">
        <f t="shared" ca="1" si="62"/>
        <v>6.6185723965362042E-2</v>
      </c>
      <c r="Q92" s="74">
        <f t="shared" ca="1" si="61"/>
        <v>2.2504385489125034E-2</v>
      </c>
      <c r="R92" s="74"/>
    </row>
    <row r="93" spans="1:18" x14ac:dyDescent="0.2">
      <c r="A93" t="s">
        <v>123</v>
      </c>
      <c r="B93" s="74">
        <f t="shared" ca="1" si="62"/>
        <v>2.1546229950331064E-3</v>
      </c>
      <c r="C93" s="74">
        <f t="shared" ca="1" si="62"/>
        <v>3.7819289895213437E-4</v>
      </c>
      <c r="D93" s="74">
        <f t="shared" ca="1" si="62"/>
        <v>4.9971852280922269E-3</v>
      </c>
      <c r="E93" s="74">
        <f t="shared" ca="1" si="62"/>
        <v>8.986621845658016E-4</v>
      </c>
      <c r="F93" s="74">
        <f t="shared" ca="1" si="62"/>
        <v>5.0900940728547672E-3</v>
      </c>
      <c r="G93" s="74">
        <f t="shared" ca="1" si="62"/>
        <v>9.1610512133954991E-4</v>
      </c>
      <c r="H93" s="74">
        <f t="shared" ca="1" si="62"/>
        <v>1.13559124354492E-2</v>
      </c>
      <c r="I93" s="74">
        <f t="shared" ca="1" si="62"/>
        <v>2.1607929802676118E-3</v>
      </c>
      <c r="J93" s="74">
        <f t="shared" ca="1" si="62"/>
        <v>1.0074033343869804E-2</v>
      </c>
      <c r="K93" s="74">
        <f t="shared" ca="1" si="62"/>
        <v>1.8946925496480249E-3</v>
      </c>
      <c r="L93" s="74">
        <f t="shared" ca="1" si="62"/>
        <v>2.111038296370038E-2</v>
      </c>
      <c r="M93" s="74">
        <f t="shared" ca="1" si="62"/>
        <v>4.4097875416146959E-3</v>
      </c>
      <c r="N93" s="74">
        <f t="shared" ca="1" si="62"/>
        <v>4.0662897749695004E-2</v>
      </c>
      <c r="O93" s="74">
        <f t="shared" ca="1" si="62"/>
        <v>1.0565826260208633E-2</v>
      </c>
      <c r="P93" s="74">
        <f t="shared" ca="1" si="62"/>
        <v>6.2077105777784913E-2</v>
      </c>
      <c r="Q93" s="74">
        <f t="shared" ca="1" si="61"/>
        <v>2.2009084565793868E-2</v>
      </c>
      <c r="R93" s="74"/>
    </row>
    <row r="95" spans="1:18" x14ac:dyDescent="0.2">
      <c r="A95" s="5" t="s">
        <v>214</v>
      </c>
      <c r="B95" t="s">
        <v>202</v>
      </c>
      <c r="C95" t="s">
        <v>203</v>
      </c>
      <c r="D95" t="s">
        <v>204</v>
      </c>
      <c r="E95" t="s">
        <v>205</v>
      </c>
      <c r="F95" t="s">
        <v>206</v>
      </c>
      <c r="G95" t="s">
        <v>207</v>
      </c>
      <c r="H95" t="s">
        <v>208</v>
      </c>
    </row>
    <row r="96" spans="1:18" x14ac:dyDescent="0.2">
      <c r="A96" t="s">
        <v>202</v>
      </c>
      <c r="B96">
        <v>0.41657238000000002</v>
      </c>
      <c r="C96">
        <v>-0.3293431</v>
      </c>
      <c r="D96">
        <v>-0.34262340000000002</v>
      </c>
      <c r="E96">
        <v>-0.36015829999999999</v>
      </c>
      <c r="F96">
        <v>-1.45787E-2</v>
      </c>
      <c r="G96">
        <v>-3.4039699999999999E-2</v>
      </c>
      <c r="H96">
        <v>8.7326299999999999E-3</v>
      </c>
    </row>
    <row r="97" spans="1:8" x14ac:dyDescent="0.2">
      <c r="A97" t="s">
        <v>203</v>
      </c>
      <c r="B97">
        <v>-0.3293431</v>
      </c>
      <c r="C97">
        <v>0.39290629999999999</v>
      </c>
      <c r="D97">
        <v>0.32170493</v>
      </c>
      <c r="E97">
        <v>0.32369624000000002</v>
      </c>
      <c r="F97">
        <v>1.94078E-3</v>
      </c>
      <c r="G97">
        <v>2.9562199999999999E-3</v>
      </c>
      <c r="H97">
        <v>-9.3869999999999999E-4</v>
      </c>
    </row>
    <row r="98" spans="1:8" x14ac:dyDescent="0.2">
      <c r="A98" t="s">
        <v>204</v>
      </c>
      <c r="B98">
        <v>-0.34262340000000002</v>
      </c>
      <c r="C98">
        <v>0.32170493</v>
      </c>
      <c r="D98">
        <v>0.33598499999999998</v>
      </c>
      <c r="E98">
        <v>0.33112908000000002</v>
      </c>
      <c r="F98">
        <v>2.65679E-3</v>
      </c>
      <c r="G98">
        <v>5.3077599999999999E-3</v>
      </c>
      <c r="H98">
        <v>-2.4131999999999999E-3</v>
      </c>
    </row>
    <row r="99" spans="1:8" x14ac:dyDescent="0.2">
      <c r="A99" t="s">
        <v>205</v>
      </c>
      <c r="B99">
        <v>-0.36015829999999999</v>
      </c>
      <c r="C99">
        <v>0.32369624000000002</v>
      </c>
      <c r="D99">
        <v>0.33112908000000002</v>
      </c>
      <c r="E99">
        <v>0.34606532000000001</v>
      </c>
      <c r="F99">
        <v>4.9443600000000001E-3</v>
      </c>
      <c r="G99">
        <v>7.33521E-3</v>
      </c>
      <c r="H99">
        <v>-4.3655999999999999E-3</v>
      </c>
    </row>
    <row r="100" spans="1:8" x14ac:dyDescent="0.2">
      <c r="A100" t="s">
        <v>206</v>
      </c>
      <c r="B100">
        <v>-1.45787E-2</v>
      </c>
      <c r="C100">
        <v>1.94078E-3</v>
      </c>
      <c r="D100">
        <v>2.65679E-3</v>
      </c>
      <c r="E100">
        <v>4.9443600000000001E-3</v>
      </c>
      <c r="F100">
        <v>1.342895E-2</v>
      </c>
      <c r="G100">
        <v>1.4726800000000001E-3</v>
      </c>
      <c r="H100">
        <v>-8.8069999999999999E-4</v>
      </c>
    </row>
    <row r="101" spans="1:8" x14ac:dyDescent="0.2">
      <c r="A101" t="s">
        <v>207</v>
      </c>
      <c r="B101">
        <v>-3.4039699999999999E-2</v>
      </c>
      <c r="C101">
        <v>2.9562199999999999E-3</v>
      </c>
      <c r="D101">
        <v>5.3077599999999999E-3</v>
      </c>
      <c r="E101">
        <v>7.33521E-3</v>
      </c>
      <c r="F101">
        <v>1.4726800000000001E-3</v>
      </c>
      <c r="G101">
        <v>2.471048E-2</v>
      </c>
      <c r="H101">
        <v>-2.1700999999999999E-3</v>
      </c>
    </row>
    <row r="102" spans="1:8" x14ac:dyDescent="0.2">
      <c r="A102" t="s">
        <v>208</v>
      </c>
      <c r="B102">
        <v>8.7326299999999999E-3</v>
      </c>
      <c r="C102">
        <v>-9.3869999999999999E-4</v>
      </c>
      <c r="D102">
        <v>-2.4131999999999999E-3</v>
      </c>
      <c r="E102">
        <v>-4.3655999999999999E-3</v>
      </c>
      <c r="F102">
        <v>-8.8069999999999999E-4</v>
      </c>
      <c r="G102">
        <v>-2.1700999999999999E-3</v>
      </c>
      <c r="H102">
        <v>8.8798000000000002E-4</v>
      </c>
    </row>
    <row r="104" spans="1:8" x14ac:dyDescent="0.2">
      <c r="A104" s="5" t="s">
        <v>209</v>
      </c>
      <c r="B104" t="s">
        <v>202</v>
      </c>
      <c r="C104" t="s">
        <v>203</v>
      </c>
      <c r="D104" t="s">
        <v>204</v>
      </c>
      <c r="E104" t="s">
        <v>205</v>
      </c>
      <c r="F104" t="s">
        <v>206</v>
      </c>
      <c r="G104" t="s">
        <v>207</v>
      </c>
      <c r="H104" t="s">
        <v>208</v>
      </c>
    </row>
    <row r="105" spans="1:8" x14ac:dyDescent="0.2">
      <c r="A105" t="s">
        <v>202</v>
      </c>
      <c r="B105">
        <f>SQRT(B96)</f>
        <v>0.64542418609779417</v>
      </c>
    </row>
    <row r="106" spans="1:8" x14ac:dyDescent="0.2">
      <c r="A106" t="s">
        <v>203</v>
      </c>
      <c r="B106">
        <f t="shared" ref="B106:B111" si="63">B97/$B$105</f>
        <v>-0.51027387428908377</v>
      </c>
      <c r="C106">
        <f>SQRT(C97-$B$126^2)</f>
        <v>0.62682238313576522</v>
      </c>
    </row>
    <row r="107" spans="1:8" x14ac:dyDescent="0.2">
      <c r="A107" t="s">
        <v>204</v>
      </c>
      <c r="B107">
        <f t="shared" si="63"/>
        <v>-0.5308499547739074</v>
      </c>
      <c r="C107">
        <f>(C98-$B$106*B107)/$C$106</f>
        <v>8.1085277550346807E-2</v>
      </c>
      <c r="D107">
        <f>SQRT(D98-B107^2-C107^2)</f>
        <v>0.21819372878504931</v>
      </c>
    </row>
    <row r="108" spans="1:8" x14ac:dyDescent="0.2">
      <c r="A108" t="s">
        <v>205</v>
      </c>
      <c r="B108">
        <f t="shared" si="63"/>
        <v>-0.55801797911773499</v>
      </c>
      <c r="C108">
        <f>(C99-$B$106*B108)/$C$106</f>
        <v>6.2145585289654769E-2</v>
      </c>
      <c r="D108">
        <f>(D99-B108*$B$107-C108*$C$107)/$D$107</f>
        <v>0.13687913560524501</v>
      </c>
      <c r="E108">
        <f>SQRT(E99-B108^2-C108^2-D108^2)</f>
        <v>0.10992398940325215</v>
      </c>
    </row>
    <row r="109" spans="1:8" x14ac:dyDescent="0.2">
      <c r="A109" t="s">
        <v>206</v>
      </c>
      <c r="B109">
        <f t="shared" si="63"/>
        <v>-2.2587780740201523E-2</v>
      </c>
      <c r="C109">
        <f>(C100-$B$106*B109)/$C$106</f>
        <v>-1.5291691311251247E-2</v>
      </c>
      <c r="D109">
        <f>(D100-B109*$B$107-C109*$C$107)/$D$107</f>
        <v>-3.709548113624099E-2</v>
      </c>
      <c r="E109" s="113">
        <f>(E100-B109*$B$108-C109*$C$108-D109*$D$108)/$E$108</f>
        <v>-1.4847707682975411E-2</v>
      </c>
      <c r="F109">
        <f>SQRT(F100-B109^2-C109^2-D109^2-E109^2)</f>
        <v>0.10530136368492901</v>
      </c>
    </row>
    <row r="110" spans="1:8" x14ac:dyDescent="0.2">
      <c r="A110" t="s">
        <v>207</v>
      </c>
      <c r="B110">
        <f t="shared" si="63"/>
        <v>-5.2740044041117373E-2</v>
      </c>
      <c r="C110">
        <f>(C101-$B$106*B110)/$C$106</f>
        <v>-3.8217599191650513E-2</v>
      </c>
      <c r="D110">
        <f>(D101-B110*$B$107-C110*$C$107)/$D$107</f>
        <v>-8.9784456525500711E-2</v>
      </c>
      <c r="E110" s="113">
        <f>(E101-B110*$B$108-C110*$C$108-D110*$D$108)/$E$108</f>
        <v>-6.7592242281347206E-2</v>
      </c>
      <c r="F110" s="113">
        <f>(F101-B110*$B$109-C110*$C$109-D110*$D$109-E110*$E$109)/$F$109</f>
        <v>-4.4037414014881537E-2</v>
      </c>
      <c r="G110">
        <f>SQRT(G101-B110^2-C110^2-D110^2-E110^2-F110^2)</f>
        <v>7.6805788735286096E-2</v>
      </c>
    </row>
    <row r="111" spans="1:8" x14ac:dyDescent="0.2">
      <c r="A111" t="s">
        <v>208</v>
      </c>
      <c r="B111">
        <f t="shared" si="63"/>
        <v>1.3530063155514966E-2</v>
      </c>
      <c r="C111">
        <f>(C102-$B$106*B111)/$C$106</f>
        <v>9.5167912094941236E-3</v>
      </c>
      <c r="D111" s="113">
        <f>(D102-B111*$B$107-C111*$C$107)/$D$107</f>
        <v>1.8321157898726067E-2</v>
      </c>
      <c r="E111" s="113">
        <f>(E102-B111*$B$108-C111*$C$108-D111*$D$108)/$E$108</f>
        <v>7.7515093456915931E-4</v>
      </c>
      <c r="F111" s="113">
        <f>(F102-B111*$B$109-C111*$C$109-D111*$D$109-E111*$E$109)/$F$109</f>
        <v>2.4841398626393729E-3</v>
      </c>
      <c r="G111" s="113">
        <f>(G102-B111*$B$110-C111*$C$110-D111*$D$110-E111*$E$110-F111*$F$110)/$G$110</f>
        <v>9.2952567862762125E-3</v>
      </c>
      <c r="H111">
        <f>SQRT(H102-B111^2-C111^2-D111^2-E111^2-F111^2-G111^2)</f>
        <v>1.3620192391493148E-2</v>
      </c>
    </row>
    <row r="113" spans="1:8" x14ac:dyDescent="0.2">
      <c r="A113" s="5" t="s">
        <v>210</v>
      </c>
      <c r="B113" t="s">
        <v>211</v>
      </c>
      <c r="C113" t="s">
        <v>212</v>
      </c>
      <c r="D113" t="s">
        <v>213</v>
      </c>
    </row>
    <row r="114" spans="1:8" x14ac:dyDescent="0.2">
      <c r="A114" t="s">
        <v>202</v>
      </c>
      <c r="B114">
        <f ca="1">NORMINV(RAND(),0,1)</f>
        <v>0.54758540039068415</v>
      </c>
      <c r="C114">
        <f ca="1">B105*B114</f>
        <v>0.35342486136619206</v>
      </c>
      <c r="D114" s="70">
        <f t="shared" ref="D114:D120" ca="1" si="64">B9+C114</f>
        <v>11.565724861366192</v>
      </c>
    </row>
    <row r="115" spans="1:8" x14ac:dyDescent="0.2">
      <c r="A115" t="s">
        <v>203</v>
      </c>
      <c r="B115">
        <f t="shared" ref="B115:B120" ca="1" si="65">NORMINV(RAND(),0,1)</f>
        <v>-0.20895793400431231</v>
      </c>
      <c r="C115">
        <f ca="1">B106*B114+C106*B115</f>
        <v>-0.4103980339292026</v>
      </c>
      <c r="D115" s="70">
        <f t="shared" ca="1" si="64"/>
        <v>-1.3847980339292025</v>
      </c>
    </row>
    <row r="116" spans="1:8" x14ac:dyDescent="0.2">
      <c r="A116" t="s">
        <v>204</v>
      </c>
      <c r="B116">
        <f t="shared" ca="1" si="65"/>
        <v>1.4188675527878378</v>
      </c>
      <c r="C116">
        <f ca="1">B107*B114+C107*B115+D107*B116</f>
        <v>1.9589048875627291E-3</v>
      </c>
      <c r="D116" s="70">
        <f t="shared" ca="1" si="64"/>
        <v>-2.5307410951124374</v>
      </c>
    </row>
    <row r="117" spans="1:8" x14ac:dyDescent="0.2">
      <c r="A117" t="s">
        <v>205</v>
      </c>
      <c r="B117">
        <f t="shared" ca="1" si="65"/>
        <v>-1.026681689504922</v>
      </c>
      <c r="C117">
        <f ca="1">B108*B114+C108*B115+D108*B116+E108*B117</f>
        <v>-0.23719189462372386</v>
      </c>
      <c r="D117" s="70">
        <f t="shared" ca="1" si="64"/>
        <v>-5.3482918946237241</v>
      </c>
    </row>
    <row r="118" spans="1:8" x14ac:dyDescent="0.2">
      <c r="A118" t="s">
        <v>206</v>
      </c>
      <c r="B118">
        <f ca="1">NORMINV(RAND(),0,1)</f>
        <v>-0.54276866961055104</v>
      </c>
      <c r="C118" s="113">
        <f ca="1">B109*B114+C109*B115+D109*B116+E109*B117+F109*B118</f>
        <v>-0.10371740474220845</v>
      </c>
      <c r="D118" s="70">
        <f t="shared" ca="1" si="64"/>
        <v>-1.3546174047422084</v>
      </c>
    </row>
    <row r="119" spans="1:8" x14ac:dyDescent="0.2">
      <c r="A119" t="s">
        <v>207</v>
      </c>
      <c r="B119">
        <f t="shared" ca="1" si="65"/>
        <v>0.31272953081021798</v>
      </c>
      <c r="C119" s="113">
        <f ca="1">B110*B114+C110*B115+D110*B116+E110*B117+F110*B118+G110*B119</f>
        <v>-3.0968775276428006E-2</v>
      </c>
      <c r="D119" s="70">
        <f t="shared" ca="1" si="64"/>
        <v>-2.734868775276428</v>
      </c>
    </row>
    <row r="120" spans="1:8" x14ac:dyDescent="0.2">
      <c r="A120" t="s">
        <v>208</v>
      </c>
      <c r="B120">
        <f t="shared" ca="1" si="65"/>
        <v>0.91419400176177013</v>
      </c>
      <c r="C120" s="113">
        <f ca="1">B111*B114+C111*B115+D111*B116+E111*B117+F111*B118+G111*B119+B120*H111</f>
        <v>4.4629805414023525E-2</v>
      </c>
      <c r="D120" s="70">
        <f t="shared" ca="1" si="64"/>
        <v>0.44192980541402349</v>
      </c>
    </row>
    <row r="121" spans="1:8" x14ac:dyDescent="0.2">
      <c r="H121" s="113"/>
    </row>
    <row r="122" spans="1:8" x14ac:dyDescent="0.2">
      <c r="D122" s="113"/>
      <c r="F122" s="113"/>
      <c r="G122" s="113"/>
    </row>
  </sheetData>
  <mergeCells count="5">
    <mergeCell ref="A27:A28"/>
    <mergeCell ref="B27:E27"/>
    <mergeCell ref="F27:I27"/>
    <mergeCell ref="J27:M27"/>
    <mergeCell ref="N27:Q27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877F-2D84-044D-B597-56086174E6C5}">
  <sheetPr codeName="Sheet6">
    <tabColor theme="5"/>
  </sheetPr>
  <dimension ref="A1:AG116"/>
  <sheetViews>
    <sheetView workbookViewId="0">
      <selection activeCell="H101" sqref="H101"/>
    </sheetView>
  </sheetViews>
  <sheetFormatPr baseColWidth="10" defaultRowHeight="16" x14ac:dyDescent="0.2"/>
  <cols>
    <col min="1" max="1" width="19.83203125" customWidth="1"/>
    <col min="2" max="17" width="18.5" customWidth="1"/>
  </cols>
  <sheetData>
    <row r="1" spans="1:8" x14ac:dyDescent="0.2">
      <c r="A1" s="5" t="s">
        <v>3</v>
      </c>
    </row>
    <row r="2" spans="1:8" x14ac:dyDescent="0.2">
      <c r="A2" t="s">
        <v>71</v>
      </c>
    </row>
    <row r="3" spans="1:8" x14ac:dyDescent="0.2">
      <c r="A3" t="s">
        <v>72</v>
      </c>
    </row>
    <row r="4" spans="1:8" x14ac:dyDescent="0.2">
      <c r="A4" t="s">
        <v>184</v>
      </c>
    </row>
    <row r="5" spans="1:8" x14ac:dyDescent="0.2">
      <c r="A5" s="5" t="s">
        <v>70</v>
      </c>
    </row>
    <row r="6" spans="1:8" s="13" customFormat="1" x14ac:dyDescent="0.2">
      <c r="A6" s="13" t="s">
        <v>152</v>
      </c>
    </row>
    <row r="7" spans="1:8" s="13" customFormat="1" x14ac:dyDescent="0.2">
      <c r="A7" s="13" t="s">
        <v>153</v>
      </c>
    </row>
    <row r="8" spans="1:8" s="13" customFormat="1" x14ac:dyDescent="0.2">
      <c r="A8" s="21" t="s">
        <v>41</v>
      </c>
      <c r="B8" s="22" t="s">
        <v>217</v>
      </c>
      <c r="C8" s="23" t="s">
        <v>66</v>
      </c>
      <c r="D8" s="114" t="s">
        <v>216</v>
      </c>
      <c r="E8" s="20"/>
      <c r="F8" s="23"/>
      <c r="G8" s="14"/>
      <c r="H8" s="14"/>
    </row>
    <row r="9" spans="1:8" s="13" customFormat="1" x14ac:dyDescent="0.2">
      <c r="A9" s="16" t="s">
        <v>154</v>
      </c>
      <c r="B9" s="70">
        <v>1.35433</v>
      </c>
      <c r="C9" s="19" t="s">
        <v>114</v>
      </c>
      <c r="D9" s="70">
        <f ca="1">D110</f>
        <v>1.3769510467763602</v>
      </c>
      <c r="E9" s="33"/>
      <c r="F9" s="15"/>
      <c r="G9" s="15"/>
      <c r="H9" s="14"/>
    </row>
    <row r="10" spans="1:8" s="13" customFormat="1" x14ac:dyDescent="0.2">
      <c r="A10" s="16" t="s">
        <v>45</v>
      </c>
      <c r="B10" s="70">
        <v>0.27431</v>
      </c>
      <c r="C10" s="19" t="s">
        <v>114</v>
      </c>
      <c r="D10" s="70">
        <f t="shared" ref="D10:D15" ca="1" si="0">D111</f>
        <v>0.28301905985243758</v>
      </c>
      <c r="E10" s="33"/>
      <c r="F10" s="15"/>
      <c r="G10" s="15"/>
      <c r="H10" s="14"/>
    </row>
    <row r="11" spans="1:8" s="13" customFormat="1" x14ac:dyDescent="0.2">
      <c r="A11" s="19" t="s">
        <v>46</v>
      </c>
      <c r="B11" s="70">
        <v>0.93010000000000004</v>
      </c>
      <c r="C11" s="19" t="s">
        <v>114</v>
      </c>
      <c r="D11" s="70">
        <f ca="1">D112</f>
        <v>0.92414706657493872</v>
      </c>
      <c r="E11" s="43"/>
      <c r="F11" s="15"/>
      <c r="G11" s="15"/>
      <c r="H11" s="14"/>
    </row>
    <row r="12" spans="1:8" s="13" customFormat="1" x14ac:dyDescent="0.2">
      <c r="A12" s="16" t="s">
        <v>47</v>
      </c>
      <c r="B12" s="70">
        <v>1.0895999999999999</v>
      </c>
      <c r="C12" s="19" t="s">
        <v>114</v>
      </c>
      <c r="D12" s="70">
        <f t="shared" ca="1" si="0"/>
        <v>1.0384608804808393</v>
      </c>
      <c r="E12" s="43"/>
      <c r="F12" s="15"/>
      <c r="G12" s="15"/>
      <c r="H12" s="14"/>
    </row>
    <row r="13" spans="1:8" s="13" customFormat="1" x14ac:dyDescent="0.2">
      <c r="A13" s="16" t="s">
        <v>43</v>
      </c>
      <c r="B13" s="70">
        <v>-0.10119</v>
      </c>
      <c r="C13" s="19" t="s">
        <v>114</v>
      </c>
      <c r="D13" s="70">
        <f t="shared" ca="1" si="0"/>
        <v>-9.869339307099928E-2</v>
      </c>
      <c r="E13" s="43"/>
      <c r="F13" s="15"/>
      <c r="G13" s="15"/>
      <c r="H13" s="14"/>
    </row>
    <row r="14" spans="1:8" s="13" customFormat="1" x14ac:dyDescent="0.2">
      <c r="A14" s="16" t="s">
        <v>44</v>
      </c>
      <c r="B14" s="70">
        <v>3.9309999999999998E-2</v>
      </c>
      <c r="C14" s="16">
        <v>0.19098000000000001</v>
      </c>
      <c r="D14" s="70">
        <f t="shared" ca="1" si="0"/>
        <v>4.3011267003405351E-2</v>
      </c>
      <c r="E14" s="43"/>
      <c r="F14" s="16"/>
      <c r="G14" s="15"/>
      <c r="H14" s="14"/>
    </row>
    <row r="15" spans="1:8" s="13" customFormat="1" x14ac:dyDescent="0.2">
      <c r="A15" s="16" t="s">
        <v>155</v>
      </c>
      <c r="B15" s="70">
        <v>0.45672000000000001</v>
      </c>
      <c r="C15" s="19" t="s">
        <v>114</v>
      </c>
      <c r="D15" s="70">
        <f t="shared" ca="1" si="0"/>
        <v>0.46000681313631908</v>
      </c>
      <c r="E15" s="43"/>
      <c r="F15" s="16"/>
      <c r="G15" s="18"/>
      <c r="H15" s="14"/>
    </row>
    <row r="16" spans="1:8" s="13" customFormat="1" x14ac:dyDescent="0.2">
      <c r="A16" s="16"/>
      <c r="B16" s="17"/>
      <c r="C16" s="17"/>
      <c r="D16" s="17"/>
      <c r="F16" s="18"/>
      <c r="G16" s="18"/>
      <c r="H16" s="14"/>
    </row>
    <row r="17" spans="1:18" s="13" customFormat="1" x14ac:dyDescent="0.2">
      <c r="A17" s="16"/>
      <c r="B17" s="20" t="s">
        <v>48</v>
      </c>
      <c r="C17" s="20" t="s">
        <v>49</v>
      </c>
      <c r="D17" s="20" t="s">
        <v>50</v>
      </c>
      <c r="E17" s="20" t="s">
        <v>51</v>
      </c>
      <c r="F17" s="20" t="s">
        <v>52</v>
      </c>
      <c r="G17" s="20" t="s">
        <v>53</v>
      </c>
      <c r="H17" s="20" t="s">
        <v>54</v>
      </c>
      <c r="I17" s="20" t="s">
        <v>55</v>
      </c>
      <c r="J17" s="20" t="s">
        <v>56</v>
      </c>
      <c r="K17" s="20" t="s">
        <v>57</v>
      </c>
      <c r="L17" s="20" t="s">
        <v>58</v>
      </c>
      <c r="M17" s="20" t="s">
        <v>59</v>
      </c>
      <c r="N17" s="20" t="s">
        <v>60</v>
      </c>
      <c r="O17" s="20" t="s">
        <v>61</v>
      </c>
      <c r="P17" s="20" t="s">
        <v>62</v>
      </c>
      <c r="Q17" s="20" t="s">
        <v>63</v>
      </c>
    </row>
    <row r="18" spans="1:18" s="13" customFormat="1" x14ac:dyDescent="0.2">
      <c r="A18" s="16" t="s">
        <v>45</v>
      </c>
      <c r="B18" s="13">
        <v>0</v>
      </c>
      <c r="C18" s="13">
        <v>0</v>
      </c>
      <c r="D18" s="13">
        <v>0</v>
      </c>
      <c r="E18" s="13">
        <v>0</v>
      </c>
      <c r="F18" s="16">
        <v>1</v>
      </c>
      <c r="G18" s="16">
        <v>1</v>
      </c>
      <c r="H18" s="16">
        <v>1</v>
      </c>
      <c r="I18" s="16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</row>
    <row r="19" spans="1:18" s="13" customFormat="1" x14ac:dyDescent="0.2">
      <c r="A19" s="19" t="s">
        <v>46</v>
      </c>
      <c r="B19" s="13">
        <v>0</v>
      </c>
      <c r="C19" s="13">
        <v>0</v>
      </c>
      <c r="D19" s="13">
        <v>0</v>
      </c>
      <c r="E19" s="13">
        <v>0</v>
      </c>
      <c r="F19" s="16">
        <v>0</v>
      </c>
      <c r="G19" s="16">
        <v>0</v>
      </c>
      <c r="H19" s="16">
        <v>0</v>
      </c>
      <c r="I19" s="16">
        <v>0</v>
      </c>
      <c r="J19" s="13">
        <v>1</v>
      </c>
      <c r="K19" s="13">
        <v>1</v>
      </c>
      <c r="L19" s="13">
        <v>1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</row>
    <row r="20" spans="1:18" s="13" customFormat="1" x14ac:dyDescent="0.2">
      <c r="A20" s="16" t="s">
        <v>47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</row>
    <row r="21" spans="1:18" s="13" customFormat="1" x14ac:dyDescent="0.2">
      <c r="A21" s="16" t="s">
        <v>43</v>
      </c>
      <c r="B21" s="13">
        <v>0</v>
      </c>
      <c r="C21" s="13">
        <v>0</v>
      </c>
      <c r="D21" s="13">
        <v>1</v>
      </c>
      <c r="E21" s="13">
        <v>1</v>
      </c>
      <c r="F21" s="16">
        <v>0</v>
      </c>
      <c r="G21" s="16">
        <v>0</v>
      </c>
      <c r="H21" s="14">
        <v>1</v>
      </c>
      <c r="I21" s="16">
        <v>1</v>
      </c>
      <c r="J21" s="13">
        <v>0</v>
      </c>
      <c r="K21" s="16">
        <v>0</v>
      </c>
      <c r="L21" s="16">
        <v>1</v>
      </c>
      <c r="M21" s="16">
        <v>1</v>
      </c>
      <c r="N21" s="13">
        <v>0</v>
      </c>
      <c r="O21" s="16">
        <v>0</v>
      </c>
      <c r="P21" s="16">
        <v>1</v>
      </c>
      <c r="Q21" s="16">
        <v>1</v>
      </c>
    </row>
    <row r="22" spans="1:18" s="13" customFormat="1" x14ac:dyDescent="0.2">
      <c r="A22" s="16" t="s">
        <v>44</v>
      </c>
      <c r="B22" s="13">
        <v>1</v>
      </c>
      <c r="C22" s="27">
        <v>0</v>
      </c>
      <c r="D22" s="27">
        <v>1</v>
      </c>
      <c r="E22" s="28">
        <v>0</v>
      </c>
      <c r="F22" s="16">
        <v>1</v>
      </c>
      <c r="G22" s="16">
        <v>0</v>
      </c>
      <c r="H22" s="14">
        <v>1</v>
      </c>
      <c r="I22" s="16">
        <v>0</v>
      </c>
      <c r="J22" s="13">
        <v>1</v>
      </c>
      <c r="K22" s="16">
        <v>0</v>
      </c>
      <c r="L22" s="16">
        <v>1</v>
      </c>
      <c r="M22" s="16">
        <v>0</v>
      </c>
      <c r="N22" s="13">
        <v>1</v>
      </c>
      <c r="O22" s="16">
        <v>0</v>
      </c>
      <c r="P22" s="16">
        <v>1</v>
      </c>
      <c r="Q22" s="16">
        <v>0</v>
      </c>
    </row>
    <row r="23" spans="1:18" s="13" customFormat="1" x14ac:dyDescent="0.2">
      <c r="A23" s="71"/>
    </row>
    <row r="25" spans="1:18" x14ac:dyDescent="0.2">
      <c r="A25" s="131" t="s">
        <v>29</v>
      </c>
      <c r="B25" s="133" t="s">
        <v>30</v>
      </c>
      <c r="C25" s="134"/>
      <c r="D25" s="134"/>
      <c r="E25" s="134"/>
      <c r="F25" s="134" t="s">
        <v>31</v>
      </c>
      <c r="G25" s="134"/>
      <c r="H25" s="134"/>
      <c r="I25" s="134"/>
      <c r="J25" s="135" t="s">
        <v>32</v>
      </c>
      <c r="K25" s="135"/>
      <c r="L25" s="135"/>
      <c r="M25" s="135"/>
      <c r="N25" s="135" t="s">
        <v>33</v>
      </c>
      <c r="O25" s="135"/>
      <c r="P25" s="135"/>
      <c r="Q25" s="135"/>
    </row>
    <row r="26" spans="1:18" x14ac:dyDescent="0.2">
      <c r="A26" s="132"/>
      <c r="B26" s="12" t="s">
        <v>34</v>
      </c>
      <c r="C26" s="6" t="s">
        <v>35</v>
      </c>
      <c r="D26" s="6" t="s">
        <v>36</v>
      </c>
      <c r="E26" s="6" t="s">
        <v>37</v>
      </c>
      <c r="F26" s="6" t="s">
        <v>34</v>
      </c>
      <c r="G26" s="6" t="s">
        <v>35</v>
      </c>
      <c r="H26" s="6" t="s">
        <v>36</v>
      </c>
      <c r="I26" s="6" t="s">
        <v>37</v>
      </c>
      <c r="J26" s="6" t="s">
        <v>34</v>
      </c>
      <c r="K26" s="6" t="s">
        <v>35</v>
      </c>
      <c r="L26" s="6" t="s">
        <v>36</v>
      </c>
      <c r="M26" s="6" t="s">
        <v>37</v>
      </c>
      <c r="N26" s="6" t="s">
        <v>34</v>
      </c>
      <c r="O26" s="6" t="s">
        <v>35</v>
      </c>
      <c r="P26" s="6" t="s">
        <v>36</v>
      </c>
      <c r="Q26" s="6" t="s">
        <v>37</v>
      </c>
    </row>
    <row r="27" spans="1:18" x14ac:dyDescent="0.2">
      <c r="A27" s="7">
        <v>0</v>
      </c>
      <c r="B27" s="7"/>
      <c r="C27" s="8"/>
      <c r="D27" s="8"/>
      <c r="E27" s="8"/>
      <c r="F27" s="7"/>
      <c r="G27" s="8"/>
      <c r="H27" s="8"/>
      <c r="I27" s="9"/>
      <c r="J27" s="8"/>
      <c r="K27" s="8"/>
      <c r="L27" s="8"/>
      <c r="M27" s="8"/>
      <c r="N27" s="7"/>
      <c r="O27" s="8"/>
      <c r="P27" s="8"/>
      <c r="Q27" s="9"/>
    </row>
    <row r="28" spans="1:18" x14ac:dyDescent="0.2">
      <c r="A28" s="10">
        <v>1</v>
      </c>
      <c r="B28" s="25">
        <v>0.18870663198042403</v>
      </c>
      <c r="C28" s="29">
        <v>0.19550843680176899</v>
      </c>
      <c r="D28" s="29">
        <v>0.20651231916332402</v>
      </c>
      <c r="E28" s="29">
        <v>0.21368948109224695</v>
      </c>
      <c r="F28" s="25">
        <v>0.14539085077093805</v>
      </c>
      <c r="G28" s="29">
        <v>0.15115072394357298</v>
      </c>
      <c r="H28" s="29">
        <v>0.16052111619040599</v>
      </c>
      <c r="I28" s="55">
        <v>0.16666689601939499</v>
      </c>
      <c r="J28" s="29">
        <v>7.0542859736009045E-2</v>
      </c>
      <c r="K28" s="29">
        <v>7.3967764326968055E-2</v>
      </c>
      <c r="L28" s="29">
        <v>7.9614406285631989E-2</v>
      </c>
      <c r="M28" s="29">
        <v>8.3367356595607012E-2</v>
      </c>
      <c r="N28" s="25">
        <v>5.7885272751950989E-2</v>
      </c>
      <c r="O28" s="29">
        <v>6.0825728209739971E-2</v>
      </c>
      <c r="P28" s="29">
        <v>6.5689431795762032E-2</v>
      </c>
      <c r="Q28" s="55">
        <v>6.8932458212138004E-2</v>
      </c>
      <c r="R28" s="32"/>
    </row>
    <row r="29" spans="1:18" x14ac:dyDescent="0.2">
      <c r="A29" s="10">
        <v>2</v>
      </c>
      <c r="B29" s="25">
        <v>0.17248558249160906</v>
      </c>
      <c r="C29" s="29">
        <v>0.17673936670227053</v>
      </c>
      <c r="D29" s="29">
        <v>0.18351737187294881</v>
      </c>
      <c r="E29" s="29">
        <v>0.18787342992915856</v>
      </c>
      <c r="F29" s="25">
        <v>0.14403649611012026</v>
      </c>
      <c r="G29" s="29">
        <v>0.14797295318651527</v>
      </c>
      <c r="H29" s="29">
        <v>0.15426802260577477</v>
      </c>
      <c r="I29" s="55">
        <v>0.15832805775006842</v>
      </c>
      <c r="J29" s="29">
        <v>8.6413271826826343E-2</v>
      </c>
      <c r="K29" s="29">
        <v>8.9408084195376269E-2</v>
      </c>
      <c r="L29" s="29">
        <v>9.4246187423007055E-2</v>
      </c>
      <c r="M29" s="29">
        <v>9.7397826566744894E-2</v>
      </c>
      <c r="N29" s="25">
        <v>7.4896174689538686E-2</v>
      </c>
      <c r="O29" s="29">
        <v>7.7639986538064254E-2</v>
      </c>
      <c r="P29" s="29">
        <v>8.2084934775674134E-2</v>
      </c>
      <c r="Q29" s="55">
        <v>8.4988393432533837E-2</v>
      </c>
      <c r="R29" s="32"/>
    </row>
    <row r="30" spans="1:18" x14ac:dyDescent="0.2">
      <c r="A30" s="10">
        <v>3</v>
      </c>
      <c r="B30" s="25">
        <v>0.14484460997332682</v>
      </c>
      <c r="C30" s="29">
        <v>0.14792900434235834</v>
      </c>
      <c r="D30" s="29">
        <v>0.15282995596380433</v>
      </c>
      <c r="E30" s="29">
        <v>0.15597139685273298</v>
      </c>
      <c r="F30" s="25">
        <v>0.12401029323936952</v>
      </c>
      <c r="G30" s="29">
        <v>0.12691741017516445</v>
      </c>
      <c r="H30" s="29">
        <v>0.13154884110291398</v>
      </c>
      <c r="I30" s="55">
        <v>0.13452515821388611</v>
      </c>
      <c r="J30" s="29">
        <v>8.0116287225359795E-2</v>
      </c>
      <c r="K30" s="29">
        <v>8.2478604360552987E-2</v>
      </c>
      <c r="L30" s="29">
        <v>8.6271345720492665E-2</v>
      </c>
      <c r="M30" s="29">
        <v>8.8727222080444812E-2</v>
      </c>
      <c r="N30" s="25">
        <v>7.0916066404722033E-2</v>
      </c>
      <c r="O30" s="29">
        <v>7.3125660992441222E-2</v>
      </c>
      <c r="P30" s="29">
        <v>7.6681050507018234E-2</v>
      </c>
      <c r="Q30" s="55">
        <v>7.8988226205813361E-2</v>
      </c>
      <c r="R30" s="32"/>
    </row>
    <row r="31" spans="1:18" x14ac:dyDescent="0.2">
      <c r="A31" s="10">
        <v>4</v>
      </c>
      <c r="B31" s="25">
        <v>0.12585964762053747</v>
      </c>
      <c r="C31" s="29">
        <v>0.1283065219536712</v>
      </c>
      <c r="D31" s="29">
        <v>0.13218913472311267</v>
      </c>
      <c r="E31" s="29">
        <v>0.1346746159812825</v>
      </c>
      <c r="F31" s="25">
        <v>0.10925010107296207</v>
      </c>
      <c r="G31" s="29">
        <v>0.11157735575767402</v>
      </c>
      <c r="H31" s="29">
        <v>0.11527802781881624</v>
      </c>
      <c r="I31" s="55">
        <v>0.11765196002606793</v>
      </c>
      <c r="J31" s="29">
        <v>7.3552159295890984E-2</v>
      </c>
      <c r="K31" s="29">
        <v>7.55078148909053E-2</v>
      </c>
      <c r="L31" s="29">
        <v>7.8637559581498651E-2</v>
      </c>
      <c r="M31" s="29">
        <v>8.0657836275006445E-2</v>
      </c>
      <c r="N31" s="25">
        <v>6.5885031989276976E-2</v>
      </c>
      <c r="O31" s="29">
        <v>6.7734235482039162E-2</v>
      </c>
      <c r="P31" s="29">
        <v>7.0699142671876603E-2</v>
      </c>
      <c r="Q31" s="55">
        <v>7.2616507922815376E-2</v>
      </c>
      <c r="R31" s="32"/>
    </row>
    <row r="32" spans="1:18" x14ac:dyDescent="0.2">
      <c r="A32" s="10">
        <v>5</v>
      </c>
      <c r="B32" s="25">
        <v>0.11201003938350573</v>
      </c>
      <c r="C32" s="29">
        <v>0.11404894197724424</v>
      </c>
      <c r="D32" s="29">
        <v>0.11728139069224741</v>
      </c>
      <c r="E32" s="29">
        <v>0.11934897344319251</v>
      </c>
      <c r="F32" s="25">
        <v>9.8126874787407115E-2</v>
      </c>
      <c r="G32" s="29">
        <v>0.10007719659896297</v>
      </c>
      <c r="H32" s="29">
        <v>0.10317483170970043</v>
      </c>
      <c r="I32" s="55">
        <v>0.10515969251224977</v>
      </c>
      <c r="J32" s="29">
        <v>6.7909970977851342E-2</v>
      </c>
      <c r="K32" s="29">
        <v>6.9584012809166707E-2</v>
      </c>
      <c r="L32" s="29">
        <v>7.22575889071565E-2</v>
      </c>
      <c r="M32" s="29">
        <v>7.3979993901908903E-2</v>
      </c>
      <c r="N32" s="25">
        <v>6.1319011381993582E-2</v>
      </c>
      <c r="O32" s="29">
        <v>6.2912961914497356E-2</v>
      </c>
      <c r="P32" s="29">
        <v>6.5462782878019543E-2</v>
      </c>
      <c r="Q32" s="55">
        <v>6.7108079850960345E-2</v>
      </c>
      <c r="R32" s="32"/>
    </row>
    <row r="33" spans="1:18" x14ac:dyDescent="0.2">
      <c r="A33" s="10">
        <v>6</v>
      </c>
      <c r="B33" s="25">
        <v>0.10138391046166306</v>
      </c>
      <c r="C33" s="29">
        <v>0.10313696381046511</v>
      </c>
      <c r="D33" s="29">
        <v>0.10591451983805733</v>
      </c>
      <c r="E33" s="29">
        <v>0.10769010606780194</v>
      </c>
      <c r="F33" s="25">
        <v>8.9420951875749166E-2</v>
      </c>
      <c r="G33" s="29">
        <v>9.1104608937590648E-2</v>
      </c>
      <c r="H33" s="29">
        <v>9.377648580558029E-2</v>
      </c>
      <c r="I33" s="55">
        <v>9.5487179523112142E-2</v>
      </c>
      <c r="J33" s="29">
        <v>6.3150538764344066E-2</v>
      </c>
      <c r="K33" s="29">
        <v>6.4617458393157134E-2</v>
      </c>
      <c r="L33" s="29">
        <v>6.6956851912279292E-2</v>
      </c>
      <c r="M33" s="29">
        <v>6.8461860674286279E-2</v>
      </c>
      <c r="N33" s="25">
        <v>5.7357664873490033E-2</v>
      </c>
      <c r="O33" s="29">
        <v>5.8761291568756757E-2</v>
      </c>
      <c r="P33" s="29">
        <v>6.1003021830864812E-2</v>
      </c>
      <c r="Q33" s="55">
        <v>6.2447258404079165E-2</v>
      </c>
    </row>
    <row r="34" spans="1:18" x14ac:dyDescent="0.2">
      <c r="A34" s="10">
        <v>7</v>
      </c>
      <c r="B34" s="25">
        <v>9.2921366305717124E-2</v>
      </c>
      <c r="C34" s="29">
        <v>9.4461971509993692E-2</v>
      </c>
      <c r="D34" s="29">
        <v>9.6901781157177069E-2</v>
      </c>
      <c r="E34" s="29">
        <v>9.8460769688696326E-2</v>
      </c>
      <c r="F34" s="25">
        <v>8.2390717507292432E-2</v>
      </c>
      <c r="G34" s="29">
        <v>8.3874846983787776E-2</v>
      </c>
      <c r="H34" s="29">
        <v>8.6228606776046712E-2</v>
      </c>
      <c r="I34" s="55">
        <v>8.7734722206939453E-2</v>
      </c>
      <c r="J34" s="29">
        <v>5.9109676997145644E-2</v>
      </c>
      <c r="K34" s="29">
        <v>6.0417397720873289E-2</v>
      </c>
      <c r="L34" s="29">
        <v>6.2500629058044765E-2</v>
      </c>
      <c r="M34" s="29">
        <v>6.383942906656126E-2</v>
      </c>
      <c r="N34" s="25">
        <v>5.3933744084415536E-2</v>
      </c>
      <c r="O34" s="29">
        <v>5.5189697532474047E-2</v>
      </c>
      <c r="P34" s="29">
        <v>5.719312738934923E-2</v>
      </c>
      <c r="Q34" s="55">
        <v>5.8482314462019902E-2</v>
      </c>
    </row>
    <row r="35" spans="1:18" x14ac:dyDescent="0.2">
      <c r="A35" s="10">
        <v>8</v>
      </c>
      <c r="B35" s="25">
        <v>8.5989576350746777E-2</v>
      </c>
      <c r="C35" s="29">
        <v>8.7365566672059525E-2</v>
      </c>
      <c r="D35" s="29">
        <v>8.9543871061582347E-2</v>
      </c>
      <c r="E35" s="29">
        <v>9.0935273472495748E-2</v>
      </c>
      <c r="F35" s="25">
        <v>7.6571768313304811E-2</v>
      </c>
      <c r="G35" s="29">
        <v>7.7900513855883591E-2</v>
      </c>
      <c r="H35" s="29">
        <v>8.00067982989634E-2</v>
      </c>
      <c r="I35" s="55">
        <v>8.1353923274824491E-2</v>
      </c>
      <c r="J35" s="29">
        <v>5.5640195573235185E-2</v>
      </c>
      <c r="K35" s="29">
        <v>5.6821435527559694E-2</v>
      </c>
      <c r="L35" s="29">
        <v>5.8701560721191148E-2</v>
      </c>
      <c r="M35" s="29">
        <v>5.9908830965827331E-2</v>
      </c>
      <c r="N35" s="25">
        <v>5.0956491757461531E-2</v>
      </c>
      <c r="O35" s="29">
        <v>5.2094299376352904E-2</v>
      </c>
      <c r="P35" s="29">
        <v>5.3907519174879237E-2</v>
      </c>
      <c r="Q35" s="55">
        <v>5.5073221128490557E-2</v>
      </c>
    </row>
    <row r="36" spans="1:18" x14ac:dyDescent="0.2">
      <c r="A36" s="10">
        <v>9</v>
      </c>
      <c r="B36" s="25">
        <v>8.0185996164094386E-2</v>
      </c>
      <c r="C36" s="29">
        <v>8.143040198754159E-2</v>
      </c>
      <c r="D36" s="29">
        <v>8.3399796694078709E-2</v>
      </c>
      <c r="E36" s="29">
        <v>8.465739334907707E-2</v>
      </c>
      <c r="F36" s="25">
        <v>7.1659637725718928E-2</v>
      </c>
      <c r="G36" s="29">
        <v>7.286368532241827E-2</v>
      </c>
      <c r="H36" s="29">
        <v>7.4771531201779595E-2</v>
      </c>
      <c r="I36" s="55">
        <v>7.5991269155055274E-2</v>
      </c>
      <c r="J36" s="29">
        <v>5.2627157057284268E-2</v>
      </c>
      <c r="K36" s="29">
        <v>5.3705299177039478E-2</v>
      </c>
      <c r="L36" s="29">
        <v>5.5420126875566855E-2</v>
      </c>
      <c r="M36" s="29">
        <v>5.6520512573895454E-2</v>
      </c>
      <c r="N36" s="25">
        <v>4.8346006625115567E-2</v>
      </c>
      <c r="O36" s="29">
        <v>4.9386986371403929E-2</v>
      </c>
      <c r="P36" s="29">
        <v>5.1044597946335313E-2</v>
      </c>
      <c r="Q36" s="55">
        <v>5.2109452683360202E-2</v>
      </c>
    </row>
    <row r="37" spans="1:18" x14ac:dyDescent="0.2">
      <c r="A37" s="11">
        <v>10</v>
      </c>
      <c r="B37" s="26">
        <v>7.5241250303494822E-2</v>
      </c>
      <c r="C37" s="56">
        <v>7.6377899025676044E-2</v>
      </c>
      <c r="D37" s="56">
        <v>7.8176296283535396E-2</v>
      </c>
      <c r="E37" s="56">
        <v>7.9324419550700354E-2</v>
      </c>
      <c r="F37" s="26">
        <v>6.7446188031803689E-2</v>
      </c>
      <c r="G37" s="56">
        <v>6.8547789338089249E-2</v>
      </c>
      <c r="H37" s="56">
        <v>7.0292716179893411E-2</v>
      </c>
      <c r="I37" s="57">
        <v>7.1407935198300132E-2</v>
      </c>
      <c r="J37" s="56">
        <v>4.9983036538535197E-2</v>
      </c>
      <c r="K37" s="56">
        <v>5.0975404957184778E-2</v>
      </c>
      <c r="L37" s="56">
        <v>5.2552884868912519E-2</v>
      </c>
      <c r="M37" s="56">
        <v>5.356456628883921E-2</v>
      </c>
      <c r="N37" s="26">
        <v>4.603768633012173E-2</v>
      </c>
      <c r="O37" s="56">
        <v>4.6997756087450937E-2</v>
      </c>
      <c r="P37" s="56">
        <v>4.8525528881897539E-2</v>
      </c>
      <c r="Q37" s="57">
        <v>4.9506354030282251E-2</v>
      </c>
    </row>
    <row r="38" spans="1:18" x14ac:dyDescent="0.2">
      <c r="G38" s="29"/>
      <c r="H38" s="29"/>
      <c r="I38" s="29"/>
    </row>
    <row r="39" spans="1:18" s="116" customFormat="1" x14ac:dyDescent="0.2">
      <c r="A39" s="116" t="s">
        <v>156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8"/>
    </row>
    <row r="40" spans="1:18" x14ac:dyDescent="0.2">
      <c r="A40" t="s">
        <v>158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31"/>
    </row>
    <row r="41" spans="1:18" x14ac:dyDescent="0.2">
      <c r="A41" t="s">
        <v>151</v>
      </c>
      <c r="B41" s="68">
        <v>1</v>
      </c>
      <c r="C41" s="68">
        <v>1</v>
      </c>
      <c r="D41" s="68">
        <v>1</v>
      </c>
      <c r="E41" s="68">
        <v>1</v>
      </c>
      <c r="F41" s="68">
        <v>1</v>
      </c>
      <c r="G41" s="68">
        <v>1</v>
      </c>
      <c r="H41" s="68">
        <v>1</v>
      </c>
      <c r="I41" s="68">
        <v>1</v>
      </c>
      <c r="J41" s="68">
        <v>1</v>
      </c>
      <c r="K41" s="68">
        <v>1</v>
      </c>
      <c r="L41" s="68">
        <v>1</v>
      </c>
      <c r="M41" s="68">
        <v>1</v>
      </c>
      <c r="N41" s="68">
        <v>1</v>
      </c>
      <c r="O41" s="68">
        <v>1</v>
      </c>
      <c r="P41" s="68">
        <v>1</v>
      </c>
      <c r="Q41" s="68">
        <v>1</v>
      </c>
    </row>
    <row r="42" spans="1:18" x14ac:dyDescent="0.2">
      <c r="A42" t="s">
        <v>115</v>
      </c>
      <c r="B42" s="58">
        <v>0.81129336801957597</v>
      </c>
      <c r="C42" s="58">
        <v>0.80449156319823101</v>
      </c>
      <c r="D42" s="58">
        <v>0.79348768083667598</v>
      </c>
      <c r="E42" s="58">
        <v>0.78631051890775305</v>
      </c>
      <c r="F42" s="58">
        <v>0.85460914922906195</v>
      </c>
      <c r="G42" s="58">
        <v>0.84884927605642702</v>
      </c>
      <c r="H42" s="58">
        <v>0.83947888380959401</v>
      </c>
      <c r="I42" s="58">
        <v>0.83333310398060501</v>
      </c>
      <c r="J42" s="58">
        <v>0.92945714026399096</v>
      </c>
      <c r="K42" s="58">
        <v>0.92603223567303194</v>
      </c>
      <c r="L42" s="58">
        <v>0.92038559371436801</v>
      </c>
      <c r="M42" s="58">
        <v>0.91663264340439299</v>
      </c>
      <c r="N42" s="58">
        <v>0.94211472724804901</v>
      </c>
      <c r="O42" s="58">
        <v>0.93917427179026003</v>
      </c>
      <c r="P42" s="58">
        <v>0.93431056820423797</v>
      </c>
      <c r="Q42" s="58">
        <v>0.931067541787862</v>
      </c>
    </row>
    <row r="43" spans="1:18" x14ac:dyDescent="0.2">
      <c r="A43" t="s">
        <v>116</v>
      </c>
      <c r="B43" s="58">
        <v>0.67135695886514002</v>
      </c>
      <c r="C43" s="58">
        <v>0.66230623380125597</v>
      </c>
      <c r="D43" s="58">
        <v>0.647868907035968</v>
      </c>
      <c r="E43" s="58">
        <v>0.638583664731177</v>
      </c>
      <c r="F43" s="58">
        <v>0.73151424183045699</v>
      </c>
      <c r="G43" s="58">
        <v>0.72324254186812198</v>
      </c>
      <c r="H43" s="58">
        <v>0.70997413638498497</v>
      </c>
      <c r="I43" s="58">
        <v>0.70139309216851997</v>
      </c>
      <c r="J43" s="58">
        <v>0.84913970775097403</v>
      </c>
      <c r="K43" s="58">
        <v>0.84323746757834495</v>
      </c>
      <c r="L43" s="58">
        <v>0.83364276054772801</v>
      </c>
      <c r="M43" s="58">
        <v>0.82735461617667505</v>
      </c>
      <c r="N43" s="58">
        <v>0.87155393805849202</v>
      </c>
      <c r="O43" s="58">
        <v>0.86625679397156796</v>
      </c>
      <c r="P43" s="58">
        <v>0.85761774615297004</v>
      </c>
      <c r="Q43" s="58">
        <v>0.85193760723413303</v>
      </c>
    </row>
    <row r="44" spans="1:18" x14ac:dyDescent="0.2">
      <c r="A44" t="s">
        <v>117</v>
      </c>
      <c r="B44" s="58">
        <v>0.57411452200544</v>
      </c>
      <c r="C44" s="58">
        <v>0.56433193206529897</v>
      </c>
      <c r="D44" s="58">
        <v>0.548855130503343</v>
      </c>
      <c r="E44" s="58">
        <v>0.53898287853571802</v>
      </c>
      <c r="F44" s="58">
        <v>0.64079894619228694</v>
      </c>
      <c r="G44" s="58">
        <v>0.63145047152571698</v>
      </c>
      <c r="H44" s="58">
        <v>0.61657786153049798</v>
      </c>
      <c r="I44" s="58">
        <v>0.60703807547442301</v>
      </c>
      <c r="J44" s="58">
        <v>0.78110978703033895</v>
      </c>
      <c r="K44" s="58">
        <v>0.77368841810795597</v>
      </c>
      <c r="L44" s="58">
        <v>0.76172327774512905</v>
      </c>
      <c r="M44" s="58">
        <v>0.75394573940788601</v>
      </c>
      <c r="N44" s="58">
        <v>0.80974676111183896</v>
      </c>
      <c r="O44" s="58">
        <v>0.80291119332320404</v>
      </c>
      <c r="P44" s="58">
        <v>0.79185471644449901</v>
      </c>
      <c r="Q44" s="58">
        <v>0.78464456680068395</v>
      </c>
    </row>
    <row r="45" spans="1:18" x14ac:dyDescent="0.2">
      <c r="A45" t="s">
        <v>118</v>
      </c>
      <c r="B45" s="58">
        <v>0.50185667057200201</v>
      </c>
      <c r="C45" s="58">
        <v>0.49192446463460499</v>
      </c>
      <c r="D45" s="58">
        <v>0.47630244571376501</v>
      </c>
      <c r="E45" s="58">
        <v>0.46639556634843399</v>
      </c>
      <c r="F45" s="58">
        <v>0.570791596553332</v>
      </c>
      <c r="G45" s="58">
        <v>0.56099489762094101</v>
      </c>
      <c r="H45" s="58">
        <v>0.54549998165651903</v>
      </c>
      <c r="I45" s="58">
        <v>0.53561885608440496</v>
      </c>
      <c r="J45" s="58">
        <v>0.72365747554710402</v>
      </c>
      <c r="K45" s="58">
        <v>0.71526889625022305</v>
      </c>
      <c r="L45" s="58">
        <v>0.70182321810683201</v>
      </c>
      <c r="M45" s="58">
        <v>0.69313410739848602</v>
      </c>
      <c r="N45" s="58">
        <v>0.75639656985277204</v>
      </c>
      <c r="O45" s="58">
        <v>0.74852661748348504</v>
      </c>
      <c r="P45" s="58">
        <v>0.73587126687119098</v>
      </c>
      <c r="Q45" s="58">
        <v>0.72766641839900803</v>
      </c>
    </row>
    <row r="46" spans="1:18" x14ac:dyDescent="0.2">
      <c r="A46" t="s">
        <v>112</v>
      </c>
      <c r="B46" s="58">
        <v>0.44564368513635699</v>
      </c>
      <c r="C46" s="58">
        <v>0.43582099991030598</v>
      </c>
      <c r="D46" s="58">
        <v>0.42044103249033599</v>
      </c>
      <c r="E46" s="58">
        <v>0.41073173428629201</v>
      </c>
      <c r="F46" s="58">
        <v>0.51478160102863901</v>
      </c>
      <c r="G46" s="58">
        <v>0.50485210096071498</v>
      </c>
      <c r="H46" s="58">
        <v>0.48921811285146299</v>
      </c>
      <c r="I46" s="58">
        <v>0.47929334187480599</v>
      </c>
      <c r="J46" s="58">
        <v>0.67451391738479505</v>
      </c>
      <c r="K46" s="58">
        <v>0.66549761621154901</v>
      </c>
      <c r="L46" s="58">
        <v>0.65111116452737094</v>
      </c>
      <c r="M46" s="58">
        <v>0.64185605035994098</v>
      </c>
      <c r="N46" s="58">
        <v>0.71001507997666902</v>
      </c>
      <c r="O46" s="58">
        <v>0.70143459090575899</v>
      </c>
      <c r="P46" s="58">
        <v>0.68769908590182904</v>
      </c>
      <c r="Q46" s="58">
        <v>0.67883412228822504</v>
      </c>
    </row>
    <row r="47" spans="1:18" x14ac:dyDescent="0.2">
      <c r="A47" t="s">
        <v>119</v>
      </c>
      <c r="B47" s="58">
        <v>0.40046258566468701</v>
      </c>
      <c r="C47" s="58">
        <v>0.39087174521471602</v>
      </c>
      <c r="D47" s="58">
        <v>0.37591022241390498</v>
      </c>
      <c r="E47" s="58">
        <v>0.36649999025558899</v>
      </c>
      <c r="F47" s="58">
        <v>0.46874934025653597</v>
      </c>
      <c r="G47" s="58">
        <v>0.458857747731368</v>
      </c>
      <c r="H47" s="58">
        <v>0.44334095743581498</v>
      </c>
      <c r="I47" s="58">
        <v>0.43352697249497402</v>
      </c>
      <c r="J47" s="58">
        <v>0.631918000097897</v>
      </c>
      <c r="K47" s="58">
        <v>0.62249485168525398</v>
      </c>
      <c r="L47" s="58">
        <v>0.60751481070568003</v>
      </c>
      <c r="M47" s="58">
        <v>0.59791339086725104</v>
      </c>
      <c r="N47" s="58">
        <v>0.66929027296424304</v>
      </c>
      <c r="O47" s="58">
        <v>0.66021738839313404</v>
      </c>
      <c r="P47" s="58">
        <v>0.64574736355149398</v>
      </c>
      <c r="Q47" s="58">
        <v>0.63644279244018598</v>
      </c>
    </row>
    <row r="48" spans="1:18" x14ac:dyDescent="0.2">
      <c r="A48" t="s">
        <v>120</v>
      </c>
      <c r="B48" s="58">
        <v>0.363251055050404</v>
      </c>
      <c r="C48" s="58">
        <v>0.35394922955418201</v>
      </c>
      <c r="D48" s="58">
        <v>0.339483852306807</v>
      </c>
      <c r="E48" s="58">
        <v>0.33041411912412399</v>
      </c>
      <c r="F48" s="58">
        <v>0.43012874578172999</v>
      </c>
      <c r="G48" s="58">
        <v>0.420371124353074</v>
      </c>
      <c r="H48" s="58">
        <v>0.40511228434936603</v>
      </c>
      <c r="I48" s="58">
        <v>0.39549160399391198</v>
      </c>
      <c r="J48" s="58">
        <v>0.59456553122342803</v>
      </c>
      <c r="K48" s="58">
        <v>0.58488533265178999</v>
      </c>
      <c r="L48" s="58">
        <v>0.56954475287449602</v>
      </c>
      <c r="M48" s="58">
        <v>0.55974294136303404</v>
      </c>
      <c r="N48" s="58">
        <v>0.63319294266400095</v>
      </c>
      <c r="O48" s="58">
        <v>0.62378019042203703</v>
      </c>
      <c r="P48" s="58">
        <v>0.60881505232655697</v>
      </c>
      <c r="Q48" s="58">
        <v>0.59922214491561299</v>
      </c>
    </row>
    <row r="49" spans="1:17" x14ac:dyDescent="0.2">
      <c r="A49" t="s">
        <v>121</v>
      </c>
      <c r="B49" s="58">
        <v>0.33201525071765797</v>
      </c>
      <c r="C49" s="58">
        <v>0.323026254541042</v>
      </c>
      <c r="D49" s="58">
        <v>0.30908515400835701</v>
      </c>
      <c r="E49" s="58">
        <v>0.30036782084239799</v>
      </c>
      <c r="F49" s="58">
        <v>0.397193027114839</v>
      </c>
      <c r="G49" s="58">
        <v>0.38762399775579398</v>
      </c>
      <c r="H49" s="58">
        <v>0.372700547526994</v>
      </c>
      <c r="I49" s="58">
        <v>0.36331681038675401</v>
      </c>
      <c r="J49" s="58">
        <v>0.56148378878505201</v>
      </c>
      <c r="K49" s="58">
        <v>0.55165130843150101</v>
      </c>
      <c r="L49" s="58">
        <v>0.53611158698019801</v>
      </c>
      <c r="M49" s="58">
        <v>0.52620939610460105</v>
      </c>
      <c r="N49" s="58">
        <v>0.60092765170025997</v>
      </c>
      <c r="O49" s="58">
        <v>0.59128479843715298</v>
      </c>
      <c r="P49" s="58">
        <v>0.57599534321930801</v>
      </c>
      <c r="Q49" s="58">
        <v>0.56622105122358701</v>
      </c>
    </row>
    <row r="50" spans="1:17" x14ac:dyDescent="0.2">
      <c r="A50" t="s">
        <v>122</v>
      </c>
      <c r="B50" s="58">
        <v>0.30539227709719102</v>
      </c>
      <c r="C50" s="58">
        <v>0.29672209678123501</v>
      </c>
      <c r="D50" s="58">
        <v>0.28330751500290202</v>
      </c>
      <c r="E50" s="58">
        <v>0.27493946408393799</v>
      </c>
      <c r="F50" s="58">
        <v>0.36873031868460798</v>
      </c>
      <c r="G50" s="58">
        <v>0.35938028475989803</v>
      </c>
      <c r="H50" s="58">
        <v>0.34483315690865901</v>
      </c>
      <c r="I50" s="58">
        <v>0.33570790486009799</v>
      </c>
      <c r="J50" s="58">
        <v>0.53193449324754205</v>
      </c>
      <c r="K50" s="58">
        <v>0.52202470987078198</v>
      </c>
      <c r="L50" s="58">
        <v>0.50640021481029396</v>
      </c>
      <c r="M50" s="58">
        <v>0.49646777131556902</v>
      </c>
      <c r="N50" s="58">
        <v>0.57187519946994403</v>
      </c>
      <c r="O50" s="58">
        <v>0.56208302415511902</v>
      </c>
      <c r="P50" s="58">
        <v>0.54659389250571699</v>
      </c>
      <c r="Q50" s="58">
        <v>0.53671558214652904</v>
      </c>
    </row>
    <row r="51" spans="1:17" x14ac:dyDescent="0.2">
      <c r="A51" t="s">
        <v>123</v>
      </c>
      <c r="B51" s="58">
        <v>0.28241418033536703</v>
      </c>
      <c r="C51" s="58">
        <v>0.27405908643459098</v>
      </c>
      <c r="D51" s="58">
        <v>0.26115958277068302</v>
      </c>
      <c r="E51" s="58">
        <v>0.25313005068389899</v>
      </c>
      <c r="F51" s="58">
        <v>0.343860864277579</v>
      </c>
      <c r="G51" s="58">
        <v>0.334745560707914</v>
      </c>
      <c r="H51" s="58">
        <v>0.32059389768066199</v>
      </c>
      <c r="I51" s="58">
        <v>0.31173569654429101</v>
      </c>
      <c r="J51" s="58">
        <v>0.50534679203544297</v>
      </c>
      <c r="K51" s="58">
        <v>0.49541428888746197</v>
      </c>
      <c r="L51" s="58">
        <v>0.47978742262377599</v>
      </c>
      <c r="M51" s="58">
        <v>0.46987469046866398</v>
      </c>
      <c r="N51" s="58">
        <v>0.54554738841677097</v>
      </c>
      <c r="O51" s="58">
        <v>0.53566638328497995</v>
      </c>
      <c r="P51" s="58">
        <v>0.52007013478826203</v>
      </c>
      <c r="Q51" s="58">
        <v>0.51014475052321395</v>
      </c>
    </row>
    <row r="53" spans="1:17" x14ac:dyDescent="0.2">
      <c r="A53" t="s">
        <v>157</v>
      </c>
    </row>
    <row r="54" spans="1:17" x14ac:dyDescent="0.2">
      <c r="A54" t="s">
        <v>115</v>
      </c>
      <c r="B54" s="67">
        <f t="shared" ref="B54:Q63" si="1">1-B42/B41</f>
        <v>0.18870663198042403</v>
      </c>
      <c r="C54" s="67">
        <f t="shared" si="1"/>
        <v>0.19550843680176899</v>
      </c>
      <c r="D54" s="67">
        <f t="shared" si="1"/>
        <v>0.20651231916332402</v>
      </c>
      <c r="E54" s="67">
        <f t="shared" si="1"/>
        <v>0.21368948109224695</v>
      </c>
      <c r="F54" s="67">
        <f t="shared" si="1"/>
        <v>0.14539085077093805</v>
      </c>
      <c r="G54" s="67">
        <f t="shared" si="1"/>
        <v>0.15115072394357298</v>
      </c>
      <c r="H54" s="67">
        <f t="shared" si="1"/>
        <v>0.16052111619040599</v>
      </c>
      <c r="I54" s="67">
        <f t="shared" si="1"/>
        <v>0.16666689601939499</v>
      </c>
      <c r="J54" s="67">
        <f t="shared" si="1"/>
        <v>7.0542859736009045E-2</v>
      </c>
      <c r="K54" s="67">
        <f t="shared" si="1"/>
        <v>7.3967764326968055E-2</v>
      </c>
      <c r="L54" s="67">
        <f t="shared" si="1"/>
        <v>7.9614406285631989E-2</v>
      </c>
      <c r="M54" s="67">
        <f t="shared" si="1"/>
        <v>8.3367356595607012E-2</v>
      </c>
      <c r="N54" s="67">
        <f t="shared" si="1"/>
        <v>5.7885272751950989E-2</v>
      </c>
      <c r="O54" s="67">
        <f t="shared" si="1"/>
        <v>6.0825728209739971E-2</v>
      </c>
      <c r="P54" s="67">
        <f t="shared" si="1"/>
        <v>6.5689431795762032E-2</v>
      </c>
      <c r="Q54" s="67">
        <f t="shared" si="1"/>
        <v>6.8932458212138004E-2</v>
      </c>
    </row>
    <row r="55" spans="1:17" x14ac:dyDescent="0.2">
      <c r="A55" t="s">
        <v>116</v>
      </c>
      <c r="B55" s="67">
        <f t="shared" si="1"/>
        <v>0.17248558249160906</v>
      </c>
      <c r="C55" s="67">
        <f t="shared" si="1"/>
        <v>0.17673936670227053</v>
      </c>
      <c r="D55" s="67">
        <f t="shared" si="1"/>
        <v>0.18351737187294881</v>
      </c>
      <c r="E55" s="67">
        <f t="shared" si="1"/>
        <v>0.18787342992915856</v>
      </c>
      <c r="F55" s="67">
        <f t="shared" si="1"/>
        <v>0.14403649611012026</v>
      </c>
      <c r="G55" s="67">
        <f t="shared" si="1"/>
        <v>0.14797295318651527</v>
      </c>
      <c r="H55" s="67">
        <f t="shared" si="1"/>
        <v>0.15426802260577477</v>
      </c>
      <c r="I55" s="67">
        <f t="shared" si="1"/>
        <v>0.15832805775006842</v>
      </c>
      <c r="J55" s="67">
        <f t="shared" si="1"/>
        <v>8.6413271826826343E-2</v>
      </c>
      <c r="K55" s="67">
        <f t="shared" si="1"/>
        <v>8.9408084195376269E-2</v>
      </c>
      <c r="L55" s="67">
        <f t="shared" si="1"/>
        <v>9.4246187423007055E-2</v>
      </c>
      <c r="M55" s="67">
        <f t="shared" si="1"/>
        <v>9.7397826566744894E-2</v>
      </c>
      <c r="N55" s="67">
        <f t="shared" si="1"/>
        <v>7.4896174689538686E-2</v>
      </c>
      <c r="O55" s="67">
        <f t="shared" si="1"/>
        <v>7.7639986538064254E-2</v>
      </c>
      <c r="P55" s="67">
        <f t="shared" si="1"/>
        <v>8.2084934775674134E-2</v>
      </c>
      <c r="Q55" s="67">
        <f t="shared" si="1"/>
        <v>8.4988393432533837E-2</v>
      </c>
    </row>
    <row r="56" spans="1:17" x14ac:dyDescent="0.2">
      <c r="A56" t="s">
        <v>117</v>
      </c>
      <c r="B56" s="67">
        <f t="shared" si="1"/>
        <v>0.14484460997332682</v>
      </c>
      <c r="C56" s="67">
        <f t="shared" si="1"/>
        <v>0.14792900434235834</v>
      </c>
      <c r="D56" s="67">
        <f t="shared" si="1"/>
        <v>0.15282995596380433</v>
      </c>
      <c r="E56" s="67">
        <f t="shared" si="1"/>
        <v>0.15597139685273298</v>
      </c>
      <c r="F56" s="67">
        <f t="shared" si="1"/>
        <v>0.12401029323936952</v>
      </c>
      <c r="G56" s="67">
        <f t="shared" si="1"/>
        <v>0.12691741017516445</v>
      </c>
      <c r="H56" s="67">
        <f t="shared" si="1"/>
        <v>0.13154884110291398</v>
      </c>
      <c r="I56" s="67">
        <f t="shared" si="1"/>
        <v>0.13452515821388611</v>
      </c>
      <c r="J56" s="67">
        <f t="shared" si="1"/>
        <v>8.0116287225359795E-2</v>
      </c>
      <c r="K56" s="67">
        <f t="shared" si="1"/>
        <v>8.2478604360552987E-2</v>
      </c>
      <c r="L56" s="67">
        <f t="shared" si="1"/>
        <v>8.6271345720492665E-2</v>
      </c>
      <c r="M56" s="67">
        <f t="shared" si="1"/>
        <v>8.8727222080444812E-2</v>
      </c>
      <c r="N56" s="67">
        <f t="shared" si="1"/>
        <v>7.0916066404722033E-2</v>
      </c>
      <c r="O56" s="67">
        <f t="shared" si="1"/>
        <v>7.3125660992441222E-2</v>
      </c>
      <c r="P56" s="67">
        <f t="shared" si="1"/>
        <v>7.6681050507018234E-2</v>
      </c>
      <c r="Q56" s="67">
        <f t="shared" si="1"/>
        <v>7.8988226205813361E-2</v>
      </c>
    </row>
    <row r="57" spans="1:17" x14ac:dyDescent="0.2">
      <c r="A57" t="s">
        <v>118</v>
      </c>
      <c r="B57" s="67">
        <f t="shared" si="1"/>
        <v>0.12585964762053747</v>
      </c>
      <c r="C57" s="67">
        <f t="shared" si="1"/>
        <v>0.1283065219536712</v>
      </c>
      <c r="D57" s="67">
        <f t="shared" si="1"/>
        <v>0.13218913472311267</v>
      </c>
      <c r="E57" s="67">
        <f t="shared" si="1"/>
        <v>0.1346746159812825</v>
      </c>
      <c r="F57" s="67">
        <f t="shared" si="1"/>
        <v>0.10925010107296207</v>
      </c>
      <c r="G57" s="67">
        <f t="shared" si="1"/>
        <v>0.11157735575767402</v>
      </c>
      <c r="H57" s="67">
        <f t="shared" si="1"/>
        <v>0.11527802781881624</v>
      </c>
      <c r="I57" s="67">
        <f t="shared" si="1"/>
        <v>0.11765196002606793</v>
      </c>
      <c r="J57" s="67">
        <f t="shared" si="1"/>
        <v>7.3552159295890984E-2</v>
      </c>
      <c r="K57" s="67">
        <f t="shared" si="1"/>
        <v>7.55078148909053E-2</v>
      </c>
      <c r="L57" s="67">
        <f t="shared" si="1"/>
        <v>7.8637559581498651E-2</v>
      </c>
      <c r="M57" s="67">
        <f t="shared" si="1"/>
        <v>8.0657836275006445E-2</v>
      </c>
      <c r="N57" s="67">
        <f t="shared" si="1"/>
        <v>6.5885031989276976E-2</v>
      </c>
      <c r="O57" s="67">
        <f t="shared" si="1"/>
        <v>6.7734235482039162E-2</v>
      </c>
      <c r="P57" s="67">
        <f t="shared" si="1"/>
        <v>7.0699142671876603E-2</v>
      </c>
      <c r="Q57" s="67">
        <f t="shared" si="1"/>
        <v>7.2616507922815376E-2</v>
      </c>
    </row>
    <row r="58" spans="1:17" x14ac:dyDescent="0.2">
      <c r="A58" t="s">
        <v>112</v>
      </c>
      <c r="B58" s="67">
        <f t="shared" si="1"/>
        <v>0.11201003938350573</v>
      </c>
      <c r="C58" s="67">
        <f t="shared" si="1"/>
        <v>0.11404894197724424</v>
      </c>
      <c r="D58" s="67">
        <f t="shared" si="1"/>
        <v>0.11728139069224741</v>
      </c>
      <c r="E58" s="67">
        <f t="shared" si="1"/>
        <v>0.11934897344319251</v>
      </c>
      <c r="F58" s="67">
        <f t="shared" si="1"/>
        <v>9.8126874787407115E-2</v>
      </c>
      <c r="G58" s="67">
        <f t="shared" si="1"/>
        <v>0.10007719659896297</v>
      </c>
      <c r="H58" s="67">
        <f t="shared" si="1"/>
        <v>0.10317483170970043</v>
      </c>
      <c r="I58" s="67">
        <f t="shared" si="1"/>
        <v>0.10515969251224977</v>
      </c>
      <c r="J58" s="67">
        <f t="shared" si="1"/>
        <v>6.7909970977851342E-2</v>
      </c>
      <c r="K58" s="67">
        <f t="shared" si="1"/>
        <v>6.9584012809166707E-2</v>
      </c>
      <c r="L58" s="67">
        <f t="shared" si="1"/>
        <v>7.22575889071565E-2</v>
      </c>
      <c r="M58" s="67">
        <f t="shared" si="1"/>
        <v>7.3979993901908903E-2</v>
      </c>
      <c r="N58" s="67">
        <f t="shared" si="1"/>
        <v>6.1319011381993582E-2</v>
      </c>
      <c r="O58" s="67">
        <f t="shared" si="1"/>
        <v>6.2912961914497356E-2</v>
      </c>
      <c r="P58" s="67">
        <f t="shared" si="1"/>
        <v>6.5462782878019543E-2</v>
      </c>
      <c r="Q58" s="67">
        <f t="shared" si="1"/>
        <v>6.7108079850960345E-2</v>
      </c>
    </row>
    <row r="59" spans="1:17" x14ac:dyDescent="0.2">
      <c r="A59" t="s">
        <v>119</v>
      </c>
      <c r="B59" s="67">
        <f t="shared" si="1"/>
        <v>0.10138391046166306</v>
      </c>
      <c r="C59" s="67">
        <f t="shared" si="1"/>
        <v>0.10313696381046511</v>
      </c>
      <c r="D59" s="67">
        <f t="shared" si="1"/>
        <v>0.10591451983805733</v>
      </c>
      <c r="E59" s="67">
        <f t="shared" si="1"/>
        <v>0.10769010606780194</v>
      </c>
      <c r="F59" s="67">
        <f t="shared" si="1"/>
        <v>8.9420951875749166E-2</v>
      </c>
      <c r="G59" s="67">
        <f t="shared" si="1"/>
        <v>9.1104608937590648E-2</v>
      </c>
      <c r="H59" s="67">
        <f t="shared" si="1"/>
        <v>9.377648580558029E-2</v>
      </c>
      <c r="I59" s="67">
        <f t="shared" si="1"/>
        <v>9.5487179523112142E-2</v>
      </c>
      <c r="J59" s="67">
        <f t="shared" si="1"/>
        <v>6.3150538764344066E-2</v>
      </c>
      <c r="K59" s="67">
        <f t="shared" si="1"/>
        <v>6.4617458393157134E-2</v>
      </c>
      <c r="L59" s="67">
        <f t="shared" si="1"/>
        <v>6.6956851912279292E-2</v>
      </c>
      <c r="M59" s="67">
        <f t="shared" si="1"/>
        <v>6.8461860674286279E-2</v>
      </c>
      <c r="N59" s="67">
        <f t="shared" si="1"/>
        <v>5.7357664873490033E-2</v>
      </c>
      <c r="O59" s="67">
        <f t="shared" si="1"/>
        <v>5.8761291568756757E-2</v>
      </c>
      <c r="P59" s="67">
        <f t="shared" si="1"/>
        <v>6.1003021830864812E-2</v>
      </c>
      <c r="Q59" s="67">
        <f t="shared" si="1"/>
        <v>6.2447258404079165E-2</v>
      </c>
    </row>
    <row r="60" spans="1:17" x14ac:dyDescent="0.2">
      <c r="A60" t="s">
        <v>120</v>
      </c>
      <c r="B60" s="67">
        <f t="shared" si="1"/>
        <v>9.2921366305717124E-2</v>
      </c>
      <c r="C60" s="67">
        <f t="shared" si="1"/>
        <v>9.4461971509993692E-2</v>
      </c>
      <c r="D60" s="67">
        <f t="shared" si="1"/>
        <v>9.6901781157177069E-2</v>
      </c>
      <c r="E60" s="67">
        <f t="shared" si="1"/>
        <v>9.8460769688696326E-2</v>
      </c>
      <c r="F60" s="67">
        <f t="shared" si="1"/>
        <v>8.2390717507292432E-2</v>
      </c>
      <c r="G60" s="67">
        <f t="shared" si="1"/>
        <v>8.3874846983787776E-2</v>
      </c>
      <c r="H60" s="67">
        <f t="shared" si="1"/>
        <v>8.6228606776046712E-2</v>
      </c>
      <c r="I60" s="67">
        <f t="shared" si="1"/>
        <v>8.7734722206939453E-2</v>
      </c>
      <c r="J60" s="67">
        <f t="shared" si="1"/>
        <v>5.9109676997145644E-2</v>
      </c>
      <c r="K60" s="67">
        <f t="shared" si="1"/>
        <v>6.0417397720873289E-2</v>
      </c>
      <c r="L60" s="67">
        <f t="shared" si="1"/>
        <v>6.2500629058044765E-2</v>
      </c>
      <c r="M60" s="67">
        <f t="shared" si="1"/>
        <v>6.383942906656126E-2</v>
      </c>
      <c r="N60" s="67">
        <f t="shared" si="1"/>
        <v>5.3933744084415536E-2</v>
      </c>
      <c r="O60" s="67">
        <f t="shared" si="1"/>
        <v>5.5189697532474047E-2</v>
      </c>
      <c r="P60" s="67">
        <f t="shared" si="1"/>
        <v>5.719312738934923E-2</v>
      </c>
      <c r="Q60" s="67">
        <f t="shared" si="1"/>
        <v>5.8482314462019902E-2</v>
      </c>
    </row>
    <row r="61" spans="1:17" x14ac:dyDescent="0.2">
      <c r="A61" t="s">
        <v>121</v>
      </c>
      <c r="B61" s="67">
        <f t="shared" si="1"/>
        <v>8.5989576350746777E-2</v>
      </c>
      <c r="C61" s="67">
        <f t="shared" si="1"/>
        <v>8.7365566672059525E-2</v>
      </c>
      <c r="D61" s="67">
        <f t="shared" si="1"/>
        <v>8.9543871061582347E-2</v>
      </c>
      <c r="E61" s="67">
        <f t="shared" si="1"/>
        <v>9.0935273472495748E-2</v>
      </c>
      <c r="F61" s="67">
        <f t="shared" si="1"/>
        <v>7.6571768313304811E-2</v>
      </c>
      <c r="G61" s="67">
        <f t="shared" si="1"/>
        <v>7.7900513855883591E-2</v>
      </c>
      <c r="H61" s="67">
        <f t="shared" si="1"/>
        <v>8.00067982989634E-2</v>
      </c>
      <c r="I61" s="67">
        <f t="shared" si="1"/>
        <v>8.1353923274824491E-2</v>
      </c>
      <c r="J61" s="67">
        <f t="shared" si="1"/>
        <v>5.5640195573235185E-2</v>
      </c>
      <c r="K61" s="67">
        <f t="shared" si="1"/>
        <v>5.6821435527559694E-2</v>
      </c>
      <c r="L61" s="67">
        <f t="shared" si="1"/>
        <v>5.8701560721191148E-2</v>
      </c>
      <c r="M61" s="67">
        <f t="shared" si="1"/>
        <v>5.9908830965827331E-2</v>
      </c>
      <c r="N61" s="67">
        <f t="shared" si="1"/>
        <v>5.0956491757461531E-2</v>
      </c>
      <c r="O61" s="67">
        <f t="shared" si="1"/>
        <v>5.2094299376352904E-2</v>
      </c>
      <c r="P61" s="67">
        <f t="shared" si="1"/>
        <v>5.3907519174879237E-2</v>
      </c>
      <c r="Q61" s="67">
        <f t="shared" si="1"/>
        <v>5.5073221128490557E-2</v>
      </c>
    </row>
    <row r="62" spans="1:17" x14ac:dyDescent="0.2">
      <c r="A62" t="s">
        <v>122</v>
      </c>
      <c r="B62" s="67">
        <f t="shared" si="1"/>
        <v>8.0185996164094386E-2</v>
      </c>
      <c r="C62" s="67">
        <f t="shared" si="1"/>
        <v>8.143040198754159E-2</v>
      </c>
      <c r="D62" s="67">
        <f t="shared" si="1"/>
        <v>8.3399796694078709E-2</v>
      </c>
      <c r="E62" s="67">
        <f t="shared" si="1"/>
        <v>8.465739334907707E-2</v>
      </c>
      <c r="F62" s="67">
        <f t="shared" si="1"/>
        <v>7.1659637725718928E-2</v>
      </c>
      <c r="G62" s="67">
        <f t="shared" si="1"/>
        <v>7.286368532241827E-2</v>
      </c>
      <c r="H62" s="67">
        <f t="shared" si="1"/>
        <v>7.4771531201779595E-2</v>
      </c>
      <c r="I62" s="67">
        <f t="shared" si="1"/>
        <v>7.5991269155055274E-2</v>
      </c>
      <c r="J62" s="67">
        <f t="shared" si="1"/>
        <v>5.2627157057284268E-2</v>
      </c>
      <c r="K62" s="67">
        <f t="shared" si="1"/>
        <v>5.3705299177039478E-2</v>
      </c>
      <c r="L62" s="67">
        <f t="shared" si="1"/>
        <v>5.5420126875566855E-2</v>
      </c>
      <c r="M62" s="67">
        <f t="shared" si="1"/>
        <v>5.6520512573895454E-2</v>
      </c>
      <c r="N62" s="67">
        <f t="shared" si="1"/>
        <v>4.8346006625115567E-2</v>
      </c>
      <c r="O62" s="67">
        <f t="shared" si="1"/>
        <v>4.9386986371403929E-2</v>
      </c>
      <c r="P62" s="67">
        <f t="shared" si="1"/>
        <v>5.1044597946335313E-2</v>
      </c>
      <c r="Q62" s="67">
        <f t="shared" si="1"/>
        <v>5.2109452683360202E-2</v>
      </c>
    </row>
    <row r="63" spans="1:17" x14ac:dyDescent="0.2">
      <c r="A63" t="s">
        <v>123</v>
      </c>
      <c r="B63" s="67">
        <f t="shared" si="1"/>
        <v>7.5241250303494822E-2</v>
      </c>
      <c r="C63" s="67">
        <f t="shared" si="1"/>
        <v>7.6377899025676044E-2</v>
      </c>
      <c r="D63" s="67">
        <f t="shared" si="1"/>
        <v>7.8176296283535396E-2</v>
      </c>
      <c r="E63" s="67">
        <f t="shared" si="1"/>
        <v>7.9324419550700354E-2</v>
      </c>
      <c r="F63" s="67">
        <f t="shared" si="1"/>
        <v>6.7446188031803689E-2</v>
      </c>
      <c r="G63" s="67">
        <f t="shared" si="1"/>
        <v>6.8547789338089249E-2</v>
      </c>
      <c r="H63" s="67">
        <f t="shared" si="1"/>
        <v>7.0292716179893411E-2</v>
      </c>
      <c r="I63" s="67">
        <f t="shared" si="1"/>
        <v>7.1407935198300132E-2</v>
      </c>
      <c r="J63" s="67">
        <f t="shared" si="1"/>
        <v>4.9983036538535197E-2</v>
      </c>
      <c r="K63" s="67">
        <f t="shared" si="1"/>
        <v>5.0975404957184778E-2</v>
      </c>
      <c r="L63" s="67">
        <f t="shared" si="1"/>
        <v>5.2552884868912519E-2</v>
      </c>
      <c r="M63" s="67">
        <f t="shared" si="1"/>
        <v>5.356456628883921E-2</v>
      </c>
      <c r="N63" s="67">
        <f t="shared" si="1"/>
        <v>4.603768633012173E-2</v>
      </c>
      <c r="O63" s="67">
        <f t="shared" si="1"/>
        <v>4.6997756087450937E-2</v>
      </c>
      <c r="P63" s="67">
        <f t="shared" si="1"/>
        <v>4.8525528881897539E-2</v>
      </c>
      <c r="Q63" s="67">
        <f t="shared" si="1"/>
        <v>4.9506354030282251E-2</v>
      </c>
    </row>
    <row r="65" spans="1:33" x14ac:dyDescent="0.2">
      <c r="A65" s="115" t="s">
        <v>221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</row>
    <row r="66" spans="1:33" x14ac:dyDescent="0.2">
      <c r="A66" t="s">
        <v>218</v>
      </c>
    </row>
    <row r="67" spans="1:33" x14ac:dyDescent="0.2">
      <c r="A67">
        <v>0</v>
      </c>
      <c r="B67" s="67">
        <v>1</v>
      </c>
      <c r="C67" s="67">
        <v>1</v>
      </c>
      <c r="D67" s="67">
        <v>1</v>
      </c>
      <c r="E67" s="67">
        <v>1</v>
      </c>
      <c r="F67" s="67">
        <v>1</v>
      </c>
      <c r="G67" s="67">
        <v>1</v>
      </c>
      <c r="H67" s="67">
        <v>1</v>
      </c>
      <c r="I67" s="67">
        <v>1</v>
      </c>
      <c r="J67" s="67">
        <v>1</v>
      </c>
      <c r="K67" s="67">
        <v>1</v>
      </c>
      <c r="L67" s="67">
        <v>1</v>
      </c>
      <c r="M67" s="67">
        <v>1</v>
      </c>
      <c r="N67" s="67">
        <v>1</v>
      </c>
      <c r="O67" s="67">
        <v>1</v>
      </c>
      <c r="P67" s="67">
        <v>1</v>
      </c>
      <c r="Q67" s="67">
        <v>1</v>
      </c>
    </row>
    <row r="68" spans="1:33" x14ac:dyDescent="0.2">
      <c r="A68">
        <v>1</v>
      </c>
      <c r="B68" s="67">
        <f ca="1">1-LOGNORMDIST($A68, $D$9+$D$10*B18+$D$11*B19+$D$12*B20+$D$13*B21+$D$14*B22,EXP($D$15))</f>
        <v>0.81497851531393728</v>
      </c>
      <c r="C68" s="67">
        <f ca="1">1-LOGNORMDIST($A68, $D$9+$D$10*C$18+$D$11*C$19+$D$12*C$20+$D$13*C$21+$D$14*C$22,EXP($D$15))</f>
        <v>0.80764226970135478</v>
      </c>
      <c r="D68" s="67">
        <f ca="1">1-LOGNORMDIST($A68, $D$9+$D$10*D$18+$D$11*D$19+$D$12*D$20+$D$13*D$21+$D$14*D$22,EXP($D$15))</f>
        <v>0.79788480260011008</v>
      </c>
      <c r="E68" s="67">
        <f ca="1">1-LOGNORMDIST($A68, $D$9+$D$10*E$18+$D$11*E$19+$D$12*E$20+$D$13*E$21+$D$14*E$22,EXP($D$15))</f>
        <v>0.79014879808572225</v>
      </c>
      <c r="F68" s="67">
        <f ca="1">1-LOGNORMDIST($A68, $D$9+$D$10*F$18+$D$11*F$19+$D$12*F$20+$D$13*F$21+$D$14*F$22,EXP($D$15))</f>
        <v>0.85882538747174486</v>
      </c>
      <c r="G68" s="67">
        <f t="shared" ref="G68:Q68" ca="1" si="2">1-LOGNORMDIST($A68, $D$9+$D$10*G$18+$D$11*G$19+$D$12*G$20+$D$13*G$21+$D$14*G$22,EXP($D$15))</f>
        <v>0.85265877412321189</v>
      </c>
      <c r="H68" s="67">
        <f t="shared" ca="1" si="2"/>
        <v>0.84441112888857051</v>
      </c>
      <c r="I68" s="67">
        <f t="shared" ca="1" si="2"/>
        <v>0.8378357081493879</v>
      </c>
      <c r="J68" s="67">
        <f t="shared" ca="1" si="2"/>
        <v>0.93053506166232769</v>
      </c>
      <c r="K68" s="67">
        <f t="shared" ca="1" si="2"/>
        <v>0.92683753695817606</v>
      </c>
      <c r="L68" s="67">
        <f t="shared" ca="1" si="2"/>
        <v>0.92182937251354768</v>
      </c>
      <c r="M68" s="67">
        <f t="shared" ca="1" si="2"/>
        <v>0.91778604980993128</v>
      </c>
      <c r="N68" s="67">
        <f t="shared" ca="1" si="2"/>
        <v>0.93966311937726132</v>
      </c>
      <c r="O68" s="67">
        <f t="shared" ca="1" si="2"/>
        <v>0.93634546239033534</v>
      </c>
      <c r="P68" s="67">
        <f t="shared" ca="1" si="2"/>
        <v>0.9318416827297259</v>
      </c>
      <c r="Q68" s="67">
        <f t="shared" ca="1" si="2"/>
        <v>0.92819740651277682</v>
      </c>
    </row>
    <row r="69" spans="1:33" x14ac:dyDescent="0.2">
      <c r="A69">
        <v>2</v>
      </c>
      <c r="B69" s="67">
        <f t="shared" ref="B69:B77" ca="1" si="3">1-LOGNORMDIST(A69, $D$9+$D$14,EXP($D$15))</f>
        <v>0.67681949836745958</v>
      </c>
      <c r="C69" s="67">
        <f t="shared" ref="C69:Q77" ca="1" si="4">1-LOGNORMDIST($A69, $D$9+$D$10*C$18+$D$11*C$19+$D$12*C$20+$D$13*C$21+$D$14*C$22,EXP($D$15))</f>
        <v>0.66700981945209104</v>
      </c>
      <c r="D69" s="67">
        <f t="shared" ca="1" si="4"/>
        <v>0.65413937511924491</v>
      </c>
      <c r="E69" s="67">
        <f t="shared" ca="1" si="4"/>
        <v>0.64407333485886964</v>
      </c>
      <c r="F69" s="67">
        <f t="shared" ca="1" si="4"/>
        <v>0.73809631463912118</v>
      </c>
      <c r="G69" s="67">
        <f t="shared" ca="1" si="4"/>
        <v>0.72918015538535408</v>
      </c>
      <c r="H69" s="67">
        <f t="shared" ca="1" si="4"/>
        <v>0.71741669280362608</v>
      </c>
      <c r="I69" s="67">
        <f t="shared" ca="1" si="4"/>
        <v>0.70816511801075055</v>
      </c>
      <c r="J69" s="67">
        <f t="shared" ca="1" si="4"/>
        <v>0.85134476791438651</v>
      </c>
      <c r="K69" s="67">
        <f t="shared" ca="1" si="4"/>
        <v>0.8449628665040736</v>
      </c>
      <c r="L69" s="67">
        <f t="shared" ca="1" si="4"/>
        <v>0.83643601894665398</v>
      </c>
      <c r="M69" s="67">
        <f t="shared" ca="1" si="4"/>
        <v>0.82964494546548884</v>
      </c>
      <c r="N69" s="67">
        <f t="shared" ca="1" si="4"/>
        <v>0.86744239003980539</v>
      </c>
      <c r="O69" s="67">
        <f t="shared" ca="1" si="4"/>
        <v>0.86153244759320979</v>
      </c>
      <c r="P69" s="67">
        <f t="shared" ca="1" si="4"/>
        <v>0.85361838926330891</v>
      </c>
      <c r="Q69" s="67">
        <f t="shared" ca="1" si="4"/>
        <v>0.84730119728968423</v>
      </c>
    </row>
    <row r="70" spans="1:33" x14ac:dyDescent="0.2">
      <c r="A70">
        <v>3</v>
      </c>
      <c r="B70" s="67">
        <f t="shared" ca="1" si="3"/>
        <v>0.58037840850953293</v>
      </c>
      <c r="C70" s="67">
        <f t="shared" ca="1" si="4"/>
        <v>0.5697389176908213</v>
      </c>
      <c r="D70" s="67">
        <f t="shared" ca="1" si="4"/>
        <v>0.55589064549248746</v>
      </c>
      <c r="E70" s="67">
        <f t="shared" ca="1" si="4"/>
        <v>0.54514582029285075</v>
      </c>
      <c r="F70" s="67">
        <f t="shared" ca="1" si="4"/>
        <v>0.64859340489982664</v>
      </c>
      <c r="G70" s="67">
        <f t="shared" ca="1" si="4"/>
        <v>0.63847053992585678</v>
      </c>
      <c r="H70" s="67">
        <f t="shared" ca="1" si="4"/>
        <v>0.62522114708824683</v>
      </c>
      <c r="I70" s="67">
        <f t="shared" ca="1" si="4"/>
        <v>0.61488363736231255</v>
      </c>
      <c r="J70" s="67">
        <f t="shared" ca="1" si="4"/>
        <v>0.78414140994015769</v>
      </c>
      <c r="K70" s="67">
        <f t="shared" ca="1" si="4"/>
        <v>0.77610496524986883</v>
      </c>
      <c r="L70" s="67">
        <f t="shared" ca="1" si="4"/>
        <v>0.76545285447217093</v>
      </c>
      <c r="M70" s="67">
        <f t="shared" ca="1" si="4"/>
        <v>0.7570364434019996</v>
      </c>
      <c r="N70" s="67">
        <f t="shared" ca="1" si="4"/>
        <v>0.8046698543449764</v>
      </c>
      <c r="O70" s="67">
        <f t="shared" ca="1" si="4"/>
        <v>0.79708899265966016</v>
      </c>
      <c r="P70" s="67">
        <f t="shared" ca="1" si="4"/>
        <v>0.787018109872478</v>
      </c>
      <c r="Q70" s="67">
        <f t="shared" ca="1" si="4"/>
        <v>0.77904304845743999</v>
      </c>
    </row>
    <row r="71" spans="1:33" x14ac:dyDescent="0.2">
      <c r="A71">
        <v>4</v>
      </c>
      <c r="B71" s="67">
        <f t="shared" ca="1" si="3"/>
        <v>0.50847843425710582</v>
      </c>
      <c r="C71" s="67">
        <f t="shared" ca="1" si="4"/>
        <v>0.49764695578722962</v>
      </c>
      <c r="D71" s="67">
        <f t="shared" ca="1" si="4"/>
        <v>0.48362832954654422</v>
      </c>
      <c r="E71" s="67">
        <f t="shared" ca="1" si="4"/>
        <v>0.47281267941393401</v>
      </c>
      <c r="F71" s="67">
        <f t="shared" ca="1" si="4"/>
        <v>0.57922763181495107</v>
      </c>
      <c r="G71" s="67">
        <f t="shared" ca="1" si="4"/>
        <v>0.5685822575777596</v>
      </c>
      <c r="H71" s="67">
        <f t="shared" ca="1" si="4"/>
        <v>0.55472759828457718</v>
      </c>
      <c r="I71" s="67">
        <f t="shared" ca="1" si="4"/>
        <v>0.54397880280064381</v>
      </c>
      <c r="J71" s="67">
        <f t="shared" ca="1" si="4"/>
        <v>0.72729382525320951</v>
      </c>
      <c r="K71" s="67">
        <f t="shared" ca="1" si="4"/>
        <v>0.71819802078900463</v>
      </c>
      <c r="L71" s="67">
        <f t="shared" ca="1" si="4"/>
        <v>0.70620982332150462</v>
      </c>
      <c r="M71" s="67">
        <f t="shared" ca="1" si="4"/>
        <v>0.69679113396740255</v>
      </c>
      <c r="N71" s="67">
        <f t="shared" ca="1" si="4"/>
        <v>0.75073762797909305</v>
      </c>
      <c r="O71" s="67">
        <f t="shared" ca="1" si="4"/>
        <v>0.74204428049630322</v>
      </c>
      <c r="P71" s="67">
        <f t="shared" ca="1" si="4"/>
        <v>0.73056071294478009</v>
      </c>
      <c r="Q71" s="67">
        <f t="shared" ca="1" si="4"/>
        <v>0.72151820536752498</v>
      </c>
    </row>
    <row r="72" spans="1:33" x14ac:dyDescent="0.2">
      <c r="A72">
        <v>5</v>
      </c>
      <c r="B72" s="67">
        <f ca="1">1-LOGNORMDIST(A72, $D$9+$D$14,EXP($D$15))</f>
        <v>0.45239524411227761</v>
      </c>
      <c r="C72" s="67">
        <f t="shared" ca="1" si="4"/>
        <v>0.44165908875065218</v>
      </c>
      <c r="D72" s="67">
        <f t="shared" ca="1" si="4"/>
        <v>0.42782466443316214</v>
      </c>
      <c r="E72" s="67">
        <f t="shared" ca="1" si="4"/>
        <v>0.41719786763556987</v>
      </c>
      <c r="F72" s="67">
        <f t="shared" ca="1" si="4"/>
        <v>0.52354467668563431</v>
      </c>
      <c r="G72" s="67">
        <f t="shared" ca="1" si="4"/>
        <v>0.51272407293819078</v>
      </c>
      <c r="H72" s="67">
        <f t="shared" ca="1" si="4"/>
        <v>0.49870302273257827</v>
      </c>
      <c r="I72" s="67">
        <f t="shared" ca="1" si="4"/>
        <v>0.48787275834301158</v>
      </c>
      <c r="J72" s="67">
        <f t="shared" ca="1" si="4"/>
        <v>0.67859836016924513</v>
      </c>
      <c r="K72" s="67">
        <f t="shared" ca="1" si="4"/>
        <v>0.66881043835240073</v>
      </c>
      <c r="L72" s="67">
        <f t="shared" ca="1" si="4"/>
        <v>0.65596655448226948</v>
      </c>
      <c r="M72" s="67">
        <f t="shared" ca="1" si="4"/>
        <v>0.64591973616506915</v>
      </c>
      <c r="N72" s="67">
        <f t="shared" ca="1" si="4"/>
        <v>0.70400236562719609</v>
      </c>
      <c r="O72" s="67">
        <f t="shared" ca="1" si="4"/>
        <v>0.69455194935177744</v>
      </c>
      <c r="P72" s="67">
        <f t="shared" ca="1" si="4"/>
        <v>0.68212302193052776</v>
      </c>
      <c r="Q72" s="67">
        <f t="shared" ca="1" si="4"/>
        <v>0.67237892758285545</v>
      </c>
    </row>
    <row r="73" spans="1:33" x14ac:dyDescent="0.2">
      <c r="A73">
        <v>6</v>
      </c>
      <c r="B73" s="67">
        <f t="shared" ca="1" si="3"/>
        <v>0.40721774159196422</v>
      </c>
      <c r="C73" s="67">
        <f t="shared" ca="1" si="4"/>
        <v>0.39671469381075819</v>
      </c>
      <c r="D73" s="67">
        <f t="shared" ca="1" si="4"/>
        <v>0.3832290688869664</v>
      </c>
      <c r="E73" s="67">
        <f t="shared" ca="1" si="4"/>
        <v>0.37290728241438875</v>
      </c>
      <c r="F73" s="67">
        <f t="shared" ca="1" si="4"/>
        <v>0.47765346607363135</v>
      </c>
      <c r="G73" s="67">
        <f t="shared" ca="1" si="4"/>
        <v>0.46684788541516442</v>
      </c>
      <c r="H73" s="67">
        <f t="shared" ca="1" si="4"/>
        <v>0.45289640735270775</v>
      </c>
      <c r="I73" s="67">
        <f t="shared" ca="1" si="4"/>
        <v>0.44215845146481692</v>
      </c>
      <c r="J73" s="67">
        <f t="shared" ca="1" si="4"/>
        <v>0.6363378812399727</v>
      </c>
      <c r="K73" s="67">
        <f t="shared" ca="1" si="4"/>
        <v>0.62609749037143203</v>
      </c>
      <c r="L73" s="67">
        <f t="shared" ca="1" si="4"/>
        <v>0.61270798196989706</v>
      </c>
      <c r="M73" s="67">
        <f t="shared" ca="1" si="4"/>
        <v>0.60227182671450796</v>
      </c>
      <c r="N73" s="67">
        <f t="shared" ca="1" si="4"/>
        <v>0.66306807046978511</v>
      </c>
      <c r="O73" s="67">
        <f t="shared" ca="1" si="4"/>
        <v>0.65309832870714002</v>
      </c>
      <c r="P73" s="67">
        <f t="shared" ca="1" si="4"/>
        <v>0.64003335041374931</v>
      </c>
      <c r="Q73" s="67">
        <f t="shared" ca="1" si="4"/>
        <v>0.6298272369675868</v>
      </c>
    </row>
    <row r="74" spans="1:33" x14ac:dyDescent="0.2">
      <c r="A74">
        <v>7</v>
      </c>
      <c r="B74" s="67">
        <f t="shared" ca="1" si="3"/>
        <v>0.36993707674313514</v>
      </c>
      <c r="C74" s="67">
        <f t="shared" ca="1" si="4"/>
        <v>0.35973316257599597</v>
      </c>
      <c r="D74" s="67">
        <f t="shared" ca="1" si="4"/>
        <v>0.34667125344986593</v>
      </c>
      <c r="E74" s="67">
        <f t="shared" ca="1" si="4"/>
        <v>0.3367040476296389</v>
      </c>
      <c r="F74" s="67">
        <f t="shared" ca="1" si="4"/>
        <v>0.43905880292994404</v>
      </c>
      <c r="G74" s="67">
        <f t="shared" ca="1" si="4"/>
        <v>0.42837687053039364</v>
      </c>
      <c r="H74" s="67">
        <f t="shared" ca="1" si="4"/>
        <v>0.41462677394948533</v>
      </c>
      <c r="I74" s="67">
        <f t="shared" ca="1" si="4"/>
        <v>0.40407585148464631</v>
      </c>
      <c r="J74" s="67">
        <f t="shared" ca="1" si="4"/>
        <v>0.59923788336909234</v>
      </c>
      <c r="K74" s="67">
        <f t="shared" ca="1" si="4"/>
        <v>0.58870803820183881</v>
      </c>
      <c r="L74" s="67">
        <f t="shared" ca="1" si="4"/>
        <v>0.5749817477065482</v>
      </c>
      <c r="M74" s="67">
        <f t="shared" ca="1" si="4"/>
        <v>0.56431546517378006</v>
      </c>
      <c r="N74" s="67">
        <f t="shared" ca="1" si="4"/>
        <v>0.62685642354287086</v>
      </c>
      <c r="O74" s="67">
        <f t="shared" ca="1" si="4"/>
        <v>0.61653263797299918</v>
      </c>
      <c r="P74" s="67">
        <f t="shared" ca="1" si="4"/>
        <v>0.60304466353862041</v>
      </c>
      <c r="Q74" s="67">
        <f t="shared" ca="1" si="4"/>
        <v>0.59253999005287539</v>
      </c>
    </row>
    <row r="75" spans="1:33" x14ac:dyDescent="0.2">
      <c r="A75">
        <v>8</v>
      </c>
      <c r="B75" s="67">
        <f t="shared" ca="1" si="3"/>
        <v>0.33858953400804992</v>
      </c>
      <c r="C75" s="67">
        <f t="shared" ca="1" si="4"/>
        <v>0.32871372442666158</v>
      </c>
      <c r="D75" s="67">
        <f t="shared" ca="1" si="4"/>
        <v>0.31610495088000679</v>
      </c>
      <c r="E75" s="67">
        <f t="shared" ca="1" si="4"/>
        <v>0.30650876579494135</v>
      </c>
      <c r="F75" s="67">
        <f t="shared" ca="1" si="4"/>
        <v>0.40607569077544448</v>
      </c>
      <c r="G75" s="67">
        <f t="shared" ca="1" si="4"/>
        <v>0.39558036149074483</v>
      </c>
      <c r="H75" s="67">
        <f t="shared" ca="1" si="4"/>
        <v>0.38210588202800311</v>
      </c>
      <c r="I75" s="67">
        <f t="shared" ca="1" si="4"/>
        <v>0.37179357217464093</v>
      </c>
      <c r="J75" s="67">
        <f t="shared" ca="1" si="4"/>
        <v>0.56634618898747469</v>
      </c>
      <c r="K75" s="67">
        <f t="shared" ca="1" si="4"/>
        <v>0.55564125092470118</v>
      </c>
      <c r="L75" s="67">
        <f t="shared" ca="1" si="4"/>
        <v>0.54172331769752535</v>
      </c>
      <c r="M75" s="67">
        <f t="shared" ca="1" si="4"/>
        <v>0.53093647028444635</v>
      </c>
      <c r="N75" s="67">
        <f t="shared" ca="1" si="4"/>
        <v>0.59454153141808175</v>
      </c>
      <c r="O75" s="67">
        <f t="shared" ca="1" si="4"/>
        <v>0.58398204379945984</v>
      </c>
      <c r="P75" s="67">
        <f t="shared" ca="1" si="4"/>
        <v>0.57022231470604612</v>
      </c>
      <c r="Q75" s="67">
        <f t="shared" ca="1" si="4"/>
        <v>0.55953408678659344</v>
      </c>
    </row>
    <row r="76" spans="1:33" x14ac:dyDescent="0.2">
      <c r="A76">
        <v>9</v>
      </c>
      <c r="B76" s="67">
        <f t="shared" ca="1" si="3"/>
        <v>0.31183007120342698</v>
      </c>
      <c r="C76" s="67">
        <f t="shared" ca="1" si="4"/>
        <v>0.30229132548536941</v>
      </c>
      <c r="D76" s="67">
        <f t="shared" ca="1" si="4"/>
        <v>0.290141047687135</v>
      </c>
      <c r="E76" s="67">
        <f t="shared" ca="1" si="4"/>
        <v>0.28091521783357942</v>
      </c>
      <c r="F76" s="67">
        <f t="shared" ca="1" si="4"/>
        <v>0.37751816197431354</v>
      </c>
      <c r="G76" s="67">
        <f t="shared" ca="1" si="4"/>
        <v>0.36724548539164392</v>
      </c>
      <c r="H76" s="67">
        <f t="shared" ca="1" si="4"/>
        <v>0.35408735752781539</v>
      </c>
      <c r="I76" s="67">
        <f t="shared" ca="1" si="4"/>
        <v>0.34404046489082252</v>
      </c>
      <c r="J76" s="67">
        <f t="shared" ca="1" si="4"/>
        <v>0.53693911819746032</v>
      </c>
      <c r="K76" s="67">
        <f t="shared" ca="1" si="4"/>
        <v>0.52614119381691127</v>
      </c>
      <c r="L76" s="67">
        <f t="shared" ca="1" si="4"/>
        <v>0.51213484661679076</v>
      </c>
      <c r="M76" s="67">
        <f t="shared" ca="1" si="4"/>
        <v>0.50130458570463099</v>
      </c>
      <c r="N76" s="67">
        <f t="shared" ca="1" si="4"/>
        <v>0.5654844394823082</v>
      </c>
      <c r="O76" s="67">
        <f t="shared" ca="1" si="4"/>
        <v>0.55477592793356967</v>
      </c>
      <c r="P76" s="67">
        <f t="shared" ca="1" si="4"/>
        <v>0.54085429857767353</v>
      </c>
      <c r="Q76" s="67">
        <f t="shared" ca="1" si="4"/>
        <v>0.53006532246699312</v>
      </c>
    </row>
    <row r="77" spans="1:33" x14ac:dyDescent="0.2">
      <c r="A77">
        <v>10</v>
      </c>
      <c r="B77" s="67">
        <f t="shared" ca="1" si="3"/>
        <v>0.28870170404103135</v>
      </c>
      <c r="C77" s="67">
        <f t="shared" ca="1" si="4"/>
        <v>0.27949792713675359</v>
      </c>
      <c r="D77" s="67">
        <f t="shared" ca="1" si="4"/>
        <v>0.26779857211064917</v>
      </c>
      <c r="E77" s="67">
        <f t="shared" ca="1" si="4"/>
        <v>0.25893353229382488</v>
      </c>
      <c r="F77" s="67">
        <f t="shared" ca="1" si="4"/>
        <v>0.35252311921500223</v>
      </c>
      <c r="G77" s="67">
        <f t="shared" ca="1" si="4"/>
        <v>0.34249270293569878</v>
      </c>
      <c r="H77" s="67">
        <f t="shared" ca="1" si="4"/>
        <v>0.3296714599396704</v>
      </c>
      <c r="I77" s="67">
        <f t="shared" ca="1" si="4"/>
        <v>0.31990206781731134</v>
      </c>
      <c r="J77" s="67">
        <f t="shared" ca="1" si="4"/>
        <v>0.51045644598196516</v>
      </c>
      <c r="K77" s="67">
        <f t="shared" ca="1" si="4"/>
        <v>0.49962551312222803</v>
      </c>
      <c r="L77" s="67">
        <f t="shared" ca="1" si="4"/>
        <v>0.48560542733067102</v>
      </c>
      <c r="M77" s="67">
        <f t="shared" ca="1" si="4"/>
        <v>0.47478697988824248</v>
      </c>
      <c r="N77" s="67">
        <f t="shared" ca="1" si="4"/>
        <v>0.53918367994049543</v>
      </c>
      <c r="O77" s="67">
        <f t="shared" ca="1" si="4"/>
        <v>0.52839075706399818</v>
      </c>
      <c r="P77" s="67">
        <f t="shared" ca="1" si="4"/>
        <v>0.51438843229950004</v>
      </c>
      <c r="Q77" s="67">
        <f ca="1">1-LOGNORMDIST($A77, $D$9+$D$10*Q$18+$D$11*Q$19+$D$12*Q$20+$D$13*Q$21+$D$14*Q$22,EXP($D$15))</f>
        <v>0.50355937544021812</v>
      </c>
    </row>
    <row r="78" spans="1:33" x14ac:dyDescent="0.2">
      <c r="B78" s="67"/>
      <c r="C78" s="67"/>
    </row>
    <row r="79" spans="1:33" x14ac:dyDescent="0.2">
      <c r="A79" t="s">
        <v>222</v>
      </c>
    </row>
    <row r="80" spans="1:33" x14ac:dyDescent="0.2">
      <c r="A80" t="s">
        <v>115</v>
      </c>
      <c r="B80" s="70">
        <f t="shared" ref="B80:D89" ca="1" si="5">1-B68/B67</f>
        <v>0.18502148468606272</v>
      </c>
      <c r="C80" s="70">
        <f t="shared" ca="1" si="5"/>
        <v>0.19235773029864522</v>
      </c>
      <c r="D80" s="70">
        <f t="shared" ca="1" si="5"/>
        <v>0.20211519739988992</v>
      </c>
      <c r="E80" s="70">
        <f t="shared" ref="E80:L89" ca="1" si="6">1-E68/E67</f>
        <v>0.20985120191427775</v>
      </c>
      <c r="F80" s="70">
        <f t="shared" ca="1" si="6"/>
        <v>0.14117461252825514</v>
      </c>
      <c r="G80" s="70">
        <f t="shared" ca="1" si="6"/>
        <v>0.14734122587678811</v>
      </c>
      <c r="H80" s="70">
        <f t="shared" ca="1" si="6"/>
        <v>0.15558887111142949</v>
      </c>
      <c r="I80" s="70">
        <f t="shared" ca="1" si="6"/>
        <v>0.1621642918506121</v>
      </c>
      <c r="J80" s="70">
        <f t="shared" ca="1" si="6"/>
        <v>6.9464938337672311E-2</v>
      </c>
      <c r="K80" s="70">
        <f t="shared" ca="1" si="6"/>
        <v>7.3162463041823944E-2</v>
      </c>
      <c r="L80" s="70">
        <f t="shared" ca="1" si="6"/>
        <v>7.8170627486452315E-2</v>
      </c>
      <c r="M80" s="70">
        <f t="shared" ref="M80:M89" ca="1" si="7">1-M68/M67</f>
        <v>8.2213950190068719E-2</v>
      </c>
      <c r="N80" s="70">
        <f t="shared" ref="N80:O89" ca="1" si="8">1-N68/N67</f>
        <v>6.0336880622738676E-2</v>
      </c>
      <c r="O80" s="70">
        <f t="shared" ca="1" si="8"/>
        <v>6.3654537609664663E-2</v>
      </c>
      <c r="P80" s="70">
        <f t="shared" ref="P80:P89" ca="1" si="9">1-P68/P67</f>
        <v>6.8158317270274105E-2</v>
      </c>
      <c r="Q80" s="70">
        <f t="shared" ref="Q80:Q89" ca="1" si="10">1-Q68/Q67</f>
        <v>7.1802593487223176E-2</v>
      </c>
    </row>
    <row r="81" spans="1:17" x14ac:dyDescent="0.2">
      <c r="A81" t="s">
        <v>116</v>
      </c>
      <c r="B81" s="70">
        <f t="shared" ca="1" si="5"/>
        <v>0.16952473513152377</v>
      </c>
      <c r="C81" s="70">
        <f t="shared" ca="1" si="5"/>
        <v>0.17412715446563487</v>
      </c>
      <c r="D81" s="70">
        <f t="shared" ca="1" si="5"/>
        <v>0.18015812183968694</v>
      </c>
      <c r="E81" s="70">
        <f t="shared" ca="1" si="6"/>
        <v>0.1848708288625468</v>
      </c>
      <c r="F81" s="70">
        <f t="shared" ca="1" si="6"/>
        <v>0.14057464368634032</v>
      </c>
      <c r="G81" s="70">
        <f t="shared" ca="1" si="6"/>
        <v>0.14481598323412637</v>
      </c>
      <c r="H81" s="70">
        <f t="shared" ca="1" si="6"/>
        <v>0.1503940814376723</v>
      </c>
      <c r="I81" s="70">
        <f t="shared" ca="1" si="6"/>
        <v>0.15476851711781758</v>
      </c>
      <c r="J81" s="70">
        <f t="shared" ca="1" si="6"/>
        <v>8.5101891385450767E-2</v>
      </c>
      <c r="K81" s="70">
        <f t="shared" ca="1" si="6"/>
        <v>8.8337672126239219E-2</v>
      </c>
      <c r="L81" s="70">
        <f t="shared" ca="1" si="6"/>
        <v>9.2634663326090494E-2</v>
      </c>
      <c r="M81" s="70">
        <f t="shared" ca="1" si="7"/>
        <v>9.6036657304494844E-2</v>
      </c>
      <c r="N81" s="70">
        <f t="shared" ca="1" si="8"/>
        <v>7.6858107813487897E-2</v>
      </c>
      <c r="O81" s="70">
        <f t="shared" ca="1" si="8"/>
        <v>7.9898945209965877E-2</v>
      </c>
      <c r="P81" s="70">
        <f t="shared" ca="1" si="9"/>
        <v>8.3944831956079269E-2</v>
      </c>
      <c r="Q81" s="70">
        <f t="shared" ca="1" si="10"/>
        <v>8.7154099607990032E-2</v>
      </c>
    </row>
    <row r="82" spans="1:17" x14ac:dyDescent="0.2">
      <c r="A82" t="s">
        <v>117</v>
      </c>
      <c r="B82" s="70">
        <f t="shared" ca="1" si="5"/>
        <v>0.1424915950124811</v>
      </c>
      <c r="C82" s="70">
        <f t="shared" ca="1" si="5"/>
        <v>0.14583128902235953</v>
      </c>
      <c r="D82" s="70">
        <f t="shared" ca="1" si="5"/>
        <v>0.15019540691744393</v>
      </c>
      <c r="E82" s="70">
        <f t="shared" ca="1" si="6"/>
        <v>0.15359666238580738</v>
      </c>
      <c r="F82" s="70">
        <f t="shared" ca="1" si="6"/>
        <v>0.12126182987792777</v>
      </c>
      <c r="G82" s="70">
        <f t="shared" ca="1" si="6"/>
        <v>0.12439945710200995</v>
      </c>
      <c r="H82" s="70">
        <f t="shared" ca="1" si="6"/>
        <v>0.12851045513742365</v>
      </c>
      <c r="I82" s="70">
        <f t="shared" ca="1" si="6"/>
        <v>0.13172278367856849</v>
      </c>
      <c r="J82" s="70">
        <f t="shared" ca="1" si="6"/>
        <v>7.8937888041366255E-2</v>
      </c>
      <c r="K82" s="70">
        <f t="shared" ca="1" si="6"/>
        <v>8.1492221710399604E-2</v>
      </c>
      <c r="L82" s="70">
        <f t="shared" ca="1" si="6"/>
        <v>8.4863830426473053E-2</v>
      </c>
      <c r="M82" s="70">
        <f t="shared" ca="1" si="7"/>
        <v>8.7517560928127902E-2</v>
      </c>
      <c r="N82" s="70">
        <f t="shared" ca="1" si="8"/>
        <v>7.236507739948983E-2</v>
      </c>
      <c r="O82" s="70">
        <f t="shared" ca="1" si="8"/>
        <v>7.4800960908181557E-2</v>
      </c>
      <c r="P82" s="70">
        <f t="shared" ca="1" si="9"/>
        <v>7.802113945589717E-2</v>
      </c>
      <c r="Q82" s="70">
        <f t="shared" ca="1" si="10"/>
        <v>8.0559485871831482E-2</v>
      </c>
    </row>
    <row r="83" spans="1:17" x14ac:dyDescent="0.2">
      <c r="A83" t="s">
        <v>118</v>
      </c>
      <c r="B83" s="70">
        <f t="shared" ca="1" si="5"/>
        <v>0.12388464697898238</v>
      </c>
      <c r="C83" s="70">
        <f t="shared" ca="1" si="5"/>
        <v>0.12653508416764614</v>
      </c>
      <c r="D83" s="70">
        <f t="shared" ca="1" si="5"/>
        <v>0.12999376142032926</v>
      </c>
      <c r="E83" s="70">
        <f t="shared" ca="1" si="6"/>
        <v>0.13268585796009513</v>
      </c>
      <c r="F83" s="70">
        <f t="shared" ca="1" si="6"/>
        <v>0.10694800866127974</v>
      </c>
      <c r="G83" s="70">
        <f t="shared" ca="1" si="6"/>
        <v>0.10946203149202949</v>
      </c>
      <c r="H83" s="70">
        <f t="shared" ca="1" si="6"/>
        <v>0.11274978322785334</v>
      </c>
      <c r="I83" s="70">
        <f t="shared" ca="1" si="6"/>
        <v>0.11531423224373261</v>
      </c>
      <c r="J83" s="70">
        <f t="shared" ca="1" si="6"/>
        <v>7.2496598147120617E-2</v>
      </c>
      <c r="K83" s="70">
        <f t="shared" ca="1" si="6"/>
        <v>7.4612258719696345E-2</v>
      </c>
      <c r="L83" s="70">
        <f t="shared" ca="1" si="6"/>
        <v>7.7396054903365985E-2</v>
      </c>
      <c r="M83" s="70">
        <f t="shared" ca="1" si="7"/>
        <v>7.9580461363080945E-2</v>
      </c>
      <c r="N83" s="70">
        <f t="shared" ca="1" si="8"/>
        <v>6.7024042313335697E-2</v>
      </c>
      <c r="O83" s="70">
        <f t="shared" ca="1" si="8"/>
        <v>6.9057172624713226E-2</v>
      </c>
      <c r="P83" s="70">
        <f t="shared" ca="1" si="9"/>
        <v>7.1735829480271796E-2</v>
      </c>
      <c r="Q83" s="70">
        <f t="shared" ca="1" si="10"/>
        <v>7.3840390725285698E-2</v>
      </c>
    </row>
    <row r="84" spans="1:17" x14ac:dyDescent="0.2">
      <c r="A84" t="s">
        <v>112</v>
      </c>
      <c r="B84" s="70">
        <f t="shared" ca="1" si="5"/>
        <v>0.11029610376055876</v>
      </c>
      <c r="C84" s="70">
        <f t="shared" ca="1" si="5"/>
        <v>0.11250519346191923</v>
      </c>
      <c r="D84" s="70">
        <f t="shared" ca="1" si="5"/>
        <v>0.11538543485594455</v>
      </c>
      <c r="E84" s="70">
        <f t="shared" ca="1" si="6"/>
        <v>0.11762546606681623</v>
      </c>
      <c r="F84" s="70">
        <f t="shared" ca="1" si="6"/>
        <v>9.6133112563777101E-2</v>
      </c>
      <c r="G84" s="70">
        <f t="shared" ca="1" si="6"/>
        <v>9.8241167210409541E-2</v>
      </c>
      <c r="H84" s="70">
        <f t="shared" ca="1" si="6"/>
        <v>0.10099475080246167</v>
      </c>
      <c r="I84" s="70">
        <f t="shared" ca="1" si="6"/>
        <v>0.10314013003590117</v>
      </c>
      <c r="J84" s="70">
        <f t="shared" ca="1" si="6"/>
        <v>6.6954322164100466E-2</v>
      </c>
      <c r="K84" s="70">
        <f t="shared" ca="1" si="6"/>
        <v>6.8765968447458636E-2</v>
      </c>
      <c r="L84" s="70">
        <f t="shared" ca="1" si="6"/>
        <v>7.114495887769845E-2</v>
      </c>
      <c r="M84" s="70">
        <f t="shared" ca="1" si="7"/>
        <v>7.3008101456000007E-2</v>
      </c>
      <c r="N84" s="70">
        <f t="shared" ca="1" si="8"/>
        <v>6.2252457596541966E-2</v>
      </c>
      <c r="O84" s="70">
        <f t="shared" ca="1" si="8"/>
        <v>6.4002017659594901E-2</v>
      </c>
      <c r="P84" s="70">
        <f t="shared" ca="1" si="9"/>
        <v>6.6302074770770658E-2</v>
      </c>
      <c r="Q84" s="70">
        <f t="shared" ca="1" si="10"/>
        <v>6.8105388636228614E-2</v>
      </c>
    </row>
    <row r="85" spans="1:17" x14ac:dyDescent="0.2">
      <c r="A85" t="s">
        <v>119</v>
      </c>
      <c r="B85" s="70">
        <f t="shared" ca="1" si="5"/>
        <v>9.9862903309171469E-2</v>
      </c>
      <c r="C85" s="70">
        <f t="shared" ca="1" si="5"/>
        <v>0.10176264020068271</v>
      </c>
      <c r="D85" s="70">
        <f t="shared" ca="1" si="5"/>
        <v>0.10423801910832275</v>
      </c>
      <c r="E85" s="70">
        <f t="shared" ca="1" si="6"/>
        <v>0.10616206039641074</v>
      </c>
      <c r="F85" s="70">
        <f t="shared" ca="1" si="6"/>
        <v>8.76548127707516E-2</v>
      </c>
      <c r="G85" s="70">
        <f t="shared" ca="1" si="6"/>
        <v>8.9475392212678084E-2</v>
      </c>
      <c r="H85" s="70">
        <f t="shared" ca="1" si="6"/>
        <v>9.1851489347064996E-2</v>
      </c>
      <c r="I85" s="70">
        <f t="shared" ca="1" si="6"/>
        <v>9.3701290134453497E-2</v>
      </c>
      <c r="J85" s="70">
        <f t="shared" ca="1" si="6"/>
        <v>6.2276128870592196E-2</v>
      </c>
      <c r="K85" s="70">
        <f t="shared" ca="1" si="6"/>
        <v>6.3864057035639354E-2</v>
      </c>
      <c r="L85" s="70">
        <f t="shared" ca="1" si="6"/>
        <v>6.5946308110959806E-2</v>
      </c>
      <c r="M85" s="70">
        <f t="shared" ca="1" si="7"/>
        <v>6.7574819295205257E-2</v>
      </c>
      <c r="N85" s="70">
        <f t="shared" ca="1" si="8"/>
        <v>5.8145110238291053E-2</v>
      </c>
      <c r="O85" s="70">
        <f t="shared" ca="1" si="8"/>
        <v>5.9683974227307202E-2</v>
      </c>
      <c r="P85" s="70">
        <f t="shared" ca="1" si="9"/>
        <v>6.1703930469400259E-2</v>
      </c>
      <c r="Q85" s="70">
        <f t="shared" ca="1" si="10"/>
        <v>6.3285282851201607E-2</v>
      </c>
    </row>
    <row r="86" spans="1:17" x14ac:dyDescent="0.2">
      <c r="A86" t="s">
        <v>120</v>
      </c>
      <c r="B86" s="70">
        <f t="shared" ca="1" si="5"/>
        <v>9.1549706805713393E-2</v>
      </c>
      <c r="C86" s="70">
        <f t="shared" ca="1" si="5"/>
        <v>9.3219464294416188E-2</v>
      </c>
      <c r="D86" s="70">
        <f t="shared" ca="1" si="5"/>
        <v>9.5394160842958375E-2</v>
      </c>
      <c r="E86" s="70">
        <f t="shared" ca="1" si="6"/>
        <v>9.7083743042913895E-2</v>
      </c>
      <c r="F86" s="70">
        <f t="shared" ca="1" si="6"/>
        <v>8.0800550786200853E-2</v>
      </c>
      <c r="G86" s="70">
        <f t="shared" ca="1" si="6"/>
        <v>8.2405888698754204E-2</v>
      </c>
      <c r="H86" s="70">
        <f t="shared" ca="1" si="6"/>
        <v>8.4499750454895328E-2</v>
      </c>
      <c r="I86" s="70">
        <f t="shared" ca="1" si="6"/>
        <v>8.6128852346953E-2</v>
      </c>
      <c r="J86" s="70">
        <f t="shared" ca="1" si="6"/>
        <v>5.8302356286862977E-2</v>
      </c>
      <c r="K86" s="70">
        <f t="shared" ca="1" si="6"/>
        <v>5.971825912832196E-2</v>
      </c>
      <c r="L86" s="70">
        <f t="shared" ca="1" si="6"/>
        <v>6.1572944001898722E-2</v>
      </c>
      <c r="M86" s="70">
        <f t="shared" ca="1" si="7"/>
        <v>6.3021977547557118E-2</v>
      </c>
      <c r="N86" s="70">
        <f t="shared" ca="1" si="8"/>
        <v>5.4612261605747725E-2</v>
      </c>
      <c r="O86" s="70">
        <f t="shared" ca="1" si="8"/>
        <v>5.5988032929934928E-2</v>
      </c>
      <c r="P86" s="70">
        <f t="shared" ca="1" si="9"/>
        <v>5.7791811709839158E-2</v>
      </c>
      <c r="Q86" s="70">
        <f t="shared" ca="1" si="10"/>
        <v>5.9202341096325717E-2</v>
      </c>
    </row>
    <row r="87" spans="1:17" x14ac:dyDescent="0.2">
      <c r="A87" t="s">
        <v>121</v>
      </c>
      <c r="B87" s="70">
        <f t="shared" ca="1" si="5"/>
        <v>8.4737499174356357E-2</v>
      </c>
      <c r="C87" s="70">
        <f t="shared" ca="1" si="5"/>
        <v>8.6229020219344754E-2</v>
      </c>
      <c r="D87" s="70">
        <f t="shared" ca="1" si="5"/>
        <v>8.8170860045883481E-2</v>
      </c>
      <c r="E87" s="70">
        <f t="shared" ca="1" si="6"/>
        <v>8.9678998655552733E-2</v>
      </c>
      <c r="F87" s="70">
        <f t="shared" ca="1" si="6"/>
        <v>7.5122311486287008E-2</v>
      </c>
      <c r="G87" s="70">
        <f t="shared" ca="1" si="6"/>
        <v>7.6559943582019008E-2</v>
      </c>
      <c r="H87" s="70">
        <f t="shared" ca="1" si="6"/>
        <v>7.8434133936184924E-2</v>
      </c>
      <c r="I87" s="70">
        <f t="shared" ca="1" si="6"/>
        <v>7.9891632205672636E-2</v>
      </c>
      <c r="J87" s="70">
        <f t="shared" ca="1" si="6"/>
        <v>5.4889210603126126E-2</v>
      </c>
      <c r="K87" s="70">
        <f t="shared" ca="1" si="6"/>
        <v>5.6168397798911474E-2</v>
      </c>
      <c r="L87" s="70">
        <f t="shared" ca="1" si="6"/>
        <v>5.7842583945806991E-2</v>
      </c>
      <c r="M87" s="70">
        <f t="shared" ca="1" si="7"/>
        <v>5.9149530624780455E-2</v>
      </c>
      <c r="N87" s="70">
        <f t="shared" ca="1" si="8"/>
        <v>5.1550707484421365E-2</v>
      </c>
      <c r="O87" s="70">
        <f t="shared" ca="1" si="8"/>
        <v>5.2796222241465296E-2</v>
      </c>
      <c r="P87" s="70">
        <f t="shared" ca="1" si="9"/>
        <v>5.4427724540293987E-2</v>
      </c>
      <c r="Q87" s="70">
        <f t="shared" ca="1" si="10"/>
        <v>5.5702406285416561E-2</v>
      </c>
    </row>
    <row r="88" spans="1:17" x14ac:dyDescent="0.2">
      <c r="A88" t="s">
        <v>122</v>
      </c>
      <c r="B88" s="70">
        <f t="shared" ca="1" si="5"/>
        <v>7.9032161708774917E-2</v>
      </c>
      <c r="C88" s="70">
        <f t="shared" ca="1" si="5"/>
        <v>8.0381185748717332E-2</v>
      </c>
      <c r="D88" s="70">
        <f t="shared" ca="1" si="5"/>
        <v>8.2136971030003503E-2</v>
      </c>
      <c r="E88" s="70">
        <f t="shared" ca="1" si="6"/>
        <v>8.3500215385306054E-2</v>
      </c>
      <c r="F88" s="70">
        <f t="shared" ca="1" si="6"/>
        <v>7.0325630048421073E-2</v>
      </c>
      <c r="G88" s="70">
        <f t="shared" ca="1" si="6"/>
        <v>7.1628621785775448E-2</v>
      </c>
      <c r="H88" s="70">
        <f t="shared" ca="1" si="6"/>
        <v>7.3326598249367825E-2</v>
      </c>
      <c r="I88" s="70">
        <f t="shared" ca="1" si="6"/>
        <v>7.464654948575089E-2</v>
      </c>
      <c r="J88" s="70">
        <f t="shared" ca="1" si="6"/>
        <v>5.1924196475284679E-2</v>
      </c>
      <c r="K88" s="70">
        <f t="shared" ca="1" si="6"/>
        <v>5.3091913278029201E-2</v>
      </c>
      <c r="L88" s="70">
        <f t="shared" ca="1" si="6"/>
        <v>5.4619157260008322E-2</v>
      </c>
      <c r="M88" s="70">
        <f t="shared" ca="1" si="7"/>
        <v>5.5810603034936013E-2</v>
      </c>
      <c r="N88" s="70">
        <f t="shared" ca="1" si="8"/>
        <v>4.8873107092228696E-2</v>
      </c>
      <c r="O88" s="70">
        <f t="shared" ca="1" si="8"/>
        <v>5.0012010088309466E-2</v>
      </c>
      <c r="P88" s="70">
        <f t="shared" ca="1" si="9"/>
        <v>5.1502747912473446E-2</v>
      </c>
      <c r="Q88" s="70">
        <f t="shared" ca="1" si="10"/>
        <v>5.2666611410288833E-2</v>
      </c>
    </row>
    <row r="89" spans="1:17" x14ac:dyDescent="0.2">
      <c r="A89" t="s">
        <v>123</v>
      </c>
      <c r="B89" s="70">
        <f t="shared" ca="1" si="5"/>
        <v>7.416977802409408E-2</v>
      </c>
      <c r="C89" s="70">
        <f t="shared" ca="1" si="5"/>
        <v>7.5402092044877467E-2</v>
      </c>
      <c r="D89" s="70">
        <f t="shared" ca="1" si="5"/>
        <v>7.700556592936203E-2</v>
      </c>
      <c r="E89" s="70">
        <f t="shared" ca="1" si="6"/>
        <v>7.8250248275182455E-2</v>
      </c>
      <c r="F89" s="70">
        <f t="shared" ca="1" si="6"/>
        <v>6.62088484129989E-2</v>
      </c>
      <c r="G89" s="70">
        <f t="shared" ca="1" si="6"/>
        <v>6.7401189233266878E-2</v>
      </c>
      <c r="H89" s="70">
        <f t="shared" ca="1" si="6"/>
        <v>6.89544460401329E-2</v>
      </c>
      <c r="I89" s="70">
        <f t="shared" ca="1" si="6"/>
        <v>7.0161505801857427E-2</v>
      </c>
      <c r="J89" s="70">
        <f t="shared" ca="1" si="6"/>
        <v>4.9321554936059053E-2</v>
      </c>
      <c r="K89" s="70">
        <f t="shared" ca="1" si="6"/>
        <v>5.03965114427255E-2</v>
      </c>
      <c r="L89" s="70">
        <f t="shared" ca="1" si="6"/>
        <v>5.1801628929129651E-2</v>
      </c>
      <c r="M89" s="70">
        <f t="shared" ca="1" si="7"/>
        <v>5.2897193787117436E-2</v>
      </c>
      <c r="N89" s="70">
        <f t="shared" ca="1" si="8"/>
        <v>4.6510138397248713E-2</v>
      </c>
      <c r="O89" s="70">
        <f t="shared" ca="1" si="8"/>
        <v>4.7560049996853704E-2</v>
      </c>
      <c r="P89" s="70">
        <f t="shared" ca="1" si="9"/>
        <v>4.8933449078195079E-2</v>
      </c>
      <c r="Q89" s="70">
        <f t="shared" ca="1" si="10"/>
        <v>5.0005057684990306E-2</v>
      </c>
    </row>
    <row r="91" spans="1:17" x14ac:dyDescent="0.2">
      <c r="A91" s="5" t="s">
        <v>214</v>
      </c>
      <c r="B91" t="s">
        <v>202</v>
      </c>
      <c r="C91" t="s">
        <v>203</v>
      </c>
      <c r="D91" t="s">
        <v>204</v>
      </c>
      <c r="E91" t="s">
        <v>205</v>
      </c>
      <c r="F91" t="s">
        <v>206</v>
      </c>
      <c r="G91" t="s">
        <v>207</v>
      </c>
      <c r="H91" t="s">
        <v>208</v>
      </c>
    </row>
    <row r="92" spans="1:17" x14ac:dyDescent="0.2">
      <c r="A92" t="s">
        <v>202</v>
      </c>
      <c r="B92">
        <v>1.58157E-3</v>
      </c>
      <c r="C92">
        <v>-1.4227E-3</v>
      </c>
      <c r="D92">
        <v>-1.3646999999999999E-3</v>
      </c>
      <c r="E92">
        <v>-1.2878E-3</v>
      </c>
      <c r="F92">
        <v>-2.6870000000000003E-4</v>
      </c>
      <c r="G92">
        <v>-1.94E-4</v>
      </c>
      <c r="H92" s="113">
        <v>6.5699999999999998E-5</v>
      </c>
    </row>
    <row r="93" spans="1:17" x14ac:dyDescent="0.2">
      <c r="A93" t="s">
        <v>203</v>
      </c>
      <c r="B93">
        <v>-1.4227E-3</v>
      </c>
      <c r="C93">
        <v>2.0080900000000001E-3</v>
      </c>
      <c r="D93">
        <v>1.40526E-3</v>
      </c>
      <c r="E93">
        <v>1.3980500000000001E-3</v>
      </c>
      <c r="F93" s="113">
        <v>8.4499999999999994E-5</v>
      </c>
      <c r="G93" s="113">
        <v>2.87E-5</v>
      </c>
      <c r="H93" s="113">
        <v>1.11E-5</v>
      </c>
    </row>
    <row r="94" spans="1:17" x14ac:dyDescent="0.2">
      <c r="A94" t="s">
        <v>204</v>
      </c>
      <c r="B94">
        <v>-1.3646999999999999E-3</v>
      </c>
      <c r="C94">
        <v>1.40526E-3</v>
      </c>
      <c r="D94">
        <v>1.8104499999999999E-3</v>
      </c>
      <c r="E94">
        <v>1.44228E-3</v>
      </c>
      <c r="F94" s="113">
        <v>2.9600000000000001E-5</v>
      </c>
      <c r="G94" s="113">
        <v>-3.1600000000000002E-5</v>
      </c>
      <c r="H94" s="113">
        <v>4.4100000000000001E-5</v>
      </c>
    </row>
    <row r="95" spans="1:17" x14ac:dyDescent="0.2">
      <c r="A95" t="s">
        <v>205</v>
      </c>
      <c r="B95">
        <v>-1.2878E-3</v>
      </c>
      <c r="C95">
        <v>1.3980500000000001E-3</v>
      </c>
      <c r="D95">
        <v>1.44228E-3</v>
      </c>
      <c r="E95">
        <v>2.8272699999999998E-3</v>
      </c>
      <c r="F95" s="113">
        <v>2.0599999999999999E-5</v>
      </c>
      <c r="G95">
        <v>-2.7090000000000003E-4</v>
      </c>
      <c r="H95" s="113">
        <v>6.4599999999999998E-5</v>
      </c>
    </row>
    <row r="96" spans="1:17" x14ac:dyDescent="0.2">
      <c r="A96" t="s">
        <v>206</v>
      </c>
      <c r="B96">
        <v>-2.6870000000000003E-4</v>
      </c>
      <c r="C96" s="113">
        <v>8.4499999999999994E-5</v>
      </c>
      <c r="D96" s="113">
        <v>2.9600000000000001E-5</v>
      </c>
      <c r="E96" s="113">
        <v>2.0599999999999999E-5</v>
      </c>
      <c r="F96">
        <v>8.8809999999999996E-4</v>
      </c>
      <c r="G96" s="113">
        <v>-6.3700000000000003E-5</v>
      </c>
      <c r="H96" s="113">
        <v>-3.0199999999999999E-6</v>
      </c>
    </row>
    <row r="97" spans="1:8" x14ac:dyDescent="0.2">
      <c r="A97" t="s">
        <v>207</v>
      </c>
      <c r="B97">
        <v>-1.94E-4</v>
      </c>
      <c r="C97" s="113">
        <v>2.87E-5</v>
      </c>
      <c r="D97" s="113">
        <v>-3.1600000000000002E-5</v>
      </c>
      <c r="E97">
        <v>-2.7090000000000003E-4</v>
      </c>
      <c r="F97" s="113">
        <v>-6.3700000000000003E-5</v>
      </c>
      <c r="G97">
        <v>9.0368000000000002E-4</v>
      </c>
      <c r="H97" s="113">
        <v>6.1E-6</v>
      </c>
    </row>
    <row r="98" spans="1:8" x14ac:dyDescent="0.2">
      <c r="A98" t="s">
        <v>208</v>
      </c>
      <c r="B98" s="113">
        <v>6.5699999999999998E-5</v>
      </c>
      <c r="C98" s="113">
        <v>1.11E-5</v>
      </c>
      <c r="D98" s="113">
        <v>4.4100000000000001E-5</v>
      </c>
      <c r="E98" s="113">
        <v>6.4599999999999998E-5</v>
      </c>
      <c r="F98" s="113">
        <v>-3.0199999999999999E-6</v>
      </c>
      <c r="G98" s="113">
        <v>6.1E-6</v>
      </c>
      <c r="H98" s="113">
        <v>8.42E-5</v>
      </c>
    </row>
    <row r="100" spans="1:8" x14ac:dyDescent="0.2">
      <c r="A100" s="5" t="s">
        <v>209</v>
      </c>
      <c r="B100" t="s">
        <v>202</v>
      </c>
      <c r="C100" t="s">
        <v>203</v>
      </c>
      <c r="D100" t="s">
        <v>204</v>
      </c>
      <c r="E100" t="s">
        <v>205</v>
      </c>
      <c r="F100" t="s">
        <v>206</v>
      </c>
      <c r="G100" t="s">
        <v>207</v>
      </c>
      <c r="H100" t="s">
        <v>208</v>
      </c>
    </row>
    <row r="101" spans="1:8" x14ac:dyDescent="0.2">
      <c r="A101" t="s">
        <v>202</v>
      </c>
      <c r="B101">
        <f>SQRT(B92)</f>
        <v>3.9768957743446083E-2</v>
      </c>
    </row>
    <row r="102" spans="1:8" x14ac:dyDescent="0.2">
      <c r="A102" t="s">
        <v>203</v>
      </c>
      <c r="B102">
        <f>B93/$B$101</f>
        <v>-3.5774133412748557E-2</v>
      </c>
      <c r="C102">
        <f>SQRT(C93-$B$102^2)</f>
        <v>2.6987059464989277E-2</v>
      </c>
    </row>
    <row r="103" spans="1:8" x14ac:dyDescent="0.2">
      <c r="A103" t="s">
        <v>204</v>
      </c>
      <c r="B103">
        <f t="shared" ref="B103:B107" si="11">B94/$B$101</f>
        <v>-3.4315709473801893E-2</v>
      </c>
      <c r="C103">
        <f>(C94-$B$102*B103)/$C$102</f>
        <v>6.582607911082468E-3</v>
      </c>
      <c r="D103">
        <f>SQRT(D94-B103^2-C103^2)</f>
        <v>2.4280678664291434E-2</v>
      </c>
    </row>
    <row r="104" spans="1:8" x14ac:dyDescent="0.2">
      <c r="A104" t="s">
        <v>205</v>
      </c>
      <c r="B104">
        <f t="shared" si="11"/>
        <v>-3.2382040492681237E-2</v>
      </c>
      <c r="C104">
        <f>(C95-$B$102*B104)/$C$102</f>
        <v>8.8787206901383958E-3</v>
      </c>
      <c r="D104">
        <f>(D95-B104*$B$103-C104*$C$103)/$D$103</f>
        <v>1.1227946837828677E-2</v>
      </c>
      <c r="E104">
        <f>SQRT(E95-B104^2-C104^2-D104^2)</f>
        <v>3.967083289072406E-2</v>
      </c>
    </row>
    <row r="105" spans="1:8" x14ac:dyDescent="0.2">
      <c r="A105" t="s">
        <v>206</v>
      </c>
      <c r="B105">
        <f t="shared" si="11"/>
        <v>-6.7565260757753137E-3</v>
      </c>
      <c r="C105">
        <f>(C96-$B$102*B105)/$C$102</f>
        <v>-5.8253425292759294E-3</v>
      </c>
      <c r="D105">
        <f>(D96-B105*$B$103-C105*$C$103)/$D$103</f>
        <v>-6.7505954968033743E-3</v>
      </c>
      <c r="E105" s="113">
        <f>(E96-B105*$B$104-C105*$C$104-D105*$D$104)/$E$104</f>
        <v>-1.78148980553717E-3</v>
      </c>
      <c r="F105">
        <f>SQRT(F96-B105^2-C105^2-D105^2-E105^2)</f>
        <v>2.7563934666793896E-2</v>
      </c>
    </row>
    <row r="106" spans="1:8" x14ac:dyDescent="0.2">
      <c r="A106" t="s">
        <v>207</v>
      </c>
      <c r="B106">
        <f t="shared" si="11"/>
        <v>-4.8781766233733188E-3</v>
      </c>
      <c r="C106" s="113">
        <f>(C97-$B$102*B106)/$C$102</f>
        <v>-5.4030540646591461E-3</v>
      </c>
      <c r="D106">
        <f>(D97-B106*$B$103-C106*$C$103)/$D$103</f>
        <v>-6.7309446988354383E-3</v>
      </c>
      <c r="E106" s="113">
        <f>(E97-B106*$B$104-C106*$C$104-D106*$D$104)/$E$104</f>
        <v>-7.6962945705937444E-3</v>
      </c>
      <c r="F106" s="113">
        <f>(F97-B106*$B$105-C106*$C$105-D106*$D$105-E106*$E$105)/$F$105</f>
        <v>-6.7944916335050303E-3</v>
      </c>
      <c r="G106">
        <f>SQRT(G97-B106^2-C106^2-D106^2-E106^2-F106^2)</f>
        <v>2.6457262072853323E-2</v>
      </c>
    </row>
    <row r="107" spans="1:8" x14ac:dyDescent="0.2">
      <c r="A107" t="s">
        <v>208</v>
      </c>
      <c r="B107">
        <f t="shared" si="11"/>
        <v>1.652042289461995E-3</v>
      </c>
      <c r="C107" s="113">
        <f>(C98-$B$102*B107)/$C$102</f>
        <v>2.60126085088255E-3</v>
      </c>
      <c r="D107" s="113">
        <f>(D98-B107*$B$103-C107*$C$103)/$D$103</f>
        <v>3.4458642670005205E-3</v>
      </c>
      <c r="E107" s="113">
        <f>(E98-B107*$B$104-C107*$C$104-D107*$D$104)/$E$104</f>
        <v>1.4194471573273574E-3</v>
      </c>
      <c r="F107" s="113">
        <f>(F98-B107*$B$105-C107*$C$105-D107*$D$105-E107*$E$105)/$F$105</f>
        <v>1.7807932469902461E-3</v>
      </c>
      <c r="G107" s="113">
        <f>(G98-B107*$B$106-C107*$C$106-D107*$D$106-E107*$E$106-F107*$F$106)/$G$106</f>
        <v>2.8132804133192187E-3</v>
      </c>
      <c r="H107">
        <f>SQRT(H98-B107^2-C107^2-D107^2-E107^2-F107^2-G107^2)</f>
        <v>7.0519228730869989E-3</v>
      </c>
    </row>
    <row r="109" spans="1:8" x14ac:dyDescent="0.2">
      <c r="A109" s="5" t="s">
        <v>210</v>
      </c>
      <c r="B109" t="s">
        <v>211</v>
      </c>
      <c r="C109" t="s">
        <v>212</v>
      </c>
      <c r="D109" t="s">
        <v>213</v>
      </c>
    </row>
    <row r="110" spans="1:8" x14ac:dyDescent="0.2">
      <c r="A110" t="s">
        <v>202</v>
      </c>
      <c r="B110">
        <f ca="1">NORMINV(RAND(),0,1)</f>
        <v>0.56881165763234165</v>
      </c>
      <c r="C110">
        <f ca="1">B101*B110</f>
        <v>2.2621046776360117E-2</v>
      </c>
      <c r="D110" s="70">
        <f t="shared" ref="D110:D116" ca="1" si="12">B9+C110</f>
        <v>1.3769510467763602</v>
      </c>
    </row>
    <row r="111" spans="1:8" x14ac:dyDescent="0.2">
      <c r="A111" t="s">
        <v>203</v>
      </c>
      <c r="B111">
        <f t="shared" ref="B111:B116" ca="1" si="13">NORMINV(RAND(),0,1)</f>
        <v>1.0767310168416369</v>
      </c>
      <c r="C111">
        <f ca="1">B102*B110+C102*B111</f>
        <v>8.709059852437577E-3</v>
      </c>
      <c r="D111" s="70">
        <f t="shared" ca="1" si="12"/>
        <v>0.28301905985243758</v>
      </c>
    </row>
    <row r="112" spans="1:8" x14ac:dyDescent="0.2">
      <c r="A112" t="s">
        <v>204</v>
      </c>
      <c r="B112">
        <f t="shared" ca="1" si="13"/>
        <v>0.26681890335791358</v>
      </c>
      <c r="C112">
        <f ca="1">B103*B110+C103*B111+D103*B112</f>
        <v>-5.9529334250613469E-3</v>
      </c>
      <c r="D112" s="70">
        <f t="shared" ca="1" si="12"/>
        <v>0.92414706657493872</v>
      </c>
    </row>
    <row r="113" spans="1:4" x14ac:dyDescent="0.2">
      <c r="A113" t="s">
        <v>205</v>
      </c>
      <c r="B113">
        <f t="shared" ca="1" si="13"/>
        <v>-1.1412833184746007</v>
      </c>
      <c r="C113">
        <f ca="1">B104*B110+C104*B111+D104*B112+E104*B113</f>
        <v>-5.1139119519160524E-2</v>
      </c>
      <c r="D113" s="70">
        <f t="shared" ca="1" si="12"/>
        <v>1.0384608804808393</v>
      </c>
    </row>
    <row r="114" spans="1:4" x14ac:dyDescent="0.2">
      <c r="A114" t="s">
        <v>206</v>
      </c>
      <c r="B114">
        <f ca="1">NORMINV(RAND(),0,1)</f>
        <v>0.44914221249728881</v>
      </c>
      <c r="C114" s="113">
        <f ca="1">B105*B110+C105*B111+D105*B112+E105*B113+F105*B114</f>
        <v>2.4966069290007168E-3</v>
      </c>
      <c r="D114" s="70">
        <f t="shared" ca="1" si="12"/>
        <v>-9.869339307099928E-2</v>
      </c>
    </row>
    <row r="115" spans="1:4" x14ac:dyDescent="0.2">
      <c r="A115" t="s">
        <v>207</v>
      </c>
      <c r="B115">
        <f t="shared" ca="1" si="13"/>
        <v>0.31589248689203575</v>
      </c>
      <c r="C115" s="113">
        <f ca="1">B106*B110+C106*B111+D106*B112+E106*B113+F106*B114+G106*B115</f>
        <v>3.7012670034053553E-3</v>
      </c>
      <c r="D115" s="70">
        <f t="shared" ca="1" si="12"/>
        <v>4.3011267003405351E-2</v>
      </c>
    </row>
    <row r="116" spans="1:4" x14ac:dyDescent="0.2">
      <c r="A116" t="s">
        <v>208</v>
      </c>
      <c r="B116">
        <f t="shared" ca="1" si="13"/>
        <v>-0.20444068541087246</v>
      </c>
      <c r="C116" s="113">
        <f ca="1">B107*B110+C107*B111+D107*B112+E107*B113+F107*B114+G107*B115+B116*H107</f>
        <v>3.2868131363190884E-3</v>
      </c>
      <c r="D116" s="70">
        <f t="shared" ca="1" si="12"/>
        <v>0.46000681313631908</v>
      </c>
    </row>
  </sheetData>
  <mergeCells count="5">
    <mergeCell ref="A25:A26"/>
    <mergeCell ref="B25:E25"/>
    <mergeCell ref="F25:I25"/>
    <mergeCell ref="J25:M25"/>
    <mergeCell ref="N25:Q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70B4-CF72-2C41-8FA4-28A094950446}">
  <sheetPr codeName="Sheet7">
    <tabColor theme="7"/>
  </sheetPr>
  <dimension ref="A1:R82"/>
  <sheetViews>
    <sheetView topLeftCell="A46" workbookViewId="0">
      <pane xSplit="1" topLeftCell="B1" activePane="topRight" state="frozen"/>
      <selection pane="topRight" activeCell="A7" sqref="A7:XFD82"/>
    </sheetView>
  </sheetViews>
  <sheetFormatPr baseColWidth="10" defaultRowHeight="16" x14ac:dyDescent="0.2"/>
  <cols>
    <col min="1" max="1" width="19.83203125" customWidth="1"/>
    <col min="2" max="17" width="18.5" customWidth="1"/>
  </cols>
  <sheetData>
    <row r="1" spans="1:8" x14ac:dyDescent="0.2">
      <c r="A1" s="5" t="s">
        <v>68</v>
      </c>
    </row>
    <row r="2" spans="1:8" x14ac:dyDescent="0.2">
      <c r="A2" t="s">
        <v>74</v>
      </c>
    </row>
    <row r="3" spans="1:8" x14ac:dyDescent="0.2">
      <c r="A3" t="s">
        <v>75</v>
      </c>
    </row>
    <row r="4" spans="1:8" x14ac:dyDescent="0.2">
      <c r="A4" t="s">
        <v>185</v>
      </c>
    </row>
    <row r="5" spans="1:8" x14ac:dyDescent="0.2">
      <c r="A5" s="5" t="s">
        <v>73</v>
      </c>
    </row>
    <row r="6" spans="1:8" s="13" customFormat="1" x14ac:dyDescent="0.2">
      <c r="A6" s="13" t="s">
        <v>65</v>
      </c>
    </row>
    <row r="7" spans="1:8" s="13" customFormat="1" x14ac:dyDescent="0.2">
      <c r="A7" s="21" t="s">
        <v>41</v>
      </c>
      <c r="B7" s="128" t="s">
        <v>235</v>
      </c>
      <c r="C7" s="22" t="s">
        <v>227</v>
      </c>
      <c r="D7" s="23" t="s">
        <v>42</v>
      </c>
      <c r="E7" s="20" t="s">
        <v>66</v>
      </c>
      <c r="F7" s="20" t="s">
        <v>229</v>
      </c>
      <c r="G7" s="14"/>
      <c r="H7" s="14"/>
    </row>
    <row r="8" spans="1:8" s="13" customFormat="1" x14ac:dyDescent="0.2">
      <c r="A8" s="16" t="s">
        <v>113</v>
      </c>
      <c r="B8" s="13">
        <f>1/EXP(B15)</f>
        <v>0.76513728786148738</v>
      </c>
      <c r="C8" s="17">
        <f>1/EXP(B15)</f>
        <v>0.76513728786148738</v>
      </c>
      <c r="D8" s="17"/>
      <c r="F8" s="130">
        <f ca="1">1/EXP(D82)</f>
        <v>0.7769298865471973</v>
      </c>
      <c r="G8" s="17"/>
      <c r="H8" s="14"/>
    </row>
    <row r="9" spans="1:8" s="13" customFormat="1" x14ac:dyDescent="0.2">
      <c r="A9" s="16" t="s">
        <v>166</v>
      </c>
      <c r="B9" s="13">
        <v>2.9996999999999998</v>
      </c>
      <c r="C9" s="17">
        <f>-B9/EXP($B$15)</f>
        <v>-2.2951823223981034</v>
      </c>
      <c r="D9" s="17"/>
      <c r="E9" s="42"/>
      <c r="F9" s="130">
        <f ca="1">-D76/EXP($D$82)</f>
        <v>-2.326074222972355</v>
      </c>
      <c r="G9" s="17"/>
      <c r="H9" s="15"/>
    </row>
    <row r="10" spans="1:8" s="13" customFormat="1" x14ac:dyDescent="0.2">
      <c r="A10" s="16" t="s">
        <v>45</v>
      </c>
      <c r="B10" s="13">
        <v>1.0222</v>
      </c>
      <c r="C10" s="17">
        <f t="shared" ref="C10:C14" si="0">-B10/EXP($B$15)</f>
        <v>-0.78212333565201242</v>
      </c>
      <c r="D10" s="17">
        <f t="shared" ref="D10:D14" si="1">EXP(C10)</f>
        <v>0.45743369412150503</v>
      </c>
      <c r="E10" s="42">
        <v>0.79449999999999998</v>
      </c>
      <c r="F10" s="130">
        <f ca="1">-D77/EXP($D$82)</f>
        <v>-0.72457041211197659</v>
      </c>
      <c r="G10" s="17"/>
      <c r="H10" s="15"/>
    </row>
    <row r="11" spans="1:8" s="13" customFormat="1" x14ac:dyDescent="0.2">
      <c r="A11" s="19" t="s">
        <v>46</v>
      </c>
      <c r="B11" s="13">
        <v>0.39860000000000001</v>
      </c>
      <c r="C11" s="17">
        <f t="shared" si="0"/>
        <v>-0.30498372294158888</v>
      </c>
      <c r="D11" s="17">
        <f t="shared" si="1"/>
        <v>0.73713537268949714</v>
      </c>
      <c r="E11" s="43">
        <v>0.1205</v>
      </c>
      <c r="F11" s="130">
        <f ca="1">-D78/EXP($D$82)</f>
        <v>-0.26463553076641572</v>
      </c>
      <c r="G11" s="17"/>
      <c r="H11" s="15"/>
    </row>
    <row r="12" spans="1:8" s="13" customFormat="1" x14ac:dyDescent="0.2">
      <c r="A12" s="16" t="s">
        <v>47</v>
      </c>
      <c r="B12" s="13">
        <v>-0.49299999999999999</v>
      </c>
      <c r="C12" s="17">
        <f t="shared" si="0"/>
        <v>0.3772126829157133</v>
      </c>
      <c r="D12" s="17">
        <f t="shared" si="1"/>
        <v>1.45821441368635</v>
      </c>
      <c r="E12" s="43" t="s">
        <v>172</v>
      </c>
      <c r="F12" s="130">
        <f ca="1">-D79/EXP($D$82)</f>
        <v>0.34111876175540101</v>
      </c>
      <c r="G12" s="17"/>
      <c r="H12" s="15"/>
    </row>
    <row r="13" spans="1:8" s="13" customFormat="1" x14ac:dyDescent="0.2">
      <c r="A13" s="16" t="s">
        <v>43</v>
      </c>
      <c r="B13" s="13">
        <v>-0.34660000000000002</v>
      </c>
      <c r="C13" s="17">
        <f t="shared" si="0"/>
        <v>0.26519658397279156</v>
      </c>
      <c r="D13" s="17">
        <f t="shared" si="1"/>
        <v>1.3036872346052109</v>
      </c>
      <c r="E13" s="43" t="s">
        <v>173</v>
      </c>
      <c r="F13" s="130">
        <f t="shared" ref="F13" ca="1" si="2">-D80/EXP($D$82)</f>
        <v>0.37838024983542645</v>
      </c>
      <c r="G13" s="17"/>
      <c r="H13" s="15"/>
    </row>
    <row r="14" spans="1:8" s="13" customFormat="1" x14ac:dyDescent="0.2">
      <c r="A14" s="16" t="s">
        <v>44</v>
      </c>
      <c r="B14" s="13">
        <v>-0.1555</v>
      </c>
      <c r="C14" s="17">
        <f t="shared" si="0"/>
        <v>0.11897884826246129</v>
      </c>
      <c r="D14" s="17">
        <f t="shared" si="1"/>
        <v>1.1263460938594347</v>
      </c>
      <c r="E14" s="43" t="s">
        <v>174</v>
      </c>
      <c r="F14" s="130">
        <f ca="1">-D81/EXP($D$82)</f>
        <v>3.3299258448538913E-2</v>
      </c>
      <c r="G14" s="17"/>
      <c r="H14" s="15"/>
    </row>
    <row r="15" spans="1:8" x14ac:dyDescent="0.2">
      <c r="A15" s="16" t="s">
        <v>155</v>
      </c>
      <c r="B15" s="13">
        <v>0.26769999999999999</v>
      </c>
    </row>
    <row r="16" spans="1:8" s="13" customFormat="1" x14ac:dyDescent="0.2">
      <c r="A16" s="18" t="s">
        <v>167</v>
      </c>
      <c r="B16" s="17"/>
      <c r="C16" s="17"/>
      <c r="D16" s="17" t="s">
        <v>233</v>
      </c>
      <c r="E16" s="13" t="s">
        <v>234</v>
      </c>
      <c r="F16" s="18"/>
      <c r="G16" s="18"/>
      <c r="H16" s="14"/>
    </row>
    <row r="17" spans="1:18" s="13" customFormat="1" x14ac:dyDescent="0.2">
      <c r="A17" s="16"/>
      <c r="B17" s="20" t="s">
        <v>48</v>
      </c>
      <c r="C17" s="20" t="s">
        <v>49</v>
      </c>
      <c r="D17" s="20" t="s">
        <v>50</v>
      </c>
      <c r="E17" s="20" t="s">
        <v>51</v>
      </c>
      <c r="F17" s="20" t="s">
        <v>52</v>
      </c>
      <c r="G17" s="20" t="s">
        <v>53</v>
      </c>
      <c r="H17" s="20" t="s">
        <v>54</v>
      </c>
      <c r="I17" s="20" t="s">
        <v>55</v>
      </c>
      <c r="J17" s="20" t="s">
        <v>56</v>
      </c>
      <c r="K17" s="20" t="s">
        <v>57</v>
      </c>
      <c r="L17" s="20" t="s">
        <v>58</v>
      </c>
      <c r="M17" s="20" t="s">
        <v>59</v>
      </c>
      <c r="N17" s="20" t="s">
        <v>60</v>
      </c>
      <c r="O17" s="20" t="s">
        <v>61</v>
      </c>
      <c r="P17" s="20" t="s">
        <v>62</v>
      </c>
      <c r="Q17" s="20" t="s">
        <v>63</v>
      </c>
    </row>
    <row r="18" spans="1:18" s="13" customFormat="1" x14ac:dyDescent="0.2">
      <c r="A18" s="16" t="s">
        <v>45</v>
      </c>
      <c r="B18" s="13">
        <v>0</v>
      </c>
      <c r="C18" s="13">
        <v>0</v>
      </c>
      <c r="D18" s="13">
        <v>0</v>
      </c>
      <c r="E18" s="13">
        <v>0</v>
      </c>
      <c r="F18" s="16">
        <v>1</v>
      </c>
      <c r="G18" s="16">
        <v>1</v>
      </c>
      <c r="H18" s="16">
        <v>1</v>
      </c>
      <c r="I18" s="16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</row>
    <row r="19" spans="1:18" s="13" customFormat="1" x14ac:dyDescent="0.2">
      <c r="A19" s="19" t="s">
        <v>46</v>
      </c>
      <c r="B19" s="13">
        <v>0</v>
      </c>
      <c r="C19" s="13">
        <v>0</v>
      </c>
      <c r="D19" s="13">
        <v>0</v>
      </c>
      <c r="E19" s="13">
        <v>0</v>
      </c>
      <c r="F19" s="16">
        <v>0</v>
      </c>
      <c r="G19" s="16">
        <v>0</v>
      </c>
      <c r="H19" s="16">
        <v>0</v>
      </c>
      <c r="I19" s="16">
        <v>0</v>
      </c>
      <c r="J19" s="13">
        <v>1</v>
      </c>
      <c r="K19" s="13">
        <v>1</v>
      </c>
      <c r="L19" s="13">
        <v>1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</row>
    <row r="20" spans="1:18" s="13" customFormat="1" x14ac:dyDescent="0.2">
      <c r="A20" s="16" t="s">
        <v>47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</row>
    <row r="21" spans="1:18" s="13" customFormat="1" x14ac:dyDescent="0.2">
      <c r="A21" s="16" t="s">
        <v>43</v>
      </c>
      <c r="B21" s="13">
        <v>0</v>
      </c>
      <c r="C21" s="13">
        <v>0</v>
      </c>
      <c r="D21" s="13">
        <v>1</v>
      </c>
      <c r="E21" s="13">
        <v>1</v>
      </c>
      <c r="F21" s="16">
        <v>0</v>
      </c>
      <c r="G21" s="16">
        <v>0</v>
      </c>
      <c r="H21" s="14">
        <v>1</v>
      </c>
      <c r="I21" s="16">
        <v>1</v>
      </c>
      <c r="J21" s="13">
        <v>0</v>
      </c>
      <c r="K21" s="16">
        <v>0</v>
      </c>
      <c r="L21" s="16">
        <v>1</v>
      </c>
      <c r="M21" s="16">
        <v>1</v>
      </c>
      <c r="N21" s="13">
        <v>0</v>
      </c>
      <c r="O21" s="16">
        <v>0</v>
      </c>
      <c r="P21" s="16">
        <v>1</v>
      </c>
      <c r="Q21" s="16">
        <v>1</v>
      </c>
    </row>
    <row r="22" spans="1:18" s="13" customFormat="1" x14ac:dyDescent="0.2">
      <c r="A22" s="16" t="s">
        <v>44</v>
      </c>
      <c r="B22" s="13">
        <v>1</v>
      </c>
      <c r="C22" s="27">
        <v>0</v>
      </c>
      <c r="D22" s="27">
        <v>1</v>
      </c>
      <c r="E22" s="28">
        <v>0</v>
      </c>
      <c r="F22" s="16">
        <v>1</v>
      </c>
      <c r="G22" s="16">
        <v>0</v>
      </c>
      <c r="H22" s="14">
        <v>1</v>
      </c>
      <c r="I22" s="16">
        <v>0</v>
      </c>
      <c r="J22" s="13">
        <v>1</v>
      </c>
      <c r="K22" s="16">
        <v>0</v>
      </c>
      <c r="L22" s="16">
        <v>1</v>
      </c>
      <c r="M22" s="16">
        <v>0</v>
      </c>
      <c r="N22" s="13">
        <v>1</v>
      </c>
      <c r="O22" s="16">
        <v>0</v>
      </c>
      <c r="P22" s="16">
        <v>1</v>
      </c>
      <c r="Q22" s="16">
        <v>0</v>
      </c>
    </row>
    <row r="23" spans="1:18" s="13" customFormat="1" x14ac:dyDescent="0.2">
      <c r="A23" s="24" t="s">
        <v>39</v>
      </c>
      <c r="B23" s="13">
        <f t="shared" ref="B23:Q23" si="3">EXP($C$9 + $C$10*B18 + $C$11*B19  + $C$12*B20 + $C$13*B21 + $C$14*B22)</f>
        <v>0.11347151143541313</v>
      </c>
      <c r="C23" s="13">
        <f t="shared" si="3"/>
        <v>0.10074302388407279</v>
      </c>
      <c r="D23" s="13">
        <f t="shared" si="3"/>
        <v>0.14793136094970724</v>
      </c>
      <c r="E23" s="13">
        <f t="shared" si="3"/>
        <v>0.13133739421319351</v>
      </c>
      <c r="F23" s="13">
        <f t="shared" si="3"/>
        <v>5.1905692653451636E-2</v>
      </c>
      <c r="G23" s="13">
        <f t="shared" si="3"/>
        <v>4.608325357226243E-2</v>
      </c>
      <c r="H23" s="13">
        <f t="shared" si="3"/>
        <v>6.7668788915646358E-2</v>
      </c>
      <c r="I23" s="13">
        <f t="shared" si="3"/>
        <v>6.0078149411233496E-2</v>
      </c>
      <c r="J23" s="13">
        <f t="shared" si="3"/>
        <v>8.3643864871583803E-2</v>
      </c>
      <c r="K23" s="13">
        <f t="shared" si="3"/>
        <v>7.4261246456652913E-2</v>
      </c>
      <c r="L23" s="13">
        <f t="shared" si="3"/>
        <v>0.109045438886127</v>
      </c>
      <c r="M23" s="13">
        <f t="shared" si="3"/>
        <v>9.681343903140982E-2</v>
      </c>
      <c r="N23" s="13">
        <f t="shared" si="3"/>
        <v>0.16546579351789489</v>
      </c>
      <c r="O23" s="13">
        <f t="shared" si="3"/>
        <v>0.14690492950610315</v>
      </c>
      <c r="P23" s="13">
        <f t="shared" si="3"/>
        <v>0.21571564277310118</v>
      </c>
      <c r="Q23" s="13">
        <f t="shared" si="3"/>
        <v>0.19151808129768505</v>
      </c>
    </row>
    <row r="24" spans="1:18" s="13" customFormat="1" x14ac:dyDescent="0.2">
      <c r="A24" s="24" t="s">
        <v>231</v>
      </c>
      <c r="B24" s="13">
        <f t="shared" ref="B24:Q24" ca="1" si="4">EXP($F$9 + $F$10*B18 + $F$11*B19  + $F$12*B20 + $F$13*B21 + $F$14*B22)</f>
        <v>0.1009858405519406</v>
      </c>
      <c r="C24" s="13">
        <f t="shared" ca="1" si="4"/>
        <v>9.7678459228084213E-2</v>
      </c>
      <c r="D24" s="13">
        <f t="shared" ca="1" si="4"/>
        <v>0.14743104342949498</v>
      </c>
      <c r="E24" s="13">
        <f t="shared" ca="1" si="4"/>
        <v>0.14260253799813627</v>
      </c>
      <c r="F24" s="13">
        <f t="shared" ca="1" si="4"/>
        <v>4.8930939320443192E-2</v>
      </c>
      <c r="G24" s="13">
        <f t="shared" ca="1" si="4"/>
        <v>4.7328405004912623E-2</v>
      </c>
      <c r="H24" s="13">
        <f t="shared" ca="1" si="4"/>
        <v>7.1435157647550207E-2</v>
      </c>
      <c r="I24" s="13">
        <f t="shared" ca="1" si="4"/>
        <v>6.9095589001302957E-2</v>
      </c>
      <c r="J24" s="13">
        <f t="shared" ca="1" si="4"/>
        <v>7.7505180841437579E-2</v>
      </c>
      <c r="K24" s="13">
        <f t="shared" ca="1" si="4"/>
        <v>7.4966813222610493E-2</v>
      </c>
      <c r="L24" s="13">
        <f t="shared" ca="1" si="4"/>
        <v>0.11315120634924761</v>
      </c>
      <c r="M24" s="13">
        <f t="shared" ca="1" si="4"/>
        <v>0.10944539784573924</v>
      </c>
      <c r="N24" s="13">
        <f t="shared" ca="1" si="4"/>
        <v>0.14203863189702881</v>
      </c>
      <c r="O24" s="13">
        <f t="shared" ca="1" si="4"/>
        <v>0.13738673301858434</v>
      </c>
      <c r="P24" s="13">
        <f t="shared" ca="1" si="4"/>
        <v>0.20736475127031553</v>
      </c>
      <c r="Q24" s="13">
        <f t="shared" ca="1" si="4"/>
        <v>0.20057336049880617</v>
      </c>
    </row>
    <row r="26" spans="1:18" x14ac:dyDescent="0.2">
      <c r="A26" s="131" t="s">
        <v>29</v>
      </c>
      <c r="B26" s="133" t="s">
        <v>30</v>
      </c>
      <c r="C26" s="134"/>
      <c r="D26" s="134"/>
      <c r="E26" s="134"/>
      <c r="F26" s="134" t="s">
        <v>31</v>
      </c>
      <c r="G26" s="134"/>
      <c r="H26" s="134"/>
      <c r="I26" s="134"/>
      <c r="J26" s="135" t="s">
        <v>32</v>
      </c>
      <c r="K26" s="135"/>
      <c r="L26" s="135"/>
      <c r="M26" s="135"/>
      <c r="N26" s="135" t="s">
        <v>33</v>
      </c>
      <c r="O26" s="135"/>
      <c r="P26" s="135"/>
      <c r="Q26" s="135"/>
    </row>
    <row r="27" spans="1:18" x14ac:dyDescent="0.2">
      <c r="A27" s="132"/>
      <c r="B27" s="12" t="s">
        <v>34</v>
      </c>
      <c r="C27" s="6" t="s">
        <v>35</v>
      </c>
      <c r="D27" s="6" t="s">
        <v>36</v>
      </c>
      <c r="E27" s="6" t="s">
        <v>37</v>
      </c>
      <c r="F27" s="6" t="s">
        <v>34</v>
      </c>
      <c r="G27" s="6" t="s">
        <v>35</v>
      </c>
      <c r="H27" s="6" t="s">
        <v>36</v>
      </c>
      <c r="I27" s="6" t="s">
        <v>37</v>
      </c>
      <c r="J27" s="6" t="s">
        <v>34</v>
      </c>
      <c r="K27" s="6" t="s">
        <v>35</v>
      </c>
      <c r="L27" s="6" t="s">
        <v>36</v>
      </c>
      <c r="M27" s="6" t="s">
        <v>37</v>
      </c>
      <c r="N27" s="6" t="s">
        <v>34</v>
      </c>
      <c r="O27" s="6" t="s">
        <v>35</v>
      </c>
      <c r="P27" s="6" t="s">
        <v>36</v>
      </c>
      <c r="Q27" s="6" t="s">
        <v>37</v>
      </c>
    </row>
    <row r="28" spans="1:18" x14ac:dyDescent="0.2">
      <c r="A28" s="7">
        <v>0</v>
      </c>
      <c r="B28" s="7"/>
      <c r="C28" s="8"/>
      <c r="D28" s="8"/>
      <c r="E28" s="8"/>
      <c r="F28" s="7"/>
      <c r="G28" s="8"/>
      <c r="H28" s="8"/>
      <c r="I28" s="9"/>
      <c r="J28" s="8"/>
      <c r="K28" s="8"/>
      <c r="L28" s="8"/>
      <c r="M28" s="8"/>
      <c r="N28" s="7"/>
      <c r="O28" s="8"/>
      <c r="P28" s="8"/>
      <c r="Q28" s="9"/>
    </row>
    <row r="29" spans="1:18" x14ac:dyDescent="0.2">
      <c r="A29" s="10">
        <v>1</v>
      </c>
      <c r="B29" s="25">
        <f t="shared" ref="B29:B38" si="5">1-EXP(B$23*($A28^$C$8-$A29^$C$8))</f>
        <v>0.10727037136539652</v>
      </c>
      <c r="C29" s="29">
        <f t="shared" ref="C29:C38" si="6">1-EXP(C$23*($A28^$C$8-$A29^$C$8))</f>
        <v>9.5834648065341699E-2</v>
      </c>
      <c r="D29" s="29">
        <f t="shared" ref="D29:D38" si="7">1-EXP(D$23*($A28^$C$8-$A29^$C$8))</f>
        <v>0.13750968657364138</v>
      </c>
      <c r="E29" s="29">
        <f t="shared" ref="E29:E38" si="8">1-EXP(E$23*($A28^$C$8-$A29^$C$8))</f>
        <v>0.12307814388638216</v>
      </c>
      <c r="F29" s="25">
        <f t="shared" ref="F29:F38" si="9">1-EXP(F$23*($A28^$C$8-$A29^$C$8))</f>
        <v>5.0581600248937542E-2</v>
      </c>
      <c r="G29" s="29">
        <f t="shared" ref="G29:G38" si="10">1-EXP(G$23*($A28^$C$8-$A29^$C$8))</f>
        <v>4.5037545154617109E-2</v>
      </c>
      <c r="H29" s="29">
        <f t="shared" ref="H29:H38" si="11">1-EXP(H$23*($A28^$C$8-$A29^$C$8))</f>
        <v>6.5430037748053671E-2</v>
      </c>
      <c r="I29" s="55">
        <f t="shared" ref="I29:I38" si="12">1-EXP(I$23*($A28^$C$8-$A29^$C$8))</f>
        <v>5.8309061883812796E-2</v>
      </c>
      <c r="J29" s="29">
        <f t="shared" ref="J29:J38" si="13">1-EXP(J$23*($A28^$C$8-$A29^$C$8))</f>
        <v>8.0241243822735564E-2</v>
      </c>
      <c r="K29" s="29">
        <f t="shared" ref="K29:K38" si="14">1-EXP(K$23*($A28^$C$8-$A29^$C$8))</f>
        <v>7.1570886660094812E-2</v>
      </c>
      <c r="L29" s="29">
        <f t="shared" ref="L29:L38" si="15">1-EXP(L$23*($A28^$C$8-$A29^$C$8))</f>
        <v>0.10331032800736961</v>
      </c>
      <c r="M29" s="29">
        <f t="shared" ref="M29:M38" si="16">1-EXP(M$23*($A28^$C$8-$A29^$C$8))</f>
        <v>9.2274663544449909E-2</v>
      </c>
      <c r="N29" s="25">
        <f t="shared" ref="N29:N38" si="17">1-EXP(N$23*($A28^$C$8-$A29^$C$8))</f>
        <v>0.15250114733655618</v>
      </c>
      <c r="O29" s="29">
        <f t="shared" ref="O29:O38" si="18">1-EXP(O$23*($A28^$C$8-$A29^$C$8))</f>
        <v>0.13662394489734819</v>
      </c>
      <c r="P29" s="29">
        <f t="shared" ref="P29:P38" si="19">1-EXP(P$23*($A28^$C$8-$A29^$C$8))</f>
        <v>0.19403554889188868</v>
      </c>
      <c r="Q29" s="55">
        <f t="shared" ref="Q29:Q38" si="20">1-EXP(Q$23*($A28^$C$8-$A29^$C$8))</f>
        <v>0.17429530484088629</v>
      </c>
      <c r="R29" s="72"/>
    </row>
    <row r="30" spans="1:18" x14ac:dyDescent="0.2">
      <c r="A30" s="10">
        <v>2</v>
      </c>
      <c r="B30" s="25">
        <f t="shared" si="5"/>
        <v>7.6308300415075414E-2</v>
      </c>
      <c r="C30" s="29">
        <f t="shared" si="6"/>
        <v>6.8047042816151149E-2</v>
      </c>
      <c r="D30" s="29">
        <f t="shared" si="7"/>
        <v>9.8308359416853675E-2</v>
      </c>
      <c r="E30" s="29">
        <f t="shared" si="8"/>
        <v>8.7780532043792547E-2</v>
      </c>
      <c r="F30" s="25">
        <f t="shared" si="9"/>
        <v>3.5658388546982223E-2</v>
      </c>
      <c r="G30" s="29">
        <f t="shared" si="10"/>
        <v>3.1722633973678471E-2</v>
      </c>
      <c r="H30" s="29">
        <f t="shared" si="11"/>
        <v>4.6233564707641506E-2</v>
      </c>
      <c r="I30" s="55">
        <f t="shared" si="12"/>
        <v>4.1155697356066168E-2</v>
      </c>
      <c r="J30" s="29">
        <f t="shared" si="13"/>
        <v>5.683264060218074E-2</v>
      </c>
      <c r="K30" s="29">
        <f t="shared" si="14"/>
        <v>5.0621859245558287E-2</v>
      </c>
      <c r="L30" s="29">
        <f t="shared" si="15"/>
        <v>7.3443954392431565E-2</v>
      </c>
      <c r="M30" s="29">
        <f t="shared" si="16"/>
        <v>6.5481701713556162E-2</v>
      </c>
      <c r="N30" s="25">
        <f t="shared" si="17"/>
        <v>0.10930085726639382</v>
      </c>
      <c r="O30" s="29">
        <f t="shared" si="18"/>
        <v>9.766069307434122E-2</v>
      </c>
      <c r="P30" s="29">
        <f t="shared" si="19"/>
        <v>0.14006625590075106</v>
      </c>
      <c r="Q30" s="55">
        <f t="shared" si="20"/>
        <v>0.125386297241323</v>
      </c>
      <c r="R30" s="72"/>
    </row>
    <row r="31" spans="1:18" x14ac:dyDescent="0.2">
      <c r="A31" s="10">
        <v>3</v>
      </c>
      <c r="B31" s="25">
        <f t="shared" si="5"/>
        <v>6.7744302156361402E-2</v>
      </c>
      <c r="C31" s="29">
        <f t="shared" si="6"/>
        <v>6.0379670709973632E-2</v>
      </c>
      <c r="D31" s="29">
        <f t="shared" si="7"/>
        <v>8.7394190926411874E-2</v>
      </c>
      <c r="E31" s="29">
        <f t="shared" si="8"/>
        <v>7.7984132901799619E-2</v>
      </c>
      <c r="F31" s="25">
        <f t="shared" si="9"/>
        <v>3.1578765238309714E-2</v>
      </c>
      <c r="G31" s="29">
        <f t="shared" si="10"/>
        <v>2.8086715114175265E-2</v>
      </c>
      <c r="H31" s="29">
        <f t="shared" si="11"/>
        <v>4.0969960560385821E-2</v>
      </c>
      <c r="I31" s="55">
        <f t="shared" si="12"/>
        <v>3.6459100886854778E-2</v>
      </c>
      <c r="J31" s="29">
        <f t="shared" si="13"/>
        <v>5.0394535552854336E-2</v>
      </c>
      <c r="K31" s="29">
        <f t="shared" si="14"/>
        <v>4.4870496174064689E-2</v>
      </c>
      <c r="L31" s="29">
        <f t="shared" si="15"/>
        <v>6.5189970777317585E-2</v>
      </c>
      <c r="M31" s="29">
        <f t="shared" si="16"/>
        <v>5.8094303131806746E-2</v>
      </c>
      <c r="N31" s="25">
        <f t="shared" si="17"/>
        <v>9.7233228288050144E-2</v>
      </c>
      <c r="O31" s="29">
        <f t="shared" si="18"/>
        <v>8.6814921852976012E-2</v>
      </c>
      <c r="P31" s="29">
        <f t="shared" si="19"/>
        <v>0.12484610120427464</v>
      </c>
      <c r="Q31" s="55">
        <f t="shared" si="20"/>
        <v>0.1116563152832093</v>
      </c>
      <c r="R31" s="72"/>
    </row>
    <row r="32" spans="1:18" x14ac:dyDescent="0.2">
      <c r="A32" s="10">
        <v>4</v>
      </c>
      <c r="B32" s="25">
        <f t="shared" si="5"/>
        <v>6.2703346692867812E-2</v>
      </c>
      <c r="C32" s="29">
        <f t="shared" si="6"/>
        <v>5.5870186260493004E-2</v>
      </c>
      <c r="D32" s="29">
        <f t="shared" si="7"/>
        <v>8.0955605756158677E-2</v>
      </c>
      <c r="E32" s="29">
        <f t="shared" si="8"/>
        <v>7.2211122806376871E-2</v>
      </c>
      <c r="F32" s="25">
        <f t="shared" si="9"/>
        <v>2.9186912142995514E-2</v>
      </c>
      <c r="G32" s="29">
        <f t="shared" si="10"/>
        <v>2.5955801963064129E-2</v>
      </c>
      <c r="H32" s="29">
        <f t="shared" si="11"/>
        <v>3.7880813580787653E-2</v>
      </c>
      <c r="I32" s="55">
        <f t="shared" si="12"/>
        <v>3.3704071192835694E-2</v>
      </c>
      <c r="J32" s="29">
        <f t="shared" si="13"/>
        <v>4.6612198616716172E-2</v>
      </c>
      <c r="K32" s="29">
        <f t="shared" si="14"/>
        <v>4.1493655858057088E-2</v>
      </c>
      <c r="L32" s="29">
        <f t="shared" si="15"/>
        <v>6.0332881059602106E-2</v>
      </c>
      <c r="M32" s="29">
        <f t="shared" si="16"/>
        <v>5.3750581422086996E-2</v>
      </c>
      <c r="N32" s="25">
        <f t="shared" si="17"/>
        <v>9.010614338049161E-2</v>
      </c>
      <c r="O32" s="29">
        <f t="shared" si="18"/>
        <v>8.0417108974945473E-2</v>
      </c>
      <c r="P32" s="29">
        <f t="shared" si="19"/>
        <v>0.11582803194634828</v>
      </c>
      <c r="Q32" s="55">
        <f t="shared" si="20"/>
        <v>0.10353384411810729</v>
      </c>
      <c r="R32" s="72"/>
    </row>
    <row r="33" spans="1:18" x14ac:dyDescent="0.2">
      <c r="A33" s="10">
        <v>5</v>
      </c>
      <c r="B33" s="25">
        <f t="shared" si="5"/>
        <v>5.9195443627667599E-2</v>
      </c>
      <c r="C33" s="29">
        <f t="shared" si="6"/>
        <v>5.2733729340486146E-2</v>
      </c>
      <c r="D33" s="29">
        <f t="shared" si="7"/>
        <v>7.6468906698711314E-2</v>
      </c>
      <c r="E33" s="29">
        <f t="shared" si="8"/>
        <v>6.8190910039175878E-2</v>
      </c>
      <c r="F33" s="25">
        <f t="shared" si="9"/>
        <v>2.7526583819700523E-2</v>
      </c>
      <c r="G33" s="29">
        <f t="shared" si="10"/>
        <v>2.4476954003430085E-2</v>
      </c>
      <c r="H33" s="29">
        <f t="shared" si="11"/>
        <v>3.5735092021422443E-2</v>
      </c>
      <c r="I33" s="55">
        <f t="shared" si="12"/>
        <v>3.179101159519182E-2</v>
      </c>
      <c r="J33" s="29">
        <f t="shared" si="13"/>
        <v>4.3983298919092473E-2</v>
      </c>
      <c r="K33" s="29">
        <f t="shared" si="14"/>
        <v>3.9147480561984915E-2</v>
      </c>
      <c r="L33" s="29">
        <f t="shared" si="15"/>
        <v>5.6953528112064888E-2</v>
      </c>
      <c r="M33" s="29">
        <f t="shared" si="16"/>
        <v>5.0729893918654567E-2</v>
      </c>
      <c r="N33" s="25">
        <f t="shared" si="17"/>
        <v>8.5136163706802326E-2</v>
      </c>
      <c r="O33" s="29">
        <f t="shared" si="18"/>
        <v>7.595900590044502E-2</v>
      </c>
      <c r="P33" s="29">
        <f t="shared" si="19"/>
        <v>0.10952668153453826</v>
      </c>
      <c r="Q33" s="55">
        <f t="shared" si="20"/>
        <v>9.7863808904515182E-2</v>
      </c>
      <c r="R33" s="72"/>
    </row>
    <row r="34" spans="1:18" x14ac:dyDescent="0.2">
      <c r="A34" s="10">
        <v>6</v>
      </c>
      <c r="B34" s="25">
        <f t="shared" si="5"/>
        <v>5.6537955915850868E-2</v>
      </c>
      <c r="C34" s="29">
        <f t="shared" si="6"/>
        <v>5.0358512129789035E-2</v>
      </c>
      <c r="D34" s="29">
        <f t="shared" si="7"/>
        <v>7.306652604606334E-2</v>
      </c>
      <c r="E34" s="29">
        <f t="shared" si="8"/>
        <v>6.5143738950859453E-2</v>
      </c>
      <c r="F34" s="25">
        <f t="shared" si="9"/>
        <v>2.6271001184042686E-2</v>
      </c>
      <c r="G34" s="29">
        <f t="shared" si="10"/>
        <v>2.3358799534821784E-2</v>
      </c>
      <c r="H34" s="29">
        <f t="shared" si="11"/>
        <v>3.4111703589833953E-2</v>
      </c>
      <c r="I34" s="55">
        <f t="shared" si="12"/>
        <v>3.0343965541627216E-2</v>
      </c>
      <c r="J34" s="29">
        <f t="shared" si="13"/>
        <v>4.1993434386630946E-2</v>
      </c>
      <c r="K34" s="29">
        <f t="shared" si="14"/>
        <v>3.7372096794721088E-2</v>
      </c>
      <c r="L34" s="29">
        <f t="shared" si="15"/>
        <v>5.4393753602021033E-2</v>
      </c>
      <c r="M34" s="29">
        <f t="shared" si="16"/>
        <v>4.8442607732189558E-2</v>
      </c>
      <c r="N34" s="25">
        <f t="shared" si="17"/>
        <v>8.136538953531125E-2</v>
      </c>
      <c r="O34" s="29">
        <f t="shared" si="18"/>
        <v>7.2578410553061246E-2</v>
      </c>
      <c r="P34" s="29">
        <f t="shared" si="19"/>
        <v>0.10473883913821491</v>
      </c>
      <c r="Q34" s="55">
        <f t="shared" si="20"/>
        <v>9.3558657228722031E-2</v>
      </c>
    </row>
    <row r="35" spans="1:18" x14ac:dyDescent="0.2">
      <c r="A35" s="10">
        <v>7</v>
      </c>
      <c r="B35" s="25">
        <f t="shared" si="5"/>
        <v>5.4416941648098627E-2</v>
      </c>
      <c r="C35" s="29">
        <f t="shared" si="6"/>
        <v>4.846332428778688E-2</v>
      </c>
      <c r="D35" s="29">
        <f t="shared" si="7"/>
        <v>7.0348902571902294E-2</v>
      </c>
      <c r="E35" s="29">
        <f t="shared" si="8"/>
        <v>6.2710737542193029E-2</v>
      </c>
      <c r="F35" s="25">
        <f t="shared" si="9"/>
        <v>2.5270262308180191E-2</v>
      </c>
      <c r="G35" s="29">
        <f t="shared" si="10"/>
        <v>2.2467711060492612E-2</v>
      </c>
      <c r="H35" s="29">
        <f t="shared" si="11"/>
        <v>3.2817356544518783E-2</v>
      </c>
      <c r="I35" s="55">
        <f t="shared" si="12"/>
        <v>2.9190413867577814E-2</v>
      </c>
      <c r="J35" s="29">
        <f t="shared" si="13"/>
        <v>4.0406325682090571E-2</v>
      </c>
      <c r="K35" s="29">
        <f t="shared" si="14"/>
        <v>3.5956353718794132E-2</v>
      </c>
      <c r="L35" s="29">
        <f t="shared" si="15"/>
        <v>5.235092877574965E-2</v>
      </c>
      <c r="M35" s="29">
        <f t="shared" si="16"/>
        <v>4.6617740209067282E-2</v>
      </c>
      <c r="N35" s="25">
        <f t="shared" si="17"/>
        <v>7.8352335730677014E-2</v>
      </c>
      <c r="O35" s="29">
        <f t="shared" si="18"/>
        <v>6.987824977678736E-2</v>
      </c>
      <c r="P35" s="29">
        <f t="shared" si="19"/>
        <v>0.10090879908121209</v>
      </c>
      <c r="Q35" s="55">
        <f t="shared" si="20"/>
        <v>9.0116605715377274E-2</v>
      </c>
    </row>
    <row r="36" spans="1:18" x14ac:dyDescent="0.2">
      <c r="A36" s="10">
        <v>8</v>
      </c>
      <c r="B36" s="25">
        <f t="shared" si="5"/>
        <v>5.2663000247085368E-2</v>
      </c>
      <c r="C36" s="29">
        <f t="shared" si="6"/>
        <v>4.6896486924575376E-2</v>
      </c>
      <c r="D36" s="29">
        <f t="shared" si="7"/>
        <v>6.8100205024636096E-2</v>
      </c>
      <c r="E36" s="29">
        <f t="shared" si="8"/>
        <v>6.0698153734656368E-2</v>
      </c>
      <c r="F36" s="25">
        <f t="shared" si="9"/>
        <v>2.4443635697936394E-2</v>
      </c>
      <c r="G36" s="29">
        <f t="shared" si="10"/>
        <v>2.1731734863034702E-2</v>
      </c>
      <c r="H36" s="29">
        <f t="shared" si="11"/>
        <v>3.1747900391619677E-2</v>
      </c>
      <c r="I36" s="55">
        <f t="shared" si="12"/>
        <v>2.8237420749887998E-2</v>
      </c>
      <c r="J36" s="29">
        <f t="shared" si="13"/>
        <v>3.9094596386077707E-2</v>
      </c>
      <c r="K36" s="29">
        <f t="shared" si="14"/>
        <v>3.4786454637254938E-2</v>
      </c>
      <c r="L36" s="29">
        <f t="shared" si="15"/>
        <v>5.0661780001792334E-2</v>
      </c>
      <c r="M36" s="29">
        <f t="shared" si="16"/>
        <v>4.5109146892973184E-2</v>
      </c>
      <c r="N36" s="25">
        <f t="shared" si="17"/>
        <v>7.5858394759905523E-2</v>
      </c>
      <c r="O36" s="29">
        <f t="shared" si="18"/>
        <v>6.7644043153707756E-2</v>
      </c>
      <c r="P36" s="29">
        <f t="shared" si="19"/>
        <v>9.7735750663431542E-2</v>
      </c>
      <c r="Q36" s="55">
        <f t="shared" si="20"/>
        <v>8.7266237456632201E-2</v>
      </c>
    </row>
    <row r="37" spans="1:18" x14ac:dyDescent="0.2">
      <c r="A37" s="10">
        <v>9</v>
      </c>
      <c r="B37" s="25">
        <f t="shared" si="5"/>
        <v>5.1174796026056901E-2</v>
      </c>
      <c r="C37" s="29">
        <f t="shared" si="6"/>
        <v>4.5567294060963492E-2</v>
      </c>
      <c r="D37" s="29">
        <f t="shared" si="7"/>
        <v>6.6191212593618931E-2</v>
      </c>
      <c r="E37" s="29">
        <f t="shared" si="8"/>
        <v>5.8990033464670022E-2</v>
      </c>
      <c r="F37" s="25">
        <f t="shared" si="9"/>
        <v>2.3742901073027789E-2</v>
      </c>
      <c r="G37" s="29">
        <f t="shared" si="10"/>
        <v>2.1107899733641022E-2</v>
      </c>
      <c r="H37" s="29">
        <f t="shared" si="11"/>
        <v>3.0841102652488184E-2</v>
      </c>
      <c r="I37" s="55">
        <f t="shared" si="12"/>
        <v>2.7429465159352961E-2</v>
      </c>
      <c r="J37" s="29">
        <f t="shared" si="13"/>
        <v>3.7982105913012321E-2</v>
      </c>
      <c r="K37" s="29">
        <f t="shared" si="14"/>
        <v>3.3794392154389286E-2</v>
      </c>
      <c r="L37" s="29">
        <f t="shared" si="15"/>
        <v>4.922864743769384E-2</v>
      </c>
      <c r="M37" s="29">
        <f t="shared" si="16"/>
        <v>4.3829439961830197E-2</v>
      </c>
      <c r="N37" s="25">
        <f t="shared" si="17"/>
        <v>7.374064726181484E-2</v>
      </c>
      <c r="O37" s="29">
        <f t="shared" si="18"/>
        <v>6.5747381900062574E-2</v>
      </c>
      <c r="P37" s="29">
        <f t="shared" si="19"/>
        <v>9.5039291616917154E-2</v>
      </c>
      <c r="Q37" s="55">
        <f t="shared" si="20"/>
        <v>8.4844876047678763E-2</v>
      </c>
    </row>
    <row r="38" spans="1:18" x14ac:dyDescent="0.2">
      <c r="A38" s="11">
        <v>10</v>
      </c>
      <c r="B38" s="26">
        <f t="shared" si="5"/>
        <v>4.9887137143352356E-2</v>
      </c>
      <c r="C38" s="56">
        <f t="shared" si="6"/>
        <v>4.4417407415706101E-2</v>
      </c>
      <c r="D38" s="56">
        <f t="shared" si="7"/>
        <v>6.4538735523001045E-2</v>
      </c>
      <c r="E38" s="56">
        <f t="shared" si="8"/>
        <v>5.7511753219756989E-2</v>
      </c>
      <c r="F38" s="26">
        <f t="shared" si="9"/>
        <v>2.3137076111243271E-2</v>
      </c>
      <c r="G38" s="56">
        <f t="shared" si="10"/>
        <v>2.0568599246347907E-2</v>
      </c>
      <c r="H38" s="56">
        <f t="shared" si="11"/>
        <v>3.0056965062243868E-2</v>
      </c>
      <c r="I38" s="57">
        <f t="shared" si="12"/>
        <v>2.673086796878521E-2</v>
      </c>
      <c r="J38" s="56">
        <f t="shared" si="13"/>
        <v>3.7019900953598861E-2</v>
      </c>
      <c r="K38" s="56">
        <f t="shared" si="14"/>
        <v>3.2936450443164289E-2</v>
      </c>
      <c r="L38" s="56">
        <f t="shared" si="15"/>
        <v>4.7988709697724952E-2</v>
      </c>
      <c r="M38" s="56">
        <f t="shared" si="16"/>
        <v>4.2722419751706875E-2</v>
      </c>
      <c r="N38" s="26">
        <f t="shared" si="17"/>
        <v>7.1907051540875178E-2</v>
      </c>
      <c r="O38" s="56">
        <f t="shared" si="18"/>
        <v>6.4105600765840154E-2</v>
      </c>
      <c r="P38" s="56">
        <f t="shared" si="19"/>
        <v>9.2703120878266709E-2</v>
      </c>
      <c r="Q38" s="57">
        <f t="shared" si="20"/>
        <v>8.2747699996872703E-2</v>
      </c>
    </row>
    <row r="39" spans="1:18" x14ac:dyDescent="0.2">
      <c r="G39" s="29"/>
      <c r="H39" s="29"/>
      <c r="I39" s="29"/>
    </row>
    <row r="40" spans="1:18" x14ac:dyDescent="0.2">
      <c r="A40" t="s">
        <v>159</v>
      </c>
      <c r="R40" s="31"/>
    </row>
    <row r="41" spans="1:18" x14ac:dyDescent="0.2">
      <c r="A41" t="s">
        <v>160</v>
      </c>
      <c r="R41" s="31"/>
    </row>
    <row r="42" spans="1:18" x14ac:dyDescent="0.2">
      <c r="A42" t="s">
        <v>161</v>
      </c>
      <c r="R42" s="31"/>
    </row>
    <row r="43" spans="1:18" x14ac:dyDescent="0.2">
      <c r="R43" s="31"/>
    </row>
    <row r="44" spans="1:18" s="115" customFormat="1" x14ac:dyDescent="0.2">
      <c r="A44" s="129" t="s">
        <v>230</v>
      </c>
      <c r="R44" s="123"/>
    </row>
    <row r="45" spans="1:18" x14ac:dyDescent="0.2">
      <c r="A45">
        <v>0</v>
      </c>
    </row>
    <row r="46" spans="1:18" x14ac:dyDescent="0.2">
      <c r="A46">
        <v>1</v>
      </c>
      <c r="B46" s="38">
        <f ca="1">1-EXP(B$24*($A45^$F$8-$A46^$F$8))</f>
        <v>9.6054167830692427E-2</v>
      </c>
      <c r="C46" s="38">
        <f t="shared" ref="C46:Q55" ca="1" si="21">1-EXP(C$24*($A45^$F$8-$A46^$F$8))</f>
        <v>9.3059524784165015E-2</v>
      </c>
      <c r="D46" s="38">
        <f t="shared" ca="1" si="21"/>
        <v>0.13707805959255404</v>
      </c>
      <c r="E46" s="38">
        <f t="shared" ca="1" si="21"/>
        <v>0.13290136082490389</v>
      </c>
      <c r="F46" s="38">
        <f t="shared" ca="1" si="21"/>
        <v>4.7753109754909095E-2</v>
      </c>
      <c r="G46" s="38">
        <f t="shared" ca="1" si="21"/>
        <v>4.6225878042663093E-2</v>
      </c>
      <c r="H46" s="38">
        <f t="shared" ca="1" si="21"/>
        <v>6.8943352459133411E-2</v>
      </c>
      <c r="I46" s="38">
        <f t="shared" ca="1" si="21"/>
        <v>6.676253142314903E-2</v>
      </c>
      <c r="J46" s="38">
        <f t="shared" ca="1" si="21"/>
        <v>7.457777008161881E-2</v>
      </c>
      <c r="K46" s="38">
        <f t="shared" ca="1" si="21"/>
        <v>7.2225724343995323E-2</v>
      </c>
      <c r="L46" s="38">
        <f t="shared" ca="1" si="21"/>
        <v>0.1069843797249308</v>
      </c>
      <c r="M46" s="38">
        <f t="shared" ca="1" si="21"/>
        <v>0.1036688953647813</v>
      </c>
      <c r="N46" s="38">
        <f ca="1">1-EXP(N$24*($A45^$F$8-$A46^$F$8))</f>
        <v>0.13241226072170575</v>
      </c>
      <c r="O46" s="38">
        <f t="shared" ca="1" si="21"/>
        <v>0.1283669283469715</v>
      </c>
      <c r="P46" s="38">
        <f t="shared" ca="1" si="21"/>
        <v>0.18727684588564297</v>
      </c>
      <c r="Q46" s="38">
        <f t="shared" ca="1" si="21"/>
        <v>0.18173854024500757</v>
      </c>
    </row>
    <row r="47" spans="1:18" x14ac:dyDescent="0.2">
      <c r="A47">
        <v>2</v>
      </c>
      <c r="B47" s="38">
        <f t="shared" ref="B47:B55" ca="1" si="22">1-EXP(B$24*($A46^$F$8-$A47^$F$8))</f>
        <v>6.9516970917526621E-2</v>
      </c>
      <c r="C47" s="38">
        <f t="shared" ca="1" si="21"/>
        <v>6.7318668536052173E-2</v>
      </c>
      <c r="D47" s="38">
        <f t="shared" ca="1" si="21"/>
        <v>9.9845797625095822E-2</v>
      </c>
      <c r="E47" s="38">
        <f ca="1">1-EXP(E$24*($A46^$F$8-$A47^$F$8))</f>
        <v>9.6739377979854879E-2</v>
      </c>
      <c r="F47" s="38">
        <f t="shared" ca="1" si="21"/>
        <v>3.4308909128059728E-2</v>
      </c>
      <c r="G47" s="38">
        <f t="shared" ca="1" si="21"/>
        <v>3.3204128482641648E-2</v>
      </c>
      <c r="H47" s="38">
        <f t="shared" ca="1" si="21"/>
        <v>4.9690541441562264E-2</v>
      </c>
      <c r="I47" s="38">
        <f t="shared" ca="1" si="21"/>
        <v>4.8102925121327078E-2</v>
      </c>
      <c r="J47" s="38">
        <f t="shared" ca="1" si="21"/>
        <v>5.3797284206164142E-2</v>
      </c>
      <c r="K47" s="38">
        <f t="shared" ca="1" si="21"/>
        <v>5.2082086337325362E-2</v>
      </c>
      <c r="L47" s="38">
        <f t="shared" ca="1" si="21"/>
        <v>7.7558384464634589E-2</v>
      </c>
      <c r="M47" s="38">
        <f t="shared" ca="1" si="21"/>
        <v>7.5116200813245104E-2</v>
      </c>
      <c r="N47" s="38">
        <f t="shared" ca="1" si="21"/>
        <v>9.6375890522441665E-2</v>
      </c>
      <c r="O47" s="38">
        <f t="shared" ca="1" si="21"/>
        <v>9.3371743489382597E-2</v>
      </c>
      <c r="P47" s="38">
        <f ca="1">1-EXP(P$24*($A46^$F$8-$A47^$F$8))</f>
        <v>0.13752639568727476</v>
      </c>
      <c r="Q47" s="38">
        <f t="shared" ca="1" si="21"/>
        <v>0.13333711615617061</v>
      </c>
    </row>
    <row r="48" spans="1:18" x14ac:dyDescent="0.2">
      <c r="A48">
        <v>3</v>
      </c>
      <c r="B48" s="38">
        <f t="shared" ca="1" si="22"/>
        <v>6.2063400498358123E-2</v>
      </c>
      <c r="C48" s="38">
        <f t="shared" ca="1" si="21"/>
        <v>6.009312226435759E-2</v>
      </c>
      <c r="D48" s="38">
        <f t="shared" ca="1" si="21"/>
        <v>8.9299515440721011E-2</v>
      </c>
      <c r="E48" s="38">
        <f ca="1">1-EXP(E$24*($A47^$F$8-$A48^$F$8))</f>
        <v>8.6505249346867319E-2</v>
      </c>
      <c r="F48" s="38">
        <f t="shared" ca="1" si="21"/>
        <v>3.0568464241637949E-2</v>
      </c>
      <c r="G48" s="38">
        <f t="shared" ca="1" si="21"/>
        <v>2.9582277083179842E-2</v>
      </c>
      <c r="H48" s="38">
        <f t="shared" ca="1" si="21"/>
        <v>4.4311994911993668E-2</v>
      </c>
      <c r="I48" s="38">
        <f t="shared" ca="1" si="21"/>
        <v>4.2892321806207057E-2</v>
      </c>
      <c r="J48" s="38">
        <f t="shared" ca="1" si="21"/>
        <v>4.7985532734327152E-2</v>
      </c>
      <c r="K48" s="38">
        <f t="shared" ca="1" si="21"/>
        <v>4.6451050406836281E-2</v>
      </c>
      <c r="L48" s="38">
        <f t="shared" ca="1" si="21"/>
        <v>6.9275101505366088E-2</v>
      </c>
      <c r="M48" s="38">
        <f t="shared" ca="1" si="21"/>
        <v>6.7084168861709981E-2</v>
      </c>
      <c r="N48" s="38">
        <f t="shared" ca="1" si="21"/>
        <v>8.6178357116289295E-2</v>
      </c>
      <c r="O48" s="38">
        <f t="shared" ca="1" si="21"/>
        <v>8.3477218758202465E-2</v>
      </c>
      <c r="P48" s="38">
        <f ca="1">1-EXP(P$24*($A47^$F$8-$A48^$F$8))</f>
        <v>0.12328000312750731</v>
      </c>
      <c r="Q48" s="38">
        <f t="shared" ca="1" si="21"/>
        <v>0.11949409820579393</v>
      </c>
    </row>
    <row r="49" spans="1:17" x14ac:dyDescent="0.2">
      <c r="A49">
        <v>4</v>
      </c>
      <c r="B49" s="38">
        <f t="shared" ca="1" si="22"/>
        <v>5.7656881811459337E-2</v>
      </c>
      <c r="C49" s="38">
        <f t="shared" ca="1" si="21"/>
        <v>5.5822295876347572E-2</v>
      </c>
      <c r="D49" s="38">
        <f t="shared" ca="1" si="21"/>
        <v>8.3046425069677521E-2</v>
      </c>
      <c r="E49" s="38">
        <f ca="1">1-EXP(E$24*($A48^$F$8-$A49^$F$8))</f>
        <v>8.0439076363060802E-2</v>
      </c>
      <c r="F49" s="38">
        <f t="shared" ca="1" si="21"/>
        <v>2.8364333240207151E-2</v>
      </c>
      <c r="G49" s="38">
        <f t="shared" ca="1" si="21"/>
        <v>2.7448244049179227E-2</v>
      </c>
      <c r="H49" s="38">
        <f t="shared" ca="1" si="21"/>
        <v>4.1138105687927862E-2</v>
      </c>
      <c r="I49" s="38">
        <f t="shared" ca="1" si="21"/>
        <v>3.9817987060312254E-2</v>
      </c>
      <c r="J49" s="38">
        <f t="shared" ca="1" si="21"/>
        <v>4.4554703386078698E-2</v>
      </c>
      <c r="K49" s="38">
        <f t="shared" ca="1" si="21"/>
        <v>4.3127431062126242E-2</v>
      </c>
      <c r="L49" s="38">
        <f t="shared" ca="1" si="21"/>
        <v>6.4374325196512983E-2</v>
      </c>
      <c r="M49" s="38">
        <f t="shared" ca="1" si="21"/>
        <v>6.2333147914445108E-2</v>
      </c>
      <c r="N49" s="38">
        <f t="shared" ca="1" si="21"/>
        <v>8.0134089150203924E-2</v>
      </c>
      <c r="O49" s="38">
        <f t="shared" ca="1" si="21"/>
        <v>7.7614258970117422E-2</v>
      </c>
      <c r="P49" s="38">
        <f t="shared" ca="1" si="21"/>
        <v>0.11480127090915004</v>
      </c>
      <c r="Q49" s="38">
        <f t="shared" ca="1" si="21"/>
        <v>0.111258938258884</v>
      </c>
    </row>
    <row r="50" spans="1:17" x14ac:dyDescent="0.2">
      <c r="A50">
        <v>5</v>
      </c>
      <c r="B50" s="38">
        <f t="shared" ca="1" si="22"/>
        <v>5.4581320399999744E-2</v>
      </c>
      <c r="C50" s="38">
        <f t="shared" ca="1" si="21"/>
        <v>5.28418296086276E-2</v>
      </c>
      <c r="D50" s="38">
        <f t="shared" ca="1" si="21"/>
        <v>7.8674056352209587E-2</v>
      </c>
      <c r="E50" s="38">
        <f ca="1">1-EXP(E$24*($A49^$F$8-$A50^$F$8))</f>
        <v>7.6198211861299603E-2</v>
      </c>
      <c r="F50" s="38">
        <f t="shared" ca="1" si="21"/>
        <v>2.6829090731966598E-2</v>
      </c>
      <c r="G50" s="38">
        <f t="shared" ca="1" si="21"/>
        <v>2.596192054602231E-2</v>
      </c>
      <c r="H50" s="38">
        <f t="shared" ca="1" si="21"/>
        <v>3.8925440109996434E-2</v>
      </c>
      <c r="I50" s="38">
        <f t="shared" ca="1" si="21"/>
        <v>3.767492275254658E-2</v>
      </c>
      <c r="J50" s="38">
        <f t="shared" ca="1" si="21"/>
        <v>4.2162341803348435E-2</v>
      </c>
      <c r="K50" s="38">
        <f t="shared" ca="1" si="21"/>
        <v>4.0810059778422003E-2</v>
      </c>
      <c r="L50" s="38">
        <f t="shared" ca="1" si="21"/>
        <v>6.0952156136777069E-2</v>
      </c>
      <c r="M50" s="38">
        <f t="shared" ca="1" si="21"/>
        <v>5.9016035204477624E-2</v>
      </c>
      <c r="N50" s="38">
        <f t="shared" ca="1" si="21"/>
        <v>7.5908632163921852E-2</v>
      </c>
      <c r="O50" s="38">
        <f t="shared" ref="O50:O55" ca="1" si="23">1-EXP(O$24*($A49^$F$8-$A50^$F$8))</f>
        <v>7.3516301575767384E-2</v>
      </c>
      <c r="P50" s="38">
        <f t="shared" ca="1" si="21"/>
        <v>0.10885867041886454</v>
      </c>
      <c r="Q50" s="38">
        <f t="shared" ca="1" si="21"/>
        <v>0.10548859460532245</v>
      </c>
    </row>
    <row r="51" spans="1:17" x14ac:dyDescent="0.2">
      <c r="A51">
        <v>6</v>
      </c>
      <c r="B51" s="38">
        <f t="shared" ca="1" si="22"/>
        <v>5.2246006592620575E-2</v>
      </c>
      <c r="C51" s="38">
        <f t="shared" ca="1" si="21"/>
        <v>5.0578934928446673E-2</v>
      </c>
      <c r="D51" s="38">
        <f t="shared" ca="1" si="21"/>
        <v>7.534968649163698E-2</v>
      </c>
      <c r="E51" s="38">
        <f ca="1">1-EXP(E$24*($A50^$F$8-$A51^$F$8))</f>
        <v>7.2974267634961287E-2</v>
      </c>
      <c r="F51" s="38">
        <f t="shared" ca="1" si="21"/>
        <v>2.5665079896190379E-2</v>
      </c>
      <c r="G51" s="38">
        <f t="shared" ca="1" si="21"/>
        <v>2.483505097047578E-2</v>
      </c>
      <c r="H51" s="38">
        <f t="shared" ca="1" si="21"/>
        <v>3.7246741026387697E-2</v>
      </c>
      <c r="I51" s="38">
        <f t="shared" ca="1" si="21"/>
        <v>3.604913639033569E-2</v>
      </c>
      <c r="J51" s="38">
        <f t="shared" ca="1" si="21"/>
        <v>4.0346999129654226E-2</v>
      </c>
      <c r="K51" s="38">
        <f t="shared" ca="1" si="21"/>
        <v>3.9051746846442748E-2</v>
      </c>
      <c r="L51" s="38">
        <f t="shared" ca="1" si="21"/>
        <v>5.8352762470702646E-2</v>
      </c>
      <c r="M51" s="38">
        <f t="shared" ca="1" si="21"/>
        <v>5.6496704340926351E-2</v>
      </c>
      <c r="N51" s="38">
        <f t="shared" ca="1" si="21"/>
        <v>7.2696452212379303E-2</v>
      </c>
      <c r="O51" s="38">
        <f t="shared" ca="1" si="23"/>
        <v>7.0401457152928004E-2</v>
      </c>
      <c r="P51" s="38">
        <f t="shared" ca="1" si="21"/>
        <v>0.1043327512765706</v>
      </c>
      <c r="Q51" s="38">
        <f t="shared" ca="1" si="21"/>
        <v>0.1010947130527784</v>
      </c>
    </row>
    <row r="52" spans="1:17" x14ac:dyDescent="0.2">
      <c r="A52">
        <v>7</v>
      </c>
      <c r="B52" s="38">
        <f t="shared" ca="1" si="22"/>
        <v>5.0378625636438357E-2</v>
      </c>
      <c r="C52" s="38">
        <f t="shared" ca="1" si="21"/>
        <v>4.8769593704050873E-2</v>
      </c>
      <c r="D52" s="38">
        <f t="shared" ca="1" si="21"/>
        <v>7.268871672665389E-2</v>
      </c>
      <c r="E52" s="38">
        <f t="shared" ca="1" si="21"/>
        <v>7.0393956495020893E-2</v>
      </c>
      <c r="F52" s="38">
        <f t="shared" ca="1" si="21"/>
        <v>2.4735368275691449E-2</v>
      </c>
      <c r="G52" s="38">
        <f t="shared" ca="1" si="21"/>
        <v>2.3935036263919462E-2</v>
      </c>
      <c r="H52" s="38">
        <f t="shared" ca="1" si="21"/>
        <v>3.5905277983258932E-2</v>
      </c>
      <c r="I52" s="38">
        <f t="shared" ca="1" si="21"/>
        <v>3.4750023108209183E-2</v>
      </c>
      <c r="J52" s="38">
        <f t="shared" ca="1" si="21"/>
        <v>3.8896149626931886E-2</v>
      </c>
      <c r="K52" s="38">
        <f t="shared" ca="1" si="21"/>
        <v>3.764655471094891E-2</v>
      </c>
      <c r="L52" s="38">
        <f t="shared" ca="1" si="21"/>
        <v>5.6273660684189708E-2</v>
      </c>
      <c r="M52" s="38">
        <f t="shared" ca="1" si="21"/>
        <v>5.4481804041178528E-2</v>
      </c>
      <c r="N52" s="38">
        <f t="shared" ca="1" si="21"/>
        <v>7.0125588543392126E-2</v>
      </c>
      <c r="O52" s="38">
        <f t="shared" ca="1" si="23"/>
        <v>6.7908750474392932E-2</v>
      </c>
      <c r="P52" s="38">
        <f t="shared" ca="1" si="21"/>
        <v>0.10070523868963455</v>
      </c>
      <c r="Q52" s="38">
        <f t="shared" ca="1" si="21"/>
        <v>9.7573553369439403E-2</v>
      </c>
    </row>
    <row r="53" spans="1:17" x14ac:dyDescent="0.2">
      <c r="A53">
        <v>8</v>
      </c>
      <c r="B53" s="38">
        <f t="shared" ca="1" si="22"/>
        <v>4.8831962334666246E-2</v>
      </c>
      <c r="C53" s="38">
        <f t="shared" ca="1" si="21"/>
        <v>4.7271090199609067E-2</v>
      </c>
      <c r="D53" s="38">
        <f t="shared" ca="1" si="21"/>
        <v>7.048293832422281E-2</v>
      </c>
      <c r="E53" s="38">
        <f t="shared" ca="1" si="21"/>
        <v>6.8255222921352443E-2</v>
      </c>
      <c r="F53" s="38">
        <f t="shared" ca="1" si="21"/>
        <v>2.3966045396352165E-2</v>
      </c>
      <c r="G53" s="38">
        <f t="shared" ca="1" si="21"/>
        <v>2.319030839726044E-2</v>
      </c>
      <c r="H53" s="38">
        <f t="shared" ca="1" si="21"/>
        <v>3.4794791961813121E-2</v>
      </c>
      <c r="I53" s="38">
        <f t="shared" ca="1" si="21"/>
        <v>3.3674639733551781E-2</v>
      </c>
      <c r="J53" s="38">
        <f t="shared" ca="1" si="21"/>
        <v>3.7694981831814744E-2</v>
      </c>
      <c r="K53" s="38">
        <f t="shared" ca="1" si="21"/>
        <v>3.6483239519723543E-2</v>
      </c>
      <c r="L53" s="38">
        <f t="shared" ca="1" si="21"/>
        <v>5.4551266054053471E-2</v>
      </c>
      <c r="M53" s="38">
        <f t="shared" ca="1" si="21"/>
        <v>5.2812706099535478E-2</v>
      </c>
      <c r="N53" s="38">
        <f t="shared" ca="1" si="21"/>
        <v>6.7994707053526393E-2</v>
      </c>
      <c r="O53" s="38">
        <f t="shared" ca="1" si="23"/>
        <v>6.5842821141406827E-2</v>
      </c>
      <c r="P53" s="38">
        <f t="shared" ca="1" si="21"/>
        <v>9.7695046507924155E-2</v>
      </c>
      <c r="Q53" s="38">
        <f t="shared" ca="1" si="21"/>
        <v>9.4651968466603953E-2</v>
      </c>
    </row>
    <row r="54" spans="1:17" x14ac:dyDescent="0.2">
      <c r="A54">
        <v>9</v>
      </c>
      <c r="B54" s="38">
        <f t="shared" ca="1" si="22"/>
        <v>4.751781455037174E-2</v>
      </c>
      <c r="C54" s="38">
        <f t="shared" ca="1" si="21"/>
        <v>4.5997924888139363E-2</v>
      </c>
      <c r="D54" s="38">
        <f t="shared" ca="1" si="21"/>
        <v>6.8607465804939483E-2</v>
      </c>
      <c r="E54" s="38">
        <f t="shared" ca="1" si="21"/>
        <v>6.643688631350475E-2</v>
      </c>
      <c r="F54" s="38">
        <f t="shared" ca="1" si="21"/>
        <v>2.3312884183813498E-2</v>
      </c>
      <c r="G54" s="38">
        <f t="shared" ca="1" si="21"/>
        <v>2.255804363541758E-2</v>
      </c>
      <c r="H54" s="38">
        <f t="shared" ca="1" si="21"/>
        <v>3.3851664499153222E-2</v>
      </c>
      <c r="I54" s="38">
        <f t="shared" ca="1" si="21"/>
        <v>3.2761356508238526E-2</v>
      </c>
      <c r="J54" s="38">
        <f t="shared" ca="1" si="21"/>
        <v>3.6674746791957147E-2</v>
      </c>
      <c r="K54" s="38">
        <f t="shared" ca="1" si="21"/>
        <v>3.5495192671908038E-2</v>
      </c>
      <c r="L54" s="38">
        <f t="shared" ca="1" si="21"/>
        <v>5.3087540102651043E-2</v>
      </c>
      <c r="M54" s="38">
        <f t="shared" ca="1" si="21"/>
        <v>5.1394351037641339E-2</v>
      </c>
      <c r="N54" s="38">
        <f t="shared" ca="1" si="21"/>
        <v>6.618306144773034E-2</v>
      </c>
      <c r="O54" s="38">
        <f t="shared" ca="1" si="23"/>
        <v>6.4086518628684752E-2</v>
      </c>
      <c r="P54" s="38">
        <f t="shared" ca="1" si="21"/>
        <v>9.5133332283972694E-2</v>
      </c>
      <c r="Q54" s="38">
        <f t="shared" ca="1" si="21"/>
        <v>9.2165911683693147E-2</v>
      </c>
    </row>
    <row r="55" spans="1:17" x14ac:dyDescent="0.2">
      <c r="A55">
        <v>10</v>
      </c>
      <c r="B55" s="38">
        <f t="shared" ca="1" si="22"/>
        <v>4.6379363211652147E-2</v>
      </c>
      <c r="C55" s="38">
        <f t="shared" ca="1" si="21"/>
        <v>4.4895023334026174E-2</v>
      </c>
      <c r="D55" s="38">
        <f t="shared" ca="1" si="21"/>
        <v>6.6981774269203931E-2</v>
      </c>
      <c r="E55" s="38">
        <f t="shared" ca="1" si="21"/>
        <v>6.4860818188268499E-2</v>
      </c>
      <c r="F55" s="38">
        <f t="shared" ca="1" si="21"/>
        <v>2.2747423504268061E-2</v>
      </c>
      <c r="G55" s="38">
        <f t="shared" ca="1" si="21"/>
        <v>2.2010684805669589E-2</v>
      </c>
      <c r="H55" s="38">
        <f t="shared" ca="1" si="21"/>
        <v>3.3034937284402432E-2</v>
      </c>
      <c r="I55" s="38">
        <f t="shared" ca="1" si="21"/>
        <v>3.1970497324478653E-2</v>
      </c>
      <c r="J55" s="38">
        <f t="shared" ca="1" si="21"/>
        <v>3.5791177766847926E-2</v>
      </c>
      <c r="K55" s="38">
        <f t="shared" ca="1" si="21"/>
        <v>3.4639527749304788E-2</v>
      </c>
      <c r="L55" s="38">
        <f t="shared" ca="1" si="21"/>
        <v>5.1819311920408673E-2</v>
      </c>
      <c r="M55" s="38">
        <f t="shared" ca="1" si="21"/>
        <v>5.0165491993516498E-2</v>
      </c>
      <c r="N55" s="38">
        <f t="shared" ca="1" si="21"/>
        <v>6.4612804129669077E-2</v>
      </c>
      <c r="O55" s="38">
        <f t="shared" ca="1" si="23"/>
        <v>6.2564320633532677E-2</v>
      </c>
      <c r="P55" s="38">
        <f t="shared" ca="1" si="21"/>
        <v>9.2911097318988278E-2</v>
      </c>
      <c r="Q55" s="38">
        <f t="shared" ca="1" si="21"/>
        <v>9.0009494734421325E-2</v>
      </c>
    </row>
    <row r="57" spans="1:17" x14ac:dyDescent="0.2">
      <c r="A57" s="5" t="s">
        <v>214</v>
      </c>
      <c r="B57" t="s">
        <v>202</v>
      </c>
      <c r="C57" t="s">
        <v>203</v>
      </c>
      <c r="D57" t="s">
        <v>204</v>
      </c>
      <c r="E57" t="s">
        <v>205</v>
      </c>
      <c r="F57" t="s">
        <v>206</v>
      </c>
      <c r="G57" t="s">
        <v>207</v>
      </c>
      <c r="H57" t="s">
        <v>208</v>
      </c>
    </row>
    <row r="58" spans="1:17" x14ac:dyDescent="0.2">
      <c r="A58" t="s">
        <v>202</v>
      </c>
      <c r="B58">
        <v>2.216185E-2</v>
      </c>
      <c r="C58">
        <v>-1.5551300000000001E-2</v>
      </c>
      <c r="D58">
        <v>-1.6317700000000001E-2</v>
      </c>
      <c r="E58">
        <v>-1.7067200000000001E-2</v>
      </c>
      <c r="F58">
        <v>-3.5017E-3</v>
      </c>
      <c r="G58">
        <v>-2.4732000000000001E-3</v>
      </c>
      <c r="H58">
        <v>1.9653800000000001E-3</v>
      </c>
    </row>
    <row r="59" spans="1:17" x14ac:dyDescent="0.2">
      <c r="A59" t="s">
        <v>203</v>
      </c>
      <c r="B59">
        <v>-1.5551300000000001E-2</v>
      </c>
      <c r="C59">
        <v>3.010109E-2</v>
      </c>
      <c r="D59">
        <v>1.7044589999999998E-2</v>
      </c>
      <c r="E59">
        <v>1.6396649999999999E-2</v>
      </c>
      <c r="F59">
        <v>2.8916E-4</v>
      </c>
      <c r="G59">
        <v>2.6072999999999998E-4</v>
      </c>
      <c r="H59">
        <v>8.2516000000000002E-4</v>
      </c>
    </row>
    <row r="60" spans="1:17" x14ac:dyDescent="0.2">
      <c r="A60" t="s">
        <v>204</v>
      </c>
      <c r="B60">
        <v>-1.6317700000000001E-2</v>
      </c>
      <c r="C60">
        <v>1.7044589999999998E-2</v>
      </c>
      <c r="D60">
        <v>2.1561609999999998E-2</v>
      </c>
      <c r="E60">
        <v>1.6936E-2</v>
      </c>
      <c r="F60">
        <v>-4.415E-4</v>
      </c>
      <c r="G60">
        <v>-3.7629999999999999E-4</v>
      </c>
      <c r="H60">
        <v>2.0278000000000001E-4</v>
      </c>
    </row>
    <row r="61" spans="1:17" x14ac:dyDescent="0.2">
      <c r="A61" t="s">
        <v>205</v>
      </c>
      <c r="B61">
        <v>-1.7067200000000001E-2</v>
      </c>
      <c r="C61">
        <v>1.6396649999999999E-2</v>
      </c>
      <c r="D61">
        <v>1.6936E-2</v>
      </c>
      <c r="E61">
        <v>2.683702E-2</v>
      </c>
      <c r="F61" s="113">
        <v>-1.7900000000000001E-5</v>
      </c>
      <c r="G61">
        <v>-3.0379999999999999E-3</v>
      </c>
      <c r="H61">
        <v>-4.95E-4</v>
      </c>
    </row>
    <row r="62" spans="1:17" x14ac:dyDescent="0.2">
      <c r="A62" t="s">
        <v>206</v>
      </c>
      <c r="B62">
        <v>-3.5017E-3</v>
      </c>
      <c r="C62">
        <v>2.8916E-4</v>
      </c>
      <c r="D62">
        <v>-4.415E-4</v>
      </c>
      <c r="E62" s="113">
        <v>-1.7900000000000001E-5</v>
      </c>
      <c r="F62">
        <v>1.005822E-2</v>
      </c>
      <c r="G62">
        <v>-5.4549999999999998E-4</v>
      </c>
      <c r="H62">
        <v>-3.5349999999999997E-4</v>
      </c>
    </row>
    <row r="63" spans="1:17" x14ac:dyDescent="0.2">
      <c r="A63" t="s">
        <v>207</v>
      </c>
      <c r="B63">
        <v>-2.4732000000000001E-3</v>
      </c>
      <c r="C63">
        <v>2.6072999999999998E-4</v>
      </c>
      <c r="D63">
        <v>-3.7629999999999999E-4</v>
      </c>
      <c r="E63">
        <v>-3.0379999999999999E-3</v>
      </c>
      <c r="F63">
        <v>-5.4549999999999998E-4</v>
      </c>
      <c r="G63">
        <v>1.033327E-2</v>
      </c>
      <c r="H63" s="113">
        <v>-5.1199999999999998E-5</v>
      </c>
    </row>
    <row r="64" spans="1:17" x14ac:dyDescent="0.2">
      <c r="A64" t="s">
        <v>208</v>
      </c>
      <c r="B64">
        <v>1.9653800000000001E-3</v>
      </c>
      <c r="C64">
        <v>8.2516000000000002E-4</v>
      </c>
      <c r="D64">
        <v>2.0278000000000001E-4</v>
      </c>
      <c r="E64">
        <v>-4.95E-4</v>
      </c>
      <c r="F64">
        <v>-3.5349999999999997E-4</v>
      </c>
      <c r="G64" s="113">
        <v>-5.1199999999999998E-5</v>
      </c>
      <c r="H64">
        <v>1.0086800000000001E-3</v>
      </c>
    </row>
    <row r="66" spans="1:8" x14ac:dyDescent="0.2">
      <c r="A66" s="5" t="s">
        <v>209</v>
      </c>
      <c r="B66" t="s">
        <v>202</v>
      </c>
      <c r="C66" t="s">
        <v>203</v>
      </c>
      <c r="D66" t="s">
        <v>204</v>
      </c>
      <c r="E66" t="s">
        <v>205</v>
      </c>
      <c r="F66" t="s">
        <v>206</v>
      </c>
      <c r="G66" t="s">
        <v>207</v>
      </c>
      <c r="H66" t="s">
        <v>208</v>
      </c>
    </row>
    <row r="67" spans="1:8" x14ac:dyDescent="0.2">
      <c r="A67" t="s">
        <v>202</v>
      </c>
      <c r="B67">
        <f>SQRT(B58)</f>
        <v>0.14886856619179215</v>
      </c>
    </row>
    <row r="68" spans="1:8" x14ac:dyDescent="0.2">
      <c r="A68" t="s">
        <v>203</v>
      </c>
      <c r="B68">
        <f>B59/$B$67</f>
        <v>-0.10446328864325033</v>
      </c>
      <c r="C68">
        <f>SQRT(C59-$B$102^2)</f>
        <v>0.1734966570283128</v>
      </c>
    </row>
    <row r="69" spans="1:8" x14ac:dyDescent="0.2">
      <c r="A69" t="s">
        <v>204</v>
      </c>
      <c r="B69">
        <f t="shared" ref="B69:B73" si="24">B60/$B$67</f>
        <v>-0.10961145403239382</v>
      </c>
      <c r="C69">
        <f>(C60-$B$68*B69)/$C$68</f>
        <v>3.2243947143573849E-2</v>
      </c>
      <c r="D69">
        <f>SQRT(D60-B69^2-C69^2)</f>
        <v>9.2234847088867838E-2</v>
      </c>
    </row>
    <row r="70" spans="1:8" x14ac:dyDescent="0.2">
      <c r="A70" t="s">
        <v>205</v>
      </c>
      <c r="B70">
        <f t="shared" si="24"/>
        <v>-0.11464609646345207</v>
      </c>
      <c r="C70">
        <f t="shared" ref="C70:C73" si="25">(C61-$B$68*B70)/$C$68</f>
        <v>2.5477964872805191E-2</v>
      </c>
      <c r="D70">
        <f>(D61-B70*$B$69-C70*$C$69)/$D$69</f>
        <v>3.8466638443059663E-2</v>
      </c>
      <c r="E70">
        <f>SQRT(E61-B70^2-C70^2-D70^2)</f>
        <v>0.10753828898826628</v>
      </c>
    </row>
    <row r="71" spans="1:8" x14ac:dyDescent="0.2">
      <c r="A71" t="s">
        <v>206</v>
      </c>
      <c r="B71">
        <f t="shared" si="24"/>
        <v>-2.3522091261956857E-2</v>
      </c>
      <c r="C71">
        <f t="shared" si="25"/>
        <v>-1.2496119787696401E-2</v>
      </c>
      <c r="D71">
        <f t="shared" ref="D71:D73" si="26">(D62-B71*$B$69-C71*$C$69)/$D$69</f>
        <v>-2.8371775763342114E-2</v>
      </c>
      <c r="E71" s="113">
        <f>(E62-B71*$B$70-C71*$C$70-D71*$D$70)/$E$70</f>
        <v>-1.2134035373293578E-2</v>
      </c>
      <c r="F71">
        <f>SQRT(F62-B71^2-C71^2-D71^2-E71^2)</f>
        <v>9.1632885682543075E-2</v>
      </c>
    </row>
    <row r="72" spans="1:8" x14ac:dyDescent="0.2">
      <c r="A72" t="s">
        <v>207</v>
      </c>
      <c r="B72">
        <f t="shared" si="24"/>
        <v>-1.6613312422272524E-2</v>
      </c>
      <c r="C72">
        <f>(C63-$B$68*B72)/$C$68</f>
        <v>-8.5001709897366343E-3</v>
      </c>
      <c r="D72">
        <f t="shared" si="26"/>
        <v>-2.0851449614724151E-2</v>
      </c>
      <c r="E72" s="113">
        <f t="shared" ref="E72:E73" si="27">(E63-B72*$B$70-C72*$C$70-D72*$D$70)/$E$70</f>
        <v>-3.6489321377773276E-2</v>
      </c>
      <c r="F72" s="113">
        <f>(F63-B72*$B$71-C72*$C$71-D72*$D$71-E72*$E$71)/$F$71</f>
        <v>-2.2664945663872785E-2</v>
      </c>
      <c r="G72">
        <f>SQRT(G63-B72^2-C72^2-D72^2-E72^2-F72^2)</f>
        <v>8.7778480596972616E-2</v>
      </c>
    </row>
    <row r="73" spans="1:8" x14ac:dyDescent="0.2">
      <c r="A73" t="s">
        <v>208</v>
      </c>
      <c r="B73">
        <f t="shared" si="24"/>
        <v>1.3202115465181132E-2</v>
      </c>
      <c r="C73">
        <f t="shared" si="25"/>
        <v>1.2705123178142956E-2</v>
      </c>
      <c r="D73">
        <f t="shared" si="26"/>
        <v>1.344632523799248E-2</v>
      </c>
      <c r="E73" s="113">
        <f t="shared" si="27"/>
        <v>1.6518338859486262E-3</v>
      </c>
      <c r="F73" s="113">
        <f>(F64-B73*$B$71-C73*$C$71-D73*$D$71-E73*$E$71)/$F$71</f>
        <v>5.6458512401639906E-3</v>
      </c>
      <c r="G73" s="113">
        <f>(G64-B73*$B$72-C73*$C$72-D73*$D$72-E73*$E$72-F73*$F$72)/$G$72</f>
        <v>8.4843023662274624E-3</v>
      </c>
      <c r="H73">
        <f>SQRT(H64-B73^2-C73^2-D73^2-E73^2-F73^2-G73^2)</f>
        <v>1.9636006513850109E-2</v>
      </c>
    </row>
    <row r="75" spans="1:8" x14ac:dyDescent="0.2">
      <c r="A75" s="5" t="s">
        <v>210</v>
      </c>
      <c r="B75" t="s">
        <v>211</v>
      </c>
      <c r="C75" t="s">
        <v>212</v>
      </c>
      <c r="D75" t="s">
        <v>213</v>
      </c>
    </row>
    <row r="76" spans="1:8" x14ac:dyDescent="0.2">
      <c r="A76" t="s">
        <v>202</v>
      </c>
      <c r="B76">
        <f ca="1">NORMINV(RAND(),0,1)</f>
        <v>-3.875445892657263E-2</v>
      </c>
      <c r="C76">
        <f ca="1">B67*B76</f>
        <v>-5.7693207339375675E-3</v>
      </c>
      <c r="D76" s="70">
        <f ca="1">C76+B9</f>
        <v>2.9939306792660623</v>
      </c>
    </row>
    <row r="77" spans="1:8" x14ac:dyDescent="0.2">
      <c r="A77" t="s">
        <v>203</v>
      </c>
      <c r="B77">
        <f t="shared" ref="B77:B82" ca="1" si="28">NORMINV(RAND(),0,1)</f>
        <v>-0.53972919179432921</v>
      </c>
      <c r="C77">
        <f ca="1">B68*B76+C68*B77</f>
        <v>-8.9592792247849648E-2</v>
      </c>
      <c r="D77" s="70">
        <f ca="1">C77+B10</f>
        <v>0.93260720775215034</v>
      </c>
    </row>
    <row r="78" spans="1:8" x14ac:dyDescent="0.2">
      <c r="A78" t="s">
        <v>204</v>
      </c>
      <c r="B78">
        <f t="shared" ca="1" si="28"/>
        <v>-0.48601943670845893</v>
      </c>
      <c r="C78">
        <f ca="1">B69*B76+C69*B77+D69*B78</f>
        <v>-5.7982995365902262E-2</v>
      </c>
      <c r="D78" s="70">
        <f t="shared" ref="D78:D81" ca="1" si="29">C78+B11</f>
        <v>0.34061700463409772</v>
      </c>
    </row>
    <row r="79" spans="1:8" x14ac:dyDescent="0.2">
      <c r="A79" t="s">
        <v>205</v>
      </c>
      <c r="B79">
        <f t="shared" ca="1" si="28"/>
        <v>0.76199634769434943</v>
      </c>
      <c r="C79">
        <f ca="1">B70*B76+C70*B77+D70*B78+E70*B79</f>
        <v>5.3940095545315855E-2</v>
      </c>
      <c r="D79" s="70">
        <f t="shared" ca="1" si="29"/>
        <v>-0.43905990445468412</v>
      </c>
    </row>
    <row r="80" spans="1:8" x14ac:dyDescent="0.2">
      <c r="A80" t="s">
        <v>206</v>
      </c>
      <c r="B80">
        <f ca="1">NORMINV(RAND(),0,1)</f>
        <v>-1.665549049763998</v>
      </c>
      <c r="C80" s="113">
        <f ca="1">B71*B76+C71*B77+D71*B78+E71*B79+F71*B80</f>
        <v>-0.14041981528476108</v>
      </c>
      <c r="D80" s="70">
        <f t="shared" ca="1" si="29"/>
        <v>-0.48701981528476113</v>
      </c>
    </row>
    <row r="81" spans="1:4" x14ac:dyDescent="0.2">
      <c r="A81" t="s">
        <v>207</v>
      </c>
      <c r="B81">
        <f t="shared" ca="1" si="28"/>
        <v>0.9948822782057275</v>
      </c>
      <c r="C81" s="113">
        <f ca="1">B72*B76+C72*B77+D72*B78+E72*B79+F72*B80+G72*B81</f>
        <v>0.11263994399607122</v>
      </c>
      <c r="D81" s="70">
        <f t="shared" ca="1" si="29"/>
        <v>-4.2860056003928781E-2</v>
      </c>
    </row>
    <row r="82" spans="1:4" x14ac:dyDescent="0.2">
      <c r="A82" t="s">
        <v>208</v>
      </c>
      <c r="B82">
        <f t="shared" ca="1" si="28"/>
        <v>-8.5904451688637251E-2</v>
      </c>
      <c r="C82" s="113">
        <f ca="1">B73*B76+C73*B77+D73*B78+E73*B79+F73*B80+G73*B81+B82*H73</f>
        <v>-1.5294831209995155E-2</v>
      </c>
      <c r="D82" s="70">
        <f ca="1">C82+B15</f>
        <v>0.25240516879000485</v>
      </c>
    </row>
  </sheetData>
  <mergeCells count="5">
    <mergeCell ref="A26:A27"/>
    <mergeCell ref="B26:E26"/>
    <mergeCell ref="F26:I26"/>
    <mergeCell ref="J26:M26"/>
    <mergeCell ref="N26:Q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7502-3F76-6943-AA2A-F7F955B95061}">
  <sheetPr codeName="Sheet8">
    <tabColor theme="7"/>
  </sheetPr>
  <dimension ref="A1:R121"/>
  <sheetViews>
    <sheetView workbookViewId="0">
      <selection activeCell="A70" sqref="A70:XFD121"/>
    </sheetView>
  </sheetViews>
  <sheetFormatPr baseColWidth="10" defaultRowHeight="16" x14ac:dyDescent="0.2"/>
  <cols>
    <col min="1" max="1" width="22.83203125" customWidth="1"/>
    <col min="2" max="17" width="18.5" customWidth="1"/>
  </cols>
  <sheetData>
    <row r="1" spans="1:8" x14ac:dyDescent="0.2">
      <c r="A1" s="5" t="s">
        <v>77</v>
      </c>
    </row>
    <row r="2" spans="1:8" x14ac:dyDescent="0.2">
      <c r="A2" t="s">
        <v>74</v>
      </c>
    </row>
    <row r="3" spans="1:8" x14ac:dyDescent="0.2">
      <c r="A3" t="s">
        <v>75</v>
      </c>
    </row>
    <row r="4" spans="1:8" x14ac:dyDescent="0.2">
      <c r="A4" t="s">
        <v>186</v>
      </c>
    </row>
    <row r="5" spans="1:8" x14ac:dyDescent="0.2">
      <c r="A5" s="5" t="s">
        <v>73</v>
      </c>
    </row>
    <row r="6" spans="1:8" s="13" customFormat="1" x14ac:dyDescent="0.2">
      <c r="A6" s="13" t="s">
        <v>163</v>
      </c>
    </row>
    <row r="7" spans="1:8" s="13" customFormat="1" x14ac:dyDescent="0.2">
      <c r="A7" s="13" t="s">
        <v>153</v>
      </c>
    </row>
    <row r="8" spans="1:8" s="13" customFormat="1" x14ac:dyDescent="0.2">
      <c r="A8" s="21" t="s">
        <v>41</v>
      </c>
      <c r="B8" s="22" t="s">
        <v>217</v>
      </c>
      <c r="C8" s="23" t="s">
        <v>66</v>
      </c>
      <c r="D8" s="114" t="s">
        <v>216</v>
      </c>
      <c r="E8" s="20"/>
      <c r="F8" s="23"/>
      <c r="G8" s="14"/>
      <c r="H8" s="14"/>
    </row>
    <row r="9" spans="1:8" s="13" customFormat="1" x14ac:dyDescent="0.2">
      <c r="A9" s="16" t="s">
        <v>38</v>
      </c>
      <c r="B9" s="15">
        <v>9.5911000000000008</v>
      </c>
      <c r="C9" s="43" t="s">
        <v>114</v>
      </c>
      <c r="D9" s="15">
        <f ca="1">D114</f>
        <v>9.6716385991527876</v>
      </c>
      <c r="E9" s="33"/>
      <c r="F9" s="15"/>
      <c r="G9" s="15"/>
      <c r="H9" s="14"/>
    </row>
    <row r="10" spans="1:8" s="13" customFormat="1" x14ac:dyDescent="0.2">
      <c r="A10" s="16" t="s">
        <v>45</v>
      </c>
      <c r="B10" s="15">
        <v>-0.97819999999999996</v>
      </c>
      <c r="C10" s="33">
        <v>0.06</v>
      </c>
      <c r="D10" s="15">
        <f t="shared" ref="D10:D15" ca="1" si="0">D115</f>
        <v>-2.1657647000767781</v>
      </c>
      <c r="E10" s="33"/>
      <c r="F10" s="53"/>
      <c r="G10" s="15"/>
      <c r="H10" s="14"/>
    </row>
    <row r="11" spans="1:8" s="13" customFormat="1" x14ac:dyDescent="0.2">
      <c r="A11" s="19" t="s">
        <v>46</v>
      </c>
      <c r="B11" s="15">
        <v>-1.3055000000000001</v>
      </c>
      <c r="C11" s="43" t="s">
        <v>114</v>
      </c>
      <c r="D11" s="15">
        <f t="shared" ca="1" si="0"/>
        <v>-1.5641698124582577</v>
      </c>
      <c r="E11" s="33"/>
      <c r="F11" s="15"/>
      <c r="G11" s="15"/>
      <c r="H11" s="14"/>
    </row>
    <row r="12" spans="1:8" s="13" customFormat="1" x14ac:dyDescent="0.2">
      <c r="A12" s="16" t="s">
        <v>47</v>
      </c>
      <c r="B12" s="15">
        <v>-4.3864999999999998</v>
      </c>
      <c r="C12" s="43" t="s">
        <v>114</v>
      </c>
      <c r="D12" s="15">
        <f t="shared" ca="1" si="0"/>
        <v>-5.4654437420500868</v>
      </c>
      <c r="E12" s="43"/>
      <c r="F12" s="15"/>
      <c r="G12" s="15"/>
      <c r="H12" s="14"/>
    </row>
    <row r="13" spans="1:8" s="13" customFormat="1" x14ac:dyDescent="0.2">
      <c r="A13" s="16" t="s">
        <v>43</v>
      </c>
      <c r="B13" s="15">
        <v>-1.1640999999999999</v>
      </c>
      <c r="C13" s="43" t="s">
        <v>114</v>
      </c>
      <c r="D13" s="15">
        <f t="shared" ca="1" si="0"/>
        <v>-1.2484355105972034</v>
      </c>
      <c r="E13" s="43"/>
      <c r="F13" s="15"/>
      <c r="G13" s="15"/>
      <c r="H13" s="14"/>
    </row>
    <row r="14" spans="1:8" s="13" customFormat="1" x14ac:dyDescent="0.2">
      <c r="A14" s="16" t="s">
        <v>44</v>
      </c>
      <c r="B14" s="16">
        <v>-1.7214</v>
      </c>
      <c r="C14" s="43" t="s">
        <v>114</v>
      </c>
      <c r="D14" s="15">
        <f t="shared" ca="1" si="0"/>
        <v>-1.5991894665924744</v>
      </c>
      <c r="E14" s="43"/>
      <c r="F14" s="15"/>
      <c r="G14" s="15"/>
      <c r="H14" s="14"/>
    </row>
    <row r="15" spans="1:8" s="13" customFormat="1" x14ac:dyDescent="0.2">
      <c r="A15" s="16" t="s">
        <v>155</v>
      </c>
      <c r="B15" s="17">
        <v>0.43149999999999999</v>
      </c>
      <c r="C15" s="43" t="s">
        <v>114</v>
      </c>
      <c r="D15" s="15">
        <f t="shared" ca="1" si="0"/>
        <v>0.30461397488532521</v>
      </c>
      <c r="E15" s="43"/>
      <c r="F15" s="16"/>
      <c r="G15" s="18"/>
      <c r="H15" s="14"/>
    </row>
    <row r="16" spans="1:8" s="13" customFormat="1" x14ac:dyDescent="0.2">
      <c r="A16" s="16"/>
      <c r="B16" s="17"/>
      <c r="C16" s="43"/>
      <c r="D16" s="54"/>
      <c r="E16" s="43"/>
      <c r="F16" s="16"/>
      <c r="G16" s="18"/>
      <c r="H16" s="14"/>
    </row>
    <row r="17" spans="1:18" s="13" customFormat="1" x14ac:dyDescent="0.2">
      <c r="A17" s="18" t="s">
        <v>164</v>
      </c>
      <c r="D17" s="17"/>
      <c r="F17" s="18"/>
      <c r="G17" s="18"/>
      <c r="H17" s="14"/>
    </row>
    <row r="18" spans="1:18" s="13" customFormat="1" x14ac:dyDescent="0.2">
      <c r="A18" s="16"/>
      <c r="B18" s="20" t="s">
        <v>48</v>
      </c>
      <c r="C18" s="20" t="s">
        <v>49</v>
      </c>
      <c r="D18" s="20" t="s">
        <v>50</v>
      </c>
      <c r="E18" s="20" t="s">
        <v>51</v>
      </c>
      <c r="F18" s="20" t="s">
        <v>52</v>
      </c>
      <c r="G18" s="20" t="s">
        <v>53</v>
      </c>
      <c r="H18" s="20" t="s">
        <v>54</v>
      </c>
      <c r="I18" s="20" t="s">
        <v>55</v>
      </c>
      <c r="J18" s="20" t="s">
        <v>56</v>
      </c>
      <c r="K18" s="20" t="s">
        <v>57</v>
      </c>
      <c r="L18" s="20" t="s">
        <v>58</v>
      </c>
      <c r="M18" s="20" t="s">
        <v>59</v>
      </c>
      <c r="N18" s="20" t="s">
        <v>60</v>
      </c>
      <c r="O18" s="20" t="s">
        <v>61</v>
      </c>
      <c r="P18" s="20" t="s">
        <v>62</v>
      </c>
      <c r="Q18" s="20" t="s">
        <v>63</v>
      </c>
    </row>
    <row r="19" spans="1:18" s="13" customFormat="1" x14ac:dyDescent="0.2">
      <c r="A19" s="16" t="s">
        <v>45</v>
      </c>
      <c r="B19" s="13">
        <v>0</v>
      </c>
      <c r="C19" s="13">
        <v>0</v>
      </c>
      <c r="D19" s="13">
        <v>0</v>
      </c>
      <c r="E19" s="13">
        <v>0</v>
      </c>
      <c r="F19" s="16">
        <v>1</v>
      </c>
      <c r="G19" s="16">
        <v>1</v>
      </c>
      <c r="H19" s="16">
        <v>1</v>
      </c>
      <c r="I19" s="16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</row>
    <row r="20" spans="1:18" s="13" customFormat="1" x14ac:dyDescent="0.2">
      <c r="A20" s="19" t="s">
        <v>46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1</v>
      </c>
      <c r="K20" s="13">
        <v>1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</row>
    <row r="21" spans="1:18" s="13" customFormat="1" x14ac:dyDescent="0.2">
      <c r="A21" s="16" t="s">
        <v>47</v>
      </c>
      <c r="B21" s="13">
        <v>0</v>
      </c>
      <c r="C21" s="13">
        <v>0</v>
      </c>
      <c r="D21" s="13">
        <v>0</v>
      </c>
      <c r="E21" s="13">
        <v>0</v>
      </c>
      <c r="F21" s="16">
        <v>0</v>
      </c>
      <c r="G21" s="16">
        <v>0</v>
      </c>
      <c r="H21" s="16">
        <v>0</v>
      </c>
      <c r="I21" s="16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1</v>
      </c>
      <c r="P21" s="13">
        <v>1</v>
      </c>
      <c r="Q21" s="13">
        <v>1</v>
      </c>
    </row>
    <row r="22" spans="1:18" s="13" customFormat="1" x14ac:dyDescent="0.2">
      <c r="A22" s="16" t="s">
        <v>43</v>
      </c>
      <c r="B22" s="13">
        <v>0</v>
      </c>
      <c r="C22" s="13">
        <v>0</v>
      </c>
      <c r="D22" s="13">
        <v>1</v>
      </c>
      <c r="E22" s="13">
        <v>1</v>
      </c>
      <c r="F22" s="16">
        <v>0</v>
      </c>
      <c r="G22" s="16">
        <v>0</v>
      </c>
      <c r="H22" s="14">
        <v>1</v>
      </c>
      <c r="I22" s="16">
        <v>1</v>
      </c>
      <c r="J22" s="13">
        <v>0</v>
      </c>
      <c r="K22" s="16">
        <v>0</v>
      </c>
      <c r="L22" s="16">
        <v>1</v>
      </c>
      <c r="M22" s="16">
        <v>1</v>
      </c>
      <c r="N22" s="13">
        <v>0</v>
      </c>
      <c r="O22" s="16">
        <v>0</v>
      </c>
      <c r="P22" s="16">
        <v>1</v>
      </c>
      <c r="Q22" s="16">
        <v>1</v>
      </c>
    </row>
    <row r="23" spans="1:18" s="13" customFormat="1" x14ac:dyDescent="0.2">
      <c r="A23" s="16" t="s">
        <v>44</v>
      </c>
      <c r="B23" s="13">
        <v>1</v>
      </c>
      <c r="C23" s="27">
        <v>0</v>
      </c>
      <c r="D23" s="27">
        <v>1</v>
      </c>
      <c r="E23" s="28">
        <v>0</v>
      </c>
      <c r="F23" s="16">
        <v>1</v>
      </c>
      <c r="G23" s="16">
        <v>0</v>
      </c>
      <c r="H23" s="14">
        <v>1</v>
      </c>
      <c r="I23" s="16">
        <v>0</v>
      </c>
      <c r="J23" s="13">
        <v>1</v>
      </c>
      <c r="K23" s="16">
        <v>0</v>
      </c>
      <c r="L23" s="16">
        <v>1</v>
      </c>
      <c r="M23" s="16">
        <v>0</v>
      </c>
      <c r="N23" s="13">
        <v>1</v>
      </c>
      <c r="O23" s="16">
        <v>0</v>
      </c>
      <c r="P23" s="16">
        <v>1</v>
      </c>
      <c r="Q23" s="16">
        <v>0</v>
      </c>
    </row>
    <row r="24" spans="1:18" s="13" customFormat="1" x14ac:dyDescent="0.2">
      <c r="A24" s="24" t="s">
        <v>162</v>
      </c>
      <c r="B24" s="13">
        <f>EXP(-($B$9+$B$10*B19+$B$11*B20+$B$12*B21+$B$13*B22+$B$14*B23)/EXP($B$15))</f>
        <v>6.0262026355946199E-3</v>
      </c>
      <c r="C24" s="13">
        <f>EXP(-($B$9+$B$10*C19+$B$11*C20+$B$12*C21+$B$13*C22+$B$14*C23)/EXP($B$15))</f>
        <v>1.9699519109607159E-3</v>
      </c>
      <c r="D24" s="13">
        <f t="shared" ref="D24:Q24" si="1">EXP(-($B$9+$B$10*D19+$B$11*D20+$B$12*D21+$B$13*D22+$B$14*D23)/EXP($B$15))</f>
        <v>1.2835819603846979E-2</v>
      </c>
      <c r="E24" s="13">
        <f t="shared" si="1"/>
        <v>4.1960001822690697E-3</v>
      </c>
      <c r="F24" s="13">
        <f t="shared" si="1"/>
        <v>1.1375834070183853E-2</v>
      </c>
      <c r="G24" s="13">
        <f t="shared" si="1"/>
        <v>3.7187342378704239E-3</v>
      </c>
      <c r="H24" s="13">
        <f t="shared" si="1"/>
        <v>2.4230541652499264E-2</v>
      </c>
      <c r="I24" s="13">
        <f t="shared" si="1"/>
        <v>7.9209088572648398E-3</v>
      </c>
      <c r="J24" s="13">
        <f t="shared" si="1"/>
        <v>1.4070547538268748E-2</v>
      </c>
      <c r="K24" s="13">
        <f t="shared" si="1"/>
        <v>4.5996299307218842E-3</v>
      </c>
      <c r="L24" s="13">
        <f t="shared" si="1"/>
        <v>2.9970284912390743E-2</v>
      </c>
      <c r="M24" s="13">
        <f t="shared" si="1"/>
        <v>9.7972178510017209E-3</v>
      </c>
      <c r="N24" s="13">
        <f t="shared" si="1"/>
        <v>0.1040944054757403</v>
      </c>
      <c r="O24" s="13">
        <f t="shared" si="1"/>
        <v>3.4028223972428752E-2</v>
      </c>
      <c r="P24" s="13">
        <f t="shared" si="1"/>
        <v>0.22172122168017064</v>
      </c>
      <c r="Q24" s="13">
        <f t="shared" si="1"/>
        <v>7.2480162178665042E-2</v>
      </c>
    </row>
    <row r="25" spans="1:18" s="13" customFormat="1" x14ac:dyDescent="0.2">
      <c r="A25" s="24" t="s">
        <v>225</v>
      </c>
      <c r="B25" s="13">
        <f ca="1">EXP(-($D$9+$D$10*B19+$D$11*B20+$D$12*B21+$D$13*B22+$D$14*B23)/EXP($D$15))</f>
        <v>2.5988444164878085E-3</v>
      </c>
      <c r="C25" s="13">
        <f t="shared" ref="C25:Q25" ca="1" si="2">EXP(-($D$9+$D$10*C19+$D$11*C20+$D$12*C21+$D$13*C22+$D$14*C23)/EXP($D$15))</f>
        <v>7.9916473412098101E-4</v>
      </c>
      <c r="D25" s="13">
        <f t="shared" ca="1" si="2"/>
        <v>6.5252103868455079E-3</v>
      </c>
      <c r="E25" s="13">
        <f t="shared" ca="1" si="2"/>
        <v>2.0065526011496491E-3</v>
      </c>
      <c r="F25" s="13">
        <f t="shared" ca="1" si="2"/>
        <v>1.2834271555298217E-2</v>
      </c>
      <c r="G25" s="13">
        <f t="shared" ca="1" si="2"/>
        <v>3.9466376478926417E-3</v>
      </c>
      <c r="H25" s="13">
        <f t="shared" ca="1" si="2"/>
        <v>3.2224446191898765E-2</v>
      </c>
      <c r="I25" s="13">
        <f t="shared" ca="1" si="2"/>
        <v>9.9092661375812015E-3</v>
      </c>
      <c r="J25" s="13">
        <f t="shared" ca="1" si="2"/>
        <v>8.2358632807898492E-3</v>
      </c>
      <c r="K25" s="13">
        <f t="shared" ca="1" si="2"/>
        <v>2.5325915808165683E-3</v>
      </c>
      <c r="L25" s="13">
        <f t="shared" ca="1" si="2"/>
        <v>2.0678706383307516E-2</v>
      </c>
      <c r="M25" s="13">
        <f t="shared" ca="1" si="2"/>
        <v>6.3588619556977227E-3</v>
      </c>
      <c r="N25" s="13">
        <f t="shared" ca="1" si="2"/>
        <v>0.14625164102769753</v>
      </c>
      <c r="O25" s="13">
        <f t="shared" ca="1" si="2"/>
        <v>4.4973509408698112E-2</v>
      </c>
      <c r="P25" s="13">
        <f t="shared" ca="1" si="2"/>
        <v>0.36721041131690613</v>
      </c>
      <c r="Q25" s="13">
        <f t="shared" ca="1" si="2"/>
        <v>0.11292003817724804</v>
      </c>
    </row>
    <row r="27" spans="1:18" x14ac:dyDescent="0.2">
      <c r="A27" s="131" t="s">
        <v>29</v>
      </c>
      <c r="B27" s="133" t="s">
        <v>30</v>
      </c>
      <c r="C27" s="134"/>
      <c r="D27" s="134"/>
      <c r="E27" s="134"/>
      <c r="F27" s="134" t="s">
        <v>31</v>
      </c>
      <c r="G27" s="134"/>
      <c r="H27" s="134"/>
      <c r="I27" s="134"/>
      <c r="J27" s="135" t="s">
        <v>32</v>
      </c>
      <c r="K27" s="135"/>
      <c r="L27" s="135"/>
      <c r="M27" s="135"/>
      <c r="N27" s="135" t="s">
        <v>33</v>
      </c>
      <c r="O27" s="135"/>
      <c r="P27" s="135"/>
      <c r="Q27" s="135"/>
    </row>
    <row r="28" spans="1:18" x14ac:dyDescent="0.2">
      <c r="A28" s="132"/>
      <c r="B28" s="12" t="s">
        <v>34</v>
      </c>
      <c r="C28" s="6" t="s">
        <v>35</v>
      </c>
      <c r="D28" s="6" t="s">
        <v>36</v>
      </c>
      <c r="E28" s="6" t="s">
        <v>37</v>
      </c>
      <c r="F28" s="6" t="s">
        <v>34</v>
      </c>
      <c r="G28" s="6" t="s">
        <v>35</v>
      </c>
      <c r="H28" s="6" t="s">
        <v>36</v>
      </c>
      <c r="I28" s="6" t="s">
        <v>37</v>
      </c>
      <c r="J28" s="6" t="s">
        <v>34</v>
      </c>
      <c r="K28" s="6" t="s">
        <v>35</v>
      </c>
      <c r="L28" s="6" t="s">
        <v>36</v>
      </c>
      <c r="M28" s="6" t="s">
        <v>37</v>
      </c>
      <c r="N28" s="6" t="s">
        <v>34</v>
      </c>
      <c r="O28" s="6" t="s">
        <v>35</v>
      </c>
      <c r="P28" s="6" t="s">
        <v>36</v>
      </c>
      <c r="Q28" s="6" t="s">
        <v>37</v>
      </c>
    </row>
    <row r="29" spans="1:18" x14ac:dyDescent="0.2">
      <c r="A29" s="7">
        <v>0</v>
      </c>
      <c r="B29" s="7"/>
      <c r="C29" s="8"/>
      <c r="D29" s="8"/>
      <c r="E29" s="8"/>
      <c r="F29" s="7"/>
      <c r="G29" s="8"/>
      <c r="H29" s="8"/>
      <c r="I29" s="9"/>
      <c r="J29" s="8"/>
      <c r="K29" s="8"/>
      <c r="L29" s="8"/>
      <c r="M29" s="8"/>
      <c r="N29" s="7"/>
      <c r="O29" s="8"/>
      <c r="P29" s="8"/>
      <c r="Q29" s="9"/>
    </row>
    <row r="30" spans="1:18" x14ac:dyDescent="0.2">
      <c r="A30" s="10">
        <v>1</v>
      </c>
      <c r="B30" s="25">
        <v>3.8989624675800361E-3</v>
      </c>
      <c r="C30" s="29">
        <v>1.2779157095761384E-3</v>
      </c>
      <c r="D30" s="29">
        <v>8.2683661869065173E-3</v>
      </c>
      <c r="E30" s="29">
        <v>2.7180371838260164E-3</v>
      </c>
      <c r="F30" s="25">
        <v>7.3347949790111278E-3</v>
      </c>
      <c r="G30" s="29">
        <v>2.409624243261077E-3</v>
      </c>
      <c r="H30" s="29">
        <v>1.5494697891183629E-2</v>
      </c>
      <c r="I30" s="55">
        <v>5.1185656003386315E-3</v>
      </c>
      <c r="J30" s="29">
        <v>9.0565295648794564E-3</v>
      </c>
      <c r="K30" s="29">
        <v>2.9787170514131711E-3</v>
      </c>
      <c r="L30" s="29">
        <v>1.9095003804644572E-2</v>
      </c>
      <c r="M30" s="29">
        <v>6.3233870376675494E-3</v>
      </c>
      <c r="N30" s="25">
        <v>6.3330880020188607E-2</v>
      </c>
      <c r="O30" s="29">
        <v>2.1624534488424496E-2</v>
      </c>
      <c r="P30" s="29">
        <v>0.12588595840507821</v>
      </c>
      <c r="Q30" s="55">
        <v>4.4961616199999166E-2</v>
      </c>
      <c r="R30" s="32"/>
    </row>
    <row r="31" spans="1:18" x14ac:dyDescent="0.2">
      <c r="A31" s="10">
        <v>2</v>
      </c>
      <c r="B31" s="25">
        <v>3.883819600725702E-3</v>
      </c>
      <c r="C31" s="29">
        <v>1.2762847252756337E-3</v>
      </c>
      <c r="D31" s="29">
        <v>8.2005609460665818E-3</v>
      </c>
      <c r="E31" s="29">
        <v>2.7106694833770595E-3</v>
      </c>
      <c r="F31" s="25">
        <v>7.2813874945754087E-3</v>
      </c>
      <c r="G31" s="29">
        <v>2.4038319116099771E-3</v>
      </c>
      <c r="H31" s="29">
        <v>1.5258275521635167E-2</v>
      </c>
      <c r="I31" s="55">
        <v>5.0924993085580406E-3</v>
      </c>
      <c r="J31" s="29">
        <v>8.9752449932462008E-3</v>
      </c>
      <c r="K31" s="29">
        <v>2.9698706470764336E-3</v>
      </c>
      <c r="L31" s="29">
        <v>1.8737216582708993E-2</v>
      </c>
      <c r="M31" s="29">
        <v>6.283653067312378E-3</v>
      </c>
      <c r="N31" s="25">
        <v>5.9558958749496793E-2</v>
      </c>
      <c r="O31" s="29">
        <v>2.1166812031636284E-2</v>
      </c>
      <c r="P31" s="29">
        <v>0.11181057678648676</v>
      </c>
      <c r="Q31" s="55">
        <v>4.302705047052513E-2</v>
      </c>
      <c r="R31" s="32"/>
    </row>
    <row r="32" spans="1:18" x14ac:dyDescent="0.2">
      <c r="A32" s="10">
        <v>3</v>
      </c>
      <c r="B32" s="25">
        <v>3.8687939031337715E-3</v>
      </c>
      <c r="C32" s="29">
        <v>1.2746578988694912E-3</v>
      </c>
      <c r="D32" s="29">
        <v>8.1338587417281172E-3</v>
      </c>
      <c r="E32" s="29">
        <v>2.7033416177506542E-3</v>
      </c>
      <c r="F32" s="25">
        <v>7.2287521490760343E-3</v>
      </c>
      <c r="G32" s="29">
        <v>2.3980673607620906E-3</v>
      </c>
      <c r="H32" s="29">
        <v>1.5028959516528717E-2</v>
      </c>
      <c r="I32" s="55">
        <v>5.0666971567902008E-3</v>
      </c>
      <c r="J32" s="29">
        <v>8.8954065402330196E-3</v>
      </c>
      <c r="K32" s="29">
        <v>2.9610766325015581E-3</v>
      </c>
      <c r="L32" s="29">
        <v>1.8392590628584338E-2</v>
      </c>
      <c r="M32" s="29">
        <v>6.2444153277845249E-3</v>
      </c>
      <c r="N32" s="25">
        <v>5.6211085053529231E-2</v>
      </c>
      <c r="O32" s="29">
        <v>2.0728064976499261E-2</v>
      </c>
      <c r="P32" s="29">
        <v>0.10056621075656402</v>
      </c>
      <c r="Q32" s="55">
        <v>4.1252094517697513E-2</v>
      </c>
      <c r="R32" s="32"/>
    </row>
    <row r="33" spans="1:18" x14ac:dyDescent="0.2">
      <c r="A33" s="10">
        <v>4</v>
      </c>
      <c r="B33" s="25">
        <v>3.8538840201332025E-3</v>
      </c>
      <c r="C33" s="29">
        <v>1.2730352144778578E-3</v>
      </c>
      <c r="D33" s="29">
        <v>8.0682328752259558E-3</v>
      </c>
      <c r="E33" s="29">
        <v>2.696053264756415E-3</v>
      </c>
      <c r="F33" s="25">
        <v>7.1768723178844418E-3</v>
      </c>
      <c r="G33" s="29">
        <v>2.3923303913343519E-3</v>
      </c>
      <c r="H33" s="29">
        <v>1.480643421611072E-2</v>
      </c>
      <c r="I33" s="55">
        <v>5.0411551503234397E-3</v>
      </c>
      <c r="J33" s="29">
        <v>8.8169759546609106E-3</v>
      </c>
      <c r="K33" s="29">
        <v>2.9523345436731629E-3</v>
      </c>
      <c r="L33" s="29">
        <v>1.8060412848478813E-2</v>
      </c>
      <c r="M33" s="29">
        <v>6.2056645807572197E-3</v>
      </c>
      <c r="N33" s="25">
        <v>5.3219556061258722E-2</v>
      </c>
      <c r="O33" s="29">
        <v>2.0307137314752199E-2</v>
      </c>
      <c r="P33" s="29">
        <v>9.137679293954637E-2</v>
      </c>
      <c r="Q33" s="55">
        <v>3.9617778187332475E-2</v>
      </c>
      <c r="R33" s="32"/>
    </row>
    <row r="34" spans="1:18" x14ac:dyDescent="0.2">
      <c r="A34" s="10">
        <v>5</v>
      </c>
      <c r="B34" s="25">
        <v>3.8390886178568673E-3</v>
      </c>
      <c r="C34" s="29">
        <v>1.271416656302149E-3</v>
      </c>
      <c r="D34" s="29">
        <v>8.0036575026408707E-3</v>
      </c>
      <c r="E34" s="29">
        <v>2.6888041056690737E-3</v>
      </c>
      <c r="F34" s="25">
        <v>7.1257318502235822E-3</v>
      </c>
      <c r="G34" s="29">
        <v>2.3866208058480609E-3</v>
      </c>
      <c r="H34" s="29">
        <v>1.4590402383039436E-2</v>
      </c>
      <c r="I34" s="55">
        <v>5.0158693745921967E-3</v>
      </c>
      <c r="J34" s="29">
        <v>8.7399163225985177E-3</v>
      </c>
      <c r="K34" s="29">
        <v>2.9436439220377197E-3</v>
      </c>
      <c r="L34" s="29">
        <v>1.7740020749797192E-2</v>
      </c>
      <c r="M34" s="29">
        <v>6.1673918158102747E-3</v>
      </c>
      <c r="N34" s="25">
        <v>5.0530353101574166E-2</v>
      </c>
      <c r="O34" s="29">
        <v>1.990296507010314E-2</v>
      </c>
      <c r="P34" s="29">
        <v>8.3726164538857173E-2</v>
      </c>
      <c r="Q34" s="55">
        <v>3.8108022985533729E-2</v>
      </c>
      <c r="R34" s="32"/>
    </row>
    <row r="35" spans="1:18" x14ac:dyDescent="0.2">
      <c r="A35" s="10">
        <v>6</v>
      </c>
      <c r="B35" s="25">
        <v>3.8244063828426489E-3</v>
      </c>
      <c r="C35" s="29">
        <v>1.2698022086236049E-3</v>
      </c>
      <c r="D35" s="29">
        <v>7.9401076008692728E-3</v>
      </c>
      <c r="E35" s="29">
        <v>2.6815938251821825E-3</v>
      </c>
      <c r="F35" s="25">
        <v>7.0753150524046626E-3</v>
      </c>
      <c r="G35" s="29">
        <v>2.3809384087044583E-3</v>
      </c>
      <c r="H35" s="29">
        <v>1.4380583877759978E-2</v>
      </c>
      <c r="I35" s="55">
        <v>4.9908359931805091E-3</v>
      </c>
      <c r="J35" s="29">
        <v>8.664192009433358E-3</v>
      </c>
      <c r="K35" s="29">
        <v>2.9350043144266147E-3</v>
      </c>
      <c r="L35" s="29">
        <v>1.7430798031040973E-2</v>
      </c>
      <c r="M35" s="29">
        <v>6.1295882434433402E-3</v>
      </c>
      <c r="N35" s="25">
        <v>4.8099850663418819E-2</v>
      </c>
      <c r="O35" s="29">
        <v>1.9514567318406506E-2</v>
      </c>
      <c r="P35" s="29">
        <v>7.7257675673525705E-2</v>
      </c>
      <c r="Q35" s="55">
        <v>3.6709111327294708E-2</v>
      </c>
      <c r="R35" s="32"/>
    </row>
    <row r="36" spans="1:18" x14ac:dyDescent="0.2">
      <c r="A36" s="10">
        <v>7</v>
      </c>
      <c r="B36" s="25">
        <v>3.8098360216438643E-3</v>
      </c>
      <c r="C36" s="29">
        <v>1.2681918558045124E-3</v>
      </c>
      <c r="D36" s="29">
        <v>7.8775589352911846E-3</v>
      </c>
      <c r="E36" s="29">
        <v>2.6744221113622624E-3</v>
      </c>
      <c r="F36" s="25">
        <v>7.0256066717675481E-3</v>
      </c>
      <c r="G36" s="29">
        <v>2.3752830061632979E-3</v>
      </c>
      <c r="H36" s="29">
        <v>1.4176714446550331E-2</v>
      </c>
      <c r="I36" s="55">
        <v>4.9660512458785666E-3</v>
      </c>
      <c r="J36" s="29">
        <v>8.5897686049237754E-3</v>
      </c>
      <c r="K36" s="29">
        <v>2.9264152729743254E-3</v>
      </c>
      <c r="L36" s="29">
        <v>1.7132170625042464E-2</v>
      </c>
      <c r="M36" s="29">
        <v>6.0922452883476197E-3</v>
      </c>
      <c r="N36" s="25">
        <v>4.5892431558856583E-2</v>
      </c>
      <c r="O36" s="29">
        <v>1.9141038239144703E-2</v>
      </c>
      <c r="P36" s="29">
        <v>7.1716987883351679E-2</v>
      </c>
      <c r="Q36" s="55">
        <v>3.5409268546213846E-2</v>
      </c>
      <c r="R36" s="32"/>
    </row>
    <row r="37" spans="1:18" x14ac:dyDescent="0.2">
      <c r="A37" s="10">
        <v>8</v>
      </c>
      <c r="B37" s="25">
        <v>3.7953762604511221E-3</v>
      </c>
      <c r="C37" s="29">
        <v>1.2665855822842076E-3</v>
      </c>
      <c r="D37" s="29">
        <v>7.8159880289553341E-3</v>
      </c>
      <c r="E37" s="29">
        <v>2.667288655604505E-3</v>
      </c>
      <c r="F37" s="25">
        <v>6.9765918812999539E-3</v>
      </c>
      <c r="G37" s="29">
        <v>2.3696544063216418E-3</v>
      </c>
      <c r="H37" s="29">
        <v>1.3978544611218724E-2</v>
      </c>
      <c r="I37" s="55">
        <v>4.9415114468015497E-3</v>
      </c>
      <c r="J37" s="29">
        <v>8.5166128710635336E-3</v>
      </c>
      <c r="K37" s="29">
        <v>2.9178763550443687E-3</v>
      </c>
      <c r="L37" s="29">
        <v>1.6843603142071895E-2</v>
      </c>
      <c r="M37" s="29">
        <v>6.0553545829207245E-3</v>
      </c>
      <c r="N37" s="25">
        <v>4.3878729947835926E-2</v>
      </c>
      <c r="O37" s="29">
        <v>1.8781540062615898E-2</v>
      </c>
      <c r="P37" s="29">
        <v>6.6917841831538927E-2</v>
      </c>
      <c r="Q37" s="55">
        <v>3.4198330671629584E-2</v>
      </c>
      <c r="R37" s="32"/>
    </row>
    <row r="38" spans="1:18" x14ac:dyDescent="0.2">
      <c r="A38" s="10">
        <v>9</v>
      </c>
      <c r="B38" s="25">
        <v>3.781025844719732E-3</v>
      </c>
      <c r="C38" s="29">
        <v>1.2649833725827397E-3</v>
      </c>
      <c r="D38" s="29">
        <v>7.7553721332023207E-3</v>
      </c>
      <c r="E38" s="29">
        <v>2.6601931525868094E-3</v>
      </c>
      <c r="F38" s="25">
        <v>6.9282562648909085E-3</v>
      </c>
      <c r="G38" s="29">
        <v>2.3640524190899903E-3</v>
      </c>
      <c r="H38" s="29">
        <v>1.378583865063765E-2</v>
      </c>
      <c r="I38" s="55">
        <v>4.9172129825618693E-3</v>
      </c>
      <c r="J38" s="29">
        <v>8.4446926925856314E-3</v>
      </c>
      <c r="K38" s="29">
        <v>2.9093871231502533E-3</v>
      </c>
      <c r="L38" s="29">
        <v>1.6564595666457183E-2</v>
      </c>
      <c r="M38" s="29">
        <v>6.0189079610146745E-3</v>
      </c>
      <c r="N38" s="25">
        <v>4.2034317482480654E-2</v>
      </c>
      <c r="O38" s="29">
        <v>1.843529679725231E-2</v>
      </c>
      <c r="P38" s="29">
        <v>6.2720707450785285E-2</v>
      </c>
      <c r="Q38" s="55">
        <v>3.3067478120391791E-2</v>
      </c>
      <c r="R38" s="32"/>
    </row>
    <row r="39" spans="1:18" x14ac:dyDescent="0.2">
      <c r="A39" s="11">
        <v>10</v>
      </c>
      <c r="B39" s="26">
        <v>3.766783538808216E-3</v>
      </c>
      <c r="C39" s="56">
        <v>1.2633852112970967E-3</v>
      </c>
      <c r="D39" s="56">
        <v>7.6956891996374788E-3</v>
      </c>
      <c r="E39" s="56">
        <v>2.6531353002282598E-3</v>
      </c>
      <c r="F39" s="26">
        <v>6.8805858031937284E-3</v>
      </c>
      <c r="G39" s="56">
        <v>2.35847685617252E-3</v>
      </c>
      <c r="H39" s="56">
        <v>1.3598373665375751E-2</v>
      </c>
      <c r="I39" s="57">
        <v>4.8931523104950303E-3</v>
      </c>
      <c r="J39" s="56">
        <v>8.373977029953017E-3</v>
      </c>
      <c r="K39" s="56">
        <v>2.9009471448817603E-3</v>
      </c>
      <c r="L39" s="56">
        <v>1.6294680866391631E-2</v>
      </c>
      <c r="M39" s="56">
        <v>5.9828974519114952E-3</v>
      </c>
      <c r="N39" s="26">
        <v>4.033870744682766E-2</v>
      </c>
      <c r="O39" s="56">
        <v>1.8101588638205324E-2</v>
      </c>
      <c r="P39" s="56">
        <v>5.9018994370813926E-2</v>
      </c>
      <c r="Q39" s="57">
        <v>3.2009020534221166E-2</v>
      </c>
      <c r="R39" s="32"/>
    </row>
    <row r="40" spans="1:18" x14ac:dyDescent="0.2">
      <c r="G40" s="29"/>
      <c r="H40" s="29"/>
      <c r="I40" s="29"/>
    </row>
    <row r="41" spans="1:18" x14ac:dyDescent="0.2">
      <c r="A41" t="s">
        <v>165</v>
      </c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</row>
    <row r="42" spans="1:18" x14ac:dyDescent="0.2">
      <c r="A42" t="s">
        <v>40</v>
      </c>
      <c r="B42" s="69">
        <f>1/EXP($B$15)</f>
        <v>0.64953406253818902</v>
      </c>
      <c r="C42" s="69">
        <f t="shared" ref="C42:Q42" si="3">1/EXP($B$15)</f>
        <v>0.64953406253818902</v>
      </c>
      <c r="D42" s="69">
        <f t="shared" si="3"/>
        <v>0.64953406253818902</v>
      </c>
      <c r="E42" s="69">
        <f t="shared" si="3"/>
        <v>0.64953406253818902</v>
      </c>
      <c r="F42" s="69">
        <f t="shared" si="3"/>
        <v>0.64953406253818902</v>
      </c>
      <c r="G42" s="69">
        <f t="shared" si="3"/>
        <v>0.64953406253818902</v>
      </c>
      <c r="H42" s="69">
        <f t="shared" si="3"/>
        <v>0.64953406253818902</v>
      </c>
      <c r="I42" s="69">
        <f t="shared" si="3"/>
        <v>0.64953406253818902</v>
      </c>
      <c r="J42" s="69">
        <f t="shared" si="3"/>
        <v>0.64953406253818902</v>
      </c>
      <c r="K42" s="69">
        <f t="shared" si="3"/>
        <v>0.64953406253818902</v>
      </c>
      <c r="L42" s="69">
        <f t="shared" si="3"/>
        <v>0.64953406253818902</v>
      </c>
      <c r="M42" s="69">
        <f t="shared" si="3"/>
        <v>0.64953406253818902</v>
      </c>
      <c r="N42" s="69">
        <f t="shared" si="3"/>
        <v>0.64953406253818902</v>
      </c>
      <c r="O42" s="69">
        <f t="shared" si="3"/>
        <v>0.64953406253818902</v>
      </c>
      <c r="P42" s="69">
        <f t="shared" si="3"/>
        <v>0.64953406253818902</v>
      </c>
      <c r="Q42" s="69">
        <f t="shared" si="3"/>
        <v>0.64953406253818902</v>
      </c>
      <c r="R42" s="69"/>
    </row>
    <row r="43" spans="1:18" x14ac:dyDescent="0.2">
      <c r="A43" t="s">
        <v>226</v>
      </c>
      <c r="B43" s="69">
        <f ca="1">1/EXP($D$15)</f>
        <v>0.7374079774551876</v>
      </c>
      <c r="C43" s="69">
        <f t="shared" ref="C43:Q43" ca="1" si="4">1/EXP($D$15)</f>
        <v>0.7374079774551876</v>
      </c>
      <c r="D43" s="69">
        <f t="shared" ca="1" si="4"/>
        <v>0.7374079774551876</v>
      </c>
      <c r="E43" s="69">
        <f t="shared" ca="1" si="4"/>
        <v>0.7374079774551876</v>
      </c>
      <c r="F43" s="69">
        <f t="shared" ca="1" si="4"/>
        <v>0.7374079774551876</v>
      </c>
      <c r="G43" s="69">
        <f t="shared" ca="1" si="4"/>
        <v>0.7374079774551876</v>
      </c>
      <c r="H43" s="69">
        <f t="shared" ca="1" si="4"/>
        <v>0.7374079774551876</v>
      </c>
      <c r="I43" s="69">
        <f t="shared" ca="1" si="4"/>
        <v>0.7374079774551876</v>
      </c>
      <c r="J43" s="69">
        <f t="shared" ca="1" si="4"/>
        <v>0.7374079774551876</v>
      </c>
      <c r="K43" s="69">
        <f t="shared" ca="1" si="4"/>
        <v>0.7374079774551876</v>
      </c>
      <c r="L43" s="69">
        <f t="shared" ca="1" si="4"/>
        <v>0.7374079774551876</v>
      </c>
      <c r="M43" s="69">
        <f t="shared" ca="1" si="4"/>
        <v>0.7374079774551876</v>
      </c>
      <c r="N43" s="69">
        <f t="shared" ca="1" si="4"/>
        <v>0.7374079774551876</v>
      </c>
      <c r="O43" s="69">
        <f t="shared" ca="1" si="4"/>
        <v>0.7374079774551876</v>
      </c>
      <c r="P43" s="69">
        <f t="shared" ca="1" si="4"/>
        <v>0.7374079774551876</v>
      </c>
      <c r="Q43" s="69">
        <f t="shared" ca="1" si="4"/>
        <v>0.7374079774551876</v>
      </c>
      <c r="R43" s="69"/>
    </row>
    <row r="44" spans="1:18" x14ac:dyDescent="0.2">
      <c r="B44" s="73"/>
      <c r="C44" s="69"/>
      <c r="R44" s="31"/>
    </row>
    <row r="45" spans="1:18" s="124" customFormat="1" x14ac:dyDescent="0.2">
      <c r="A45" s="124" t="s">
        <v>228</v>
      </c>
      <c r="B45" s="125"/>
      <c r="C45" s="126"/>
      <c r="R45" s="127"/>
    </row>
    <row r="46" spans="1:18" x14ac:dyDescent="0.2">
      <c r="A46" t="s">
        <v>151</v>
      </c>
      <c r="B46" s="68">
        <v>1</v>
      </c>
      <c r="C46" s="68">
        <v>1</v>
      </c>
      <c r="D46" s="68">
        <v>1</v>
      </c>
      <c r="E46" s="68">
        <v>1</v>
      </c>
      <c r="F46" s="68">
        <v>1</v>
      </c>
      <c r="G46" s="68">
        <v>1</v>
      </c>
      <c r="H46" s="68">
        <v>1</v>
      </c>
      <c r="I46" s="68">
        <v>1</v>
      </c>
      <c r="J46" s="68">
        <v>1</v>
      </c>
      <c r="K46" s="68">
        <v>1</v>
      </c>
      <c r="L46" s="68">
        <v>1</v>
      </c>
      <c r="M46" s="68">
        <v>1</v>
      </c>
      <c r="N46" s="68">
        <v>1</v>
      </c>
      <c r="O46" s="68">
        <v>1</v>
      </c>
      <c r="P46" s="68">
        <v>1</v>
      </c>
      <c r="Q46" s="68">
        <v>1</v>
      </c>
    </row>
    <row r="47" spans="1:18" x14ac:dyDescent="0.2">
      <c r="A47" t="s">
        <v>115</v>
      </c>
      <c r="B47" s="58">
        <f t="shared" ref="B47:Q47" si="5">1/(1+(B$24*$A30)*B$42)</f>
        <v>0.99610103753241996</v>
      </c>
      <c r="C47" s="58">
        <f t="shared" si="5"/>
        <v>0.99872208429042386</v>
      </c>
      <c r="D47" s="58">
        <f t="shared" si="5"/>
        <v>0.99173163381309348</v>
      </c>
      <c r="E47" s="58">
        <f t="shared" si="5"/>
        <v>0.99728196281617398</v>
      </c>
      <c r="F47" s="58">
        <f t="shared" si="5"/>
        <v>0.99266520502098887</v>
      </c>
      <c r="G47" s="58">
        <f t="shared" si="5"/>
        <v>0.99759037575673892</v>
      </c>
      <c r="H47" s="58">
        <f t="shared" si="5"/>
        <v>0.98450530210881637</v>
      </c>
      <c r="I47" s="58">
        <f t="shared" si="5"/>
        <v>0.99488143439966137</v>
      </c>
      <c r="J47" s="58">
        <f t="shared" si="5"/>
        <v>0.99094347043512054</v>
      </c>
      <c r="K47" s="58">
        <f t="shared" si="5"/>
        <v>0.99702128294858683</v>
      </c>
      <c r="L47" s="58">
        <f t="shared" si="5"/>
        <v>0.98090499619535543</v>
      </c>
      <c r="M47" s="58">
        <f t="shared" si="5"/>
        <v>0.99367661296233245</v>
      </c>
      <c r="N47" s="58">
        <f t="shared" si="5"/>
        <v>0.93666911997981139</v>
      </c>
      <c r="O47" s="58">
        <f t="shared" si="5"/>
        <v>0.9783754655115755</v>
      </c>
      <c r="P47" s="58">
        <f t="shared" si="5"/>
        <v>0.87411404159492179</v>
      </c>
      <c r="Q47" s="58">
        <f t="shared" si="5"/>
        <v>0.95503838380000083</v>
      </c>
    </row>
    <row r="48" spans="1:18" x14ac:dyDescent="0.2">
      <c r="A48" t="s">
        <v>116</v>
      </c>
      <c r="B48" s="58">
        <f t="shared" ref="B48:Q48" si="6">1/(1+(B$24*$A31)*B$42)</f>
        <v>0.99223236079854837</v>
      </c>
      <c r="C48" s="58">
        <f t="shared" si="6"/>
        <v>0.99744743054944851</v>
      </c>
      <c r="D48" s="58">
        <f t="shared" si="6"/>
        <v>0.98359887810786706</v>
      </c>
      <c r="E48" s="58">
        <f t="shared" si="6"/>
        <v>0.99457866103324577</v>
      </c>
      <c r="F48" s="58">
        <f t="shared" si="6"/>
        <v>0.98543722501084896</v>
      </c>
      <c r="G48" s="58">
        <f t="shared" si="6"/>
        <v>0.99519233617677993</v>
      </c>
      <c r="H48" s="58">
        <f t="shared" si="6"/>
        <v>0.96948344895672933</v>
      </c>
      <c r="I48" s="58">
        <f t="shared" si="6"/>
        <v>0.98981500138288381</v>
      </c>
      <c r="J48" s="58">
        <f t="shared" si="6"/>
        <v>0.98204951001350771</v>
      </c>
      <c r="K48" s="58">
        <f t="shared" si="6"/>
        <v>0.99406025870584735</v>
      </c>
      <c r="L48" s="58">
        <f t="shared" si="6"/>
        <v>0.96252556683458168</v>
      </c>
      <c r="M48" s="58">
        <f t="shared" si="6"/>
        <v>0.98743269386537513</v>
      </c>
      <c r="N48" s="58">
        <f t="shared" si="6"/>
        <v>0.8808820825010063</v>
      </c>
      <c r="O48" s="58">
        <f t="shared" si="6"/>
        <v>0.95766637593672732</v>
      </c>
      <c r="P48" s="58">
        <f t="shared" si="6"/>
        <v>0.77637884642702648</v>
      </c>
      <c r="Q48" s="58">
        <f t="shared" si="6"/>
        <v>0.91394589905894941</v>
      </c>
    </row>
    <row r="49" spans="1:18" x14ac:dyDescent="0.2">
      <c r="A49" t="s">
        <v>117</v>
      </c>
      <c r="B49" s="58">
        <f t="shared" ref="B49:Q49" si="7">1/(1+(B$24*$A32)*B$42)</f>
        <v>0.98839361829059891</v>
      </c>
      <c r="C49" s="58">
        <f t="shared" si="7"/>
        <v>0.99617602630339153</v>
      </c>
      <c r="D49" s="58">
        <f t="shared" si="7"/>
        <v>0.97559842377481543</v>
      </c>
      <c r="E49" s="58">
        <f t="shared" si="7"/>
        <v>0.99188997514674793</v>
      </c>
      <c r="F49" s="58">
        <f t="shared" si="7"/>
        <v>0.97831374355277223</v>
      </c>
      <c r="G49" s="58">
        <f t="shared" si="7"/>
        <v>0.99280579791771384</v>
      </c>
      <c r="H49" s="58">
        <f t="shared" si="7"/>
        <v>0.95491312145041396</v>
      </c>
      <c r="I49" s="58">
        <f t="shared" si="7"/>
        <v>0.98479990852962884</v>
      </c>
      <c r="J49" s="58">
        <f t="shared" si="7"/>
        <v>0.97331378037930094</v>
      </c>
      <c r="K49" s="58">
        <f t="shared" si="7"/>
        <v>0.99111677010249499</v>
      </c>
      <c r="L49" s="58">
        <f t="shared" si="7"/>
        <v>0.9448222281142471</v>
      </c>
      <c r="M49" s="58">
        <f t="shared" si="7"/>
        <v>0.98126675401664665</v>
      </c>
      <c r="N49" s="58">
        <f t="shared" si="7"/>
        <v>0.83136674483941231</v>
      </c>
      <c r="O49" s="58">
        <f t="shared" si="7"/>
        <v>0.93781580507050222</v>
      </c>
      <c r="P49" s="58">
        <f t="shared" si="7"/>
        <v>0.69830136773030804</v>
      </c>
      <c r="Q49" s="58">
        <f t="shared" si="7"/>
        <v>0.87624371644690757</v>
      </c>
    </row>
    <row r="50" spans="1:18" x14ac:dyDescent="0.2">
      <c r="A50" t="s">
        <v>118</v>
      </c>
      <c r="B50" s="58">
        <f t="shared" ref="B50:Q50" si="8">1/(1+(B$24*$A33)*B$42)</f>
        <v>0.98458446391946708</v>
      </c>
      <c r="C50" s="58">
        <f t="shared" si="8"/>
        <v>0.99490785914208868</v>
      </c>
      <c r="D50" s="58">
        <f t="shared" si="8"/>
        <v>0.96772706849909684</v>
      </c>
      <c r="E50" s="58">
        <f t="shared" si="8"/>
        <v>0.98921578694097434</v>
      </c>
      <c r="F50" s="58">
        <f t="shared" si="8"/>
        <v>0.97129251072846245</v>
      </c>
      <c r="G50" s="58">
        <f t="shared" si="8"/>
        <v>0.99043067843466237</v>
      </c>
      <c r="H50" s="58">
        <f t="shared" si="8"/>
        <v>0.94077426313555745</v>
      </c>
      <c r="I50" s="58">
        <f t="shared" si="8"/>
        <v>0.97983537939870669</v>
      </c>
      <c r="J50" s="58">
        <f t="shared" si="8"/>
        <v>0.96473209618135658</v>
      </c>
      <c r="K50" s="58">
        <f t="shared" si="8"/>
        <v>0.98819066182530757</v>
      </c>
      <c r="L50" s="58">
        <f t="shared" si="8"/>
        <v>0.92775834860608419</v>
      </c>
      <c r="M50" s="58">
        <f t="shared" si="8"/>
        <v>0.9751773416769709</v>
      </c>
      <c r="N50" s="58">
        <f t="shared" si="8"/>
        <v>0.787121775754965</v>
      </c>
      <c r="O50" s="58">
        <f t="shared" si="8"/>
        <v>0.91877145074099065</v>
      </c>
      <c r="P50" s="58">
        <f t="shared" si="8"/>
        <v>0.63449282824181363</v>
      </c>
      <c r="Q50" s="58">
        <f t="shared" si="8"/>
        <v>0.8415288872506701</v>
      </c>
    </row>
    <row r="51" spans="1:18" x14ac:dyDescent="0.2">
      <c r="A51" t="s">
        <v>112</v>
      </c>
      <c r="B51" s="58">
        <f t="shared" ref="B51:Q51" si="9">1/(1+(B$24*$A34)*B$42)</f>
        <v>0.98080455691071511</v>
      </c>
      <c r="C51" s="58">
        <f t="shared" si="9"/>
        <v>0.99364291671848948</v>
      </c>
      <c r="D51" s="58">
        <f t="shared" si="9"/>
        <v>0.95998171248679542</v>
      </c>
      <c r="E51" s="58">
        <f t="shared" si="9"/>
        <v>0.98655597947165474</v>
      </c>
      <c r="F51" s="58">
        <f t="shared" si="9"/>
        <v>0.96437134074888098</v>
      </c>
      <c r="G51" s="58">
        <f t="shared" si="9"/>
        <v>0.98806689597076003</v>
      </c>
      <c r="H51" s="58">
        <f t="shared" si="9"/>
        <v>0.92704798808480227</v>
      </c>
      <c r="I51" s="58">
        <f t="shared" si="9"/>
        <v>0.97492065312703879</v>
      </c>
      <c r="J51" s="58">
        <f t="shared" si="9"/>
        <v>0.95630041838700641</v>
      </c>
      <c r="K51" s="58">
        <f t="shared" si="9"/>
        <v>0.98528178038981107</v>
      </c>
      <c r="L51" s="58">
        <f t="shared" si="9"/>
        <v>0.91129989625101471</v>
      </c>
      <c r="M51" s="58">
        <f t="shared" si="9"/>
        <v>0.96916304092094874</v>
      </c>
      <c r="N51" s="58">
        <f t="shared" si="9"/>
        <v>0.7473482344921285</v>
      </c>
      <c r="O51" s="58">
        <f t="shared" si="9"/>
        <v>0.90048517464948474</v>
      </c>
      <c r="P51" s="58">
        <f t="shared" si="9"/>
        <v>0.58136917730571469</v>
      </c>
      <c r="Q51" s="58">
        <f t="shared" si="9"/>
        <v>0.80945988507233091</v>
      </c>
    </row>
    <row r="52" spans="1:18" x14ac:dyDescent="0.2">
      <c r="A52" t="s">
        <v>119</v>
      </c>
      <c r="B52" s="58">
        <f t="shared" ref="B52:Q52" si="10">1/(1+(B$24*$A35)*B$42)</f>
        <v>0.97705356170294466</v>
      </c>
      <c r="C52" s="58">
        <f t="shared" si="10"/>
        <v>0.99238118674825715</v>
      </c>
      <c r="D52" s="58">
        <f t="shared" si="10"/>
        <v>0.95235935439478347</v>
      </c>
      <c r="E52" s="58">
        <f t="shared" si="10"/>
        <v>0.98391043704890702</v>
      </c>
      <c r="F52" s="58">
        <f t="shared" si="10"/>
        <v>0.9575481096855728</v>
      </c>
      <c r="G52" s="58">
        <f t="shared" si="10"/>
        <v>0.98571436954777381</v>
      </c>
      <c r="H52" s="58">
        <f t="shared" si="10"/>
        <v>0.91371649673344013</v>
      </c>
      <c r="I52" s="58">
        <f t="shared" si="10"/>
        <v>0.97005498404091728</v>
      </c>
      <c r="J52" s="58">
        <f t="shared" si="10"/>
        <v>0.94801484794339996</v>
      </c>
      <c r="K52" s="58">
        <f t="shared" si="10"/>
        <v>0.98238997411344109</v>
      </c>
      <c r="L52" s="58">
        <f t="shared" si="10"/>
        <v>0.89541521181375472</v>
      </c>
      <c r="M52" s="58">
        <f t="shared" si="10"/>
        <v>0.96322247053933985</v>
      </c>
      <c r="N52" s="58">
        <f t="shared" si="10"/>
        <v>0.71140089601948742</v>
      </c>
      <c r="O52" s="58">
        <f t="shared" si="10"/>
        <v>0.8829125960895603</v>
      </c>
      <c r="P52" s="58">
        <f t="shared" si="10"/>
        <v>0.53645394595884532</v>
      </c>
      <c r="Q52" s="58">
        <f t="shared" si="10"/>
        <v>0.77974533203623153</v>
      </c>
    </row>
    <row r="53" spans="1:18" x14ac:dyDescent="0.2">
      <c r="A53" t="s">
        <v>120</v>
      </c>
      <c r="B53" s="58">
        <f t="shared" ref="B53:Q53" si="11">1/(1+(B$24*$A36)*B$42)</f>
        <v>0.97333114784849339</v>
      </c>
      <c r="C53" s="58">
        <f t="shared" si="11"/>
        <v>0.99112265700936941</v>
      </c>
      <c r="D53" s="58">
        <f t="shared" si="11"/>
        <v>0.94485708745296271</v>
      </c>
      <c r="E53" s="58">
        <f t="shared" si="11"/>
        <v>0.98127904522046328</v>
      </c>
      <c r="F53" s="58">
        <f t="shared" si="11"/>
        <v>0.95082075329762739</v>
      </c>
      <c r="G53" s="58">
        <f t="shared" si="11"/>
        <v>0.98337301895685603</v>
      </c>
      <c r="H53" s="58">
        <f t="shared" si="11"/>
        <v>0.90076299887414779</v>
      </c>
      <c r="I53" s="58">
        <f t="shared" si="11"/>
        <v>0.96523764127885014</v>
      </c>
      <c r="J53" s="58">
        <f t="shared" si="11"/>
        <v>0.93987161976553413</v>
      </c>
      <c r="K53" s="58">
        <f t="shared" si="11"/>
        <v>0.97951509308917861</v>
      </c>
      <c r="L53" s="58">
        <f t="shared" si="11"/>
        <v>0.88007480562470297</v>
      </c>
      <c r="M53" s="58">
        <f t="shared" si="11"/>
        <v>0.957354282981566</v>
      </c>
      <c r="N53" s="58">
        <f t="shared" si="11"/>
        <v>0.6787529790880038</v>
      </c>
      <c r="O53" s="58">
        <f t="shared" si="11"/>
        <v>0.86601273232598752</v>
      </c>
      <c r="P53" s="58">
        <f t="shared" si="11"/>
        <v>0.49798108481653863</v>
      </c>
      <c r="Q53" s="58">
        <f t="shared" si="11"/>
        <v>0.75213512017650397</v>
      </c>
    </row>
    <row r="54" spans="1:18" x14ac:dyDescent="0.2">
      <c r="A54" t="s">
        <v>121</v>
      </c>
      <c r="B54" s="58">
        <f t="shared" ref="B54:Q54" si="12">1/(1+(B$24*$A37)*B$42)</f>
        <v>0.96963698991639158</v>
      </c>
      <c r="C54" s="58">
        <f t="shared" si="12"/>
        <v>0.98986731534172612</v>
      </c>
      <c r="D54" s="58">
        <f t="shared" si="12"/>
        <v>0.93747209576835677</v>
      </c>
      <c r="E54" s="58">
        <f t="shared" si="12"/>
        <v>0.97866169075516429</v>
      </c>
      <c r="F54" s="58">
        <f t="shared" si="12"/>
        <v>0.9441872649495997</v>
      </c>
      <c r="G54" s="58">
        <f t="shared" si="12"/>
        <v>0.98104276474942709</v>
      </c>
      <c r="H54" s="58">
        <f t="shared" si="12"/>
        <v>0.88817164311025032</v>
      </c>
      <c r="I54" s="58">
        <f t="shared" si="12"/>
        <v>0.96046790842558694</v>
      </c>
      <c r="J54" s="58">
        <f t="shared" si="12"/>
        <v>0.93186709703149162</v>
      </c>
      <c r="K54" s="58">
        <f t="shared" si="12"/>
        <v>0.97665698915964461</v>
      </c>
      <c r="L54" s="58">
        <f t="shared" si="12"/>
        <v>0.8652511748634244</v>
      </c>
      <c r="M54" s="58">
        <f t="shared" si="12"/>
        <v>0.95155716333663476</v>
      </c>
      <c r="N54" s="58">
        <f t="shared" si="12"/>
        <v>0.64897016041731215</v>
      </c>
      <c r="O54" s="58">
        <f t="shared" si="12"/>
        <v>0.84974767949907148</v>
      </c>
      <c r="P54" s="58">
        <f t="shared" si="12"/>
        <v>0.46465726534768731</v>
      </c>
      <c r="Q54" s="58">
        <f t="shared" si="12"/>
        <v>0.72641335462696199</v>
      </c>
    </row>
    <row r="55" spans="1:18" x14ac:dyDescent="0.2">
      <c r="A55" t="s">
        <v>122</v>
      </c>
      <c r="B55" s="58">
        <f t="shared" ref="B55:Q55" si="13">1/(1+(B$24*$A38)*B$42)</f>
        <v>0.96597076739752141</v>
      </c>
      <c r="C55" s="58">
        <f t="shared" si="13"/>
        <v>0.98861514964675568</v>
      </c>
      <c r="D55" s="58">
        <f t="shared" si="13"/>
        <v>0.93020165080118011</v>
      </c>
      <c r="E55" s="58">
        <f t="shared" si="13"/>
        <v>0.97605826162671838</v>
      </c>
      <c r="F55" s="58">
        <f t="shared" si="13"/>
        <v>0.93764569361598238</v>
      </c>
      <c r="G55" s="58">
        <f t="shared" si="13"/>
        <v>0.97872352822819042</v>
      </c>
      <c r="H55" s="58">
        <f t="shared" si="13"/>
        <v>0.87592745214426071</v>
      </c>
      <c r="I55" s="58">
        <f t="shared" si="13"/>
        <v>0.95574508315694262</v>
      </c>
      <c r="J55" s="58">
        <f t="shared" si="13"/>
        <v>0.92399776576672876</v>
      </c>
      <c r="K55" s="58">
        <f t="shared" si="13"/>
        <v>0.97381551589164883</v>
      </c>
      <c r="L55" s="58">
        <f t="shared" si="13"/>
        <v>0.85091863900188469</v>
      </c>
      <c r="M55" s="58">
        <f t="shared" si="13"/>
        <v>0.94582982835086737</v>
      </c>
      <c r="N55" s="58">
        <f t="shared" si="13"/>
        <v>0.62169114265767444</v>
      </c>
      <c r="O55" s="58">
        <f t="shared" si="13"/>
        <v>0.83408232882472966</v>
      </c>
      <c r="P55" s="58">
        <f t="shared" si="13"/>
        <v>0.4355136329429331</v>
      </c>
      <c r="Q55" s="58">
        <f t="shared" si="13"/>
        <v>0.70239269691647455</v>
      </c>
    </row>
    <row r="56" spans="1:18" x14ac:dyDescent="0.2">
      <c r="A56" t="s">
        <v>123</v>
      </c>
      <c r="B56" s="58">
        <f t="shared" ref="B56:Q56" si="14">1/(1+(B$24*$A39)*B$42)</f>
        <v>0.96233216461191851</v>
      </c>
      <c r="C56" s="58">
        <f t="shared" si="14"/>
        <v>0.9873661478870277</v>
      </c>
      <c r="D56" s="58">
        <f t="shared" si="14"/>
        <v>0.92304310800362455</v>
      </c>
      <c r="E56" s="58">
        <f t="shared" si="14"/>
        <v>0.97346864699771707</v>
      </c>
      <c r="F56" s="58">
        <f t="shared" si="14"/>
        <v>0.93119414196806249</v>
      </c>
      <c r="G56" s="58">
        <f t="shared" si="14"/>
        <v>0.97641523143827269</v>
      </c>
      <c r="H56" s="58">
        <f t="shared" si="14"/>
        <v>0.86401626334624249</v>
      </c>
      <c r="I56" s="58">
        <f t="shared" si="14"/>
        <v>0.95106847689504892</v>
      </c>
      <c r="J56" s="58">
        <f t="shared" si="14"/>
        <v>0.91626022970047027</v>
      </c>
      <c r="K56" s="58">
        <f t="shared" si="14"/>
        <v>0.9709905285511814</v>
      </c>
      <c r="L56" s="58">
        <f t="shared" si="14"/>
        <v>0.83705319133608469</v>
      </c>
      <c r="M56" s="58">
        <f t="shared" si="14"/>
        <v>0.94017102548088505</v>
      </c>
      <c r="N56" s="58">
        <f t="shared" si="14"/>
        <v>0.59661292553172252</v>
      </c>
      <c r="O56" s="58">
        <f t="shared" si="14"/>
        <v>0.8189841136179481</v>
      </c>
      <c r="P56" s="58">
        <f t="shared" si="14"/>
        <v>0.4098100562918614</v>
      </c>
      <c r="Q56" s="58">
        <f t="shared" si="14"/>
        <v>0.67990979465778811</v>
      </c>
    </row>
    <row r="58" spans="1:18" x14ac:dyDescent="0.2">
      <c r="A58" t="s">
        <v>157</v>
      </c>
    </row>
    <row r="59" spans="1:18" x14ac:dyDescent="0.2">
      <c r="A59" t="s">
        <v>115</v>
      </c>
      <c r="B59" s="74">
        <f>1-B47</f>
        <v>3.8989624675800361E-3</v>
      </c>
      <c r="C59" s="74">
        <f t="shared" ref="C59:E59" si="15">1-C47</f>
        <v>1.2779157095761384E-3</v>
      </c>
      <c r="D59" s="74">
        <f t="shared" si="15"/>
        <v>8.2683661869065173E-3</v>
      </c>
      <c r="E59" s="74">
        <f t="shared" si="15"/>
        <v>2.7180371838260164E-3</v>
      </c>
      <c r="F59" s="74">
        <f>1-F47</f>
        <v>7.3347949790111278E-3</v>
      </c>
      <c r="G59" s="74">
        <f t="shared" ref="G59:Q59" si="16">1-G47</f>
        <v>2.409624243261077E-3</v>
      </c>
      <c r="H59" s="74">
        <f t="shared" si="16"/>
        <v>1.5494697891183629E-2</v>
      </c>
      <c r="I59" s="74">
        <f t="shared" si="16"/>
        <v>5.1185656003386315E-3</v>
      </c>
      <c r="J59" s="74">
        <f t="shared" si="16"/>
        <v>9.0565295648794564E-3</v>
      </c>
      <c r="K59" s="74">
        <f t="shared" si="16"/>
        <v>2.9787170514131711E-3</v>
      </c>
      <c r="L59" s="74">
        <f t="shared" si="16"/>
        <v>1.9095003804644572E-2</v>
      </c>
      <c r="M59" s="74">
        <f t="shared" si="16"/>
        <v>6.3233870376675494E-3</v>
      </c>
      <c r="N59" s="74">
        <f t="shared" si="16"/>
        <v>6.3330880020188607E-2</v>
      </c>
      <c r="O59" s="74">
        <f t="shared" si="16"/>
        <v>2.1624534488424496E-2</v>
      </c>
      <c r="P59" s="74">
        <f t="shared" si="16"/>
        <v>0.12588595840507821</v>
      </c>
      <c r="Q59" s="74">
        <f t="shared" si="16"/>
        <v>4.4961616199999166E-2</v>
      </c>
      <c r="R59" s="74"/>
    </row>
    <row r="60" spans="1:18" x14ac:dyDescent="0.2">
      <c r="A60" t="s">
        <v>116</v>
      </c>
      <c r="B60" s="74">
        <f>1-B48/B47</f>
        <v>3.883819600725702E-3</v>
      </c>
      <c r="C60" s="74">
        <f t="shared" ref="C60:Q68" si="17">1-C48/C47</f>
        <v>1.2762847252756337E-3</v>
      </c>
      <c r="D60" s="74">
        <f t="shared" si="17"/>
        <v>8.2005609460665818E-3</v>
      </c>
      <c r="E60" s="74">
        <f t="shared" si="17"/>
        <v>2.7106694833770595E-3</v>
      </c>
      <c r="F60" s="74">
        <f t="shared" si="17"/>
        <v>7.2813874945754087E-3</v>
      </c>
      <c r="G60" s="74">
        <f t="shared" si="17"/>
        <v>2.4038319116099771E-3</v>
      </c>
      <c r="H60" s="74">
        <f t="shared" si="17"/>
        <v>1.5258275521635167E-2</v>
      </c>
      <c r="I60" s="74">
        <f t="shared" si="17"/>
        <v>5.0924993085580406E-3</v>
      </c>
      <c r="J60" s="74">
        <f t="shared" si="17"/>
        <v>8.9752449932462008E-3</v>
      </c>
      <c r="K60" s="74">
        <f t="shared" si="17"/>
        <v>2.9698706470764336E-3</v>
      </c>
      <c r="L60" s="74">
        <f t="shared" si="17"/>
        <v>1.8737216582708993E-2</v>
      </c>
      <c r="M60" s="74">
        <f t="shared" si="17"/>
        <v>6.283653067312378E-3</v>
      </c>
      <c r="N60" s="74">
        <f t="shared" si="17"/>
        <v>5.9558958749496793E-2</v>
      </c>
      <c r="O60" s="74">
        <f t="shared" si="17"/>
        <v>2.1166812031636284E-2</v>
      </c>
      <c r="P60" s="74">
        <f t="shared" si="17"/>
        <v>0.11181057678648676</v>
      </c>
      <c r="Q60" s="74">
        <f t="shared" si="17"/>
        <v>4.302705047052513E-2</v>
      </c>
      <c r="R60" s="74"/>
    </row>
    <row r="61" spans="1:18" x14ac:dyDescent="0.2">
      <c r="A61" t="s">
        <v>117</v>
      </c>
      <c r="B61" s="74">
        <f t="shared" ref="B61:B68" si="18">1-B49/B48</f>
        <v>3.8687939031337715E-3</v>
      </c>
      <c r="C61" s="74">
        <f t="shared" si="17"/>
        <v>1.2746578988694912E-3</v>
      </c>
      <c r="D61" s="74">
        <f t="shared" si="17"/>
        <v>8.1338587417281172E-3</v>
      </c>
      <c r="E61" s="74">
        <f t="shared" si="17"/>
        <v>2.7033416177506542E-3</v>
      </c>
      <c r="F61" s="74">
        <f t="shared" si="17"/>
        <v>7.2287521490760343E-3</v>
      </c>
      <c r="G61" s="74">
        <f t="shared" si="17"/>
        <v>2.3980673607620906E-3</v>
      </c>
      <c r="H61" s="74">
        <f t="shared" si="17"/>
        <v>1.5028959516528717E-2</v>
      </c>
      <c r="I61" s="74">
        <f t="shared" si="17"/>
        <v>5.0666971567902008E-3</v>
      </c>
      <c r="J61" s="74">
        <f t="shared" si="17"/>
        <v>8.8954065402330196E-3</v>
      </c>
      <c r="K61" s="74">
        <f t="shared" si="17"/>
        <v>2.9610766325015581E-3</v>
      </c>
      <c r="L61" s="74">
        <f t="shared" si="17"/>
        <v>1.8392590628584338E-2</v>
      </c>
      <c r="M61" s="74">
        <f t="shared" si="17"/>
        <v>6.2444153277845249E-3</v>
      </c>
      <c r="N61" s="74">
        <f t="shared" si="17"/>
        <v>5.6211085053529231E-2</v>
      </c>
      <c r="O61" s="74">
        <f t="shared" si="17"/>
        <v>2.0728064976499261E-2</v>
      </c>
      <c r="P61" s="74">
        <f t="shared" si="17"/>
        <v>0.10056621075656402</v>
      </c>
      <c r="Q61" s="74">
        <f t="shared" si="17"/>
        <v>4.1252094517697513E-2</v>
      </c>
      <c r="R61" s="74"/>
    </row>
    <row r="62" spans="1:18" x14ac:dyDescent="0.2">
      <c r="A62" t="s">
        <v>118</v>
      </c>
      <c r="B62" s="74">
        <f t="shared" si="18"/>
        <v>3.8538840201332025E-3</v>
      </c>
      <c r="C62" s="74">
        <f t="shared" si="17"/>
        <v>1.2730352144778578E-3</v>
      </c>
      <c r="D62" s="74">
        <f t="shared" si="17"/>
        <v>8.0682328752259558E-3</v>
      </c>
      <c r="E62" s="74">
        <f t="shared" si="17"/>
        <v>2.696053264756415E-3</v>
      </c>
      <c r="F62" s="74">
        <f t="shared" si="17"/>
        <v>7.1768723178844418E-3</v>
      </c>
      <c r="G62" s="74">
        <f t="shared" si="17"/>
        <v>2.3923303913343519E-3</v>
      </c>
      <c r="H62" s="74">
        <f t="shared" si="17"/>
        <v>1.480643421611072E-2</v>
      </c>
      <c r="I62" s="74">
        <f t="shared" si="17"/>
        <v>5.0411551503234397E-3</v>
      </c>
      <c r="J62" s="74">
        <f t="shared" si="17"/>
        <v>8.8169759546609106E-3</v>
      </c>
      <c r="K62" s="74">
        <f t="shared" si="17"/>
        <v>2.9523345436731629E-3</v>
      </c>
      <c r="L62" s="74">
        <f t="shared" si="17"/>
        <v>1.8060412848478813E-2</v>
      </c>
      <c r="M62" s="74">
        <f t="shared" si="17"/>
        <v>6.2056645807572197E-3</v>
      </c>
      <c r="N62" s="74">
        <f t="shared" si="17"/>
        <v>5.3219556061258722E-2</v>
      </c>
      <c r="O62" s="74">
        <f t="shared" si="17"/>
        <v>2.0307137314752199E-2</v>
      </c>
      <c r="P62" s="74">
        <f t="shared" si="17"/>
        <v>9.137679293954637E-2</v>
      </c>
      <c r="Q62" s="74">
        <f t="shared" si="17"/>
        <v>3.9617778187332475E-2</v>
      </c>
      <c r="R62" s="74"/>
    </row>
    <row r="63" spans="1:18" x14ac:dyDescent="0.2">
      <c r="A63" t="s">
        <v>112</v>
      </c>
      <c r="B63" s="74">
        <f t="shared" si="18"/>
        <v>3.8390886178568673E-3</v>
      </c>
      <c r="C63" s="74">
        <f t="shared" si="17"/>
        <v>1.271416656302149E-3</v>
      </c>
      <c r="D63" s="74">
        <f t="shared" si="17"/>
        <v>8.0036575026408707E-3</v>
      </c>
      <c r="E63" s="74">
        <f t="shared" si="17"/>
        <v>2.6888041056690737E-3</v>
      </c>
      <c r="F63" s="74">
        <f t="shared" si="17"/>
        <v>7.1257318502235822E-3</v>
      </c>
      <c r="G63" s="74">
        <f t="shared" si="17"/>
        <v>2.3866208058480609E-3</v>
      </c>
      <c r="H63" s="74">
        <f t="shared" si="17"/>
        <v>1.4590402383039436E-2</v>
      </c>
      <c r="I63" s="74">
        <f t="shared" si="17"/>
        <v>5.0158693745921967E-3</v>
      </c>
      <c r="J63" s="74">
        <f t="shared" si="17"/>
        <v>8.7399163225985177E-3</v>
      </c>
      <c r="K63" s="74">
        <f t="shared" si="17"/>
        <v>2.9436439220377197E-3</v>
      </c>
      <c r="L63" s="74">
        <f t="shared" si="17"/>
        <v>1.7740020749797192E-2</v>
      </c>
      <c r="M63" s="74">
        <f t="shared" si="17"/>
        <v>6.1673918158102747E-3</v>
      </c>
      <c r="N63" s="74">
        <f t="shared" si="17"/>
        <v>5.0530353101574166E-2</v>
      </c>
      <c r="O63" s="74">
        <f t="shared" si="17"/>
        <v>1.990296507010314E-2</v>
      </c>
      <c r="P63" s="74">
        <f t="shared" si="17"/>
        <v>8.3726164538857173E-2</v>
      </c>
      <c r="Q63" s="74">
        <f t="shared" si="17"/>
        <v>3.8108022985533729E-2</v>
      </c>
      <c r="R63" s="74"/>
    </row>
    <row r="64" spans="1:18" x14ac:dyDescent="0.2">
      <c r="A64" t="s">
        <v>119</v>
      </c>
      <c r="B64" s="74">
        <f t="shared" si="18"/>
        <v>3.8244063828426489E-3</v>
      </c>
      <c r="C64" s="74">
        <f t="shared" si="17"/>
        <v>1.2698022086236049E-3</v>
      </c>
      <c r="D64" s="74">
        <f t="shared" si="17"/>
        <v>7.9401076008692728E-3</v>
      </c>
      <c r="E64" s="74">
        <f t="shared" si="17"/>
        <v>2.6815938251821825E-3</v>
      </c>
      <c r="F64" s="74">
        <f t="shared" si="17"/>
        <v>7.0753150524046626E-3</v>
      </c>
      <c r="G64" s="74">
        <f t="shared" si="17"/>
        <v>2.3809384087044583E-3</v>
      </c>
      <c r="H64" s="74">
        <f t="shared" si="17"/>
        <v>1.4380583877759978E-2</v>
      </c>
      <c r="I64" s="74">
        <f t="shared" si="17"/>
        <v>4.9908359931805091E-3</v>
      </c>
      <c r="J64" s="74">
        <f t="shared" si="17"/>
        <v>8.664192009433358E-3</v>
      </c>
      <c r="K64" s="74">
        <f t="shared" si="17"/>
        <v>2.9350043144266147E-3</v>
      </c>
      <c r="L64" s="74">
        <f t="shared" si="17"/>
        <v>1.7430798031040973E-2</v>
      </c>
      <c r="M64" s="74">
        <f t="shared" si="17"/>
        <v>6.1295882434433402E-3</v>
      </c>
      <c r="N64" s="74">
        <f t="shared" si="17"/>
        <v>4.8099850663418819E-2</v>
      </c>
      <c r="O64" s="74">
        <f t="shared" si="17"/>
        <v>1.9514567318406506E-2</v>
      </c>
      <c r="P64" s="74">
        <f t="shared" si="17"/>
        <v>7.7257675673525705E-2</v>
      </c>
      <c r="Q64" s="74">
        <f t="shared" si="17"/>
        <v>3.6709111327294708E-2</v>
      </c>
      <c r="R64" s="74"/>
    </row>
    <row r="65" spans="1:18" x14ac:dyDescent="0.2">
      <c r="A65" t="s">
        <v>120</v>
      </c>
      <c r="B65" s="74">
        <f t="shared" si="18"/>
        <v>3.8098360216438643E-3</v>
      </c>
      <c r="C65" s="74">
        <f t="shared" si="17"/>
        <v>1.2681918558045124E-3</v>
      </c>
      <c r="D65" s="74">
        <f t="shared" si="17"/>
        <v>7.8775589352911846E-3</v>
      </c>
      <c r="E65" s="74">
        <f t="shared" si="17"/>
        <v>2.6744221113622624E-3</v>
      </c>
      <c r="F65" s="74">
        <f t="shared" si="17"/>
        <v>7.0256066717675481E-3</v>
      </c>
      <c r="G65" s="74">
        <f t="shared" si="17"/>
        <v>2.3752830061632979E-3</v>
      </c>
      <c r="H65" s="74">
        <f t="shared" si="17"/>
        <v>1.4176714446550331E-2</v>
      </c>
      <c r="I65" s="74">
        <f t="shared" si="17"/>
        <v>4.9660512458785666E-3</v>
      </c>
      <c r="J65" s="74">
        <f t="shared" si="17"/>
        <v>8.5897686049237754E-3</v>
      </c>
      <c r="K65" s="74">
        <f t="shared" si="17"/>
        <v>2.9264152729743254E-3</v>
      </c>
      <c r="L65" s="74">
        <f t="shared" si="17"/>
        <v>1.7132170625042464E-2</v>
      </c>
      <c r="M65" s="74">
        <f t="shared" si="17"/>
        <v>6.0922452883476197E-3</v>
      </c>
      <c r="N65" s="74">
        <f t="shared" si="17"/>
        <v>4.5892431558856583E-2</v>
      </c>
      <c r="O65" s="74">
        <f t="shared" si="17"/>
        <v>1.9141038239144703E-2</v>
      </c>
      <c r="P65" s="74">
        <f t="shared" si="17"/>
        <v>7.1716987883351679E-2</v>
      </c>
      <c r="Q65" s="74">
        <f t="shared" si="17"/>
        <v>3.5409268546213846E-2</v>
      </c>
      <c r="R65" s="74"/>
    </row>
    <row r="66" spans="1:18" x14ac:dyDescent="0.2">
      <c r="A66" t="s">
        <v>121</v>
      </c>
      <c r="B66" s="74">
        <f t="shared" si="18"/>
        <v>3.7953762604511221E-3</v>
      </c>
      <c r="C66" s="74">
        <f t="shared" si="17"/>
        <v>1.2665855822842076E-3</v>
      </c>
      <c r="D66" s="74">
        <f t="shared" si="17"/>
        <v>7.8159880289553341E-3</v>
      </c>
      <c r="E66" s="74">
        <f t="shared" si="17"/>
        <v>2.667288655604505E-3</v>
      </c>
      <c r="F66" s="74">
        <f t="shared" si="17"/>
        <v>6.9765918812999539E-3</v>
      </c>
      <c r="G66" s="74">
        <f t="shared" si="17"/>
        <v>2.3696544063216418E-3</v>
      </c>
      <c r="H66" s="74">
        <f t="shared" si="17"/>
        <v>1.3978544611218724E-2</v>
      </c>
      <c r="I66" s="74">
        <f t="shared" si="17"/>
        <v>4.9415114468015497E-3</v>
      </c>
      <c r="J66" s="74">
        <f t="shared" si="17"/>
        <v>8.5166128710635336E-3</v>
      </c>
      <c r="K66" s="74">
        <f t="shared" si="17"/>
        <v>2.9178763550443687E-3</v>
      </c>
      <c r="L66" s="74">
        <f t="shared" si="17"/>
        <v>1.6843603142071895E-2</v>
      </c>
      <c r="M66" s="74">
        <f t="shared" si="17"/>
        <v>6.0553545829207245E-3</v>
      </c>
      <c r="N66" s="74">
        <f t="shared" si="17"/>
        <v>4.3878729947835926E-2</v>
      </c>
      <c r="O66" s="74">
        <f t="shared" si="17"/>
        <v>1.8781540062615898E-2</v>
      </c>
      <c r="P66" s="74">
        <f t="shared" si="17"/>
        <v>6.6917841831538927E-2</v>
      </c>
      <c r="Q66" s="74">
        <f t="shared" si="17"/>
        <v>3.4198330671629584E-2</v>
      </c>
      <c r="R66" s="74"/>
    </row>
    <row r="67" spans="1:18" x14ac:dyDescent="0.2">
      <c r="A67" t="s">
        <v>122</v>
      </c>
      <c r="B67" s="74">
        <f t="shared" si="18"/>
        <v>3.781025844719732E-3</v>
      </c>
      <c r="C67" s="74">
        <f t="shared" si="17"/>
        <v>1.2649833725827397E-3</v>
      </c>
      <c r="D67" s="74">
        <f t="shared" si="17"/>
        <v>7.7553721332023207E-3</v>
      </c>
      <c r="E67" s="74">
        <f t="shared" si="17"/>
        <v>2.6601931525868094E-3</v>
      </c>
      <c r="F67" s="74">
        <f t="shared" si="17"/>
        <v>6.9282562648909085E-3</v>
      </c>
      <c r="G67" s="74">
        <f t="shared" si="17"/>
        <v>2.3640524190899903E-3</v>
      </c>
      <c r="H67" s="74">
        <f t="shared" si="17"/>
        <v>1.378583865063765E-2</v>
      </c>
      <c r="I67" s="74">
        <f t="shared" si="17"/>
        <v>4.9172129825618693E-3</v>
      </c>
      <c r="J67" s="74">
        <f t="shared" si="17"/>
        <v>8.4446926925856314E-3</v>
      </c>
      <c r="K67" s="74">
        <f t="shared" si="17"/>
        <v>2.9093871231502533E-3</v>
      </c>
      <c r="L67" s="74">
        <f t="shared" si="17"/>
        <v>1.6564595666457183E-2</v>
      </c>
      <c r="M67" s="74">
        <f t="shared" si="17"/>
        <v>6.0189079610146745E-3</v>
      </c>
      <c r="N67" s="74">
        <f t="shared" si="17"/>
        <v>4.2034317482480654E-2</v>
      </c>
      <c r="O67" s="74">
        <f t="shared" si="17"/>
        <v>1.843529679725231E-2</v>
      </c>
      <c r="P67" s="74">
        <f t="shared" si="17"/>
        <v>6.2720707450785285E-2</v>
      </c>
      <c r="Q67" s="74">
        <f t="shared" si="17"/>
        <v>3.3067478120391791E-2</v>
      </c>
      <c r="R67" s="74"/>
    </row>
    <row r="68" spans="1:18" x14ac:dyDescent="0.2">
      <c r="A68" t="s">
        <v>123</v>
      </c>
      <c r="B68" s="74">
        <f t="shared" si="18"/>
        <v>3.766783538808216E-3</v>
      </c>
      <c r="C68" s="74">
        <f t="shared" si="17"/>
        <v>1.2633852112970967E-3</v>
      </c>
      <c r="D68" s="74">
        <f t="shared" si="17"/>
        <v>7.6956891996374788E-3</v>
      </c>
      <c r="E68" s="74">
        <f t="shared" si="17"/>
        <v>2.6531353002282598E-3</v>
      </c>
      <c r="F68" s="74">
        <f t="shared" si="17"/>
        <v>6.8805858031937284E-3</v>
      </c>
      <c r="G68" s="74">
        <f t="shared" si="17"/>
        <v>2.35847685617252E-3</v>
      </c>
      <c r="H68" s="74">
        <f t="shared" si="17"/>
        <v>1.3598373665375751E-2</v>
      </c>
      <c r="I68" s="74">
        <f t="shared" si="17"/>
        <v>4.8931523104950303E-3</v>
      </c>
      <c r="J68" s="74">
        <f t="shared" si="17"/>
        <v>8.373977029953017E-3</v>
      </c>
      <c r="K68" s="74">
        <f t="shared" si="17"/>
        <v>2.9009471448817603E-3</v>
      </c>
      <c r="L68" s="74">
        <f t="shared" si="17"/>
        <v>1.6294680866391631E-2</v>
      </c>
      <c r="M68" s="74">
        <f t="shared" si="17"/>
        <v>5.9828974519114952E-3</v>
      </c>
      <c r="N68" s="74">
        <f t="shared" si="17"/>
        <v>4.033870744682766E-2</v>
      </c>
      <c r="O68" s="74">
        <f t="shared" si="17"/>
        <v>1.8101588638205324E-2</v>
      </c>
      <c r="P68" s="74">
        <f t="shared" si="17"/>
        <v>5.9018994370813926E-2</v>
      </c>
      <c r="Q68" s="74">
        <f t="shared" si="17"/>
        <v>3.2009020534221166E-2</v>
      </c>
      <c r="R68" s="74"/>
    </row>
    <row r="70" spans="1:18" s="115" customFormat="1" x14ac:dyDescent="0.2">
      <c r="A70" s="115" t="s">
        <v>223</v>
      </c>
      <c r="B70" s="121"/>
      <c r="C70" s="122"/>
      <c r="R70" s="123"/>
    </row>
    <row r="71" spans="1:18" x14ac:dyDescent="0.2">
      <c r="A71" s="18">
        <v>0</v>
      </c>
      <c r="B71" s="68">
        <v>1</v>
      </c>
      <c r="C71" s="68">
        <v>1</v>
      </c>
      <c r="D71" s="68">
        <v>1</v>
      </c>
      <c r="E71" s="68">
        <v>1</v>
      </c>
      <c r="F71" s="68">
        <v>1</v>
      </c>
      <c r="G71" s="68">
        <v>1</v>
      </c>
      <c r="H71" s="68">
        <v>1</v>
      </c>
      <c r="I71" s="68">
        <v>1</v>
      </c>
      <c r="J71" s="68">
        <v>1</v>
      </c>
      <c r="K71" s="68">
        <v>1</v>
      </c>
      <c r="L71" s="68">
        <v>1</v>
      </c>
      <c r="M71" s="68">
        <v>1</v>
      </c>
      <c r="N71" s="68">
        <v>1</v>
      </c>
      <c r="O71" s="68">
        <v>1</v>
      </c>
      <c r="P71" s="68">
        <v>1</v>
      </c>
      <c r="Q71" s="68">
        <v>1</v>
      </c>
    </row>
    <row r="72" spans="1:18" x14ac:dyDescent="0.2">
      <c r="A72" s="18">
        <v>1</v>
      </c>
      <c r="B72" s="58">
        <f ca="1">1/(1+(B$25*$A72)*B$43)</f>
        <v>0.99808725699227585</v>
      </c>
      <c r="C72" s="58">
        <f ca="1">1/(1+(C$25*$A72)*C$43)</f>
        <v>0.99941103663202591</v>
      </c>
      <c r="D72" s="58">
        <f t="shared" ref="D72:Q72" ca="1" si="19">1/(1+(D$25*$A72)*D$43)</f>
        <v>0.99521129979698708</v>
      </c>
      <c r="E72" s="58">
        <f t="shared" ca="1" si="19"/>
        <v>0.99852253822793013</v>
      </c>
      <c r="F72" s="58">
        <f t="shared" ca="1" si="19"/>
        <v>0.99062463510708132</v>
      </c>
      <c r="G72" s="58">
        <f t="shared" ca="1" si="19"/>
        <v>0.99709816307832766</v>
      </c>
      <c r="H72" s="58">
        <f t="shared" ca="1" si="19"/>
        <v>0.97678898942611259</v>
      </c>
      <c r="I72" s="58">
        <f t="shared" ca="1" si="19"/>
        <v>0.99274583552622608</v>
      </c>
      <c r="J72" s="58">
        <f t="shared" ca="1" si="19"/>
        <v>0.99396346971860883</v>
      </c>
      <c r="K72" s="58">
        <f t="shared" ca="1" si="19"/>
        <v>0.99813592801833018</v>
      </c>
      <c r="L72" s="58">
        <f t="shared" ca="1" si="19"/>
        <v>0.98498038568691193</v>
      </c>
      <c r="M72" s="58">
        <f t="shared" ca="1" si="19"/>
        <v>0.99533280927616641</v>
      </c>
      <c r="N72" s="58">
        <f t="shared" ca="1" si="19"/>
        <v>0.90265161663567828</v>
      </c>
      <c r="O72" s="58">
        <f t="shared" ca="1" si="19"/>
        <v>0.96790071059197191</v>
      </c>
      <c r="P72" s="58">
        <f t="shared" ca="1" si="19"/>
        <v>0.78691586386824541</v>
      </c>
      <c r="Q72" s="58">
        <f t="shared" ca="1" si="19"/>
        <v>0.92313247835422474</v>
      </c>
    </row>
    <row r="73" spans="1:18" x14ac:dyDescent="0.2">
      <c r="A73" s="18">
        <v>2</v>
      </c>
      <c r="B73" s="58">
        <f t="shared" ref="B73:Q81" ca="1" si="20">1/(1+(B$25*$A73)*B$43)</f>
        <v>0.99618181718702969</v>
      </c>
      <c r="C73" s="58">
        <f t="shared" ca="1" si="20"/>
        <v>0.99882276661139313</v>
      </c>
      <c r="D73" s="58">
        <f t="shared" ca="1" si="20"/>
        <v>0.9904682443143612</v>
      </c>
      <c r="E73" s="58">
        <f t="shared" ca="1" si="20"/>
        <v>0.99704943580166938</v>
      </c>
      <c r="F73" s="58">
        <f t="shared" ca="1" si="20"/>
        <v>0.98142343231467066</v>
      </c>
      <c r="G73" s="58">
        <f t="shared" ca="1" si="20"/>
        <v>0.99421311874235019</v>
      </c>
      <c r="H73" s="58">
        <f t="shared" ca="1" si="20"/>
        <v>0.95463103830192519</v>
      </c>
      <c r="I73" s="58">
        <f t="shared" ca="1" si="20"/>
        <v>0.98559615888495467</v>
      </c>
      <c r="J73" s="58">
        <f t="shared" ca="1" si="20"/>
        <v>0.98799938153398315</v>
      </c>
      <c r="K73" s="58">
        <f t="shared" ca="1" si="20"/>
        <v>0.99627879263504759</v>
      </c>
      <c r="L73" s="58">
        <f t="shared" ca="1" si="20"/>
        <v>0.97040527276263044</v>
      </c>
      <c r="M73" s="58">
        <f t="shared" ca="1" si="20"/>
        <v>0.99070898150765496</v>
      </c>
      <c r="N73" s="58">
        <f t="shared" ca="1" si="20"/>
        <v>0.82257524622059464</v>
      </c>
      <c r="O73" s="58">
        <f t="shared" ca="1" si="20"/>
        <v>0.93779805928082938</v>
      </c>
      <c r="P73" s="58">
        <f t="shared" ca="1" si="20"/>
        <v>0.64869026016409581</v>
      </c>
      <c r="Q73" s="58">
        <f t="shared" ca="1" si="20"/>
        <v>0.85723866659419945</v>
      </c>
    </row>
    <row r="74" spans="1:18" x14ac:dyDescent="0.2">
      <c r="A74" s="18">
        <v>3</v>
      </c>
      <c r="B74" s="58">
        <f t="shared" ca="1" si="20"/>
        <v>0.99428363883651794</v>
      </c>
      <c r="C74" s="58">
        <f t="shared" ca="1" si="20"/>
        <v>0.9982351887144747</v>
      </c>
      <c r="D74" s="58">
        <f t="shared" ca="1" si="20"/>
        <v>0.98577018403615124</v>
      </c>
      <c r="E74" s="58">
        <f t="shared" ca="1" si="20"/>
        <v>0.99558067345584511</v>
      </c>
      <c r="F74" s="58">
        <f t="shared" ca="1" si="20"/>
        <v>0.97239158328292086</v>
      </c>
      <c r="G74" s="58">
        <f t="shared" ca="1" si="20"/>
        <v>0.99134472164756404</v>
      </c>
      <c r="H74" s="58">
        <f t="shared" ca="1" si="20"/>
        <v>0.93345607191514846</v>
      </c>
      <c r="I74" s="58">
        <f t="shared" ca="1" si="20"/>
        <v>0.97854872867934128</v>
      </c>
      <c r="J74" s="58">
        <f t="shared" ca="1" si="20"/>
        <v>0.98210643919905993</v>
      </c>
      <c r="K74" s="58">
        <f t="shared" ca="1" si="20"/>
        <v>0.99442855520327678</v>
      </c>
      <c r="L74" s="58">
        <f t="shared" ca="1" si="20"/>
        <v>0.95625521661018531</v>
      </c>
      <c r="M74" s="58">
        <f t="shared" ca="1" si="20"/>
        <v>0.98612791515987108</v>
      </c>
      <c r="N74" s="58">
        <f t="shared" ca="1" si="20"/>
        <v>0.75554872313528354</v>
      </c>
      <c r="O74" s="58">
        <f t="shared" ca="1" si="20"/>
        <v>0.90951137302662288</v>
      </c>
      <c r="P74" s="58">
        <f t="shared" ca="1" si="20"/>
        <v>0.55176929621306925</v>
      </c>
      <c r="Q74" s="58">
        <f t="shared" ca="1" si="20"/>
        <v>0.8001251966140962</v>
      </c>
    </row>
    <row r="75" spans="1:18" x14ac:dyDescent="0.2">
      <c r="A75" s="18">
        <v>4</v>
      </c>
      <c r="B75" s="58">
        <f t="shared" ca="1" si="20"/>
        <v>0.9923926805105866</v>
      </c>
      <c r="C75" s="58">
        <f t="shared" ca="1" si="20"/>
        <v>0.99764830172052088</v>
      </c>
      <c r="D75" s="58">
        <f t="shared" ca="1" si="20"/>
        <v>0.98111648171153321</v>
      </c>
      <c r="E75" s="58">
        <f t="shared" ca="1" si="20"/>
        <v>0.99411623203843746</v>
      </c>
      <c r="F75" s="58">
        <f t="shared" ca="1" si="20"/>
        <v>0.96352445505880058</v>
      </c>
      <c r="G75" s="58">
        <f t="shared" ca="1" si="20"/>
        <v>0.98849282812196992</v>
      </c>
      <c r="H75" s="58">
        <f t="shared" ca="1" si="20"/>
        <v>0.91320009803164914</v>
      </c>
      <c r="I75" s="58">
        <f t="shared" ca="1" si="20"/>
        <v>0.971601367165147</v>
      </c>
      <c r="J75" s="58">
        <f t="shared" ca="1" si="20"/>
        <v>0.97628337720937886</v>
      </c>
      <c r="K75" s="58">
        <f t="shared" ca="1" si="20"/>
        <v>0.99258517736270269</v>
      </c>
      <c r="L75" s="58">
        <f t="shared" ca="1" si="20"/>
        <v>0.94251189044687744</v>
      </c>
      <c r="M75" s="58">
        <f t="shared" ca="1" si="20"/>
        <v>0.98158901977306068</v>
      </c>
      <c r="N75" s="58">
        <f t="shared" ca="1" si="20"/>
        <v>0.69862234812052093</v>
      </c>
      <c r="O75" s="58">
        <f t="shared" ca="1" si="20"/>
        <v>0.8828811390100525</v>
      </c>
      <c r="P75" s="58">
        <f t="shared" ca="1" si="20"/>
        <v>0.4800455743350665</v>
      </c>
      <c r="Q75" s="58">
        <f t="shared" ca="1" si="20"/>
        <v>0.75014672052242926</v>
      </c>
    </row>
    <row r="76" spans="1:18" x14ac:dyDescent="0.2">
      <c r="A76" s="18">
        <v>5</v>
      </c>
      <c r="B76" s="58">
        <f t="shared" ca="1" si="20"/>
        <v>0.99050890109365464</v>
      </c>
      <c r="C76" s="58">
        <f t="shared" ca="1" si="20"/>
        <v>0.99706210441165122</v>
      </c>
      <c r="D76" s="58">
        <f t="shared" ca="1" si="20"/>
        <v>0.97650651206667882</v>
      </c>
      <c r="E76" s="58">
        <f t="shared" ca="1" si="20"/>
        <v>0.99265609250994757</v>
      </c>
      <c r="F76" s="58">
        <f t="shared" ca="1" si="20"/>
        <v>0.95481758215169532</v>
      </c>
      <c r="G76" s="58">
        <f t="shared" ca="1" si="20"/>
        <v>0.98565729614208453</v>
      </c>
      <c r="H76" s="58">
        <f t="shared" ca="1" si="20"/>
        <v>0.89380456096401384</v>
      </c>
      <c r="I76" s="58">
        <f t="shared" ca="1" si="20"/>
        <v>0.96475195800710978</v>
      </c>
      <c r="J76" s="58">
        <f t="shared" ca="1" si="20"/>
        <v>0.97052895989706578</v>
      </c>
      <c r="K76" s="58">
        <f t="shared" ca="1" si="20"/>
        <v>0.99074862103691896</v>
      </c>
      <c r="L76" s="58">
        <f t="shared" ca="1" si="20"/>
        <v>0.92915800613466992</v>
      </c>
      <c r="M76" s="58">
        <f t="shared" ca="1" si="20"/>
        <v>0.97709171570860642</v>
      </c>
      <c r="N76" s="58">
        <f t="shared" ca="1" si="20"/>
        <v>0.6496731090935568</v>
      </c>
      <c r="O76" s="58">
        <f t="shared" ca="1" si="20"/>
        <v>0.85776599492953831</v>
      </c>
      <c r="P76" s="58">
        <f t="shared" ca="1" si="20"/>
        <v>0.42482337574848139</v>
      </c>
      <c r="Q76" s="58">
        <f t="shared" ca="1" si="20"/>
        <v>0.70604481725980317</v>
      </c>
    </row>
    <row r="77" spans="1:18" x14ac:dyDescent="0.2">
      <c r="A77" s="18">
        <v>6</v>
      </c>
      <c r="B77" s="58">
        <f t="shared" ca="1" si="20"/>
        <v>0.98863225978173619</v>
      </c>
      <c r="C77" s="58">
        <f t="shared" ca="1" si="20"/>
        <v>0.99647659557284618</v>
      </c>
      <c r="D77" s="58">
        <f t="shared" ca="1" si="20"/>
        <v>0.97193966152468947</v>
      </c>
      <c r="E77" s="58">
        <f t="shared" ca="1" si="20"/>
        <v>0.99120023594257145</v>
      </c>
      <c r="F77" s="58">
        <f t="shared" ca="1" si="20"/>
        <v>0.94626665903480933</v>
      </c>
      <c r="G77" s="58">
        <f t="shared" ca="1" si="20"/>
        <v>0.98283798530936406</v>
      </c>
      <c r="H77" s="58">
        <f t="shared" ca="1" si="20"/>
        <v>0.8752157762421624</v>
      </c>
      <c r="I77" s="58">
        <f t="shared" ca="1" si="20"/>
        <v>0.95799844412954926</v>
      </c>
      <c r="J77" s="58">
        <f t="shared" ca="1" si="20"/>
        <v>0.9648419805566697</v>
      </c>
      <c r="K77" s="58">
        <f t="shared" ca="1" si="20"/>
        <v>0.98891884843080546</v>
      </c>
      <c r="L77" s="58">
        <f t="shared" ca="1" si="20"/>
        <v>0.91617724162847003</v>
      </c>
      <c r="M77" s="58">
        <f t="shared" ca="1" si="20"/>
        <v>0.97263543390226326</v>
      </c>
      <c r="N77" s="58">
        <f t="shared" ca="1" si="20"/>
        <v>0.60713403343425454</v>
      </c>
      <c r="O77" s="58">
        <f t="shared" ca="1" si="20"/>
        <v>0.83404021878792811</v>
      </c>
      <c r="P77" s="58">
        <f t="shared" ca="1" si="20"/>
        <v>0.38099544138255448</v>
      </c>
      <c r="Q77" s="58">
        <f t="shared" ca="1" si="20"/>
        <v>0.66684056899623045</v>
      </c>
    </row>
    <row r="78" spans="1:18" x14ac:dyDescent="0.2">
      <c r="A78" s="18">
        <v>7</v>
      </c>
      <c r="B78" s="58">
        <f t="shared" ca="1" si="20"/>
        <v>0.98676271607949295</v>
      </c>
      <c r="C78" s="58">
        <f t="shared" ca="1" si="20"/>
        <v>0.99589177399193796</v>
      </c>
      <c r="D78" s="58">
        <f t="shared" ca="1" si="20"/>
        <v>0.96741532793335372</v>
      </c>
      <c r="E78" s="58">
        <f t="shared" ca="1" si="20"/>
        <v>0.98974864351938296</v>
      </c>
      <c r="F78" s="58">
        <f t="shared" ca="1" si="20"/>
        <v>0.93786753304591963</v>
      </c>
      <c r="G78" s="58">
        <f t="shared" ca="1" si="20"/>
        <v>0.9800347568270309</v>
      </c>
      <c r="H78" s="58">
        <f t="shared" ca="1" si="20"/>
        <v>0.85738443439090861</v>
      </c>
      <c r="I78" s="58">
        <f t="shared" ca="1" si="20"/>
        <v>0.95133882565662509</v>
      </c>
      <c r="J78" s="58">
        <f t="shared" ca="1" si="20"/>
        <v>0.95922126060155555</v>
      </c>
      <c r="K78" s="58">
        <f t="shared" ca="1" si="20"/>
        <v>0.98709582202793711</v>
      </c>
      <c r="L78" s="58">
        <f t="shared" ca="1" si="20"/>
        <v>0.90355417442210806</v>
      </c>
      <c r="M78" s="58">
        <f t="shared" ca="1" si="20"/>
        <v>0.96821961562411796</v>
      </c>
      <c r="N78" s="58">
        <f t="shared" ca="1" si="20"/>
        <v>0.56982333426934739</v>
      </c>
      <c r="O78" s="58">
        <f t="shared" ca="1" si="20"/>
        <v>0.8115916240608142</v>
      </c>
      <c r="P78" s="58">
        <f t="shared" ca="1" si="20"/>
        <v>0.34536502098629956</v>
      </c>
      <c r="Q78" s="58">
        <f t="shared" ca="1" si="20"/>
        <v>0.63176104400442046</v>
      </c>
    </row>
    <row r="79" spans="1:18" x14ac:dyDescent="0.2">
      <c r="A79" s="18">
        <v>8</v>
      </c>
      <c r="B79" s="58">
        <f ca="1">1/(1+(B$25*$A79)*B$43)</f>
        <v>0.9849002297973215</v>
      </c>
      <c r="C79" s="58">
        <f t="shared" ca="1" si="20"/>
        <v>0.99530763845960324</v>
      </c>
      <c r="D79" s="58">
        <f t="shared" ca="1" si="20"/>
        <v>0.96293292030047262</v>
      </c>
      <c r="E79" s="58">
        <f t="shared" ca="1" si="20"/>
        <v>0.98830129653352283</v>
      </c>
      <c r="F79" s="58">
        <f t="shared" ca="1" si="20"/>
        <v>0.9296161976628815</v>
      </c>
      <c r="G79" s="58">
        <f t="shared" ca="1" si="20"/>
        <v>0.97724747347729601</v>
      </c>
      <c r="H79" s="58">
        <f t="shared" ca="1" si="20"/>
        <v>0.8402651641555291</v>
      </c>
      <c r="I79" s="58">
        <f t="shared" ca="1" si="20"/>
        <v>0.94477115793790944</v>
      </c>
      <c r="J79" s="58">
        <f t="shared" ca="1" si="20"/>
        <v>0.95366564874961135</v>
      </c>
      <c r="K79" s="58">
        <f t="shared" ca="1" si="20"/>
        <v>0.98527950458801872</v>
      </c>
      <c r="L79" s="58">
        <f t="shared" ca="1" si="20"/>
        <v>0.89127422042141735</v>
      </c>
      <c r="M79" s="58">
        <f t="shared" ca="1" si="20"/>
        <v>0.96384371224505727</v>
      </c>
      <c r="N79" s="58">
        <f t="shared" ca="1" si="20"/>
        <v>0.53683290712081522</v>
      </c>
      <c r="O79" s="58">
        <f t="shared" ca="1" si="20"/>
        <v>0.79031978587101959</v>
      </c>
      <c r="P79" s="58">
        <f t="shared" ca="1" si="20"/>
        <v>0.3158289263344598</v>
      </c>
      <c r="Q79" s="58">
        <f t="shared" ca="1" si="20"/>
        <v>0.60018782431485473</v>
      </c>
    </row>
    <row r="80" spans="1:18" x14ac:dyDescent="0.2">
      <c r="A80" s="18">
        <v>9</v>
      </c>
      <c r="B80" s="58">
        <f t="shared" ca="1" si="20"/>
        <v>0.98304476104847405</v>
      </c>
      <c r="C80" s="58">
        <f t="shared" ca="1" si="20"/>
        <v>0.99472418776935434</v>
      </c>
      <c r="D80" s="58">
        <f t="shared" ca="1" si="20"/>
        <v>0.95849185853650742</v>
      </c>
      <c r="E80" s="58">
        <f t="shared" ca="1" si="20"/>
        <v>0.98685817638739481</v>
      </c>
      <c r="F80" s="58">
        <f t="shared" ca="1" si="20"/>
        <v>0.92150878613101117</v>
      </c>
      <c r="G80" s="58">
        <f t="shared" ca="1" si="20"/>
        <v>0.97447599959896924</v>
      </c>
      <c r="H80" s="58">
        <f t="shared" ca="1" si="20"/>
        <v>0.82381614702906514</v>
      </c>
      <c r="I80" s="58">
        <f t="shared" ca="1" si="20"/>
        <v>0.93829354965518641</v>
      </c>
      <c r="J80" s="58">
        <f t="shared" ca="1" si="20"/>
        <v>0.94817402023709152</v>
      </c>
      <c r="K80" s="58">
        <f t="shared" ca="1" si="20"/>
        <v>0.98346985914434903</v>
      </c>
      <c r="L80" s="58">
        <f t="shared" ca="1" si="20"/>
        <v>0.87932357773503356</v>
      </c>
      <c r="M80" s="58">
        <f t="shared" ca="1" si="20"/>
        <v>0.95950718500953969</v>
      </c>
      <c r="N80" s="58">
        <f t="shared" ca="1" si="20"/>
        <v>0.50745344028242145</v>
      </c>
      <c r="O80" s="58">
        <f t="shared" ca="1" si="20"/>
        <v>0.77013453899056139</v>
      </c>
      <c r="P80" s="58">
        <f t="shared" ca="1" si="20"/>
        <v>0.29094675694927336</v>
      </c>
      <c r="Q80" s="58">
        <f t="shared" ca="1" si="20"/>
        <v>0.57162023317827271</v>
      </c>
    </row>
    <row r="81" spans="1:18" x14ac:dyDescent="0.2">
      <c r="A81" s="18">
        <v>10</v>
      </c>
      <c r="B81" s="58">
        <f t="shared" ca="1" si="20"/>
        <v>0.98119627024621081</v>
      </c>
      <c r="C81" s="58">
        <f t="shared" ca="1" si="20"/>
        <v>0.99414142071753064</v>
      </c>
      <c r="D81" s="58">
        <f t="shared" ca="1" si="20"/>
        <v>0.95409157320431948</v>
      </c>
      <c r="E81" s="58">
        <f t="shared" ca="1" si="20"/>
        <v>0.98541926459186924</v>
      </c>
      <c r="F81" s="58">
        <f t="shared" ca="1" si="20"/>
        <v>0.91354156542104714</v>
      </c>
      <c r="G81" s="58">
        <f t="shared" ca="1" si="20"/>
        <v>0.97172020106544876</v>
      </c>
      <c r="H81" s="58">
        <f t="shared" ca="1" si="20"/>
        <v>0.80799877618636351</v>
      </c>
      <c r="I81" s="58">
        <f t="shared" ca="1" si="20"/>
        <v>0.93190416100660001</v>
      </c>
      <c r="J81" s="58">
        <f t="shared" ca="1" si="20"/>
        <v>0.94274527605946545</v>
      </c>
      <c r="K81" s="58">
        <f t="shared" ca="1" si="20"/>
        <v>0.98166684900131396</v>
      </c>
      <c r="L81" s="58">
        <f t="shared" ca="1" si="20"/>
        <v>0.86768917492744646</v>
      </c>
      <c r="M81" s="58">
        <f t="shared" ca="1" si="20"/>
        <v>0.95520950481447509</v>
      </c>
      <c r="N81" s="58">
        <f t="shared" ca="1" si="20"/>
        <v>0.48112284030531771</v>
      </c>
      <c r="O81" s="58">
        <f t="shared" ca="1" si="20"/>
        <v>0.75095470028194866</v>
      </c>
      <c r="P81" s="58">
        <f t="shared" ca="1" si="20"/>
        <v>0.26969888278423765</v>
      </c>
      <c r="Q81" s="58">
        <f t="shared" ca="1" si="20"/>
        <v>0.54564858712078312</v>
      </c>
    </row>
    <row r="83" spans="1:18" x14ac:dyDescent="0.2">
      <c r="A83" t="s">
        <v>157</v>
      </c>
    </row>
    <row r="84" spans="1:18" x14ac:dyDescent="0.2">
      <c r="A84" t="s">
        <v>115</v>
      </c>
      <c r="B84" s="74">
        <f t="shared" ref="B84:H84" ca="1" si="21">1-B72</f>
        <v>1.9127430077241492E-3</v>
      </c>
      <c r="C84" s="74">
        <f t="shared" ca="1" si="21"/>
        <v>5.8896336797409354E-4</v>
      </c>
      <c r="D84" s="74">
        <f t="shared" ca="1" si="21"/>
        <v>4.7887002030129189E-3</v>
      </c>
      <c r="E84" s="74">
        <f t="shared" ca="1" si="21"/>
        <v>1.4774617720698657E-3</v>
      </c>
      <c r="F84" s="74">
        <f t="shared" ca="1" si="21"/>
        <v>9.3753648929186806E-3</v>
      </c>
      <c r="G84" s="74">
        <f t="shared" ca="1" si="21"/>
        <v>2.9018369216723405E-3</v>
      </c>
      <c r="H84" s="74">
        <f t="shared" ca="1" si="21"/>
        <v>2.3211010573887414E-2</v>
      </c>
      <c r="I84" s="74">
        <f t="shared" ref="I84:Q84" ca="1" si="22">1-I72</f>
        <v>7.2541644737739164E-3</v>
      </c>
      <c r="J84" s="74">
        <f t="shared" ca="1" si="22"/>
        <v>6.0365302813911725E-3</v>
      </c>
      <c r="K84" s="74">
        <f t="shared" ca="1" si="22"/>
        <v>1.8640719816698237E-3</v>
      </c>
      <c r="L84" s="74">
        <f t="shared" ca="1" si="22"/>
        <v>1.501961431308807E-2</v>
      </c>
      <c r="M84" s="74">
        <f t="shared" ca="1" si="22"/>
        <v>4.6671907238335919E-3</v>
      </c>
      <c r="N84" s="74">
        <f t="shared" ca="1" si="22"/>
        <v>9.7348383364321722E-2</v>
      </c>
      <c r="O84" s="74">
        <f t="shared" ca="1" si="22"/>
        <v>3.2099289408028087E-2</v>
      </c>
      <c r="P84" s="74">
        <f t="shared" ca="1" si="22"/>
        <v>0.21308413613175459</v>
      </c>
      <c r="Q84" s="74">
        <f t="shared" ca="1" si="22"/>
        <v>7.6867521645775261E-2</v>
      </c>
      <c r="R84" s="74"/>
    </row>
    <row r="85" spans="1:18" x14ac:dyDescent="0.2">
      <c r="A85" t="s">
        <v>116</v>
      </c>
      <c r="B85" s="74">
        <f t="shared" ref="B85:H87" ca="1" si="23">1-B73/B72</f>
        <v>1.9090914064849862E-3</v>
      </c>
      <c r="C85" s="74">
        <f t="shared" ca="1" si="23"/>
        <v>5.8861669430354535E-4</v>
      </c>
      <c r="D85" s="74">
        <f t="shared" ca="1" si="23"/>
        <v>4.7658778428193438E-3</v>
      </c>
      <c r="E85" s="74">
        <f t="shared" ca="1" si="23"/>
        <v>1.4752820991652538E-3</v>
      </c>
      <c r="F85" s="74">
        <f t="shared" ca="1" si="23"/>
        <v>9.2882838426646686E-3</v>
      </c>
      <c r="G85" s="74">
        <f t="shared" ca="1" si="23"/>
        <v>2.8934406288249059E-3</v>
      </c>
      <c r="H85" s="74">
        <f t="shared" ca="1" si="23"/>
        <v>2.2684480849037514E-2</v>
      </c>
      <c r="I85" s="74">
        <f t="shared" ref="I85:Q93" ca="1" si="24">1-I73/I72</f>
        <v>7.2019205575227785E-3</v>
      </c>
      <c r="J85" s="74">
        <f t="shared" ca="1" si="24"/>
        <v>6.0003092330084273E-3</v>
      </c>
      <c r="K85" s="74">
        <f t="shared" ca="1" si="24"/>
        <v>1.8606036824760919E-3</v>
      </c>
      <c r="L85" s="74">
        <f t="shared" ca="1" si="24"/>
        <v>1.4797363618684667E-2</v>
      </c>
      <c r="M85" s="74">
        <f t="shared" ca="1" si="24"/>
        <v>4.6455092461726855E-3</v>
      </c>
      <c r="N85" s="74">
        <f t="shared" ca="1" si="24"/>
        <v>8.8712376889702571E-2</v>
      </c>
      <c r="O85" s="74">
        <f t="shared" ca="1" si="24"/>
        <v>3.1100970359585367E-2</v>
      </c>
      <c r="P85" s="74">
        <f t="shared" ca="1" si="24"/>
        <v>0.17565486991795221</v>
      </c>
      <c r="Q85" s="74">
        <f t="shared" ca="1" si="24"/>
        <v>7.1380666702900331E-2</v>
      </c>
      <c r="R85" s="74"/>
    </row>
    <row r="86" spans="1:18" x14ac:dyDescent="0.2">
      <c r="A86" t="s">
        <v>117</v>
      </c>
      <c r="B86" s="74">
        <f t="shared" ca="1" si="23"/>
        <v>1.9054537211607991E-3</v>
      </c>
      <c r="C86" s="74">
        <f t="shared" ca="1" si="23"/>
        <v>5.8827042850839728E-4</v>
      </c>
      <c r="D86" s="74">
        <f t="shared" ca="1" si="23"/>
        <v>4.7432719879496599E-3</v>
      </c>
      <c r="E86" s="74">
        <f t="shared" ca="1" si="23"/>
        <v>1.4731088480516297E-3</v>
      </c>
      <c r="F86" s="74">
        <f t="shared" ca="1" si="23"/>
        <v>9.2028055723596403E-3</v>
      </c>
      <c r="G86" s="74">
        <f t="shared" ca="1" si="23"/>
        <v>2.8850927841452823E-3</v>
      </c>
      <c r="H86" s="74">
        <f t="shared" ca="1" si="23"/>
        <v>2.2181309361617108E-2</v>
      </c>
      <c r="I86" s="74">
        <f t="shared" ca="1" si="24"/>
        <v>7.1504237735529053E-3</v>
      </c>
      <c r="J86" s="74">
        <f t="shared" ca="1" si="24"/>
        <v>5.9645202669800224E-3</v>
      </c>
      <c r="K86" s="74">
        <f t="shared" ca="1" si="24"/>
        <v>1.857148265574482E-3</v>
      </c>
      <c r="L86" s="74">
        <f t="shared" ca="1" si="24"/>
        <v>1.4581594463271563E-2</v>
      </c>
      <c r="M86" s="74">
        <f t="shared" ca="1" si="24"/>
        <v>4.6240282800429355E-3</v>
      </c>
      <c r="N86" s="74">
        <f t="shared" ca="1" si="24"/>
        <v>8.1483758954905672E-2</v>
      </c>
      <c r="O86" s="74">
        <f t="shared" ca="1" si="24"/>
        <v>3.0162875657792187E-2</v>
      </c>
      <c r="P86" s="74">
        <f t="shared" ca="1" si="24"/>
        <v>0.14941023459564351</v>
      </c>
      <c r="Q86" s="74">
        <f t="shared" ca="1" si="24"/>
        <v>6.6624934461967822E-2</v>
      </c>
      <c r="R86" s="74"/>
    </row>
    <row r="87" spans="1:18" x14ac:dyDescent="0.2">
      <c r="A87" t="s">
        <v>118</v>
      </c>
      <c r="B87" s="74">
        <f t="shared" ca="1" si="23"/>
        <v>1.9018298723532112E-3</v>
      </c>
      <c r="C87" s="74">
        <f t="shared" ca="1" si="23"/>
        <v>5.8792456986977992E-4</v>
      </c>
      <c r="D87" s="74">
        <f t="shared" ca="1" si="23"/>
        <v>4.720879572116754E-3</v>
      </c>
      <c r="E87" s="74">
        <f t="shared" ca="1" si="23"/>
        <v>1.4709419903906618E-3</v>
      </c>
      <c r="F87" s="74">
        <f t="shared" ca="1" si="23"/>
        <v>9.1188862353001054E-3</v>
      </c>
      <c r="G87" s="74">
        <f t="shared" ca="1" si="23"/>
        <v>2.8767929695074912E-3</v>
      </c>
      <c r="H87" s="74">
        <f t="shared" ca="1" si="23"/>
        <v>2.1699975492087797E-2</v>
      </c>
      <c r="I87" s="74">
        <f t="shared" ca="1" si="24"/>
        <v>7.0996582087133886E-3</v>
      </c>
      <c r="J87" s="74">
        <f t="shared" ca="1" si="24"/>
        <v>5.9291556976552862E-3</v>
      </c>
      <c r="K87" s="74">
        <f t="shared" ca="1" si="24"/>
        <v>1.8537056593244117E-3</v>
      </c>
      <c r="L87" s="74">
        <f t="shared" ca="1" si="24"/>
        <v>1.4372027388280695E-2</v>
      </c>
      <c r="M87" s="74">
        <f t="shared" ca="1" si="24"/>
        <v>4.6027450567349693E-3</v>
      </c>
      <c r="N87" s="74">
        <f t="shared" ca="1" si="24"/>
        <v>7.5344412969869823E-2</v>
      </c>
      <c r="O87" s="74">
        <f t="shared" ca="1" si="24"/>
        <v>2.9279715247486959E-2</v>
      </c>
      <c r="P87" s="74">
        <f t="shared" ca="1" si="24"/>
        <v>0.12998860641623333</v>
      </c>
      <c r="Q87" s="74">
        <f t="shared" ca="1" si="24"/>
        <v>6.2463319869392575E-2</v>
      </c>
      <c r="R87" s="74"/>
    </row>
    <row r="88" spans="1:18" x14ac:dyDescent="0.2">
      <c r="A88" t="s">
        <v>112</v>
      </c>
      <c r="B88" s="74">
        <f t="shared" ref="B88:P93" ca="1" si="25">1-B76/B75</f>
        <v>1.8982197812692503E-3</v>
      </c>
      <c r="C88" s="74">
        <f ca="1">1-C76/C75</f>
        <v>5.8757911766971205E-4</v>
      </c>
      <c r="D88" s="74">
        <f t="shared" ca="1" si="25"/>
        <v>4.6986975866640801E-3</v>
      </c>
      <c r="E88" s="74">
        <f t="shared" ca="1" si="25"/>
        <v>1.4687814980104408E-3</v>
      </c>
      <c r="F88" s="74">
        <f t="shared" ca="1" si="25"/>
        <v>9.0364835696608026E-3</v>
      </c>
      <c r="G88" s="74">
        <f t="shared" ca="1" si="25"/>
        <v>2.8685407715831612E-3</v>
      </c>
      <c r="H88" s="74">
        <f t="shared" ca="1" si="25"/>
        <v>2.1239087807197188E-2</v>
      </c>
      <c r="I88" s="74">
        <f t="shared" ca="1" si="25"/>
        <v>7.0496083985779334E-3</v>
      </c>
      <c r="J88" s="74">
        <f t="shared" ca="1" si="25"/>
        <v>5.8942080205868219E-3</v>
      </c>
      <c r="K88" s="74">
        <f t="shared" ca="1" si="25"/>
        <v>1.8502757926160962E-3</v>
      </c>
      <c r="L88" s="74">
        <f t="shared" ca="1" si="25"/>
        <v>1.416839877306586E-2</v>
      </c>
      <c r="M88" s="74">
        <f t="shared" ca="1" si="25"/>
        <v>4.5816568582786044E-3</v>
      </c>
      <c r="N88" s="74">
        <f t="shared" ca="1" si="25"/>
        <v>7.0065378181288551E-2</v>
      </c>
      <c r="O88" s="74">
        <f t="shared" ca="1" si="25"/>
        <v>2.844680101409236E-2</v>
      </c>
      <c r="P88" s="74">
        <f t="shared" ca="1" si="25"/>
        <v>0.11503532485030399</v>
      </c>
      <c r="Q88" s="74">
        <f ca="1">1-Q76/Q75</f>
        <v>5.8791036548039521E-2</v>
      </c>
      <c r="R88" s="74"/>
    </row>
    <row r="89" spans="1:18" x14ac:dyDescent="0.2">
      <c r="A89" t="s">
        <v>119</v>
      </c>
      <c r="B89" s="74">
        <f t="shared" ca="1" si="25"/>
        <v>1.8946233697106907E-3</v>
      </c>
      <c r="C89" s="74">
        <f t="shared" ca="1" si="25"/>
        <v>5.872340711920998E-4</v>
      </c>
      <c r="D89" s="74">
        <f t="shared" ca="1" si="25"/>
        <v>4.6767230792184034E-3</v>
      </c>
      <c r="E89" s="74">
        <f t="shared" ca="1" si="25"/>
        <v>1.4666273429048138E-3</v>
      </c>
      <c r="F89" s="74">
        <f t="shared" ca="1" si="25"/>
        <v>8.9555568275317965E-3</v>
      </c>
      <c r="G89" s="74">
        <f t="shared" ca="1" si="25"/>
        <v>2.8603357817725827E-3</v>
      </c>
      <c r="H89" s="74">
        <f t="shared" ca="1" si="25"/>
        <v>2.0797370626306155E-2</v>
      </c>
      <c r="I89" s="74">
        <f t="shared" ca="1" si="25"/>
        <v>7.0002593117418632E-3</v>
      </c>
      <c r="J89" s="74">
        <f t="shared" ca="1" si="25"/>
        <v>5.859669907221754E-3</v>
      </c>
      <c r="K89" s="74">
        <f t="shared" ca="1" si="25"/>
        <v>1.8468585948657745E-3</v>
      </c>
      <c r="L89" s="74">
        <f t="shared" ca="1" si="25"/>
        <v>1.3970459728588347E-2</v>
      </c>
      <c r="M89" s="74">
        <f t="shared" ca="1" si="25"/>
        <v>4.5607610162894385E-3</v>
      </c>
      <c r="N89" s="74">
        <f t="shared" ca="1" si="25"/>
        <v>6.5477661094290984E-2</v>
      </c>
      <c r="O89" s="74">
        <f t="shared" ca="1" si="25"/>
        <v>2.7659963535345278E-2</v>
      </c>
      <c r="P89" s="74">
        <f t="shared" ca="1" si="25"/>
        <v>0.10316742643624077</v>
      </c>
      <c r="Q89" s="74">
        <f t="shared" ca="1" si="24"/>
        <v>5.5526571833961591E-2</v>
      </c>
      <c r="R89" s="74"/>
    </row>
    <row r="90" spans="1:18" x14ac:dyDescent="0.2">
      <c r="A90" t="s">
        <v>120</v>
      </c>
      <c r="B90" s="74">
        <f t="shared" ca="1" si="25"/>
        <v>1.8910405600723879E-3</v>
      </c>
      <c r="C90" s="74">
        <f t="shared" ca="1" si="25"/>
        <v>5.8688942972318081E-4</v>
      </c>
      <c r="D90" s="74">
        <f t="shared" ca="1" si="25"/>
        <v>4.6549531523781829E-3</v>
      </c>
      <c r="E90" s="74">
        <f t="shared" ca="1" si="25"/>
        <v>1.4644794972310526E-3</v>
      </c>
      <c r="F90" s="74">
        <f t="shared" ca="1" si="25"/>
        <v>8.8760667077256716E-3</v>
      </c>
      <c r="G90" s="74">
        <f t="shared" ca="1" si="25"/>
        <v>2.8521775961384277E-3</v>
      </c>
      <c r="H90" s="74">
        <f t="shared" ca="1" si="25"/>
        <v>2.0373652229870309E-2</v>
      </c>
      <c r="I90" s="74">
        <f t="shared" ca="1" si="25"/>
        <v>6.9515963347677179E-3</v>
      </c>
      <c r="J90" s="74">
        <f t="shared" ca="1" si="25"/>
        <v>5.8255341997777155E-3</v>
      </c>
      <c r="K90" s="74">
        <f t="shared" ca="1" si="25"/>
        <v>1.8434539960089369E-3</v>
      </c>
      <c r="L90" s="74">
        <f t="shared" ca="1" si="25"/>
        <v>1.3777975082556071E-2</v>
      </c>
      <c r="M90" s="74">
        <f t="shared" ca="1" si="25"/>
        <v>4.5400549108403077E-3</v>
      </c>
      <c r="N90" s="74">
        <f t="shared" ca="1" si="25"/>
        <v>6.145380939009315E-2</v>
      </c>
      <c r="O90" s="74">
        <f t="shared" ca="1" si="25"/>
        <v>2.691548227702667E-2</v>
      </c>
      <c r="P90" s="74">
        <f t="shared" ca="1" si="25"/>
        <v>9.3519282716242991E-2</v>
      </c>
      <c r="Q90" s="74">
        <f t="shared" ca="1" si="24"/>
        <v>5.2605565142225585E-2</v>
      </c>
      <c r="R90" s="74"/>
    </row>
    <row r="91" spans="1:18" x14ac:dyDescent="0.2">
      <c r="A91" t="s">
        <v>121</v>
      </c>
      <c r="B91" s="74">
        <f t="shared" ca="1" si="25"/>
        <v>1.8874712753348399E-3</v>
      </c>
      <c r="C91" s="74">
        <f t="shared" ca="1" si="25"/>
        <v>5.8654519254963677E-4</v>
      </c>
      <c r="D91" s="74">
        <f t="shared" ca="1" si="25"/>
        <v>4.6333849624408119E-3</v>
      </c>
      <c r="E91" s="74">
        <f t="shared" ca="1" si="25"/>
        <v>1.462337933309632E-3</v>
      </c>
      <c r="F91" s="74">
        <f t="shared" ca="1" si="25"/>
        <v>8.7979752921397703E-3</v>
      </c>
      <c r="G91" s="74">
        <f t="shared" ca="1" si="25"/>
        <v>2.844065815338026E-3</v>
      </c>
      <c r="H91" s="74">
        <f t="shared" ca="1" si="25"/>
        <v>1.9966854480558793E-2</v>
      </c>
      <c r="I91" s="74">
        <f t="shared" ca="1" si="25"/>
        <v>6.9036052577614582E-3</v>
      </c>
      <c r="J91" s="74">
        <f t="shared" ca="1" si="25"/>
        <v>5.7917939062986923E-3</v>
      </c>
      <c r="K91" s="74">
        <f t="shared" ca="1" si="25"/>
        <v>1.8400619264975493E-3</v>
      </c>
      <c r="L91" s="74">
        <f t="shared" ca="1" si="25"/>
        <v>1.3590722447322734E-2</v>
      </c>
      <c r="M91" s="74">
        <f t="shared" ca="1" si="25"/>
        <v>4.5195359693678272E-3</v>
      </c>
      <c r="N91" s="74">
        <f t="shared" ca="1" si="25"/>
        <v>5.7895886609898084E-2</v>
      </c>
      <c r="O91" s="74">
        <f t="shared" ca="1" si="25"/>
        <v>2.6210026766122274E-2</v>
      </c>
      <c r="P91" s="74">
        <f t="shared" ca="1" si="25"/>
        <v>8.5521384208192441E-2</v>
      </c>
      <c r="Q91" s="74">
        <f t="shared" ca="1" si="24"/>
        <v>4.9976521960643061E-2</v>
      </c>
      <c r="R91" s="74"/>
    </row>
    <row r="92" spans="1:18" x14ac:dyDescent="0.2">
      <c r="A92" t="s">
        <v>122</v>
      </c>
      <c r="B92" s="74">
        <f t="shared" ca="1" si="25"/>
        <v>1.8839154390585255E-3</v>
      </c>
      <c r="C92" s="74">
        <f t="shared" ca="1" si="25"/>
        <v>5.8620135896059189E-4</v>
      </c>
      <c r="D92" s="74">
        <f t="shared" ca="1" si="25"/>
        <v>4.6120157181659405E-3</v>
      </c>
      <c r="E92" s="74">
        <f t="shared" ca="1" si="25"/>
        <v>1.4602026236227861E-3</v>
      </c>
      <c r="F92" s="74">
        <f t="shared" ca="1" si="25"/>
        <v>8.7212459854431046E-3</v>
      </c>
      <c r="G92" s="74">
        <f t="shared" ca="1" si="25"/>
        <v>2.8360000445589728E-3</v>
      </c>
      <c r="H92" s="74">
        <f t="shared" ca="1" si="25"/>
        <v>1.9575983663437158E-2</v>
      </c>
      <c r="I92" s="74">
        <f t="shared" ca="1" si="25"/>
        <v>6.856272260534757E-3</v>
      </c>
      <c r="J92" s="74">
        <f t="shared" ca="1" si="25"/>
        <v>5.7584421958787324E-3</v>
      </c>
      <c r="K92" s="74">
        <f t="shared" ca="1" si="25"/>
        <v>1.8366823172947244E-3</v>
      </c>
      <c r="L92" s="74">
        <f t="shared" ca="1" si="25"/>
        <v>1.3408491362774111E-2</v>
      </c>
      <c r="M92" s="74">
        <f t="shared" ca="1" si="25"/>
        <v>4.4992016656068001E-3</v>
      </c>
      <c r="N92" s="74">
        <f t="shared" ca="1" si="25"/>
        <v>5.4727395524175382E-2</v>
      </c>
      <c r="O92" s="74">
        <f t="shared" ca="1" si="25"/>
        <v>2.5540606778826636E-2</v>
      </c>
      <c r="P92" s="74">
        <f t="shared" ca="1" si="25"/>
        <v>7.878369367230309E-2</v>
      </c>
      <c r="Q92" s="74">
        <f t="shared" ca="1" si="24"/>
        <v>4.7597751869080995E-2</v>
      </c>
      <c r="R92" s="74"/>
    </row>
    <row r="93" spans="1:18" x14ac:dyDescent="0.2">
      <c r="A93" t="s">
        <v>123</v>
      </c>
      <c r="B93" s="74">
        <f t="shared" ca="1" si="25"/>
        <v>1.8803729753787968E-3</v>
      </c>
      <c r="C93" s="74">
        <f t="shared" ca="1" si="25"/>
        <v>5.8585792824694671E-4</v>
      </c>
      <c r="D93" s="74">
        <f t="shared" ca="1" si="25"/>
        <v>4.5908426795681079E-3</v>
      </c>
      <c r="E93" s="74">
        <f t="shared" ca="1" si="25"/>
        <v>1.4580735408131762E-3</v>
      </c>
      <c r="F93" s="74">
        <f t="shared" ca="1" si="25"/>
        <v>8.6458434578955412E-3</v>
      </c>
      <c r="G93" s="74">
        <f t="shared" ca="1" si="25"/>
        <v>2.8279798934551792E-3</v>
      </c>
      <c r="H93" s="74">
        <f t="shared" ca="1" si="25"/>
        <v>1.9200122381363816E-2</v>
      </c>
      <c r="I93" s="74">
        <f t="shared" ca="1" si="25"/>
        <v>6.8095838993398328E-3</v>
      </c>
      <c r="J93" s="74">
        <f t="shared" ca="1" si="25"/>
        <v>5.7254723940534102E-3</v>
      </c>
      <c r="K93" s="74">
        <f t="shared" ca="1" si="25"/>
        <v>1.8333150998687264E-3</v>
      </c>
      <c r="L93" s="74">
        <f t="shared" ca="1" si="25"/>
        <v>1.3231082507255243E-2</v>
      </c>
      <c r="M93" s="74">
        <f t="shared" ca="1" si="25"/>
        <v>4.4790495185524914E-3</v>
      </c>
      <c r="N93" s="74">
        <f t="shared" ca="1" si="25"/>
        <v>5.1887715969468173E-2</v>
      </c>
      <c r="O93" s="74">
        <f t="shared" ca="1" si="25"/>
        <v>2.4904529971805034E-2</v>
      </c>
      <c r="P93" s="74">
        <f t="shared" ca="1" si="25"/>
        <v>7.3030111721576141E-2</v>
      </c>
      <c r="Q93" s="74">
        <f t="shared" ca="1" si="24"/>
        <v>4.5435141287921699E-2</v>
      </c>
      <c r="R93" s="74"/>
    </row>
    <row r="95" spans="1:18" x14ac:dyDescent="0.2">
      <c r="A95" s="5" t="s">
        <v>214</v>
      </c>
      <c r="B95" t="s">
        <v>202</v>
      </c>
      <c r="C95" t="s">
        <v>203</v>
      </c>
      <c r="D95" t="s">
        <v>204</v>
      </c>
      <c r="E95" t="s">
        <v>205</v>
      </c>
      <c r="F95" t="s">
        <v>206</v>
      </c>
      <c r="G95" t="s">
        <v>207</v>
      </c>
      <c r="H95" t="s">
        <v>208</v>
      </c>
    </row>
    <row r="96" spans="1:18" x14ac:dyDescent="0.2">
      <c r="A96" t="s">
        <v>202</v>
      </c>
      <c r="B96">
        <v>1.2452110999999999</v>
      </c>
      <c r="C96">
        <v>-0.86087199999999997</v>
      </c>
      <c r="D96">
        <v>-0.86945059999999996</v>
      </c>
      <c r="E96">
        <v>-0.99323519999999998</v>
      </c>
      <c r="F96">
        <v>-8.3450099999999999E-2</v>
      </c>
      <c r="G96">
        <v>-0.1134078</v>
      </c>
      <c r="H96">
        <v>4.8689589999999998E-2</v>
      </c>
    </row>
    <row r="97" spans="1:8" x14ac:dyDescent="0.2">
      <c r="A97" t="s">
        <v>203</v>
      </c>
      <c r="B97">
        <v>-0.86087199999999997</v>
      </c>
      <c r="C97">
        <v>0.96948568999999996</v>
      </c>
      <c r="D97">
        <v>0.80899686999999998</v>
      </c>
      <c r="E97">
        <v>0.82608570000000003</v>
      </c>
      <c r="F97">
        <v>1.363372E-2</v>
      </c>
      <c r="G97">
        <v>1.4848989999999999E-2</v>
      </c>
      <c r="H97">
        <v>-6.6233999999999998E-3</v>
      </c>
    </row>
    <row r="98" spans="1:8" x14ac:dyDescent="0.2">
      <c r="A98" t="s">
        <v>204</v>
      </c>
      <c r="B98">
        <v>-0.86945059999999996</v>
      </c>
      <c r="C98">
        <v>0.80899686999999998</v>
      </c>
      <c r="D98">
        <v>0.88064222999999997</v>
      </c>
      <c r="E98">
        <v>0.83629527000000004</v>
      </c>
      <c r="F98">
        <v>5.9861999999999997E-3</v>
      </c>
      <c r="G98">
        <v>9.4565299999999995E-3</v>
      </c>
      <c r="H98">
        <v>-8.5956999999999995E-3</v>
      </c>
    </row>
    <row r="99" spans="1:8" x14ac:dyDescent="0.2">
      <c r="A99" t="s">
        <v>205</v>
      </c>
      <c r="B99">
        <v>-0.99323519999999998</v>
      </c>
      <c r="C99">
        <v>0.82608570000000003</v>
      </c>
      <c r="D99">
        <v>0.83629527000000004</v>
      </c>
      <c r="E99">
        <v>0.93933476000000005</v>
      </c>
      <c r="F99">
        <v>2.7276140000000001E-2</v>
      </c>
      <c r="G99">
        <v>1.324492E-2</v>
      </c>
      <c r="H99">
        <v>-2.4048900000000002E-2</v>
      </c>
    </row>
    <row r="100" spans="1:8" x14ac:dyDescent="0.2">
      <c r="A100" t="s">
        <v>206</v>
      </c>
      <c r="B100">
        <v>-8.3450099999999999E-2</v>
      </c>
      <c r="C100">
        <v>1.363372E-2</v>
      </c>
      <c r="D100">
        <v>5.9861999999999997E-3</v>
      </c>
      <c r="E100">
        <v>2.7276140000000001E-2</v>
      </c>
      <c r="F100">
        <v>8.5990259999999999E-2</v>
      </c>
      <c r="G100">
        <v>5.8543400000000004E-3</v>
      </c>
      <c r="H100">
        <v>-6.0387000000000001E-3</v>
      </c>
    </row>
    <row r="101" spans="1:8" x14ac:dyDescent="0.2">
      <c r="A101" t="s">
        <v>207</v>
      </c>
      <c r="B101">
        <v>-0.1134078</v>
      </c>
      <c r="C101">
        <v>1.4848989999999999E-2</v>
      </c>
      <c r="D101">
        <v>9.4565299999999995E-3</v>
      </c>
      <c r="E101">
        <v>1.324492E-2</v>
      </c>
      <c r="F101">
        <v>5.8543400000000004E-3</v>
      </c>
      <c r="G101">
        <v>0.10106621</v>
      </c>
      <c r="H101">
        <v>-8.5432000000000008E-3</v>
      </c>
    </row>
    <row r="102" spans="1:8" x14ac:dyDescent="0.2">
      <c r="A102" t="s">
        <v>208</v>
      </c>
      <c r="B102">
        <v>4.8689589999999998E-2</v>
      </c>
      <c r="C102">
        <v>-6.6233999999999998E-3</v>
      </c>
      <c r="D102">
        <v>-8.5956999999999995E-3</v>
      </c>
      <c r="E102">
        <v>-2.4048900000000002E-2</v>
      </c>
      <c r="F102">
        <v>-6.0387000000000001E-3</v>
      </c>
      <c r="G102">
        <v>-8.5432000000000008E-3</v>
      </c>
      <c r="H102">
        <v>5.7510199999999999E-3</v>
      </c>
    </row>
    <row r="104" spans="1:8" x14ac:dyDescent="0.2">
      <c r="A104" s="5" t="s">
        <v>209</v>
      </c>
      <c r="B104" t="s">
        <v>202</v>
      </c>
      <c r="C104" t="s">
        <v>203</v>
      </c>
      <c r="D104" t="s">
        <v>204</v>
      </c>
      <c r="E104" t="s">
        <v>205</v>
      </c>
      <c r="F104" t="s">
        <v>206</v>
      </c>
      <c r="G104" t="s">
        <v>207</v>
      </c>
      <c r="H104" t="s">
        <v>208</v>
      </c>
    </row>
    <row r="105" spans="1:8" x14ac:dyDescent="0.2">
      <c r="A105" t="s">
        <v>202</v>
      </c>
      <c r="B105">
        <f>SQRT(B96)</f>
        <v>1.1158902723834454</v>
      </c>
    </row>
    <row r="106" spans="1:8" x14ac:dyDescent="0.2">
      <c r="A106" t="s">
        <v>203</v>
      </c>
      <c r="B106">
        <f t="shared" ref="B106:B111" si="26">B97/$B$105</f>
        <v>-0.77146653331895398</v>
      </c>
      <c r="C106">
        <f>SQRT(C97-$B$126^2)</f>
        <v>0.98462464421727736</v>
      </c>
    </row>
    <row r="107" spans="1:8" x14ac:dyDescent="0.2">
      <c r="A107" t="s">
        <v>204</v>
      </c>
      <c r="B107">
        <f t="shared" si="26"/>
        <v>-0.77915420675092761</v>
      </c>
      <c r="C107">
        <f>(C98-$B$106*B107)/$C$106</f>
        <v>0.21115201251361709</v>
      </c>
      <c r="D107">
        <f>SQRT(D98-B107^2-C107^2)</f>
        <v>0.47851413742310894</v>
      </c>
    </row>
    <row r="108" spans="1:8" x14ac:dyDescent="0.2">
      <c r="A108" t="s">
        <v>205</v>
      </c>
      <c r="B108">
        <f t="shared" si="26"/>
        <v>-0.89008321389748768</v>
      </c>
      <c r="C108">
        <f>(C99-$B$106*B108)/$C$106</f>
        <v>0.14159333653479755</v>
      </c>
      <c r="D108">
        <f>(D99-B108*$B$107-C108*$C$107)/$D$107</f>
        <v>0.23590833109645717</v>
      </c>
      <c r="E108">
        <f>SQRT(E99-B108^2-C108^2-D108^2)</f>
        <v>0.26718012408513303</v>
      </c>
    </row>
    <row r="109" spans="1:8" x14ac:dyDescent="0.2">
      <c r="A109" t="s">
        <v>206</v>
      </c>
      <c r="B109">
        <f t="shared" si="26"/>
        <v>-7.4783428142766922E-2</v>
      </c>
      <c r="C109">
        <f>(C100-$B$106*B109)/$C$106</f>
        <v>-4.4747196119626013E-2</v>
      </c>
      <c r="D109">
        <f>(D100-B109*$B$107-C109*$C$107)/$D$107</f>
        <v>-8.9512845635777577E-2</v>
      </c>
      <c r="E109" s="113">
        <f>(E100-B109*$B$108-C109*$C$108-D109*$D$108)/$E$108</f>
        <v>-4.4294474685658163E-2</v>
      </c>
      <c r="F109">
        <f>SQRT(F100-B109^2-C109^2-D109^2-E109^2)</f>
        <v>0.26157377026979284</v>
      </c>
    </row>
    <row r="110" spans="1:8" x14ac:dyDescent="0.2">
      <c r="A110" t="s">
        <v>207</v>
      </c>
      <c r="B110">
        <f t="shared" si="26"/>
        <v>-0.10162988495075839</v>
      </c>
      <c r="C110">
        <f>(C101-$B$106*B110)/$C$106</f>
        <v>-6.4547505892551066E-2</v>
      </c>
      <c r="D110">
        <f>(D101-B110*$B$107-C110*$C$107)/$D$107</f>
        <v>-0.11723684261693092</v>
      </c>
      <c r="E110" s="113">
        <f>(E101-B110*$B$108-C110*$C$108-D110*$D$108)/$E$108</f>
        <v>-0.15127431411410122</v>
      </c>
      <c r="F110" s="113">
        <f>(F101-B110*$B$109-C110*$C$109-D110*$D$109-E110*$E$109)/$F$109</f>
        <v>-8.3452674762370546E-2</v>
      </c>
      <c r="G110">
        <f>SQRT(G101-B110^2-C110^2-D110^2-E110^2-F110^2)</f>
        <v>0.20731244937406415</v>
      </c>
    </row>
    <row r="111" spans="1:8" x14ac:dyDescent="0.2">
      <c r="A111" t="s">
        <v>208</v>
      </c>
      <c r="B111">
        <f t="shared" si="26"/>
        <v>4.3632954964293424E-2</v>
      </c>
      <c r="C111">
        <f>(C102-$B$106*B111)/$C$106</f>
        <v>2.7460174456895897E-2</v>
      </c>
      <c r="D111" s="113">
        <f>(D102-B111*$B$107-C111*$C$107)/$D$107</f>
        <v>4.0966040038899219E-2</v>
      </c>
      <c r="E111" s="113">
        <f>(E102-B111*$B$108-C111*$C$108-D111*$D$108)/$E$108</f>
        <v>4.6247935931118646E-3</v>
      </c>
      <c r="F111" s="113">
        <f>(F102-B111*$B$109-C111*$C$109-D111*$D$109-E111*$E$109)/$F$109</f>
        <v>8.8882282913163076E-3</v>
      </c>
      <c r="G111" s="113">
        <f>(G102-B111*$B$110-C111*$C$110-D111*$D$110-E111*$E$110-F111*$F$110)/$G$110</f>
        <v>1.8849741391093418E-2</v>
      </c>
      <c r="H111">
        <f>SQRT(H102-B111^2-C111^2-D111^2-E111^2-F111^2-G111^2)</f>
        <v>3.0971043814562425E-2</v>
      </c>
    </row>
    <row r="113" spans="1:8" x14ac:dyDescent="0.2">
      <c r="A113" s="5" t="s">
        <v>210</v>
      </c>
      <c r="B113" t="s">
        <v>211</v>
      </c>
      <c r="C113" t="s">
        <v>212</v>
      </c>
      <c r="D113" t="s">
        <v>213</v>
      </c>
    </row>
    <row r="114" spans="1:8" x14ac:dyDescent="0.2">
      <c r="A114" t="s">
        <v>202</v>
      </c>
      <c r="B114">
        <f ca="1">NORMINV(RAND(),0,1)</f>
        <v>7.217429988054555E-2</v>
      </c>
      <c r="C114">
        <f ca="1">B105*B114</f>
        <v>8.0538599152786439E-2</v>
      </c>
      <c r="D114" s="70">
        <f t="shared" ref="D114:D120" ca="1" si="27">B9+C114</f>
        <v>9.6716385991527876</v>
      </c>
    </row>
    <row r="115" spans="1:8" x14ac:dyDescent="0.2">
      <c r="A115" t="s">
        <v>203</v>
      </c>
      <c r="B115">
        <f t="shared" ref="B115:B120" ca="1" si="28">NORMINV(RAND(),0,1)</f>
        <v>-1.1495595299191375</v>
      </c>
      <c r="C115">
        <f ca="1">B106*B114+C106*B115</f>
        <v>-1.1875647000767784</v>
      </c>
      <c r="D115" s="70">
        <f t="shared" ca="1" si="27"/>
        <v>-2.1657647000767781</v>
      </c>
    </row>
    <row r="116" spans="1:8" x14ac:dyDescent="0.2">
      <c r="A116" t="s">
        <v>204</v>
      </c>
      <c r="B116">
        <f t="shared" ca="1" si="28"/>
        <v>8.4212569719700731E-2</v>
      </c>
      <c r="C116">
        <f ca="1">B107*B114+C107*B115+D107*B116</f>
        <v>-0.25866981245825749</v>
      </c>
      <c r="D116" s="70">
        <f t="shared" ca="1" si="27"/>
        <v>-1.5641698124582577</v>
      </c>
    </row>
    <row r="117" spans="1:8" x14ac:dyDescent="0.2">
      <c r="A117" t="s">
        <v>205</v>
      </c>
      <c r="B117">
        <f t="shared" ca="1" si="28"/>
        <v>-3.262963851184971</v>
      </c>
      <c r="C117">
        <f ca="1">B108*B114+C108*B115+D108*B116+E108*B117</f>
        <v>-1.0789437420500867</v>
      </c>
      <c r="D117" s="70">
        <f t="shared" ca="1" si="27"/>
        <v>-5.4654437420500868</v>
      </c>
    </row>
    <row r="118" spans="1:8" x14ac:dyDescent="0.2">
      <c r="A118" t="s">
        <v>206</v>
      </c>
      <c r="B118">
        <f ca="1">NORMINV(RAND(),0,1)</f>
        <v>-1.0221621129735428</v>
      </c>
      <c r="C118" s="113">
        <f ca="1">B109*B114+C109*B115+D109*B116+E109*B117+F109*B118</f>
        <v>-8.43355105972034E-2</v>
      </c>
      <c r="D118" s="70">
        <f t="shared" ca="1" si="27"/>
        <v>-1.2484355105972034</v>
      </c>
    </row>
    <row r="119" spans="1:8" x14ac:dyDescent="0.2">
      <c r="A119" t="s">
        <v>207</v>
      </c>
      <c r="B119">
        <f t="shared" ca="1" si="28"/>
        <v>-2.4778423487561527</v>
      </c>
      <c r="C119" s="113">
        <f ca="1">B110*B114+C110*B115+D110*B116+E110*B117+F110*B118+G110*B119</f>
        <v>0.12221053340752563</v>
      </c>
      <c r="D119" s="70">
        <f t="shared" ca="1" si="27"/>
        <v>-1.5991894665924744</v>
      </c>
    </row>
    <row r="120" spans="1:8" x14ac:dyDescent="0.2">
      <c r="A120" t="s">
        <v>208</v>
      </c>
      <c r="B120">
        <f t="shared" ca="1" si="28"/>
        <v>-1.0020818650221419</v>
      </c>
      <c r="C120" s="113">
        <f ca="1">B111*B114+C111*B115+D111*B116+E111*B117+F111*B118+G111*B119+B120*H111</f>
        <v>-0.12688602511467478</v>
      </c>
      <c r="D120" s="70">
        <f t="shared" ca="1" si="27"/>
        <v>0.30461397488532521</v>
      </c>
    </row>
    <row r="121" spans="1:8" x14ac:dyDescent="0.2">
      <c r="H121" s="113"/>
    </row>
  </sheetData>
  <mergeCells count="5">
    <mergeCell ref="A27:A28"/>
    <mergeCell ref="B27:E27"/>
    <mergeCell ref="F27:I27"/>
    <mergeCell ref="J27:M27"/>
    <mergeCell ref="N27:Q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3C20-DB38-7543-BD36-83A1F549CCD4}">
  <sheetPr codeName="Sheet9">
    <tabColor theme="7"/>
  </sheetPr>
  <dimension ref="A1:R82"/>
  <sheetViews>
    <sheetView workbookViewId="0">
      <selection activeCell="A7" sqref="A7:XFD82"/>
    </sheetView>
  </sheetViews>
  <sheetFormatPr baseColWidth="10" defaultRowHeight="16" x14ac:dyDescent="0.2"/>
  <cols>
    <col min="1" max="1" width="19.83203125" customWidth="1"/>
    <col min="2" max="17" width="18.5" customWidth="1"/>
  </cols>
  <sheetData>
    <row r="1" spans="1:8" x14ac:dyDescent="0.2">
      <c r="A1" s="5" t="s">
        <v>1</v>
      </c>
    </row>
    <row r="2" spans="1:8" x14ac:dyDescent="0.2">
      <c r="A2" t="s">
        <v>74</v>
      </c>
    </row>
    <row r="3" spans="1:8" x14ac:dyDescent="0.2">
      <c r="A3" t="s">
        <v>75</v>
      </c>
    </row>
    <row r="4" spans="1:8" x14ac:dyDescent="0.2">
      <c r="A4" t="s">
        <v>187</v>
      </c>
    </row>
    <row r="5" spans="1:8" x14ac:dyDescent="0.2">
      <c r="A5" s="5" t="s">
        <v>73</v>
      </c>
    </row>
    <row r="6" spans="1:8" s="13" customFormat="1" x14ac:dyDescent="0.2">
      <c r="A6" s="13" t="s">
        <v>65</v>
      </c>
    </row>
    <row r="7" spans="1:8" s="13" customFormat="1" x14ac:dyDescent="0.2">
      <c r="A7" s="21" t="s">
        <v>41</v>
      </c>
      <c r="B7" s="128" t="s">
        <v>235</v>
      </c>
      <c r="C7" s="22" t="s">
        <v>227</v>
      </c>
      <c r="D7" s="23" t="s">
        <v>42</v>
      </c>
      <c r="E7" s="20" t="s">
        <v>66</v>
      </c>
      <c r="F7" s="20" t="s">
        <v>229</v>
      </c>
      <c r="G7" s="14"/>
      <c r="H7" s="14"/>
    </row>
    <row r="8" spans="1:8" s="13" customFormat="1" x14ac:dyDescent="0.2">
      <c r="A8" s="16" t="s">
        <v>113</v>
      </c>
      <c r="B8" s="13">
        <f>1/EXP(B15)</f>
        <v>1.1260320579944443</v>
      </c>
      <c r="C8" s="17">
        <f>1/EXP(B15)</f>
        <v>1.1260320579944443</v>
      </c>
      <c r="D8" s="17"/>
      <c r="F8" s="130">
        <f ca="1">1/EXP(D82)</f>
        <v>1.1051682731334489</v>
      </c>
      <c r="G8" s="17"/>
      <c r="H8" s="14"/>
    </row>
    <row r="9" spans="1:8" s="13" customFormat="1" x14ac:dyDescent="0.2">
      <c r="A9" s="16" t="s">
        <v>166</v>
      </c>
      <c r="B9" s="13">
        <v>2.2178</v>
      </c>
      <c r="C9" s="17">
        <f>-B9/EXP($B$15)</f>
        <v>-2.4973138982200789</v>
      </c>
      <c r="D9" s="17"/>
      <c r="E9" s="42"/>
      <c r="F9" s="130">
        <f ca="1">-D76/EXP($D$82)</f>
        <v>-2.4091734406794072</v>
      </c>
      <c r="G9" s="17"/>
      <c r="H9" s="15"/>
    </row>
    <row r="10" spans="1:8" s="13" customFormat="1" x14ac:dyDescent="0.2">
      <c r="A10" s="16" t="s">
        <v>45</v>
      </c>
      <c r="B10" s="13">
        <v>0.43819999999999998</v>
      </c>
      <c r="C10" s="17">
        <f t="shared" ref="C10:C14" si="0">-B10/EXP($B$15)</f>
        <v>-0.49342724781316549</v>
      </c>
      <c r="D10" s="17">
        <f t="shared" ref="D10:D14" si="1">EXP(C10)</f>
        <v>0.61053036557106788</v>
      </c>
      <c r="E10" s="42">
        <v>0.79449999999999998</v>
      </c>
      <c r="F10" s="130">
        <f ca="1">-D77/EXP($D$82)</f>
        <v>-0.71650252099692724</v>
      </c>
      <c r="G10" s="17"/>
      <c r="H10" s="15"/>
    </row>
    <row r="11" spans="1:8" s="13" customFormat="1" x14ac:dyDescent="0.2">
      <c r="A11" s="19" t="s">
        <v>46</v>
      </c>
      <c r="B11" s="13">
        <v>0.84430000000000005</v>
      </c>
      <c r="C11" s="17">
        <f t="shared" si="0"/>
        <v>-0.95070886656470943</v>
      </c>
      <c r="D11" s="17">
        <f t="shared" si="1"/>
        <v>0.38646697281791514</v>
      </c>
      <c r="E11" s="43">
        <v>0.1205</v>
      </c>
      <c r="F11" s="130">
        <f ca="1">-D78/EXP($D$82)</f>
        <v>-0.98886403387273958</v>
      </c>
      <c r="G11" s="17"/>
      <c r="H11" s="15"/>
    </row>
    <row r="12" spans="1:8" s="13" customFormat="1" x14ac:dyDescent="0.2">
      <c r="A12" s="16" t="s">
        <v>47</v>
      </c>
      <c r="B12" s="13">
        <v>0.57869999999999999</v>
      </c>
      <c r="C12" s="17">
        <f t="shared" si="0"/>
        <v>-0.65163475196138498</v>
      </c>
      <c r="D12" s="17">
        <f t="shared" si="1"/>
        <v>0.52119305858478016</v>
      </c>
      <c r="E12" s="43" t="s">
        <v>172</v>
      </c>
      <c r="F12" s="130">
        <f t="shared" ref="F12:F13" ca="1" si="2">-D79/EXP($D$82)</f>
        <v>-0.55078884457376343</v>
      </c>
      <c r="G12" s="17"/>
      <c r="H12" s="15"/>
    </row>
    <row r="13" spans="1:8" s="13" customFormat="1" x14ac:dyDescent="0.2">
      <c r="A13" s="16" t="s">
        <v>43</v>
      </c>
      <c r="B13" s="13">
        <v>-6.4100000000000004E-2</v>
      </c>
      <c r="C13" s="17">
        <f t="shared" si="0"/>
        <v>7.2178654917443894E-2</v>
      </c>
      <c r="D13" s="17">
        <f t="shared" si="1"/>
        <v>1.0748473536768079</v>
      </c>
      <c r="E13" s="43" t="s">
        <v>173</v>
      </c>
      <c r="F13" s="130">
        <f t="shared" ca="1" si="2"/>
        <v>0.10510836013573262</v>
      </c>
      <c r="G13" s="17"/>
      <c r="H13" s="15"/>
    </row>
    <row r="14" spans="1:8" s="13" customFormat="1" x14ac:dyDescent="0.2">
      <c r="A14" s="16" t="s">
        <v>44</v>
      </c>
      <c r="B14" s="13">
        <v>-3.5999999999999997E-2</v>
      </c>
      <c r="C14" s="17">
        <f t="shared" si="0"/>
        <v>4.0537154087799995E-2</v>
      </c>
      <c r="D14" s="17">
        <f t="shared" si="1"/>
        <v>1.0413700001361765</v>
      </c>
      <c r="E14" s="43" t="s">
        <v>174</v>
      </c>
      <c r="F14" s="130">
        <f ca="1">-D81/EXP($D$82)</f>
        <v>9.9148222299168656E-2</v>
      </c>
      <c r="G14" s="17"/>
      <c r="H14" s="15"/>
    </row>
    <row r="15" spans="1:8" x14ac:dyDescent="0.2">
      <c r="A15" s="16" t="s">
        <v>155</v>
      </c>
      <c r="B15" s="13">
        <v>-0.1187</v>
      </c>
    </row>
    <row r="16" spans="1:8" s="13" customFormat="1" x14ac:dyDescent="0.2">
      <c r="A16" s="18" t="s">
        <v>167</v>
      </c>
      <c r="B16" s="17"/>
      <c r="C16" s="17"/>
      <c r="D16" s="17" t="s">
        <v>233</v>
      </c>
      <c r="E16" s="13" t="s">
        <v>234</v>
      </c>
      <c r="F16" s="18"/>
      <c r="G16" s="18"/>
      <c r="H16" s="14"/>
    </row>
    <row r="17" spans="1:18" s="13" customFormat="1" x14ac:dyDescent="0.2">
      <c r="A17" s="16"/>
      <c r="B17" s="20" t="s">
        <v>48</v>
      </c>
      <c r="C17" s="20" t="s">
        <v>49</v>
      </c>
      <c r="D17" s="20" t="s">
        <v>50</v>
      </c>
      <c r="E17" s="20" t="s">
        <v>51</v>
      </c>
      <c r="F17" s="20" t="s">
        <v>52</v>
      </c>
      <c r="G17" s="20" t="s">
        <v>53</v>
      </c>
      <c r="H17" s="20" t="s">
        <v>54</v>
      </c>
      <c r="I17" s="20" t="s">
        <v>55</v>
      </c>
      <c r="J17" s="20" t="s">
        <v>56</v>
      </c>
      <c r="K17" s="20" t="s">
        <v>57</v>
      </c>
      <c r="L17" s="20" t="s">
        <v>58</v>
      </c>
      <c r="M17" s="20" t="s">
        <v>59</v>
      </c>
      <c r="N17" s="20" t="s">
        <v>60</v>
      </c>
      <c r="O17" s="20" t="s">
        <v>61</v>
      </c>
      <c r="P17" s="20" t="s">
        <v>62</v>
      </c>
      <c r="Q17" s="20" t="s">
        <v>63</v>
      </c>
    </row>
    <row r="18" spans="1:18" s="13" customFormat="1" x14ac:dyDescent="0.2">
      <c r="A18" s="16" t="s">
        <v>45</v>
      </c>
      <c r="B18" s="13">
        <v>0</v>
      </c>
      <c r="C18" s="13">
        <v>0</v>
      </c>
      <c r="D18" s="13">
        <v>0</v>
      </c>
      <c r="E18" s="13">
        <v>0</v>
      </c>
      <c r="F18" s="16">
        <v>1</v>
      </c>
      <c r="G18" s="16">
        <v>1</v>
      </c>
      <c r="H18" s="16">
        <v>1</v>
      </c>
      <c r="I18" s="16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</row>
    <row r="19" spans="1:18" s="13" customFormat="1" x14ac:dyDescent="0.2">
      <c r="A19" s="19" t="s">
        <v>46</v>
      </c>
      <c r="B19" s="13">
        <v>0</v>
      </c>
      <c r="C19" s="13">
        <v>0</v>
      </c>
      <c r="D19" s="13">
        <v>0</v>
      </c>
      <c r="E19" s="13">
        <v>0</v>
      </c>
      <c r="F19" s="16">
        <v>0</v>
      </c>
      <c r="G19" s="16">
        <v>0</v>
      </c>
      <c r="H19" s="16">
        <v>0</v>
      </c>
      <c r="I19" s="16">
        <v>0</v>
      </c>
      <c r="J19" s="13">
        <v>1</v>
      </c>
      <c r="K19" s="13">
        <v>1</v>
      </c>
      <c r="L19" s="13">
        <v>1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</row>
    <row r="20" spans="1:18" s="13" customFormat="1" x14ac:dyDescent="0.2">
      <c r="A20" s="16" t="s">
        <v>47</v>
      </c>
      <c r="B20" s="13">
        <v>0</v>
      </c>
      <c r="C20" s="13">
        <v>0</v>
      </c>
      <c r="D20" s="13">
        <v>0</v>
      </c>
      <c r="E20" s="13">
        <v>0</v>
      </c>
      <c r="F20" s="16">
        <v>0</v>
      </c>
      <c r="G20" s="16">
        <v>0</v>
      </c>
      <c r="H20" s="16">
        <v>0</v>
      </c>
      <c r="I20" s="16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</row>
    <row r="21" spans="1:18" s="13" customFormat="1" x14ac:dyDescent="0.2">
      <c r="A21" s="16" t="s">
        <v>43</v>
      </c>
      <c r="B21" s="13">
        <v>0</v>
      </c>
      <c r="C21" s="13">
        <v>0</v>
      </c>
      <c r="D21" s="13">
        <v>1</v>
      </c>
      <c r="E21" s="13">
        <v>1</v>
      </c>
      <c r="F21" s="16">
        <v>0</v>
      </c>
      <c r="G21" s="16">
        <v>0</v>
      </c>
      <c r="H21" s="14">
        <v>1</v>
      </c>
      <c r="I21" s="16">
        <v>1</v>
      </c>
      <c r="J21" s="13">
        <v>0</v>
      </c>
      <c r="K21" s="16">
        <v>0</v>
      </c>
      <c r="L21" s="16">
        <v>1</v>
      </c>
      <c r="M21" s="16">
        <v>1</v>
      </c>
      <c r="N21" s="13">
        <v>0</v>
      </c>
      <c r="O21" s="16">
        <v>0</v>
      </c>
      <c r="P21" s="16">
        <v>1</v>
      </c>
      <c r="Q21" s="16">
        <v>1</v>
      </c>
    </row>
    <row r="22" spans="1:18" s="13" customFormat="1" x14ac:dyDescent="0.2">
      <c r="A22" s="16" t="s">
        <v>44</v>
      </c>
      <c r="B22" s="13">
        <v>1</v>
      </c>
      <c r="C22" s="27">
        <v>0</v>
      </c>
      <c r="D22" s="27">
        <v>1</v>
      </c>
      <c r="E22" s="28">
        <v>0</v>
      </c>
      <c r="F22" s="16">
        <v>1</v>
      </c>
      <c r="G22" s="16">
        <v>0</v>
      </c>
      <c r="H22" s="14">
        <v>1</v>
      </c>
      <c r="I22" s="16">
        <v>0</v>
      </c>
      <c r="J22" s="13">
        <v>1</v>
      </c>
      <c r="K22" s="16">
        <v>0</v>
      </c>
      <c r="L22" s="16">
        <v>1</v>
      </c>
      <c r="M22" s="16">
        <v>0</v>
      </c>
      <c r="N22" s="13">
        <v>1</v>
      </c>
      <c r="O22" s="16">
        <v>0</v>
      </c>
      <c r="P22" s="16">
        <v>1</v>
      </c>
      <c r="Q22" s="16">
        <v>0</v>
      </c>
    </row>
    <row r="23" spans="1:18" s="13" customFormat="1" x14ac:dyDescent="0.2">
      <c r="A23" s="24" t="s">
        <v>39</v>
      </c>
      <c r="B23" s="13">
        <f t="shared" ref="B23:Q23" si="3">EXP($C$9 + $C$10*B18 + $C$11*B19  + $C$12*B20 + $C$13*B21 + $C$14*B22)</f>
        <v>8.5710773959571801E-2</v>
      </c>
      <c r="C23" s="13">
        <f t="shared" si="3"/>
        <v>8.2305783677620536E-2</v>
      </c>
      <c r="D23" s="13">
        <f t="shared" si="3"/>
        <v>9.2125998572036821E-2</v>
      </c>
      <c r="E23" s="13">
        <f t="shared" si="3"/>
        <v>8.8466153778186257E-2</v>
      </c>
      <c r="F23" s="13">
        <f t="shared" si="3"/>
        <v>5.2329030158916531E-2</v>
      </c>
      <c r="G23" s="13">
        <f t="shared" si="3"/>
        <v>5.0250180197310895E-2</v>
      </c>
      <c r="H23" s="13">
        <f t="shared" si="3"/>
        <v>5.6245719586785314E-2</v>
      </c>
      <c r="I23" s="13">
        <f t="shared" si="3"/>
        <v>5.4011273206862359E-2</v>
      </c>
      <c r="J23" s="13">
        <f t="shared" si="3"/>
        <v>3.3124383350036306E-2</v>
      </c>
      <c r="K23" s="13">
        <f t="shared" si="3"/>
        <v>3.1808467063296181E-2</v>
      </c>
      <c r="L23" s="13">
        <f t="shared" si="3"/>
        <v>3.5603655785962647E-2</v>
      </c>
      <c r="M23" s="13">
        <f t="shared" si="3"/>
        <v>3.418924664749981E-2</v>
      </c>
      <c r="N23" s="13">
        <f t="shared" si="3"/>
        <v>4.4671860433657944E-2</v>
      </c>
      <c r="O23" s="13">
        <f t="shared" si="3"/>
        <v>4.2897203134156313E-2</v>
      </c>
      <c r="P23" s="13">
        <f t="shared" si="3"/>
        <v>4.8015430970936947E-2</v>
      </c>
      <c r="Q23" s="13">
        <f t="shared" si="3"/>
        <v>4.6107945268884384E-2</v>
      </c>
    </row>
    <row r="24" spans="1:18" s="13" customFormat="1" x14ac:dyDescent="0.2">
      <c r="A24" s="24" t="s">
        <v>231</v>
      </c>
      <c r="B24" s="13">
        <f t="shared" ref="B24:Q24" ca="1" si="4">EXP($F$9 + $F$10*B18 + $F$11*B19  + $F$12*B20 + $F$13*B21 + $F$14*B22)</f>
        <v>9.9258748383224057E-2</v>
      </c>
      <c r="C24" s="13">
        <f t="shared" ca="1" si="4"/>
        <v>8.9889562930481642E-2</v>
      </c>
      <c r="D24" s="13">
        <f t="shared" ca="1" si="4"/>
        <v>0.11025969210777001</v>
      </c>
      <c r="E24" s="13">
        <f t="shared" ca="1" si="4"/>
        <v>9.9852110709185954E-2</v>
      </c>
      <c r="F24" s="13">
        <f t="shared" ca="1" si="4"/>
        <v>4.8483694212216599E-2</v>
      </c>
      <c r="G24" s="13">
        <f t="shared" ca="1" si="4"/>
        <v>4.3907243975764836E-2</v>
      </c>
      <c r="H24" s="13">
        <f t="shared" ca="1" si="4"/>
        <v>5.3857189246905496E-2</v>
      </c>
      <c r="I24" s="13">
        <f t="shared" ca="1" si="4"/>
        <v>4.87735265749814E-2</v>
      </c>
      <c r="J24" s="13">
        <f t="shared" ca="1" si="4"/>
        <v>3.6924158057258988E-2</v>
      </c>
      <c r="K24" s="13">
        <f t="shared" ca="1" si="4"/>
        <v>3.3438830162641875E-2</v>
      </c>
      <c r="L24" s="13">
        <f t="shared" ca="1" si="4"/>
        <v>4.1016498445189967E-2</v>
      </c>
      <c r="M24" s="13">
        <f t="shared" ca="1" si="4"/>
        <v>3.714488826659481E-2</v>
      </c>
      <c r="N24" s="13">
        <f t="shared" ca="1" si="4"/>
        <v>5.7222158860126042E-2</v>
      </c>
      <c r="O24" s="13">
        <f t="shared" ca="1" si="4"/>
        <v>5.1820871546922116E-2</v>
      </c>
      <c r="P24" s="13">
        <f t="shared" ca="1" si="4"/>
        <v>6.3564146439768626E-2</v>
      </c>
      <c r="Q24" s="13">
        <f t="shared" ca="1" si="4"/>
        <v>5.756422919479031E-2</v>
      </c>
    </row>
    <row r="26" spans="1:18" x14ac:dyDescent="0.2">
      <c r="A26" s="131" t="s">
        <v>29</v>
      </c>
      <c r="B26" s="133" t="s">
        <v>30</v>
      </c>
      <c r="C26" s="134"/>
      <c r="D26" s="134"/>
      <c r="E26" s="134"/>
      <c r="F26" s="134" t="s">
        <v>31</v>
      </c>
      <c r="G26" s="134"/>
      <c r="H26" s="134"/>
      <c r="I26" s="134"/>
      <c r="J26" s="135" t="s">
        <v>32</v>
      </c>
      <c r="K26" s="135"/>
      <c r="L26" s="135"/>
      <c r="M26" s="135"/>
      <c r="N26" s="135" t="s">
        <v>33</v>
      </c>
      <c r="O26" s="135"/>
      <c r="P26" s="135"/>
      <c r="Q26" s="135"/>
    </row>
    <row r="27" spans="1:18" x14ac:dyDescent="0.2">
      <c r="A27" s="132"/>
      <c r="B27" s="12" t="s">
        <v>34</v>
      </c>
      <c r="C27" s="6" t="s">
        <v>35</v>
      </c>
      <c r="D27" s="6" t="s">
        <v>36</v>
      </c>
      <c r="E27" s="6" t="s">
        <v>37</v>
      </c>
      <c r="F27" s="6" t="s">
        <v>34</v>
      </c>
      <c r="G27" s="6" t="s">
        <v>35</v>
      </c>
      <c r="H27" s="6" t="s">
        <v>36</v>
      </c>
      <c r="I27" s="6" t="s">
        <v>37</v>
      </c>
      <c r="J27" s="6" t="s">
        <v>34</v>
      </c>
      <c r="K27" s="6" t="s">
        <v>35</v>
      </c>
      <c r="L27" s="6" t="s">
        <v>36</v>
      </c>
      <c r="M27" s="6" t="s">
        <v>37</v>
      </c>
      <c r="N27" s="6" t="s">
        <v>34</v>
      </c>
      <c r="O27" s="6" t="s">
        <v>35</v>
      </c>
      <c r="P27" s="6" t="s">
        <v>36</v>
      </c>
      <c r="Q27" s="6" t="s">
        <v>37</v>
      </c>
    </row>
    <row r="28" spans="1:18" x14ac:dyDescent="0.2">
      <c r="A28" s="7">
        <v>0</v>
      </c>
      <c r="B28" s="7"/>
      <c r="C28" s="8"/>
      <c r="D28" s="8"/>
      <c r="E28" s="8"/>
      <c r="F28" s="7"/>
      <c r="G28" s="8"/>
      <c r="H28" s="8"/>
      <c r="I28" s="9"/>
      <c r="J28" s="8"/>
      <c r="K28" s="8"/>
      <c r="L28" s="8"/>
      <c r="M28" s="8"/>
      <c r="N28" s="7"/>
      <c r="O28" s="8"/>
      <c r="P28" s="8"/>
      <c r="Q28" s="9"/>
    </row>
    <row r="29" spans="1:18" x14ac:dyDescent="0.2">
      <c r="A29" s="10">
        <v>1</v>
      </c>
      <c r="B29" s="25">
        <f t="shared" ref="B29:B38" si="5">1-EXP(B$23*($A28^$C$8-$A29^$C$8))</f>
        <v>8.214033825077327E-2</v>
      </c>
      <c r="C29" s="29">
        <f t="shared" ref="C29:C38" si="6">1-EXP(C$23*($A28^$C$8-$A29^$C$8))</f>
        <v>7.9009708164511139E-2</v>
      </c>
      <c r="D29" s="29">
        <f t="shared" ref="D29:D38" si="7">1-EXP(D$23*($A28^$C$8-$A29^$C$8))</f>
        <v>8.8009767161477237E-2</v>
      </c>
      <c r="E29" s="29">
        <f t="shared" ref="E29:E38" si="8">1-EXP(E$23*($A28^$C$8-$A29^$C$8))</f>
        <v>8.4665909187613297E-2</v>
      </c>
      <c r="F29" s="25">
        <f t="shared" ref="F29:F38" si="9">1-EXP(F$23*($A28^$C$8-$A29^$C$8))</f>
        <v>5.0983439603094483E-2</v>
      </c>
      <c r="G29" s="29">
        <f t="shared" ref="G29:G38" si="10">1-EXP(G$23*($A28^$C$8-$A29^$C$8))</f>
        <v>4.9008524498090678E-2</v>
      </c>
      <c r="H29" s="29">
        <f t="shared" ref="H29:H38" si="11">1-EXP(H$23*($A28^$C$8-$A29^$C$8))</f>
        <v>5.4693173052766442E-2</v>
      </c>
      <c r="I29" s="55">
        <f t="shared" ref="I29:I38" si="12">1-EXP(I$23*($A28^$C$8-$A29^$C$8))</f>
        <v>5.2578574036124315E-2</v>
      </c>
      <c r="J29" s="29">
        <f t="shared" ref="J29:J38" si="13">1-EXP(J$23*($A28^$C$8-$A29^$C$8))</f>
        <v>3.258177861410938E-2</v>
      </c>
      <c r="K29" s="29">
        <f t="shared" ref="K29:K38" si="14">1-EXP(K$23*($A28^$C$8-$A29^$C$8))</f>
        <v>3.1307899245018533E-2</v>
      </c>
      <c r="L29" s="29">
        <f t="shared" ref="L29:L38" si="15">1-EXP(L$23*($A28^$C$8-$A29^$C$8))</f>
        <v>3.4977301140854511E-2</v>
      </c>
      <c r="M29" s="29">
        <f t="shared" ref="M29:M38" si="16">1-EXP(M$23*($A28^$C$8-$A29^$C$8))</f>
        <v>3.3611398471868781E-2</v>
      </c>
      <c r="N29" s="25">
        <f t="shared" ref="N29:N38" si="17">1-EXP(N$23*($A28^$C$8-$A29^$C$8))</f>
        <v>4.3688766093367915E-2</v>
      </c>
      <c r="O29" s="29">
        <f t="shared" ref="O29:O38" si="18">1-EXP(O$23*($A28^$C$8-$A29^$C$8))</f>
        <v>4.1990134582922556E-2</v>
      </c>
      <c r="P29" s="29">
        <f t="shared" ref="P29:P38" si="19">1-EXP(P$23*($A28^$C$8-$A29^$C$8))</f>
        <v>4.6880920588785568E-2</v>
      </c>
      <c r="Q29" s="55">
        <f t="shared" ref="Q29:Q38" si="20">1-EXP(Q$23*($A28^$C$8-$A29^$C$8))</f>
        <v>4.5061124506729167E-2</v>
      </c>
      <c r="R29" s="72"/>
    </row>
    <row r="30" spans="1:18" x14ac:dyDescent="0.2">
      <c r="A30" s="10">
        <v>2</v>
      </c>
      <c r="B30" s="25">
        <f t="shared" si="5"/>
        <v>9.6391896000824873E-2</v>
      </c>
      <c r="C30" s="29">
        <f t="shared" si="6"/>
        <v>9.2746037416584048E-2</v>
      </c>
      <c r="D30" s="29">
        <f t="shared" si="7"/>
        <v>0.1032211740191129</v>
      </c>
      <c r="E30" s="29">
        <f t="shared" si="8"/>
        <v>9.9331463069122439E-2</v>
      </c>
      <c r="F30" s="25">
        <f t="shared" si="9"/>
        <v>6.000720475173027E-2</v>
      </c>
      <c r="G30" s="29">
        <f t="shared" si="10"/>
        <v>5.7693484925304572E-2</v>
      </c>
      <c r="H30" s="29">
        <f t="shared" si="11"/>
        <v>6.435098077030732E-2</v>
      </c>
      <c r="I30" s="55">
        <f t="shared" si="12"/>
        <v>6.1875349415673409E-2</v>
      </c>
      <c r="J30" s="29">
        <f t="shared" si="13"/>
        <v>3.8414802683278237E-2</v>
      </c>
      <c r="K30" s="29">
        <f t="shared" si="14"/>
        <v>3.691724642296057E-2</v>
      </c>
      <c r="L30" s="29">
        <f t="shared" si="15"/>
        <v>4.1229972970572404E-2</v>
      </c>
      <c r="M30" s="29">
        <f t="shared" si="16"/>
        <v>3.9624947542758582E-2</v>
      </c>
      <c r="N30" s="25">
        <f t="shared" si="17"/>
        <v>5.1456739533560003E-2</v>
      </c>
      <c r="O30" s="29">
        <f t="shared" si="18"/>
        <v>4.9463972199295547E-2</v>
      </c>
      <c r="P30" s="29">
        <f t="shared" si="19"/>
        <v>5.5199900149664693E-2</v>
      </c>
      <c r="Q30" s="55">
        <f t="shared" si="20"/>
        <v>5.3066264315069667E-2</v>
      </c>
      <c r="R30" s="72"/>
    </row>
    <row r="31" spans="1:18" x14ac:dyDescent="0.2">
      <c r="A31" s="10">
        <v>3</v>
      </c>
      <c r="B31" s="25">
        <f t="shared" si="5"/>
        <v>0.10259430759831301</v>
      </c>
      <c r="C31" s="29">
        <f t="shared" si="6"/>
        <v>9.8726897288201276E-2</v>
      </c>
      <c r="D31" s="29">
        <f t="shared" si="7"/>
        <v>0.10983573143836867</v>
      </c>
      <c r="E31" s="29">
        <f t="shared" si="8"/>
        <v>0.10571173459805505</v>
      </c>
      <c r="F31" s="25">
        <f t="shared" si="9"/>
        <v>6.3951725374347013E-2</v>
      </c>
      <c r="G31" s="29">
        <f t="shared" si="10"/>
        <v>6.1490943880443849E-2</v>
      </c>
      <c r="H31" s="29">
        <f t="shared" si="11"/>
        <v>6.857048248766795E-2</v>
      </c>
      <c r="I31" s="55">
        <f t="shared" si="12"/>
        <v>6.5938310372470665E-2</v>
      </c>
      <c r="J31" s="29">
        <f t="shared" si="13"/>
        <v>4.0971018512585E-2</v>
      </c>
      <c r="K31" s="29">
        <f t="shared" si="14"/>
        <v>3.9375865498666895E-2</v>
      </c>
      <c r="L31" s="29">
        <f t="shared" si="15"/>
        <v>4.3969198229290463E-2</v>
      </c>
      <c r="M31" s="29">
        <f t="shared" si="16"/>
        <v>4.2259906023623728E-2</v>
      </c>
      <c r="N31" s="25">
        <f t="shared" si="17"/>
        <v>5.4855743983238114E-2</v>
      </c>
      <c r="O31" s="29">
        <f t="shared" si="18"/>
        <v>5.2735036339857877E-2</v>
      </c>
      <c r="P31" s="29">
        <f t="shared" si="19"/>
        <v>5.883840538028251E-2</v>
      </c>
      <c r="Q31" s="55">
        <f t="shared" si="20"/>
        <v>5.6568383035483505E-2</v>
      </c>
      <c r="R31" s="72"/>
    </row>
    <row r="32" spans="1:18" x14ac:dyDescent="0.2">
      <c r="A32" s="10">
        <v>4</v>
      </c>
      <c r="B32" s="25">
        <f t="shared" si="5"/>
        <v>0.10682937939600523</v>
      </c>
      <c r="C32" s="29">
        <f t="shared" si="6"/>
        <v>0.10281163411367233</v>
      </c>
      <c r="D32" s="29">
        <f t="shared" si="7"/>
        <v>0.11435025668971144</v>
      </c>
      <c r="E32" s="29">
        <f t="shared" si="8"/>
        <v>0.11006743724064749</v>
      </c>
      <c r="F32" s="25">
        <f t="shared" si="9"/>
        <v>6.6651187763467012E-2</v>
      </c>
      <c r="G32" s="29">
        <f t="shared" si="10"/>
        <v>6.4090129773887727E-2</v>
      </c>
      <c r="H32" s="29">
        <f t="shared" si="11"/>
        <v>7.1457363648122829E-2</v>
      </c>
      <c r="I32" s="55">
        <f t="shared" si="12"/>
        <v>6.8718511224609036E-2</v>
      </c>
      <c r="J32" s="29">
        <f t="shared" si="13"/>
        <v>4.2722662925371191E-2</v>
      </c>
      <c r="K32" s="29">
        <f t="shared" si="14"/>
        <v>4.1060782116411176E-2</v>
      </c>
      <c r="L32" s="29">
        <f t="shared" si="15"/>
        <v>4.5845934249929332E-2</v>
      </c>
      <c r="M32" s="29">
        <f t="shared" si="16"/>
        <v>4.4065378435472979E-2</v>
      </c>
      <c r="N32" s="25">
        <f t="shared" si="17"/>
        <v>5.7183086015582529E-2</v>
      </c>
      <c r="O32" s="29">
        <f t="shared" si="18"/>
        <v>5.4975045454655813E-2</v>
      </c>
      <c r="P32" s="29">
        <f t="shared" si="19"/>
        <v>6.1329172066449056E-2</v>
      </c>
      <c r="Q32" s="55">
        <f t="shared" si="20"/>
        <v>5.8966095306970168E-2</v>
      </c>
      <c r="R32" s="72"/>
    </row>
    <row r="33" spans="1:18" x14ac:dyDescent="0.2">
      <c r="A33" s="10">
        <v>5</v>
      </c>
      <c r="B33" s="25">
        <f t="shared" si="5"/>
        <v>0.11008627907734125</v>
      </c>
      <c r="C33" s="29">
        <f t="shared" si="6"/>
        <v>0.10595344484105418</v>
      </c>
      <c r="D33" s="29">
        <f t="shared" si="7"/>
        <v>0.1178209753353483</v>
      </c>
      <c r="E33" s="29">
        <f t="shared" si="8"/>
        <v>0.11341665429541048</v>
      </c>
      <c r="F33" s="25">
        <f t="shared" si="9"/>
        <v>6.8730549275294095E-2</v>
      </c>
      <c r="G33" s="29">
        <f t="shared" si="10"/>
        <v>6.609245316140866E-2</v>
      </c>
      <c r="H33" s="29">
        <f t="shared" si="11"/>
        <v>7.3680665492718345E-2</v>
      </c>
      <c r="I33" s="55">
        <f t="shared" si="12"/>
        <v>7.0859888345287891E-2</v>
      </c>
      <c r="J33" s="29">
        <f t="shared" si="13"/>
        <v>4.4073200286395497E-2</v>
      </c>
      <c r="K33" s="29">
        <f t="shared" si="14"/>
        <v>4.2359955216538347E-2</v>
      </c>
      <c r="L33" s="29">
        <f t="shared" si="15"/>
        <v>4.7292743184224606E-2</v>
      </c>
      <c r="M33" s="29">
        <f t="shared" si="16"/>
        <v>4.5457345285632167E-2</v>
      </c>
      <c r="N33" s="25">
        <f t="shared" si="17"/>
        <v>5.8976479487570566E-2</v>
      </c>
      <c r="O33" s="29">
        <f t="shared" si="18"/>
        <v>5.670129212317232E-2</v>
      </c>
      <c r="P33" s="29">
        <f t="shared" si="19"/>
        <v>6.3248182770199946E-2</v>
      </c>
      <c r="Q33" s="55">
        <f t="shared" si="20"/>
        <v>6.0813584611397964E-2</v>
      </c>
      <c r="R33" s="72"/>
    </row>
    <row r="34" spans="1:18" x14ac:dyDescent="0.2">
      <c r="A34" s="10">
        <v>6</v>
      </c>
      <c r="B34" s="25">
        <f t="shared" si="5"/>
        <v>0.11274876593797223</v>
      </c>
      <c r="C34" s="29">
        <f t="shared" si="6"/>
        <v>0.10852218678596204</v>
      </c>
      <c r="D34" s="29">
        <f t="shared" si="7"/>
        <v>0.12065755127928779</v>
      </c>
      <c r="E34" s="29">
        <f t="shared" si="8"/>
        <v>0.11615431714437174</v>
      </c>
      <c r="F34" s="25">
        <f t="shared" si="9"/>
        <v>7.043261176483151E-2</v>
      </c>
      <c r="G34" s="29">
        <f t="shared" si="10"/>
        <v>6.7731588233577722E-2</v>
      </c>
      <c r="H34" s="29">
        <f t="shared" si="11"/>
        <v>7.550027392899461E-2</v>
      </c>
      <c r="I34" s="55">
        <f t="shared" si="12"/>
        <v>7.2612599361657315E-2</v>
      </c>
      <c r="J34" s="29">
        <f t="shared" si="13"/>
        <v>4.5179507253153561E-2</v>
      </c>
      <c r="K34" s="29">
        <f t="shared" si="14"/>
        <v>4.3424240932302238E-2</v>
      </c>
      <c r="L34" s="29">
        <f t="shared" si="15"/>
        <v>4.847779805027741E-2</v>
      </c>
      <c r="M34" s="29">
        <f t="shared" si="16"/>
        <v>4.6597542556642058E-2</v>
      </c>
      <c r="N34" s="25">
        <f t="shared" si="17"/>
        <v>6.0444898798215907E-2</v>
      </c>
      <c r="O34" s="29">
        <f t="shared" si="18"/>
        <v>5.811482936144341E-2</v>
      </c>
      <c r="P34" s="29">
        <f t="shared" si="19"/>
        <v>6.4819252892612256E-2</v>
      </c>
      <c r="Q34" s="55">
        <f t="shared" si="20"/>
        <v>6.2326212980534645E-2</v>
      </c>
    </row>
    <row r="35" spans="1:18" x14ac:dyDescent="0.2">
      <c r="A35" s="10">
        <v>7</v>
      </c>
      <c r="B35" s="25">
        <f t="shared" si="5"/>
        <v>0.11500893718602945</v>
      </c>
      <c r="C35" s="29">
        <f t="shared" si="6"/>
        <v>0.11070301875285482</v>
      </c>
      <c r="D35" s="29">
        <f t="shared" si="7"/>
        <v>0.12306500599567749</v>
      </c>
      <c r="E35" s="29">
        <f t="shared" si="8"/>
        <v>0.11847809768395101</v>
      </c>
      <c r="F35" s="25">
        <f t="shared" si="9"/>
        <v>7.1879045429588784E-2</v>
      </c>
      <c r="G35" s="29">
        <f t="shared" si="10"/>
        <v>6.9124639113921083E-2</v>
      </c>
      <c r="H35" s="29">
        <f t="shared" si="11"/>
        <v>7.7046403610692038E-2</v>
      </c>
      <c r="I35" s="55">
        <f t="shared" si="12"/>
        <v>7.4101993686983336E-2</v>
      </c>
      <c r="J35" s="29">
        <f t="shared" si="13"/>
        <v>4.6120244986459613E-2</v>
      </c>
      <c r="K35" s="29">
        <f t="shared" si="14"/>
        <v>4.4329284827874682E-2</v>
      </c>
      <c r="L35" s="29">
        <f t="shared" si="15"/>
        <v>4.9485417476942017E-2</v>
      </c>
      <c r="M35" s="29">
        <f t="shared" si="16"/>
        <v>4.7567065182797186E-2</v>
      </c>
      <c r="N35" s="25">
        <f t="shared" si="17"/>
        <v>6.1693088857960765E-2</v>
      </c>
      <c r="O35" s="29">
        <f t="shared" si="18"/>
        <v>5.9316437405748434E-2</v>
      </c>
      <c r="P35" s="29">
        <f t="shared" si="19"/>
        <v>6.6154554009986044E-2</v>
      </c>
      <c r="Q35" s="55">
        <f t="shared" si="20"/>
        <v>6.3611922002628218E-2</v>
      </c>
    </row>
    <row r="36" spans="1:18" x14ac:dyDescent="0.2">
      <c r="A36" s="10">
        <v>8</v>
      </c>
      <c r="B36" s="25">
        <f t="shared" si="5"/>
        <v>0.11697750887426672</v>
      </c>
      <c r="C36" s="29">
        <f t="shared" si="6"/>
        <v>0.11260266751428338</v>
      </c>
      <c r="D36" s="29">
        <f t="shared" si="7"/>
        <v>0.12516148425510054</v>
      </c>
      <c r="E36" s="29">
        <f t="shared" si="8"/>
        <v>0.12050191658237586</v>
      </c>
      <c r="F36" s="25">
        <f t="shared" si="9"/>
        <v>7.3140037839575567E-2</v>
      </c>
      <c r="G36" s="29">
        <f t="shared" si="10"/>
        <v>7.0339163091308277E-2</v>
      </c>
      <c r="H36" s="29">
        <f t="shared" si="11"/>
        <v>7.8394163293456054E-2</v>
      </c>
      <c r="I36" s="55">
        <f t="shared" si="12"/>
        <v>7.5400378072645657E-2</v>
      </c>
      <c r="J36" s="29">
        <f t="shared" si="13"/>
        <v>4.6940813730262043E-2</v>
      </c>
      <c r="K36" s="29">
        <f t="shared" si="14"/>
        <v>4.5118748185836388E-2</v>
      </c>
      <c r="L36" s="29">
        <f t="shared" si="15"/>
        <v>5.0364263777679885E-2</v>
      </c>
      <c r="M36" s="29">
        <f t="shared" si="16"/>
        <v>4.8412716765308339E-2</v>
      </c>
      <c r="N36" s="25">
        <f t="shared" si="17"/>
        <v>6.2781485904110146E-2</v>
      </c>
      <c r="O36" s="29">
        <f t="shared" si="18"/>
        <v>6.0364267681138783E-2</v>
      </c>
      <c r="P36" s="29">
        <f t="shared" si="19"/>
        <v>6.7318801676730877E-2</v>
      </c>
      <c r="Q36" s="55">
        <f t="shared" si="20"/>
        <v>6.4732989970539778E-2</v>
      </c>
    </row>
    <row r="37" spans="1:18" x14ac:dyDescent="0.2">
      <c r="A37" s="10">
        <v>9</v>
      </c>
      <c r="B37" s="25">
        <f t="shared" si="5"/>
        <v>0.11872440825911734</v>
      </c>
      <c r="C37" s="29">
        <f t="shared" si="6"/>
        <v>0.11428854596846805</v>
      </c>
      <c r="D37" s="29">
        <f t="shared" si="7"/>
        <v>0.12702159430346815</v>
      </c>
      <c r="E37" s="29">
        <f t="shared" si="8"/>
        <v>0.12229772057955779</v>
      </c>
      <c r="F37" s="25">
        <f t="shared" si="9"/>
        <v>7.4259952551184005E-2</v>
      </c>
      <c r="G37" s="29">
        <f t="shared" si="10"/>
        <v>7.141786321590482E-2</v>
      </c>
      <c r="H37" s="29">
        <f t="shared" si="11"/>
        <v>7.9591022843956138E-2</v>
      </c>
      <c r="I37" s="55">
        <f t="shared" si="12"/>
        <v>7.6553453799881543E-2</v>
      </c>
      <c r="J37" s="29">
        <f t="shared" si="13"/>
        <v>4.7669922210653359E-2</v>
      </c>
      <c r="K37" s="29">
        <f t="shared" si="14"/>
        <v>4.58202409297499E-2</v>
      </c>
      <c r="L37" s="29">
        <f t="shared" si="15"/>
        <v>5.1145106706815824E-2</v>
      </c>
      <c r="M37" s="29">
        <f t="shared" si="16"/>
        <v>4.9164092723734121E-2</v>
      </c>
      <c r="N37" s="25">
        <f t="shared" si="17"/>
        <v>6.3748296607109456E-2</v>
      </c>
      <c r="O37" s="29">
        <f t="shared" si="18"/>
        <v>6.1295083925194893E-2</v>
      </c>
      <c r="P37" s="29">
        <f t="shared" si="19"/>
        <v>6.8352904758106292E-2</v>
      </c>
      <c r="Q37" s="55">
        <f t="shared" si="20"/>
        <v>6.5728786782651927E-2</v>
      </c>
    </row>
    <row r="38" spans="1:18" x14ac:dyDescent="0.2">
      <c r="A38" s="11">
        <v>10</v>
      </c>
      <c r="B38" s="26">
        <f t="shared" si="5"/>
        <v>0.12029675522737493</v>
      </c>
      <c r="C38" s="56">
        <f t="shared" si="6"/>
        <v>0.11580608281538451</v>
      </c>
      <c r="D38" s="56">
        <f t="shared" si="7"/>
        <v>0.12869560382314882</v>
      </c>
      <c r="E38" s="56">
        <f t="shared" si="8"/>
        <v>0.12391398770311657</v>
      </c>
      <c r="F38" s="26">
        <f t="shared" si="9"/>
        <v>7.5268703500658507E-2</v>
      </c>
      <c r="G38" s="56">
        <f t="shared" si="10"/>
        <v>7.2389534953420043E-2</v>
      </c>
      <c r="H38" s="56">
        <f t="shared" si="11"/>
        <v>8.0668988254716467E-2</v>
      </c>
      <c r="I38" s="57">
        <f t="shared" si="12"/>
        <v>7.7592035786732239E-2</v>
      </c>
      <c r="J38" s="56">
        <f t="shared" si="13"/>
        <v>4.832693586479142E-2</v>
      </c>
      <c r="K38" s="56">
        <f t="shared" si="14"/>
        <v>4.645238778871652E-2</v>
      </c>
      <c r="L38" s="56">
        <f t="shared" si="15"/>
        <v>5.1848700941125148E-2</v>
      </c>
      <c r="M38" s="56">
        <f t="shared" si="16"/>
        <v>4.9841156190028157E-2</v>
      </c>
      <c r="N38" s="26">
        <f t="shared" si="17"/>
        <v>6.4619287304344075E-2</v>
      </c>
      <c r="O38" s="56">
        <f t="shared" si="18"/>
        <v>6.2133680247214107E-2</v>
      </c>
      <c r="P38" s="56">
        <f t="shared" si="19"/>
        <v>6.9284450096278927E-2</v>
      </c>
      <c r="Q38" s="57">
        <f t="shared" si="20"/>
        <v>6.6625862490096055E-2</v>
      </c>
    </row>
    <row r="39" spans="1:18" x14ac:dyDescent="0.2">
      <c r="G39" s="29"/>
      <c r="H39" s="29"/>
      <c r="I39" s="29"/>
    </row>
    <row r="40" spans="1:18" x14ac:dyDescent="0.2">
      <c r="A40" t="s">
        <v>159</v>
      </c>
      <c r="R40" s="31"/>
    </row>
    <row r="41" spans="1:18" x14ac:dyDescent="0.2">
      <c r="A41" t="s">
        <v>160</v>
      </c>
      <c r="R41" s="31"/>
    </row>
    <row r="42" spans="1:18" x14ac:dyDescent="0.2">
      <c r="A42" t="s">
        <v>161</v>
      </c>
      <c r="R42" s="31"/>
    </row>
    <row r="43" spans="1:18" x14ac:dyDescent="0.2">
      <c r="R43" s="31"/>
    </row>
    <row r="44" spans="1:18" s="115" customFormat="1" x14ac:dyDescent="0.2">
      <c r="A44" s="129" t="s">
        <v>230</v>
      </c>
      <c r="R44" s="123"/>
    </row>
    <row r="45" spans="1:18" x14ac:dyDescent="0.2">
      <c r="A45">
        <v>0</v>
      </c>
    </row>
    <row r="46" spans="1:18" x14ac:dyDescent="0.2">
      <c r="A46">
        <v>1</v>
      </c>
      <c r="B46" s="38">
        <f ca="1">1-EXP(B$24*($A45^$F$8-$A46^$F$8))</f>
        <v>9.4491621120318614E-2</v>
      </c>
      <c r="C46" s="38">
        <f t="shared" ref="C46:Q55" ca="1" si="21">1-EXP(C$24*($A45^$F$8-$A46^$F$8))</f>
        <v>8.5967877273413262E-2</v>
      </c>
      <c r="D46" s="38">
        <f t="shared" ca="1" si="21"/>
        <v>0.10439847555337101</v>
      </c>
      <c r="E46" s="38">
        <f t="shared" ca="1" si="21"/>
        <v>9.5028756304537998E-2</v>
      </c>
      <c r="F46" s="38">
        <f t="shared" ca="1" si="21"/>
        <v>4.7327126739113767E-2</v>
      </c>
      <c r="G46" s="38">
        <f t="shared" ca="1" si="21"/>
        <v>4.2957275165691922E-2</v>
      </c>
      <c r="H46" s="38">
        <f t="shared" ca="1" si="21"/>
        <v>5.2432580343709456E-2</v>
      </c>
      <c r="I46" s="38">
        <f t="shared" ca="1" si="21"/>
        <v>4.7603202159184677E-2</v>
      </c>
      <c r="J46" s="38">
        <f t="shared" ca="1" si="21"/>
        <v>3.62507748090658E-2</v>
      </c>
      <c r="K46" s="38">
        <f t="shared" ca="1" si="21"/>
        <v>3.2885932367685444E-2</v>
      </c>
      <c r="L46" s="38">
        <f t="shared" ca="1" si="21"/>
        <v>4.0186705609861817E-2</v>
      </c>
      <c r="M46" s="38">
        <f t="shared" ca="1" si="21"/>
        <v>3.646347990120602E-2</v>
      </c>
      <c r="N46" s="38">
        <f ca="1">1-EXP(N$24*($A45^$F$8-$A46^$F$8))</f>
        <v>5.5615757266923138E-2</v>
      </c>
      <c r="O46" s="38">
        <f t="shared" ca="1" si="21"/>
        <v>5.0501066114262305E-2</v>
      </c>
      <c r="P46" s="38">
        <f t="shared" ca="1" si="21"/>
        <v>6.1586078542144818E-2</v>
      </c>
      <c r="Q46" s="38">
        <f t="shared" ca="1" si="21"/>
        <v>5.5938747854987647E-2</v>
      </c>
    </row>
    <row r="47" spans="1:18" x14ac:dyDescent="0.2">
      <c r="A47">
        <v>2</v>
      </c>
      <c r="B47" s="38">
        <f t="shared" ref="B47:B55" ca="1" si="22">1-EXP(B$24*($A46^$F$8-$A47^$F$8))</f>
        <v>0.10798346536880388</v>
      </c>
      <c r="C47" s="38">
        <f t="shared" ca="1" si="21"/>
        <v>9.8309939770253818E-2</v>
      </c>
      <c r="D47" s="38">
        <f t="shared" ca="1" si="21"/>
        <v>0.11920937111677854</v>
      </c>
      <c r="E47" s="38">
        <f ca="1">1-EXP(E$24*($A46^$F$8-$A47^$F$8))</f>
        <v>0.10859259580299652</v>
      </c>
      <c r="F47" s="38">
        <f t="shared" ca="1" si="21"/>
        <v>5.428720249232577E-2</v>
      </c>
      <c r="G47" s="38">
        <f t="shared" ca="1" si="21"/>
        <v>4.9291479793022064E-2</v>
      </c>
      <c r="H47" s="38">
        <f t="shared" ca="1" si="21"/>
        <v>6.0119494360294734E-2</v>
      </c>
      <c r="I47" s="38">
        <f t="shared" ca="1" si="21"/>
        <v>5.460270254904398E-2</v>
      </c>
      <c r="J47" s="38">
        <f t="shared" ca="1" si="21"/>
        <v>4.1617734437633946E-2</v>
      </c>
      <c r="K47" s="38">
        <f t="shared" ca="1" si="21"/>
        <v>3.7764550464193913E-2</v>
      </c>
      <c r="L47" s="38">
        <f t="shared" ca="1" si="21"/>
        <v>4.6122307476378466E-2</v>
      </c>
      <c r="M47" s="38">
        <f t="shared" ca="1" si="21"/>
        <v>4.1861241250302217E-2</v>
      </c>
      <c r="N47" s="38">
        <f t="shared" ca="1" si="21"/>
        <v>6.3753441515409848E-2</v>
      </c>
      <c r="O47" s="38">
        <f t="shared" ca="1" si="21"/>
        <v>5.7913557464143617E-2</v>
      </c>
      <c r="P47" s="38">
        <f t="shared" ca="1" si="21"/>
        <v>7.056422247276195E-2</v>
      </c>
      <c r="Q47" s="38">
        <f t="shared" ca="1" si="21"/>
        <v>6.4122067450385067E-2</v>
      </c>
    </row>
    <row r="48" spans="1:18" x14ac:dyDescent="0.2">
      <c r="A48">
        <v>3</v>
      </c>
      <c r="B48" s="38">
        <f t="shared" ca="1" si="22"/>
        <v>0.11371620097883006</v>
      </c>
      <c r="C48" s="38">
        <f t="shared" ca="1" si="21"/>
        <v>0.10355944994633481</v>
      </c>
      <c r="D48" s="38">
        <f t="shared" ca="1" si="21"/>
        <v>0.12549508605826321</v>
      </c>
      <c r="E48" s="38">
        <f ca="1">1-EXP(E$24*($A47^$F$8-$A48^$F$8))</f>
        <v>0.11435555228280392</v>
      </c>
      <c r="F48" s="38">
        <f t="shared" ca="1" si="21"/>
        <v>5.7260858950210825E-2</v>
      </c>
      <c r="G48" s="38">
        <f t="shared" ca="1" si="21"/>
        <v>5.1999076059406457E-2</v>
      </c>
      <c r="H48" s="38">
        <f t="shared" ca="1" si="21"/>
        <v>6.340178019935816E-2</v>
      </c>
      <c r="I48" s="38">
        <f t="shared" ca="1" si="21"/>
        <v>5.7593109222340955E-2</v>
      </c>
      <c r="J48" s="38">
        <f t="shared" ca="1" si="21"/>
        <v>4.3913609053856661E-2</v>
      </c>
      <c r="K48" s="38">
        <f t="shared" ca="1" si="21"/>
        <v>3.9852309473195069E-2</v>
      </c>
      <c r="L48" s="38">
        <f t="shared" ca="1" si="21"/>
        <v>4.8660311888624519E-2</v>
      </c>
      <c r="M48" s="38">
        <f t="shared" ca="1" si="21"/>
        <v>4.4170237083460906E-2</v>
      </c>
      <c r="N48" s="38">
        <f t="shared" ca="1" si="21"/>
        <v>6.7226939982145351E-2</v>
      </c>
      <c r="O48" s="38">
        <f t="shared" ca="1" si="21"/>
        <v>6.1079363083499594E-2</v>
      </c>
      <c r="P48" s="38">
        <f t="shared" ca="1" si="21"/>
        <v>7.4393835119996976E-2</v>
      </c>
      <c r="Q48" s="38">
        <f t="shared" ca="1" si="21"/>
        <v>6.761491569658673E-2</v>
      </c>
    </row>
    <row r="49" spans="1:17" x14ac:dyDescent="0.2">
      <c r="A49">
        <v>4</v>
      </c>
      <c r="B49" s="38">
        <f t="shared" ca="1" si="22"/>
        <v>0.11759611301153794</v>
      </c>
      <c r="C49" s="38">
        <f t="shared" ca="1" si="21"/>
        <v>0.10711413313437468</v>
      </c>
      <c r="D49" s="38">
        <f t="shared" ca="1" si="21"/>
        <v>0.12974669974495978</v>
      </c>
      <c r="E49" s="38">
        <f ca="1">1-EXP(E$24*($A48^$F$8-$A49^$F$8))</f>
        <v>0.11825579142789533</v>
      </c>
      <c r="F49" s="38">
        <f t="shared" ca="1" si="21"/>
        <v>5.9279014315359979E-2</v>
      </c>
      <c r="G49" s="38">
        <f t="shared" ca="1" si="21"/>
        <v>5.3837121328295878E-2</v>
      </c>
      <c r="H49" s="38">
        <f t="shared" ca="1" si="21"/>
        <v>6.5628742221626735E-2</v>
      </c>
      <c r="I49" s="38">
        <f t="shared" ca="1" si="21"/>
        <v>5.9622600481594401E-2</v>
      </c>
      <c r="J49" s="38">
        <f t="shared" ca="1" si="21"/>
        <v>4.5472752263200356E-2</v>
      </c>
      <c r="K49" s="38">
        <f t="shared" ca="1" si="21"/>
        <v>4.1270389796199125E-2</v>
      </c>
      <c r="L49" s="38">
        <f t="shared" ca="1" si="21"/>
        <v>5.0383502022554705E-2</v>
      </c>
      <c r="M49" s="38">
        <f t="shared" ca="1" si="21"/>
        <v>4.5738272102705424E-2</v>
      </c>
      <c r="N49" s="38">
        <f t="shared" ca="1" si="21"/>
        <v>6.9583202894619722E-2</v>
      </c>
      <c r="O49" s="38">
        <f t="shared" ca="1" si="21"/>
        <v>6.3227534499020743E-2</v>
      </c>
      <c r="P49" s="38">
        <f t="shared" ca="1" si="21"/>
        <v>7.699077041058433E-2</v>
      </c>
      <c r="Q49" s="38">
        <f t="shared" ca="1" si="21"/>
        <v>6.9984260372638052E-2</v>
      </c>
    </row>
    <row r="50" spans="1:17" x14ac:dyDescent="0.2">
      <c r="A50">
        <v>5</v>
      </c>
      <c r="B50" s="38">
        <f t="shared" ca="1" si="22"/>
        <v>0.12056221951393153</v>
      </c>
      <c r="C50" s="38">
        <f t="shared" ca="1" si="21"/>
        <v>0.10983260428530317</v>
      </c>
      <c r="D50" s="38">
        <f t="shared" ca="1" si="21"/>
        <v>0.13299556726581363</v>
      </c>
      <c r="E50" s="38">
        <f ca="1">1-EXP(E$24*($A49^$F$8-$A50^$F$8))</f>
        <v>0.12123736843735089</v>
      </c>
      <c r="F50" s="38">
        <f t="shared" ca="1" si="21"/>
        <v>6.0824912638435036E-2</v>
      </c>
      <c r="G50" s="38">
        <f t="shared" ca="1" si="21"/>
        <v>5.5245307822130996E-2</v>
      </c>
      <c r="H50" s="38">
        <f t="shared" ca="1" si="21"/>
        <v>6.7334227500222776E-2</v>
      </c>
      <c r="I50" s="38">
        <f t="shared" ca="1" si="21"/>
        <v>6.1177164449517818E-2</v>
      </c>
      <c r="J50" s="38">
        <f t="shared" ca="1" si="21"/>
        <v>4.6667588676538641E-2</v>
      </c>
      <c r="K50" s="38">
        <f t="shared" ca="1" si="21"/>
        <v>4.2357271810806618E-2</v>
      </c>
      <c r="L50" s="38">
        <f t="shared" ca="1" si="21"/>
        <v>5.1703843338729794E-2</v>
      </c>
      <c r="M50" s="38">
        <f t="shared" ca="1" si="21"/>
        <v>4.6939912319191812E-2</v>
      </c>
      <c r="N50" s="38">
        <f t="shared" ca="1" si="21"/>
        <v>7.1387474116808902E-2</v>
      </c>
      <c r="O50" s="38">
        <f t="shared" ref="O50:O55" ca="1" si="23">1-EXP(O$24*($A49^$F$8-$A50^$F$8))</f>
        <v>6.487281005435197E-2</v>
      </c>
      <c r="P50" s="38">
        <f t="shared" ca="1" si="21"/>
        <v>7.8978840104591885E-2</v>
      </c>
      <c r="Q50" s="38">
        <f t="shared" ca="1" si="21"/>
        <v>7.1798524504931849E-2</v>
      </c>
    </row>
    <row r="51" spans="1:17" x14ac:dyDescent="0.2">
      <c r="A51">
        <v>6</v>
      </c>
      <c r="B51" s="38">
        <f t="shared" ca="1" si="22"/>
        <v>0.12297609545120081</v>
      </c>
      <c r="C51" s="38">
        <f t="shared" ca="1" si="21"/>
        <v>0.11204558839993672</v>
      </c>
      <c r="D51" s="38">
        <f t="shared" ca="1" si="21"/>
        <v>0.13563866369809929</v>
      </c>
      <c r="E51" s="38">
        <f ca="1">1-EXP(E$24*($A50^$F$8-$A51^$F$8))</f>
        <v>0.12366379021968443</v>
      </c>
      <c r="F51" s="38">
        <f t="shared" ca="1" si="21"/>
        <v>6.2084964749481442E-2</v>
      </c>
      <c r="G51" s="38">
        <f t="shared" ca="1" si="21"/>
        <v>5.6393273718938208E-2</v>
      </c>
      <c r="H51" s="38">
        <f t="shared" ca="1" si="21"/>
        <v>6.8724127833246995E-2</v>
      </c>
      <c r="I51" s="38">
        <f t="shared" ca="1" si="21"/>
        <v>6.2444268559568417E-2</v>
      </c>
      <c r="J51" s="38">
        <f t="shared" ca="1" si="21"/>
        <v>4.7641839300364586E-2</v>
      </c>
      <c r="K51" s="38">
        <f t="shared" ca="1" si="21"/>
        <v>4.324359329674099E-2</v>
      </c>
      <c r="L51" s="38">
        <f t="shared" ca="1" si="21"/>
        <v>5.2780292943217844E-2</v>
      </c>
      <c r="M51" s="38">
        <f t="shared" ca="1" si="21"/>
        <v>4.7919703993199669E-2</v>
      </c>
      <c r="N51" s="38">
        <f t="shared" ca="1" si="21"/>
        <v>7.285772850205563E-2</v>
      </c>
      <c r="O51" s="38">
        <f t="shared" ca="1" si="23"/>
        <v>6.6213726060137645E-2</v>
      </c>
      <c r="P51" s="38">
        <f t="shared" ca="1" si="21"/>
        <v>8.0598550654238266E-2</v>
      </c>
      <c r="Q51" s="38">
        <f t="shared" ca="1" si="21"/>
        <v>7.327690627638983E-2</v>
      </c>
    </row>
    <row r="52" spans="1:17" x14ac:dyDescent="0.2">
      <c r="A52">
        <v>7</v>
      </c>
      <c r="B52" s="38">
        <f t="shared" ca="1" si="22"/>
        <v>0.12501779649478828</v>
      </c>
      <c r="C52" s="38">
        <f t="shared" ca="1" si="21"/>
        <v>0.11391782020101127</v>
      </c>
      <c r="D52" s="38">
        <f t="shared" ca="1" si="21"/>
        <v>0.13787361448136015</v>
      </c>
      <c r="E52" s="38">
        <f t="shared" ca="1" si="21"/>
        <v>0.12571607161206144</v>
      </c>
      <c r="F52" s="38">
        <f t="shared" ca="1" si="21"/>
        <v>6.3152125751627208E-2</v>
      </c>
      <c r="G52" s="38">
        <f t="shared" ca="1" si="21"/>
        <v>5.7365620724077693E-2</v>
      </c>
      <c r="H52" s="38">
        <f t="shared" ca="1" si="21"/>
        <v>6.9901097817099078E-2</v>
      </c>
      <c r="I52" s="38">
        <f t="shared" ca="1" si="21"/>
        <v>6.3517394069433575E-2</v>
      </c>
      <c r="J52" s="38">
        <f t="shared" ca="1" si="21"/>
        <v>4.8467193915894824E-2</v>
      </c>
      <c r="K52" s="38">
        <f t="shared" ca="1" si="21"/>
        <v>4.3994524063928564E-2</v>
      </c>
      <c r="L52" s="38">
        <f t="shared" ca="1" si="21"/>
        <v>5.3692131851141967E-2</v>
      </c>
      <c r="M52" s="38">
        <f t="shared" ca="1" si="21"/>
        <v>4.8749748125005321E-2</v>
      </c>
      <c r="N52" s="38">
        <f t="shared" ca="1" si="21"/>
        <v>7.410263524457672E-2</v>
      </c>
      <c r="O52" s="38">
        <f t="shared" ca="1" si="23"/>
        <v>6.734927519591094E-2</v>
      </c>
      <c r="P52" s="38">
        <f t="shared" ca="1" si="21"/>
        <v>8.1969783704452182E-2</v>
      </c>
      <c r="Q52" s="38">
        <f t="shared" ca="1" si="21"/>
        <v>7.4528683754632952E-2</v>
      </c>
    </row>
    <row r="53" spans="1:17" x14ac:dyDescent="0.2">
      <c r="A53">
        <v>8</v>
      </c>
      <c r="B53" s="38">
        <f t="shared" ca="1" si="22"/>
        <v>0.12679068115022096</v>
      </c>
      <c r="C53" s="38">
        <f t="shared" ca="1" si="21"/>
        <v>0.11554388293676809</v>
      </c>
      <c r="D53" s="38">
        <f t="shared" ca="1" si="21"/>
        <v>0.13981383629624156</v>
      </c>
      <c r="E53" s="38">
        <f t="shared" ca="1" si="21"/>
        <v>0.1274981203570974</v>
      </c>
      <c r="F53" s="38">
        <f t="shared" ca="1" si="21"/>
        <v>6.4079814923003964E-2</v>
      </c>
      <c r="G53" s="38">
        <f t="shared" ca="1" si="21"/>
        <v>5.821097248982543E-2</v>
      </c>
      <c r="H53" s="38">
        <f t="shared" ca="1" si="21"/>
        <v>7.0924123849499643E-2</v>
      </c>
      <c r="I53" s="38">
        <f t="shared" ca="1" si="21"/>
        <v>6.4450262284593274E-2</v>
      </c>
      <c r="J53" s="38">
        <f t="shared" ca="1" si="21"/>
        <v>4.918486154878754E-2</v>
      </c>
      <c r="K53" s="38">
        <f t="shared" ca="1" si="21"/>
        <v>4.4647528168258344E-2</v>
      </c>
      <c r="L53" s="38">
        <f t="shared" ca="1" si="21"/>
        <v>5.4484928616543304E-2</v>
      </c>
      <c r="M53" s="38">
        <f t="shared" ca="1" si="21"/>
        <v>4.9471489918000988E-2</v>
      </c>
      <c r="N53" s="38">
        <f t="shared" ca="1" si="21"/>
        <v>7.5184632172414223E-2</v>
      </c>
      <c r="O53" s="38">
        <f t="shared" ca="1" si="23"/>
        <v>6.8336342230583713E-2</v>
      </c>
      <c r="P53" s="38">
        <f t="shared" ca="1" si="21"/>
        <v>8.3161409789831886E-2</v>
      </c>
      <c r="Q53" s="38">
        <f t="shared" ca="1" si="21"/>
        <v>7.5616644134481659E-2</v>
      </c>
    </row>
    <row r="54" spans="1:17" x14ac:dyDescent="0.2">
      <c r="A54">
        <v>9</v>
      </c>
      <c r="B54" s="38">
        <f t="shared" ca="1" si="22"/>
        <v>0.12835981379618921</v>
      </c>
      <c r="C54" s="38">
        <f t="shared" ca="1" si="21"/>
        <v>0.11698332740547357</v>
      </c>
      <c r="D54" s="38">
        <f t="shared" ca="1" si="21"/>
        <v>0.14153071042854837</v>
      </c>
      <c r="E54" s="38">
        <f t="shared" ca="1" si="21"/>
        <v>0.12907534585135161</v>
      </c>
      <c r="F54" s="38">
        <f t="shared" ca="1" si="21"/>
        <v>6.4901691799164829E-2</v>
      </c>
      <c r="G54" s="38">
        <f t="shared" ca="1" si="21"/>
        <v>5.8959969446152893E-2</v>
      </c>
      <c r="H54" s="38">
        <f t="shared" ca="1" si="21"/>
        <v>7.1830369576815545E-2</v>
      </c>
      <c r="I54" s="38">
        <f t="shared" ca="1" si="21"/>
        <v>6.5276722864784698E-2</v>
      </c>
      <c r="J54" s="38">
        <f t="shared" ca="1" si="21"/>
        <v>4.9820813657026841E-2</v>
      </c>
      <c r="K54" s="38">
        <f t="shared" ca="1" si="21"/>
        <v>4.5226218387070749E-2</v>
      </c>
      <c r="L54" s="38">
        <f t="shared" ca="1" si="21"/>
        <v>5.518740003675493E-2</v>
      </c>
      <c r="M54" s="38">
        <f t="shared" ca="1" si="21"/>
        <v>5.0111049570362387E-2</v>
      </c>
      <c r="N54" s="38">
        <f t="shared" ca="1" si="21"/>
        <v>7.6143054985701508E-2</v>
      </c>
      <c r="O54" s="38">
        <f t="shared" ca="1" si="23"/>
        <v>6.9210768070942841E-2</v>
      </c>
      <c r="P54" s="38">
        <f t="shared" ca="1" si="21"/>
        <v>8.4216812051888246E-2</v>
      </c>
      <c r="Q54" s="38">
        <f t="shared" ca="1" si="21"/>
        <v>7.6580342963178061E-2</v>
      </c>
    </row>
    <row r="55" spans="1:17" x14ac:dyDescent="0.2">
      <c r="A55">
        <v>10</v>
      </c>
      <c r="B55" s="38">
        <f t="shared" ca="1" si="22"/>
        <v>0.12976891405307822</v>
      </c>
      <c r="C55" s="38">
        <f t="shared" ca="1" si="21"/>
        <v>0.11827617455091621</v>
      </c>
      <c r="D55" s="38">
        <f t="shared" ca="1" si="21"/>
        <v>0.14307219246091385</v>
      </c>
      <c r="E55" s="38">
        <f t="shared" ca="1" si="21"/>
        <v>0.13049169912066561</v>
      </c>
      <c r="F55" s="38">
        <f t="shared" ca="1" si="21"/>
        <v>6.5640392500665889E-2</v>
      </c>
      <c r="G55" s="38">
        <f t="shared" ca="1" si="21"/>
        <v>5.963321889841855E-2</v>
      </c>
      <c r="H55" s="38">
        <f t="shared" ca="1" si="21"/>
        <v>7.2644825448144545E-2</v>
      </c>
      <c r="I55" s="38">
        <f t="shared" ca="1" si="21"/>
        <v>6.6019539681739792E-2</v>
      </c>
      <c r="J55" s="38">
        <f t="shared" ca="1" si="21"/>
        <v>5.0392519408362646E-2</v>
      </c>
      <c r="K55" s="38">
        <f t="shared" ca="1" si="21"/>
        <v>4.574647827394307E-2</v>
      </c>
      <c r="L55" s="38">
        <f t="shared" ca="1" si="21"/>
        <v>5.5818860584719188E-2</v>
      </c>
      <c r="M55" s="38">
        <f t="shared" ca="1" si="21"/>
        <v>5.0685996233544861E-2</v>
      </c>
      <c r="N55" s="38">
        <f t="shared" ca="1" si="21"/>
        <v>7.7004353261933001E-2</v>
      </c>
      <c r="O55" s="38">
        <f t="shared" ca="1" si="23"/>
        <v>6.99966545006796E-2</v>
      </c>
      <c r="P55" s="38">
        <f t="shared" ca="1" si="21"/>
        <v>8.5165158569093125E-2</v>
      </c>
      <c r="Q55" s="38">
        <f t="shared" ca="1" si="21"/>
        <v>7.7446377496094065E-2</v>
      </c>
    </row>
    <row r="57" spans="1:17" x14ac:dyDescent="0.2">
      <c r="A57" s="5" t="s">
        <v>214</v>
      </c>
      <c r="B57" t="s">
        <v>202</v>
      </c>
      <c r="C57" t="s">
        <v>203</v>
      </c>
      <c r="D57" t="s">
        <v>204</v>
      </c>
      <c r="E57" t="s">
        <v>205</v>
      </c>
      <c r="F57" t="s">
        <v>206</v>
      </c>
      <c r="G57" t="s">
        <v>207</v>
      </c>
      <c r="H57" t="s">
        <v>208</v>
      </c>
    </row>
    <row r="58" spans="1:17" x14ac:dyDescent="0.2">
      <c r="A58" t="s">
        <v>202</v>
      </c>
      <c r="B58">
        <v>8.9369762044209499E-3</v>
      </c>
      <c r="C58">
        <v>-6.7176206841755796E-3</v>
      </c>
      <c r="D58">
        <v>-5.9757657089764002E-3</v>
      </c>
      <c r="E58">
        <v>-5.7830985984364197E-3</v>
      </c>
      <c r="F58">
        <v>-1.70437809805737E-3</v>
      </c>
      <c r="G58">
        <v>-1.3552014944681701E-3</v>
      </c>
      <c r="H58">
        <v>1.2286339864613499E-3</v>
      </c>
    </row>
    <row r="59" spans="1:17" x14ac:dyDescent="0.2">
      <c r="A59" t="s">
        <v>203</v>
      </c>
      <c r="B59">
        <v>-6.7176206841755796E-3</v>
      </c>
      <c r="C59">
        <v>1.0546200386951299E-2</v>
      </c>
      <c r="D59">
        <v>7.1131213092740803E-3</v>
      </c>
      <c r="E59">
        <v>7.0368418936210203E-3</v>
      </c>
      <c r="F59">
        <v>3.2433170858043599E-4</v>
      </c>
      <c r="G59">
        <v>1.7406174666591799E-4</v>
      </c>
      <c r="H59">
        <v>3.1275554099539698E-4</v>
      </c>
    </row>
    <row r="60" spans="1:17" x14ac:dyDescent="0.2">
      <c r="A60" t="s">
        <v>204</v>
      </c>
      <c r="B60">
        <v>-5.9757657089764002E-3</v>
      </c>
      <c r="C60">
        <v>7.1131213092740803E-3</v>
      </c>
      <c r="D60">
        <v>1.08613412347063E-2</v>
      </c>
      <c r="E60">
        <v>7.4411194886408001E-3</v>
      </c>
      <c r="F60">
        <v>-2.6200904773671102E-4</v>
      </c>
      <c r="G60">
        <v>-2.1694469009279601E-4</v>
      </c>
      <c r="H60">
        <v>7.9736943868208298E-4</v>
      </c>
    </row>
    <row r="61" spans="1:17" x14ac:dyDescent="0.2">
      <c r="A61" t="s">
        <v>205</v>
      </c>
      <c r="B61">
        <v>-5.7830985984364197E-3</v>
      </c>
      <c r="C61">
        <v>7.0368418936210203E-3</v>
      </c>
      <c r="D61">
        <v>7.4411194886408001E-3</v>
      </c>
      <c r="E61">
        <v>1.8203505039495398E-2</v>
      </c>
      <c r="F61">
        <v>-1.4897998371721799E-4</v>
      </c>
      <c r="G61">
        <v>-1.8589833020115399E-3</v>
      </c>
      <c r="H61">
        <v>6.5771800034691798E-4</v>
      </c>
    </row>
    <row r="62" spans="1:17" x14ac:dyDescent="0.2">
      <c r="A62" t="s">
        <v>206</v>
      </c>
      <c r="B62">
        <v>-1.70437809805737E-3</v>
      </c>
      <c r="C62">
        <v>3.2433170858043599E-4</v>
      </c>
      <c r="D62">
        <v>-2.6200904773671102E-4</v>
      </c>
      <c r="E62">
        <v>-1.4897998371721799E-4</v>
      </c>
      <c r="F62">
        <v>6.4655828905190301E-3</v>
      </c>
      <c r="G62">
        <v>-3.2800219094489898E-4</v>
      </c>
      <c r="H62" s="113">
        <v>-9.0779392281147798E-5</v>
      </c>
    </row>
    <row r="63" spans="1:17" x14ac:dyDescent="0.2">
      <c r="A63" t="s">
        <v>207</v>
      </c>
      <c r="B63">
        <v>-1.3552014944681701E-3</v>
      </c>
      <c r="C63">
        <v>1.7406174666591799E-4</v>
      </c>
      <c r="D63">
        <v>-2.1694469009279601E-4</v>
      </c>
      <c r="E63">
        <v>-1.8589833020115399E-3</v>
      </c>
      <c r="F63">
        <v>-3.2800219094489898E-4</v>
      </c>
      <c r="G63">
        <v>6.6395459517169398E-3</v>
      </c>
      <c r="H63" s="113">
        <v>4.0753278527979097E-5</v>
      </c>
    </row>
    <row r="64" spans="1:17" x14ac:dyDescent="0.2">
      <c r="A64" t="s">
        <v>208</v>
      </c>
      <c r="B64">
        <v>1.2286339864613499E-3</v>
      </c>
      <c r="C64">
        <v>3.1275554099539698E-4</v>
      </c>
      <c r="D64">
        <v>7.9736943868208298E-4</v>
      </c>
      <c r="E64">
        <v>6.5771800034691798E-4</v>
      </c>
      <c r="F64" s="113">
        <v>-9.0779392281147798E-5</v>
      </c>
      <c r="G64" s="113">
        <v>4.0753278527979097E-5</v>
      </c>
      <c r="H64">
        <v>1.17239982463322E-3</v>
      </c>
    </row>
    <row r="66" spans="1:8" x14ac:dyDescent="0.2">
      <c r="A66" s="5" t="s">
        <v>209</v>
      </c>
      <c r="B66" t="s">
        <v>202</v>
      </c>
      <c r="C66" t="s">
        <v>203</v>
      </c>
      <c r="D66" t="s">
        <v>204</v>
      </c>
      <c r="E66" t="s">
        <v>205</v>
      </c>
      <c r="F66" t="s">
        <v>206</v>
      </c>
      <c r="G66" t="s">
        <v>207</v>
      </c>
      <c r="H66" t="s">
        <v>208</v>
      </c>
    </row>
    <row r="67" spans="1:8" x14ac:dyDescent="0.2">
      <c r="A67" t="s">
        <v>202</v>
      </c>
      <c r="B67">
        <f>SQRT(B58)</f>
        <v>9.4535581684469211E-2</v>
      </c>
    </row>
    <row r="68" spans="1:8" x14ac:dyDescent="0.2">
      <c r="A68" t="s">
        <v>203</v>
      </c>
      <c r="B68">
        <f>B59/$B$67</f>
        <v>-7.1059177554933101E-2</v>
      </c>
      <c r="C68">
        <f>SQRT(C59-$B$102^2)</f>
        <v>0.10269469502827933</v>
      </c>
    </row>
    <row r="69" spans="1:8" x14ac:dyDescent="0.2">
      <c r="A69" t="s">
        <v>204</v>
      </c>
      <c r="B69">
        <f t="shared" ref="B69:B73" si="24">B60/$B$67</f>
        <v>-6.3211815091186244E-2</v>
      </c>
      <c r="C69">
        <f>(C60-$B$68*B69)/$C$68</f>
        <v>2.5525580619505526E-2</v>
      </c>
      <c r="D69">
        <f>SQRT(D60-B69^2-C69^2)</f>
        <v>7.8829261074940329E-2</v>
      </c>
    </row>
    <row r="70" spans="1:8" x14ac:dyDescent="0.2">
      <c r="A70" t="s">
        <v>205</v>
      </c>
      <c r="B70">
        <f t="shared" si="24"/>
        <v>-6.1173777062467655E-2</v>
      </c>
      <c r="C70">
        <f t="shared" ref="C70:C73" si="25">(C61-$B$68*B70)/$C$68</f>
        <v>2.619301422427436E-2</v>
      </c>
      <c r="D70">
        <f>(D61-B70*$B$69-C70*$C$69)/$D$69</f>
        <v>3.6859689773405292E-2</v>
      </c>
      <c r="E70">
        <f>SQRT(E61-B70^2-C70^2-D70^2)</f>
        <v>0.11142963391783259</v>
      </c>
    </row>
    <row r="71" spans="1:8" x14ac:dyDescent="0.2">
      <c r="A71" t="s">
        <v>206</v>
      </c>
      <c r="B71">
        <f t="shared" si="24"/>
        <v>-1.802895870198442E-2</v>
      </c>
      <c r="C71">
        <f t="shared" si="25"/>
        <v>-9.3168519434324894E-3</v>
      </c>
      <c r="D71">
        <f t="shared" ref="D71:D73" si="26">(D62-B71*$B$69-C71*$C$69)/$D$69</f>
        <v>-1.4763987131436921E-2</v>
      </c>
      <c r="E71" s="113">
        <f>(E62-B71*$B$70-C71*$C$70-D71*$D$70)/$E$70</f>
        <v>-4.1608955064829593E-3</v>
      </c>
      <c r="F71">
        <f>SQRT(F62-B71^2-C71^2-D71^2-E71^2)</f>
        <v>7.6278748292510828E-2</v>
      </c>
    </row>
    <row r="72" spans="1:8" x14ac:dyDescent="0.2">
      <c r="A72" t="s">
        <v>207</v>
      </c>
      <c r="B72">
        <f t="shared" si="24"/>
        <v>-1.4335358923282634E-2</v>
      </c>
      <c r="C72">
        <f>(C63-$B$68*B72)/$C$68</f>
        <v>-8.224349545463262E-3</v>
      </c>
      <c r="D72">
        <f t="shared" si="26"/>
        <v>-1.1584244705570453E-2</v>
      </c>
      <c r="E72" s="113">
        <f t="shared" ref="E72:E73" si="27">(E63-B72*$B$70-C72*$C$70-D72*$D$70)/$E$70</f>
        <v>-1.8787813515589322E-2</v>
      </c>
      <c r="F72" s="113">
        <f>(F63-B72*$B$71-C72*$C$71-D72*$D$71-E72*$E$71)/$F$71</f>
        <v>-1.1959852790094696E-2</v>
      </c>
      <c r="G72">
        <f>SQRT(G63-B72^2-C72^2-D72^2-E72^2-F72^2)</f>
        <v>7.5737631135095615E-2</v>
      </c>
    </row>
    <row r="73" spans="1:8" x14ac:dyDescent="0.2">
      <c r="A73" t="s">
        <v>208</v>
      </c>
      <c r="B73">
        <f t="shared" si="24"/>
        <v>1.2996524319934408E-2</v>
      </c>
      <c r="C73">
        <f t="shared" si="25"/>
        <v>1.2038381046870874E-2</v>
      </c>
      <c r="D73">
        <f t="shared" si="26"/>
        <v>1.663870302722668E-2</v>
      </c>
      <c r="E73" s="113">
        <f t="shared" si="27"/>
        <v>4.703825593241266E-3</v>
      </c>
      <c r="F73" s="113">
        <f>(F64-B73*$B$71-C73*$C$71-D73*$D$71-E73*$E$71)/$F$71</f>
        <v>6.829162219062301E-3</v>
      </c>
      <c r="G73" s="113">
        <f>(G64-B73*$B$72-C73*$C$72-D73*$D$72-E73*$E$72-F73*$F$72)/$G$72</f>
        <v>9.095454176506328E-3</v>
      </c>
      <c r="H73">
        <f>SQRT(H64-B73^2-C73^2-D73^2-E73^2-F73^2-G73^2)</f>
        <v>2.0741996168976734E-2</v>
      </c>
    </row>
    <row r="75" spans="1:8" x14ac:dyDescent="0.2">
      <c r="A75" s="5" t="s">
        <v>210</v>
      </c>
      <c r="B75" t="s">
        <v>211</v>
      </c>
      <c r="C75" t="s">
        <v>212</v>
      </c>
      <c r="D75" t="s">
        <v>213</v>
      </c>
    </row>
    <row r="76" spans="1:8" x14ac:dyDescent="0.2">
      <c r="A76" t="s">
        <v>202</v>
      </c>
      <c r="B76">
        <f ca="1">NORMINV(RAND(),0,1)</f>
        <v>-0.40074336660358484</v>
      </c>
      <c r="C76">
        <f ca="1">B67*B76</f>
        <v>-3.7884507268062383E-2</v>
      </c>
      <c r="D76" s="70">
        <f ca="1">C76+B9</f>
        <v>2.1799154927319377</v>
      </c>
    </row>
    <row r="77" spans="1:8" x14ac:dyDescent="0.2">
      <c r="A77" t="s">
        <v>203</v>
      </c>
      <c r="B77">
        <f t="shared" ref="B77:B82" ca="1" si="28">NORMINV(RAND(),0,1)</f>
        <v>1.7687705154619862</v>
      </c>
      <c r="C77">
        <f ca="1">B68*B76+C68*B77</f>
        <v>0.21011984270182688</v>
      </c>
      <c r="D77" s="70">
        <f ca="1">C77+B10</f>
        <v>0.64831984270182685</v>
      </c>
    </row>
    <row r="78" spans="1:8" x14ac:dyDescent="0.2">
      <c r="A78" t="s">
        <v>204</v>
      </c>
      <c r="B78">
        <f t="shared" ca="1" si="28"/>
        <v>-0.25393222163751145</v>
      </c>
      <c r="C78">
        <f ca="1">B69*B76+C69*B77+D69*B78</f>
        <v>5.0463320583791535E-2</v>
      </c>
      <c r="D78" s="70">
        <f t="shared" ref="D78:D81" ca="1" si="29">C78+B11</f>
        <v>0.8947633205837916</v>
      </c>
    </row>
    <row r="79" spans="1:8" x14ac:dyDescent="0.2">
      <c r="A79" t="s">
        <v>205</v>
      </c>
      <c r="B79">
        <f t="shared" ca="1" si="28"/>
        <v>-1.2726327817752641</v>
      </c>
      <c r="C79">
        <f ca="1">B70*B76+C70*B77+D70*B78+E70*B79</f>
        <v>-8.0324451259237539E-2</v>
      </c>
      <c r="D79" s="70">
        <f t="shared" ca="1" si="29"/>
        <v>0.49837554874076245</v>
      </c>
    </row>
    <row r="80" spans="1:8" x14ac:dyDescent="0.2">
      <c r="A80" t="s">
        <v>206</v>
      </c>
      <c r="B80">
        <f ca="1">NORMINV(RAND(),0,1)</f>
        <v>-0.40373186724392524</v>
      </c>
      <c r="C80" s="113">
        <f ca="1">B71*B76+C71*B77+D71*B78+E71*B79+F71*B80</f>
        <v>-3.1006204811437614E-2</v>
      </c>
      <c r="D80" s="70">
        <f t="shared" ca="1" si="29"/>
        <v>-9.5106204811437611E-2</v>
      </c>
    </row>
    <row r="81" spans="1:4" x14ac:dyDescent="0.2">
      <c r="A81" t="s">
        <v>207</v>
      </c>
      <c r="B81">
        <f t="shared" ca="1" si="28"/>
        <v>-1.0112703831373473</v>
      </c>
      <c r="C81" s="113">
        <f ca="1">B72*B76+C72*B77+D72*B78+E72*B79+F72*B80+G72*B81</f>
        <v>-5.3713236173579981E-2</v>
      </c>
      <c r="D81" s="70">
        <f t="shared" ca="1" si="29"/>
        <v>-8.9713236173579985E-2</v>
      </c>
    </row>
    <row r="82" spans="1:4" x14ac:dyDescent="0.2">
      <c r="A82" t="s">
        <v>208</v>
      </c>
      <c r="B82">
        <f t="shared" ca="1" si="28"/>
        <v>1.1948700512247172</v>
      </c>
      <c r="C82" s="113">
        <f ca="1">B73*B76+C73*B77+D73*B78+E73*B79+F73*B80+G73*B81+B82*H73</f>
        <v>1.8702393245533636E-2</v>
      </c>
      <c r="D82" s="70">
        <f ca="1">C82+B15</f>
        <v>-9.9997606754466367E-2</v>
      </c>
    </row>
  </sheetData>
  <mergeCells count="5">
    <mergeCell ref="A26:A27"/>
    <mergeCell ref="B26:E26"/>
    <mergeCell ref="F26:I26"/>
    <mergeCell ref="J26:M26"/>
    <mergeCell ref="N26:Q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Transition matrix - Example</vt:lpstr>
      <vt:lpstr>Model</vt:lpstr>
      <vt:lpstr>tpNTRD2TRD</vt:lpstr>
      <vt:lpstr>tpNTRD2COM</vt:lpstr>
      <vt:lpstr>tpNTRD2DEAD</vt:lpstr>
      <vt:lpstr>tpNTRD2LOW</vt:lpstr>
      <vt:lpstr>tpTRD2TCOM</vt:lpstr>
      <vt:lpstr>tpTRD2DEAD</vt:lpstr>
      <vt:lpstr>tpTRD2LOW</vt:lpstr>
      <vt:lpstr>tpCOM2TRD</vt:lpstr>
      <vt:lpstr>tpCOM2DEAD</vt:lpstr>
      <vt:lpstr>tpCOM2LOW</vt:lpstr>
      <vt:lpstr>tpTCOM2DEAD</vt:lpstr>
      <vt:lpstr>tpTCOM2LOW</vt:lpstr>
      <vt:lpstr>Validation</vt:lpstr>
      <vt:lpstr>MAPE_LIS</vt:lpstr>
      <vt:lpstr>MAPE_DEAD</vt:lpstr>
      <vt:lpstr>AIC_BIC</vt:lpstr>
      <vt:lpstr>TP_PSA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Vivien Chan</dc:creator>
  <cp:lastModifiedBy>Vivien Chan</cp:lastModifiedBy>
  <dcterms:created xsi:type="dcterms:W3CDTF">2022-05-06T02:14:23Z</dcterms:created>
  <dcterms:modified xsi:type="dcterms:W3CDTF">2024-01-31T01:40:54Z</dcterms:modified>
</cp:coreProperties>
</file>