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https://projects.hexacta.com/SeguimientoProyectosGCBA/DocumentosFuncionales/Casos de Uso/Excels/"/>
    </mc:Choice>
  </mc:AlternateContent>
  <bookViews>
    <workbookView xWindow="0" yWindow="0" windowWidth="19200" windowHeight="10995"/>
  </bookViews>
  <sheets>
    <sheet name="Proyectos" sheetId="1" r:id="rId1"/>
    <sheet name="Ejes de Gobierno" sheetId="4" r:id="rId2"/>
    <sheet name="Objetivos" sheetId="3" state="hidden" r:id="rId3"/>
    <sheet name="Referencias" sheetId="2" state="hidden" r:id="rId4"/>
  </sheets>
  <definedNames>
    <definedName name="_xlcn.WorksheetConnection_Excelimportacionproyectos.xlsxTable21" hidden="1">Table2[]</definedName>
    <definedName name="_xlcn.WorksheetConnection_Excelimportacionproyectos.xlsxTable41" hidden="1">Table4[]</definedName>
    <definedName name="AGC">Objetivos!$B$2:$B$4</definedName>
    <definedName name="AGC.1">Objetivos!$L$2</definedName>
    <definedName name="AGC.2">Objetivos!$L$3:$L$4</definedName>
    <definedName name="AGC.3">Objetivos!$L$5:$L$6</definedName>
    <definedName name="AGC.Areas">Referencias!$T$2:$T$13</definedName>
    <definedName name="BCBA">Objetivos!$B$5:$B$8</definedName>
    <definedName name="BCBA.1">Objetivos!$L$7</definedName>
    <definedName name="BCBA.2">Objetivos!$L$8:$L$13</definedName>
    <definedName name="BCBA.3">Objetivos!$L$14</definedName>
    <definedName name="BCBA.4">Objetivos!$L$15</definedName>
    <definedName name="BCBA.Areas">Referencias!$T$14</definedName>
    <definedName name="CBAS.Areas">Referencias!$T$15</definedName>
    <definedName name="EATC">Objetivos!$B$9:$B$12</definedName>
    <definedName name="EATC.1">Objetivos!$L$16:$L$19</definedName>
    <definedName name="EATC.2">Objetivos!$L$20</definedName>
    <definedName name="EATC.3">Objetivos!$L$21</definedName>
    <definedName name="EATC.4">Objetivos!$L$22</definedName>
    <definedName name="EATC.Areas">Referencias!$T$16</definedName>
    <definedName name="MAYEPGC">Objetivos!$B$13:$B$17</definedName>
    <definedName name="MAYEPGC.1">Objetivos!$L$23:$L$26</definedName>
    <definedName name="MAYEPGC.2">Objetivos!$L$27:$L$36</definedName>
    <definedName name="MAYEPGC.3">Objetivos!$L$37:$L$42</definedName>
    <definedName name="MAYEPGC.4">Objetivos!$L$43:$L$47</definedName>
    <definedName name="MAYEPGC.5">Objetivos!$L$48:$L$51</definedName>
    <definedName name="MAYEPGC.Areas">Referencias!$T$17:$T$47</definedName>
    <definedName name="MCGC">Objetivos!$B$18:$B$22</definedName>
    <definedName name="MCGC.1">Objetivos!$L$52</definedName>
    <definedName name="MCGC.2">Objetivos!$L$53</definedName>
    <definedName name="MCGC.3">Objetivos!$L$54</definedName>
    <definedName name="MCGC.4">Objetivos!$L$55</definedName>
    <definedName name="MCGC.5">Objetivos!$L$56</definedName>
    <definedName name="MCGC.Areas">Referencias!$T$48:$T$60</definedName>
    <definedName name="MDUYTGC">Objetivos!$B$27:$B$34</definedName>
    <definedName name="MDUYTGC.1">Objetivos!$L$79</definedName>
    <definedName name="MDUYTGC.2">Objetivos!$L$80:$L$81</definedName>
    <definedName name="MDUYTGC.3">Objetivos!$L$82</definedName>
    <definedName name="MDUYTGC.4">Objetivos!$L$83:$L$86</definedName>
    <definedName name="MDUYTGC.5">Objetivos!$L$87:$L$94</definedName>
    <definedName name="MDUYTGC.6">Objetivos!$L$95:$L$96</definedName>
    <definedName name="MDUYTGC.7">Objetivos!$L$97</definedName>
    <definedName name="MDUYTGC.8">Objetivos!$L$98:$L$99</definedName>
    <definedName name="MDUYTGC.Areas">Referencias!$T$61:$T$84</definedName>
    <definedName name="MDUYTGC.IVC.Areas">Referencias!$T$85</definedName>
    <definedName name="MDUYTGC.SBASE">Objetivos!$B$35</definedName>
    <definedName name="MDUYTGC.SBASE.1">Objetivos!$L$100</definedName>
    <definedName name="MDUYTGC.SBASE.Areas">Referencias!$T$86</definedName>
    <definedName name="MDUYTGC.STRANS">Objetivos!$B$36</definedName>
    <definedName name="MDUYTGC.STRANS.1">Objetivos!$L$101:$L$112</definedName>
    <definedName name="MDUYTGC.STRANS.Areas">Referencias!$T$87:$T$94</definedName>
    <definedName name="MEGC">Objetivos!$B$37:$B$41</definedName>
    <definedName name="MEGC.1">Objetivos!$L$113:$L$115</definedName>
    <definedName name="MEGC.2">Objetivos!$L$116:$L$119</definedName>
    <definedName name="MEGC.3">Objetivos!$L$120</definedName>
    <definedName name="MEGC.4">Objetivos!$L$121:$L$124</definedName>
    <definedName name="MEGC.5">Objetivos!$L$125</definedName>
    <definedName name="MEGC.Areas">Referencias!$T$95:$T$117</definedName>
    <definedName name="MGOBGC">Objetivos!$B$42:$B$44</definedName>
    <definedName name="MGOBGC.1">Objetivos!$L$126:$L$129</definedName>
    <definedName name="MGOBGC.2">Objetivos!$L$130:$L$132</definedName>
    <definedName name="MGOBGC.3">Objetivos!$L$133:$L$134</definedName>
    <definedName name="MGOBGC.Areas">Referencias!$T$118:$T$134</definedName>
    <definedName name="MHGC">Objetivos!$B$45:$B$50</definedName>
    <definedName name="MHGC.1">Objetivos!$L$135:$L$136</definedName>
    <definedName name="MHGC.2">Objetivos!$L$137:$L$139</definedName>
    <definedName name="MHGC.3">Objetivos!$L$140:$L$142</definedName>
    <definedName name="MHGC.4">Objetivos!$L$143:$L$144</definedName>
    <definedName name="MHGC.5">Objetivos!$L$145:$L$147</definedName>
    <definedName name="MHGC.6">Objetivos!$L$148:$L$151</definedName>
    <definedName name="MHGC.Areas">Referencias!$T$135:$T$166</definedName>
    <definedName name="MHYDHGC">Objetivos!$B$23:$B$34</definedName>
    <definedName name="MHYDHGC.1">Objetivos!$L$57</definedName>
    <definedName name="MHYDHGC.2">Objetivos!$L$58:$L$65</definedName>
    <definedName name="MHYDHGC.3">Objetivos!$L$66:$L$72</definedName>
    <definedName name="MHYDHGC.4">Objetivos!$L$73:$L$78</definedName>
    <definedName name="MHYDHGC.Areas">Referencias!$T$167:$T$193</definedName>
    <definedName name="MJYSGC">Objetivos!$B$51:$B$52</definedName>
    <definedName name="MJYSGC.Areas">Referencias!$T$194:$T$242</definedName>
    <definedName name="MMIYTGC">Objetivos!$B$53:$B$74</definedName>
    <definedName name="MMIYTGC.1">Objetivos!$L$152:$L$155</definedName>
    <definedName name="MMIYTGC.10">Objetivos!$L$156</definedName>
    <definedName name="MMIYTGC.11">Objetivos!$L$157</definedName>
    <definedName name="MMIYTGC.12">Objetivos!$L$158:$L$161</definedName>
    <definedName name="MMIYTGC.13">Objetivos!$L$162:$L$164</definedName>
    <definedName name="MMIYTGC.14">Objetivos!$L$165:$L$166</definedName>
    <definedName name="MMIYTGC.15">Objetivos!$L$167:$L$168</definedName>
    <definedName name="MMIYTGC.16">Objetivos!$L$169:$L$172</definedName>
    <definedName name="MMIYTGC.17">Objetivos!$L$173:$L$174</definedName>
    <definedName name="MMIYTGC.18">Objetivos!$L$175:$L$178</definedName>
    <definedName name="MMIYTGC.19">Objetivos!$L$179:$L$181</definedName>
    <definedName name="MMIYTGC.2">Objetivos!$L$182:$L$184</definedName>
    <definedName name="MMIYTGC.20">Objetivos!$L$185:$L$187</definedName>
    <definedName name="MMIYTGC.21">Objetivos!$L$188:$L$189</definedName>
    <definedName name="MMIYTGC.22">Objetivos!$L$190:$L$191</definedName>
    <definedName name="MMIYTGC.3">Objetivos!$L$192:$L$194</definedName>
    <definedName name="MMIYTGC.4">Objetivos!$L$195:$L$196</definedName>
    <definedName name="MMIYTGC.5">Objetivos!$L$197</definedName>
    <definedName name="MMIYTGC.6">Objetivos!$L$198:$L$200</definedName>
    <definedName name="MMIYTGC.7">Objetivos!$L$201:$L$203</definedName>
    <definedName name="MMIYTGC.8">Objetivos!$L$204:$L$206</definedName>
    <definedName name="MMIYTGC.9">Objetivos!$L$207:$L$210</definedName>
    <definedName name="MMIYTGC.Areas">Referencias!$T$243:$T$264</definedName>
    <definedName name="MSGC">Objetivos!$B$75:$B$79</definedName>
    <definedName name="MSGC.1">Objetivos!$L$211:$L$215</definedName>
    <definedName name="MSGC.2">Objetivos!$L$216:$L$218</definedName>
    <definedName name="MSGC.3">Objetivos!$L$219:$L$222</definedName>
    <definedName name="MSGC.4">Objetivos!$L$223:$L$224</definedName>
    <definedName name="MSGC.5">Objetivos!$L$225:$L$228</definedName>
    <definedName name="MSGC.Areas">Referencias!$T$265:$T$286</definedName>
    <definedName name="PG.Areas">Referencias!$T$287:$T$299</definedName>
    <definedName name="SECCCYFP">Objetivos!$B$80:$B$81</definedName>
    <definedName name="SECCCYFP.1">Objetivos!$L$229:$L$231</definedName>
    <definedName name="SECCCYFP.2">Objetivos!$L$232:$L$233</definedName>
    <definedName name="SECCCYFP.Areas">Referencias!$T$300:$T$304</definedName>
    <definedName name="SECDC">Objetivos!$B$82:$B$93</definedName>
    <definedName name="SECDC.1">Objetivos!$L$234:$L$235</definedName>
    <definedName name="SECDC.10">Objetivos!$L$236:$L$239</definedName>
    <definedName name="SECDC.11">Objetivos!$L$240:$L$241</definedName>
    <definedName name="SECDC.12">Objetivos!$L$242</definedName>
    <definedName name="SECDC.2">Objetivos!$L$243:$L$244</definedName>
    <definedName name="SECDC.3">Objetivos!$L$245:$L$246</definedName>
    <definedName name="SECDC.4">Objetivos!$L$247:$L$248</definedName>
    <definedName name="SECDC.5">Objetivos!$L$249:$L$250</definedName>
    <definedName name="SECDC.6">Objetivos!$L$251:$L$256</definedName>
    <definedName name="SECDC.7">Objetivos!$L$257:$L$262</definedName>
    <definedName name="SECDC.8">Objetivos!$L$263:$L$265</definedName>
    <definedName name="SECDC.9">Objetivos!$L$266:$L$271</definedName>
    <definedName name="SECDC.Areas">Referencias!$T$305:$T$319</definedName>
    <definedName name="SECDES">Objetivos!$B$94:$B$98</definedName>
    <definedName name="SECDES.1">Objetivos!$L$272:$L$277</definedName>
    <definedName name="SECDES.2">Objetivos!$L$278:$L$282</definedName>
    <definedName name="SECDES.3">Objetivos!$L$283:$L$285</definedName>
    <definedName name="SECDES.4">Objetivos!$L$286:$L$287</definedName>
    <definedName name="SECDES.5">Objetivos!$L$288:$L$295</definedName>
    <definedName name="SECDES.Areas">Referencias!$T$320:$T$325</definedName>
    <definedName name="SECISYU">Objetivos!$B$99:$B$102</definedName>
    <definedName name="SECISYU.1">Objetivos!$L$296:$L$297</definedName>
    <definedName name="SECISYU.2">Objetivos!$L$298</definedName>
    <definedName name="SECISYU.3">Objetivos!$L$299:$L$300</definedName>
    <definedName name="SECISYU.4">Objetivos!$L$301</definedName>
    <definedName name="SECISYU.Areas">Referencias!$T$326:$T$332</definedName>
    <definedName name="SECM.Areas">Referencias!$T$333:$T$338</definedName>
    <definedName name="SECPECG.Areas">Referencias!$T$339:$T$341</definedName>
    <definedName name="SGCBA">Objetivos!$B$106:$B$108</definedName>
    <definedName name="SGCBA.1">Objetivos!$L$312:$L$316</definedName>
    <definedName name="SGCBA.2">Objetivos!$L$317:$L$322</definedName>
    <definedName name="SGCBA.3">Objetivos!$L$323:$L$324</definedName>
    <definedName name="SGCBA.Areas">Referencias!$T$342</definedName>
    <definedName name="SGYRI">Objetivos!$B$103:$B$105</definedName>
    <definedName name="SGYRI.1">Objetivos!$L$302:$L$304</definedName>
    <definedName name="SGYRI.2">Objetivos!$L$305:$L$308</definedName>
    <definedName name="SGYRI.3">Objetivos!$L$309:$L$311</definedName>
    <definedName name="SGYRI.Areas">Referencias!$T$343:$T$350</definedName>
    <definedName name="SSCOMUNIC">Objetivos!$B$109:$B$112</definedName>
    <definedName name="SSCOMUNIC.1">Objetivos!$L$325:$L$328</definedName>
    <definedName name="SSCOMUNIC.2">Objetivos!$L$329:$L$330</definedName>
    <definedName name="SSCOMUNIC.3">Objetivos!$L$331</definedName>
    <definedName name="SSCOMUNIC.4">Objetivos!$L$332</definedName>
    <definedName name="SSCOMUNIC.Areas">Referencias!$T$351:$T$354</definedName>
    <definedName name="SSCON">Objetivos!$B$113</definedName>
    <definedName name="SSCON.1">Objetivos!$L$333:$L$340</definedName>
    <definedName name="SSCON.Areas">Referencias!$T$355:$T$358</definedName>
    <definedName name="SSCYPE">Objetivos!$B$114</definedName>
    <definedName name="SSCYPE.1">Objetivos!$L$341:$L$349</definedName>
    <definedName name="SSCYPE.Areas">Referencias!$T$359</definedName>
    <definedName name="SSDCCYC">Objetivos!$B$115:$B$119</definedName>
    <definedName name="SSDCCYC.1">Objetivos!$L$350:$L$351</definedName>
    <definedName name="SSDCCYC.2">Objetivos!$L$352:$L$354</definedName>
    <definedName name="SSDCCYC.3">Objetivos!$L$355:$L$359</definedName>
    <definedName name="SSDCCYC.4">Objetivos!$L$360</definedName>
    <definedName name="SSDCCYC.5">Objetivos!$L$361:$L$363</definedName>
    <definedName name="SSDCCYC.Areas">Referencias!$T$360:$T$363</definedName>
    <definedName name="SSSYP">Objetivos!$B$120:$B$123</definedName>
    <definedName name="SSSYP.1">Objetivos!$L$364</definedName>
    <definedName name="SSSYP.2">Objetivos!$L$365</definedName>
    <definedName name="SSSYP.3">Objetivos!$L$366:$L$368</definedName>
    <definedName name="SSSYP.4">Objetivos!$L$369:$L$370</definedName>
    <definedName name="SSSYP.Areas">Referencias!$T$364:$T$372</definedName>
  </definedNames>
  <calcPr calcId="152511"/>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4cc31b37-cd3c-4785-a1be-15f247fb1e3e" name="Table4" connection="WorksheetConnection_Excel importacion proyectos.xlsx!Table4"/>
          <x15:modelTable id="Table2-ad0318f2-ed83-49bb-801e-801e7c00393c" name="Table2" connection="WorksheetConnection_Excel importacion proyectos.xlsx!Table2"/>
        </x15:modelTables>
        <x15:modelRelationships>
          <x15:modelRelationship fromTable="Table4" fromColumn="Objetivos estratégico" toTable="Table2" toColumn="Objetivos estratégico"/>
        </x15:modelRelationships>
      </x15:dataModel>
    </ext>
  </extLst>
</workbook>
</file>

<file path=xl/calcChain.xml><?xml version="1.0" encoding="utf-8"?>
<calcChain xmlns="http://schemas.openxmlformats.org/spreadsheetml/2006/main">
  <c r="W7" i="1" l="1"/>
  <c r="W8" i="1"/>
  <c r="W9" i="1"/>
  <c r="W10" i="1"/>
  <c r="Y10" i="1" s="1"/>
  <c r="AA10" i="1" s="1"/>
  <c r="AC10" i="1" s="1"/>
  <c r="W11" i="1"/>
  <c r="W12" i="1"/>
  <c r="W13" i="1"/>
  <c r="W14" i="1"/>
  <c r="Y14" i="1" s="1"/>
  <c r="AA14" i="1" s="1"/>
  <c r="AC14" i="1" s="1"/>
  <c r="W15" i="1"/>
  <c r="W16" i="1"/>
  <c r="W17" i="1"/>
  <c r="W18" i="1"/>
  <c r="Y18" i="1" s="1"/>
  <c r="AA18" i="1" s="1"/>
  <c r="AC18" i="1" s="1"/>
  <c r="W19" i="1"/>
  <c r="W20" i="1"/>
  <c r="W21" i="1"/>
  <c r="W22" i="1"/>
  <c r="Y22" i="1" s="1"/>
  <c r="AA22" i="1" s="1"/>
  <c r="AC22" i="1" s="1"/>
  <c r="W23" i="1"/>
  <c r="W24" i="1"/>
  <c r="W25" i="1"/>
  <c r="W26" i="1"/>
  <c r="Y26" i="1" s="1"/>
  <c r="AA26" i="1" s="1"/>
  <c r="AC26" i="1" s="1"/>
  <c r="W27" i="1"/>
  <c r="W28" i="1"/>
  <c r="W29" i="1"/>
  <c r="W30" i="1"/>
  <c r="Y30" i="1" s="1"/>
  <c r="AA30" i="1" s="1"/>
  <c r="AC30" i="1" s="1"/>
  <c r="W31" i="1"/>
  <c r="W32" i="1"/>
  <c r="W33" i="1"/>
  <c r="W34" i="1"/>
  <c r="Y34" i="1" s="1"/>
  <c r="AA34" i="1" s="1"/>
  <c r="AC34" i="1" s="1"/>
  <c r="W35" i="1"/>
  <c r="W36" i="1"/>
  <c r="W37" i="1"/>
  <c r="W38" i="1"/>
  <c r="Y38" i="1" s="1"/>
  <c r="AA38" i="1" s="1"/>
  <c r="AC38" i="1" s="1"/>
  <c r="W39" i="1"/>
  <c r="W40" i="1"/>
  <c r="W41" i="1"/>
  <c r="W42" i="1"/>
  <c r="Y42" i="1" s="1"/>
  <c r="AA42" i="1" s="1"/>
  <c r="AC42" i="1" s="1"/>
  <c r="W43" i="1"/>
  <c r="W44" i="1"/>
  <c r="W45" i="1"/>
  <c r="W46" i="1"/>
  <c r="Y46" i="1" s="1"/>
  <c r="AA46" i="1" s="1"/>
  <c r="AC46" i="1" s="1"/>
  <c r="W47" i="1"/>
  <c r="W48" i="1"/>
  <c r="W49" i="1"/>
  <c r="W50" i="1"/>
  <c r="Y50" i="1" s="1"/>
  <c r="AA50" i="1" s="1"/>
  <c r="AC50" i="1" s="1"/>
  <c r="W51" i="1"/>
  <c r="W52" i="1"/>
  <c r="W53" i="1"/>
  <c r="W54" i="1"/>
  <c r="Y54" i="1" s="1"/>
  <c r="AA54" i="1" s="1"/>
  <c r="AC54" i="1" s="1"/>
  <c r="W55" i="1"/>
  <c r="W56" i="1"/>
  <c r="W57" i="1"/>
  <c r="W58" i="1"/>
  <c r="Y58" i="1" s="1"/>
  <c r="AA58" i="1" s="1"/>
  <c r="AC58" i="1" s="1"/>
  <c r="W59" i="1"/>
  <c r="W60" i="1"/>
  <c r="W61" i="1"/>
  <c r="W62" i="1"/>
  <c r="Y62" i="1" s="1"/>
  <c r="AA62" i="1" s="1"/>
  <c r="AC62" i="1" s="1"/>
  <c r="W63" i="1"/>
  <c r="W64" i="1"/>
  <c r="W65" i="1"/>
  <c r="W66" i="1"/>
  <c r="Y66" i="1" s="1"/>
  <c r="AA66" i="1" s="1"/>
  <c r="AC66" i="1" s="1"/>
  <c r="W67" i="1"/>
  <c r="W68" i="1"/>
  <c r="W69" i="1"/>
  <c r="W70" i="1"/>
  <c r="Y70" i="1" s="1"/>
  <c r="AA70" i="1" s="1"/>
  <c r="AC70" i="1" s="1"/>
  <c r="W71" i="1"/>
  <c r="W72" i="1"/>
  <c r="W73" i="1"/>
  <c r="W74" i="1"/>
  <c r="Y74" i="1" s="1"/>
  <c r="AA74" i="1" s="1"/>
  <c r="AC74" i="1" s="1"/>
  <c r="W75" i="1"/>
  <c r="W76" i="1"/>
  <c r="W77" i="1"/>
  <c r="W78" i="1"/>
  <c r="Y78" i="1" s="1"/>
  <c r="AA78" i="1" s="1"/>
  <c r="AC78" i="1" s="1"/>
  <c r="W79" i="1"/>
  <c r="W80" i="1"/>
  <c r="W81" i="1"/>
  <c r="W82" i="1"/>
  <c r="Y82" i="1" s="1"/>
  <c r="AA82" i="1" s="1"/>
  <c r="AC82" i="1" s="1"/>
  <c r="W83" i="1"/>
  <c r="W84" i="1"/>
  <c r="W85" i="1"/>
  <c r="W86" i="1"/>
  <c r="Y86" i="1" s="1"/>
  <c r="AA86" i="1" s="1"/>
  <c r="AC86" i="1" s="1"/>
  <c r="W87" i="1"/>
  <c r="W88" i="1"/>
  <c r="W89" i="1"/>
  <c r="W90" i="1"/>
  <c r="Y90" i="1" s="1"/>
  <c r="AA90" i="1" s="1"/>
  <c r="AC90" i="1" s="1"/>
  <c r="W91" i="1"/>
  <c r="W92" i="1"/>
  <c r="W93" i="1"/>
  <c r="W94" i="1"/>
  <c r="Y94" i="1" s="1"/>
  <c r="AA94" i="1" s="1"/>
  <c r="AC94" i="1" s="1"/>
  <c r="W95" i="1"/>
  <c r="W96" i="1"/>
  <c r="W97" i="1"/>
  <c r="W98" i="1"/>
  <c r="Y98" i="1" s="1"/>
  <c r="AA98" i="1" s="1"/>
  <c r="AC98" i="1" s="1"/>
  <c r="W99" i="1"/>
  <c r="W100" i="1"/>
  <c r="W101" i="1"/>
  <c r="W102" i="1"/>
  <c r="Y102" i="1" s="1"/>
  <c r="AA102" i="1" s="1"/>
  <c r="AC102" i="1" s="1"/>
  <c r="W103" i="1"/>
  <c r="W104" i="1"/>
  <c r="W105" i="1"/>
  <c r="W106" i="1"/>
  <c r="Y106" i="1" s="1"/>
  <c r="AA106" i="1" s="1"/>
  <c r="AC106" i="1" s="1"/>
  <c r="W107" i="1"/>
  <c r="W108" i="1"/>
  <c r="W109" i="1"/>
  <c r="W110" i="1"/>
  <c r="Y110" i="1" s="1"/>
  <c r="AA110" i="1" s="1"/>
  <c r="AC110" i="1" s="1"/>
  <c r="W111" i="1"/>
  <c r="W112" i="1"/>
  <c r="W113" i="1"/>
  <c r="W114" i="1"/>
  <c r="Y114" i="1" s="1"/>
  <c r="AA114" i="1" s="1"/>
  <c r="AC114" i="1" s="1"/>
  <c r="W115" i="1"/>
  <c r="W116" i="1"/>
  <c r="W117" i="1"/>
  <c r="W118" i="1"/>
  <c r="Y118" i="1" s="1"/>
  <c r="AA118" i="1" s="1"/>
  <c r="AC118" i="1" s="1"/>
  <c r="W119" i="1"/>
  <c r="W120" i="1"/>
  <c r="W121" i="1"/>
  <c r="W122" i="1"/>
  <c r="Y122" i="1" s="1"/>
  <c r="AA122" i="1" s="1"/>
  <c r="AC122" i="1" s="1"/>
  <c r="W123" i="1"/>
  <c r="W124" i="1"/>
  <c r="W125" i="1"/>
  <c r="W126" i="1"/>
  <c r="Y126" i="1" s="1"/>
  <c r="AA126" i="1" s="1"/>
  <c r="AC126" i="1" s="1"/>
  <c r="W127" i="1"/>
  <c r="W128" i="1"/>
  <c r="W129" i="1"/>
  <c r="W130" i="1"/>
  <c r="Y130" i="1" s="1"/>
  <c r="AA130" i="1" s="1"/>
  <c r="AC130" i="1" s="1"/>
  <c r="W131" i="1"/>
  <c r="W132" i="1"/>
  <c r="W133" i="1"/>
  <c r="W134" i="1"/>
  <c r="Y134" i="1" s="1"/>
  <c r="AA134" i="1" s="1"/>
  <c r="AC134" i="1" s="1"/>
  <c r="W135" i="1"/>
  <c r="W136" i="1"/>
  <c r="W137" i="1"/>
  <c r="W138" i="1"/>
  <c r="Y138" i="1" s="1"/>
  <c r="AA138" i="1" s="1"/>
  <c r="AC138" i="1" s="1"/>
  <c r="W139" i="1"/>
  <c r="W140" i="1"/>
  <c r="W141" i="1"/>
  <c r="W142" i="1"/>
  <c r="Y142" i="1" s="1"/>
  <c r="AA142" i="1" s="1"/>
  <c r="AC142" i="1" s="1"/>
  <c r="W143" i="1"/>
  <c r="W144" i="1"/>
  <c r="W145" i="1"/>
  <c r="W146" i="1"/>
  <c r="Y146" i="1" s="1"/>
  <c r="AA146" i="1" s="1"/>
  <c r="AC146" i="1" s="1"/>
  <c r="W147" i="1"/>
  <c r="W148" i="1"/>
  <c r="W149" i="1"/>
  <c r="W150" i="1"/>
  <c r="Y150" i="1" s="1"/>
  <c r="AA150" i="1" s="1"/>
  <c r="AC150" i="1" s="1"/>
  <c r="W151" i="1"/>
  <c r="W152" i="1"/>
  <c r="W153" i="1"/>
  <c r="W154" i="1"/>
  <c r="Y154" i="1" s="1"/>
  <c r="AA154" i="1" s="1"/>
  <c r="AC154" i="1" s="1"/>
  <c r="W155" i="1"/>
  <c r="W156" i="1"/>
  <c r="W157" i="1"/>
  <c r="W158" i="1"/>
  <c r="Y158" i="1" s="1"/>
  <c r="AA158" i="1" s="1"/>
  <c r="AC158" i="1" s="1"/>
  <c r="W159" i="1"/>
  <c r="W160" i="1"/>
  <c r="W161" i="1"/>
  <c r="W162" i="1"/>
  <c r="Y162" i="1" s="1"/>
  <c r="AA162" i="1" s="1"/>
  <c r="AC162" i="1" s="1"/>
  <c r="W163" i="1"/>
  <c r="W164" i="1"/>
  <c r="W165" i="1"/>
  <c r="W166" i="1"/>
  <c r="Y166" i="1" s="1"/>
  <c r="AA166" i="1" s="1"/>
  <c r="AC166" i="1" s="1"/>
  <c r="W167" i="1"/>
  <c r="W168" i="1"/>
  <c r="W169" i="1"/>
  <c r="W170" i="1"/>
  <c r="Y170" i="1" s="1"/>
  <c r="AA170" i="1" s="1"/>
  <c r="AC170" i="1" s="1"/>
  <c r="W171" i="1"/>
  <c r="W172" i="1"/>
  <c r="W173" i="1"/>
  <c r="W174" i="1"/>
  <c r="Y174" i="1" s="1"/>
  <c r="AA174" i="1" s="1"/>
  <c r="AC174" i="1" s="1"/>
  <c r="W175" i="1"/>
  <c r="W176" i="1"/>
  <c r="W177" i="1"/>
  <c r="W178" i="1"/>
  <c r="Y178" i="1" s="1"/>
  <c r="AA178" i="1" s="1"/>
  <c r="AC178" i="1" s="1"/>
  <c r="W179" i="1"/>
  <c r="W180" i="1"/>
  <c r="W181" i="1"/>
  <c r="W182" i="1"/>
  <c r="Y182" i="1" s="1"/>
  <c r="AA182" i="1" s="1"/>
  <c r="AC182" i="1" s="1"/>
  <c r="W183" i="1"/>
  <c r="W184" i="1"/>
  <c r="W185" i="1"/>
  <c r="W186" i="1"/>
  <c r="Y186" i="1" s="1"/>
  <c r="AA186" i="1" s="1"/>
  <c r="AC186" i="1" s="1"/>
  <c r="W187" i="1"/>
  <c r="W188" i="1"/>
  <c r="W189" i="1"/>
  <c r="W190" i="1"/>
  <c r="Y190" i="1" s="1"/>
  <c r="AA190" i="1" s="1"/>
  <c r="AC190" i="1" s="1"/>
  <c r="W191" i="1"/>
  <c r="W192" i="1"/>
  <c r="W193" i="1"/>
  <c r="W194" i="1"/>
  <c r="Y194" i="1" s="1"/>
  <c r="AA194" i="1" s="1"/>
  <c r="AC194" i="1" s="1"/>
  <c r="W195" i="1"/>
  <c r="W196" i="1"/>
  <c r="W197" i="1"/>
  <c r="W198" i="1"/>
  <c r="Y198" i="1" s="1"/>
  <c r="AA198" i="1" s="1"/>
  <c r="AC198" i="1" s="1"/>
  <c r="W199" i="1"/>
  <c r="W200" i="1"/>
  <c r="W201" i="1"/>
  <c r="W202" i="1"/>
  <c r="Y202" i="1" s="1"/>
  <c r="AA202" i="1" s="1"/>
  <c r="AC202" i="1" s="1"/>
  <c r="W203" i="1"/>
  <c r="W204" i="1"/>
  <c r="W205" i="1"/>
  <c r="W206" i="1"/>
  <c r="Y206" i="1" s="1"/>
  <c r="AA206" i="1" s="1"/>
  <c r="AC206" i="1" s="1"/>
  <c r="W207" i="1"/>
  <c r="W208" i="1"/>
  <c r="W209" i="1"/>
  <c r="W210" i="1"/>
  <c r="Y210" i="1" s="1"/>
  <c r="AA210" i="1" s="1"/>
  <c r="AC210" i="1" s="1"/>
  <c r="W211" i="1"/>
  <c r="W212" i="1"/>
  <c r="W213" i="1"/>
  <c r="W214" i="1"/>
  <c r="Y214" i="1" s="1"/>
  <c r="AA214" i="1" s="1"/>
  <c r="AC214" i="1" s="1"/>
  <c r="W215" i="1"/>
  <c r="W216" i="1"/>
  <c r="W217" i="1"/>
  <c r="W218" i="1"/>
  <c r="Y218" i="1" s="1"/>
  <c r="AA218" i="1" s="1"/>
  <c r="AC218" i="1" s="1"/>
  <c r="W219" i="1"/>
  <c r="W220" i="1"/>
  <c r="W221" i="1"/>
  <c r="W222" i="1"/>
  <c r="Y222" i="1" s="1"/>
  <c r="AA222" i="1" s="1"/>
  <c r="AC222" i="1" s="1"/>
  <c r="W223" i="1"/>
  <c r="W224" i="1"/>
  <c r="W225" i="1"/>
  <c r="W226" i="1"/>
  <c r="Y226" i="1" s="1"/>
  <c r="AA226" i="1" s="1"/>
  <c r="AC226" i="1" s="1"/>
  <c r="W227" i="1"/>
  <c r="W228" i="1"/>
  <c r="W229" i="1"/>
  <c r="W230" i="1"/>
  <c r="Y230" i="1" s="1"/>
  <c r="AA230" i="1" s="1"/>
  <c r="AC230" i="1" s="1"/>
  <c r="W231" i="1"/>
  <c r="W232" i="1"/>
  <c r="W233" i="1"/>
  <c r="W234" i="1"/>
  <c r="Y234" i="1" s="1"/>
  <c r="AA234" i="1" s="1"/>
  <c r="AC234" i="1" s="1"/>
  <c r="W235" i="1"/>
  <c r="W236" i="1"/>
  <c r="W237" i="1"/>
  <c r="W238" i="1"/>
  <c r="Y238" i="1" s="1"/>
  <c r="AA238" i="1" s="1"/>
  <c r="AC238" i="1" s="1"/>
  <c r="W239" i="1"/>
  <c r="W240" i="1"/>
  <c r="W241" i="1"/>
  <c r="W242" i="1"/>
  <c r="Y242" i="1" s="1"/>
  <c r="AA242" i="1" s="1"/>
  <c r="AC242" i="1" s="1"/>
  <c r="W243" i="1"/>
  <c r="W244" i="1"/>
  <c r="W245" i="1"/>
  <c r="W246" i="1"/>
  <c r="Y246" i="1" s="1"/>
  <c r="AA246" i="1" s="1"/>
  <c r="AC246" i="1" s="1"/>
  <c r="W247" i="1"/>
  <c r="W248" i="1"/>
  <c r="W249" i="1"/>
  <c r="W250" i="1"/>
  <c r="Y250" i="1" s="1"/>
  <c r="AA250" i="1" s="1"/>
  <c r="AC250" i="1" s="1"/>
  <c r="W251" i="1"/>
  <c r="W252" i="1"/>
  <c r="W253" i="1"/>
  <c r="W254" i="1"/>
  <c r="Y254" i="1" s="1"/>
  <c r="AA254" i="1" s="1"/>
  <c r="AC254" i="1" s="1"/>
  <c r="W255" i="1"/>
  <c r="W256" i="1"/>
  <c r="W257" i="1"/>
  <c r="W258" i="1"/>
  <c r="Y258" i="1" s="1"/>
  <c r="AA258" i="1" s="1"/>
  <c r="AC258" i="1" s="1"/>
  <c r="W259" i="1"/>
  <c r="W260" i="1"/>
  <c r="W261" i="1"/>
  <c r="W262" i="1"/>
  <c r="Y262" i="1" s="1"/>
  <c r="AA262" i="1" s="1"/>
  <c r="AC262" i="1" s="1"/>
  <c r="W263" i="1"/>
  <c r="W264" i="1"/>
  <c r="W265" i="1"/>
  <c r="W266" i="1"/>
  <c r="Y266" i="1" s="1"/>
  <c r="AA266" i="1" s="1"/>
  <c r="AC266" i="1" s="1"/>
  <c r="W267" i="1"/>
  <c r="W268" i="1"/>
  <c r="W269" i="1"/>
  <c r="W270" i="1"/>
  <c r="Y270" i="1" s="1"/>
  <c r="AA270" i="1" s="1"/>
  <c r="AC270" i="1" s="1"/>
  <c r="W271" i="1"/>
  <c r="W272" i="1"/>
  <c r="W273" i="1"/>
  <c r="W274" i="1"/>
  <c r="Y274" i="1" s="1"/>
  <c r="AA274" i="1" s="1"/>
  <c r="AC274" i="1" s="1"/>
  <c r="W275" i="1"/>
  <c r="W276" i="1"/>
  <c r="W277" i="1"/>
  <c r="W278" i="1"/>
  <c r="Y278" i="1" s="1"/>
  <c r="AA278" i="1" s="1"/>
  <c r="AC278" i="1" s="1"/>
  <c r="W279" i="1"/>
  <c r="W280" i="1"/>
  <c r="W281" i="1"/>
  <c r="W282" i="1"/>
  <c r="Y282" i="1" s="1"/>
  <c r="AA282" i="1" s="1"/>
  <c r="AC282" i="1" s="1"/>
  <c r="W283" i="1"/>
  <c r="W284" i="1"/>
  <c r="W285" i="1"/>
  <c r="W286" i="1"/>
  <c r="Y286" i="1" s="1"/>
  <c r="AA286" i="1" s="1"/>
  <c r="AC286" i="1" s="1"/>
  <c r="W287" i="1"/>
  <c r="W288" i="1"/>
  <c r="W289" i="1"/>
  <c r="W290" i="1"/>
  <c r="Y290" i="1" s="1"/>
  <c r="AA290" i="1" s="1"/>
  <c r="AC290" i="1" s="1"/>
  <c r="W291" i="1"/>
  <c r="W292" i="1"/>
  <c r="W293" i="1"/>
  <c r="W294" i="1"/>
  <c r="Y294" i="1" s="1"/>
  <c r="AA294" i="1" s="1"/>
  <c r="AC294" i="1" s="1"/>
  <c r="W295" i="1"/>
  <c r="W296" i="1"/>
  <c r="W297" i="1"/>
  <c r="W298" i="1"/>
  <c r="Y298" i="1" s="1"/>
  <c r="AA298" i="1" s="1"/>
  <c r="AC298" i="1" s="1"/>
  <c r="W299" i="1"/>
  <c r="W300" i="1"/>
  <c r="Y7" i="1"/>
  <c r="Y8" i="1"/>
  <c r="AA8" i="1" s="1"/>
  <c r="AC8" i="1" s="1"/>
  <c r="Y9" i="1"/>
  <c r="AA9" i="1" s="1"/>
  <c r="Y11" i="1"/>
  <c r="Y12" i="1"/>
  <c r="Y13" i="1"/>
  <c r="AA13" i="1" s="1"/>
  <c r="AC13" i="1" s="1"/>
  <c r="Y15" i="1"/>
  <c r="Y16" i="1"/>
  <c r="Y17" i="1"/>
  <c r="AA17" i="1" s="1"/>
  <c r="Y19" i="1"/>
  <c r="AA19" i="1" s="1"/>
  <c r="AC19" i="1" s="1"/>
  <c r="Y20" i="1"/>
  <c r="Y21" i="1"/>
  <c r="AA21" i="1" s="1"/>
  <c r="Y23" i="1"/>
  <c r="Y24" i="1"/>
  <c r="AA24" i="1" s="1"/>
  <c r="AC24" i="1" s="1"/>
  <c r="Y25" i="1"/>
  <c r="AA25" i="1" s="1"/>
  <c r="Y27" i="1"/>
  <c r="Y28" i="1"/>
  <c r="Y29" i="1"/>
  <c r="AA29" i="1" s="1"/>
  <c r="AC29" i="1" s="1"/>
  <c r="Y31" i="1"/>
  <c r="Y32" i="1"/>
  <c r="Y33" i="1"/>
  <c r="AA33" i="1" s="1"/>
  <c r="Y35" i="1"/>
  <c r="AA35" i="1" s="1"/>
  <c r="AC35" i="1" s="1"/>
  <c r="Y36" i="1"/>
  <c r="Y37" i="1"/>
  <c r="AA37" i="1" s="1"/>
  <c r="Y39" i="1"/>
  <c r="Y40" i="1"/>
  <c r="AA40" i="1" s="1"/>
  <c r="AC40" i="1" s="1"/>
  <c r="Y41" i="1"/>
  <c r="AA41" i="1" s="1"/>
  <c r="Y43" i="1"/>
  <c r="Y44" i="1"/>
  <c r="Y45" i="1"/>
  <c r="AA45" i="1" s="1"/>
  <c r="AC45" i="1" s="1"/>
  <c r="Y47" i="1"/>
  <c r="Y48" i="1"/>
  <c r="Y49" i="1"/>
  <c r="AA49" i="1" s="1"/>
  <c r="Y51" i="1"/>
  <c r="AA51" i="1" s="1"/>
  <c r="AC51" i="1" s="1"/>
  <c r="Y52" i="1"/>
  <c r="Y53" i="1"/>
  <c r="AA53" i="1" s="1"/>
  <c r="Y55" i="1"/>
  <c r="Y56" i="1"/>
  <c r="AA56" i="1" s="1"/>
  <c r="AC56" i="1" s="1"/>
  <c r="Y57" i="1"/>
  <c r="Y59" i="1"/>
  <c r="Y60" i="1"/>
  <c r="Y61" i="1"/>
  <c r="AA61" i="1" s="1"/>
  <c r="AC61" i="1" s="1"/>
  <c r="Y63" i="1"/>
  <c r="Y64" i="1"/>
  <c r="Y65" i="1"/>
  <c r="Y67" i="1"/>
  <c r="AA67" i="1" s="1"/>
  <c r="AC67" i="1" s="1"/>
  <c r="Y68" i="1"/>
  <c r="Y69" i="1"/>
  <c r="Y71" i="1"/>
  <c r="Y72" i="1"/>
  <c r="AA72" i="1" s="1"/>
  <c r="AC72" i="1" s="1"/>
  <c r="Y73" i="1"/>
  <c r="Y75" i="1"/>
  <c r="Y76" i="1"/>
  <c r="Y77" i="1"/>
  <c r="AA77" i="1" s="1"/>
  <c r="AC77" i="1" s="1"/>
  <c r="Y79" i="1"/>
  <c r="Y80" i="1"/>
  <c r="Y81" i="1"/>
  <c r="Y83" i="1"/>
  <c r="AA83" i="1" s="1"/>
  <c r="AC83" i="1" s="1"/>
  <c r="Y84" i="1"/>
  <c r="Y85" i="1"/>
  <c r="Y87" i="1"/>
  <c r="Y88" i="1"/>
  <c r="AA88" i="1" s="1"/>
  <c r="AC88" i="1" s="1"/>
  <c r="Y89" i="1"/>
  <c r="Y91" i="1"/>
  <c r="Y92" i="1"/>
  <c r="Y93" i="1"/>
  <c r="AA93" i="1" s="1"/>
  <c r="AC93" i="1" s="1"/>
  <c r="Y95" i="1"/>
  <c r="Y96" i="1"/>
  <c r="Y97" i="1"/>
  <c r="Y99" i="1"/>
  <c r="AA99" i="1" s="1"/>
  <c r="AC99" i="1" s="1"/>
  <c r="Y100" i="1"/>
  <c r="Y101" i="1"/>
  <c r="Y103" i="1"/>
  <c r="Y104" i="1"/>
  <c r="AA104" i="1" s="1"/>
  <c r="AC104" i="1" s="1"/>
  <c r="Y105" i="1"/>
  <c r="Y107" i="1"/>
  <c r="Y108" i="1"/>
  <c r="Y109" i="1"/>
  <c r="AA109" i="1" s="1"/>
  <c r="AC109" i="1" s="1"/>
  <c r="Y111" i="1"/>
  <c r="Y112" i="1"/>
  <c r="Y113" i="1"/>
  <c r="Y115" i="1"/>
  <c r="AA115" i="1" s="1"/>
  <c r="AC115" i="1" s="1"/>
  <c r="Y116" i="1"/>
  <c r="Y117" i="1"/>
  <c r="Y119" i="1"/>
  <c r="Y120" i="1"/>
  <c r="AA120" i="1" s="1"/>
  <c r="AC120" i="1" s="1"/>
  <c r="Y121" i="1"/>
  <c r="Y123" i="1"/>
  <c r="Y124" i="1"/>
  <c r="Y125" i="1"/>
  <c r="AA125" i="1" s="1"/>
  <c r="AC125" i="1" s="1"/>
  <c r="Y127" i="1"/>
  <c r="Y128" i="1"/>
  <c r="Y129" i="1"/>
  <c r="Y131" i="1"/>
  <c r="AA131" i="1" s="1"/>
  <c r="AC131" i="1" s="1"/>
  <c r="Y132" i="1"/>
  <c r="Y133" i="1"/>
  <c r="Y135" i="1"/>
  <c r="Y136" i="1"/>
  <c r="AA136" i="1" s="1"/>
  <c r="AC136" i="1" s="1"/>
  <c r="Y137" i="1"/>
  <c r="Y139" i="1"/>
  <c r="Y140" i="1"/>
  <c r="Y141" i="1"/>
  <c r="AA141" i="1" s="1"/>
  <c r="Y143" i="1"/>
  <c r="Y144" i="1"/>
  <c r="Y145" i="1"/>
  <c r="Y147" i="1"/>
  <c r="AA147" i="1" s="1"/>
  <c r="AC147" i="1" s="1"/>
  <c r="Y148" i="1"/>
  <c r="Y149" i="1"/>
  <c r="Y151" i="1"/>
  <c r="Y152" i="1"/>
  <c r="AA152" i="1" s="1"/>
  <c r="AC152" i="1" s="1"/>
  <c r="Y153" i="1"/>
  <c r="Y155" i="1"/>
  <c r="Y156" i="1"/>
  <c r="Y157" i="1"/>
  <c r="AA157" i="1" s="1"/>
  <c r="AC157" i="1" s="1"/>
  <c r="Y159" i="1"/>
  <c r="Y160" i="1"/>
  <c r="Y161" i="1"/>
  <c r="Y163" i="1"/>
  <c r="AA163" i="1" s="1"/>
  <c r="AC163" i="1" s="1"/>
  <c r="Y164" i="1"/>
  <c r="Y165" i="1"/>
  <c r="Y167" i="1"/>
  <c r="Y168" i="1"/>
  <c r="AA168" i="1" s="1"/>
  <c r="AC168" i="1" s="1"/>
  <c r="Y169" i="1"/>
  <c r="Y171" i="1"/>
  <c r="Y172" i="1"/>
  <c r="Y173" i="1"/>
  <c r="AA173" i="1" s="1"/>
  <c r="AC173" i="1" s="1"/>
  <c r="Y175" i="1"/>
  <c r="Y176" i="1"/>
  <c r="Y177" i="1"/>
  <c r="Y179" i="1"/>
  <c r="AA179" i="1" s="1"/>
  <c r="AC179" i="1" s="1"/>
  <c r="Y180" i="1"/>
  <c r="Y181" i="1"/>
  <c r="Y183" i="1"/>
  <c r="Y184" i="1"/>
  <c r="AA184" i="1" s="1"/>
  <c r="AC184" i="1" s="1"/>
  <c r="Y185" i="1"/>
  <c r="Y187" i="1"/>
  <c r="Y188" i="1"/>
  <c r="Y189" i="1"/>
  <c r="AA189" i="1" s="1"/>
  <c r="AC189" i="1" s="1"/>
  <c r="Y191" i="1"/>
  <c r="Y192" i="1"/>
  <c r="Y193" i="1"/>
  <c r="Y195" i="1"/>
  <c r="AA195" i="1" s="1"/>
  <c r="AC195" i="1" s="1"/>
  <c r="Y196" i="1"/>
  <c r="Y197" i="1"/>
  <c r="Y199" i="1"/>
  <c r="Y200" i="1"/>
  <c r="AA200" i="1" s="1"/>
  <c r="AC200" i="1" s="1"/>
  <c r="Y201" i="1"/>
  <c r="Y203" i="1"/>
  <c r="Y204" i="1"/>
  <c r="Y205" i="1"/>
  <c r="AA205" i="1" s="1"/>
  <c r="AC205" i="1" s="1"/>
  <c r="Y207" i="1"/>
  <c r="Y208" i="1"/>
  <c r="Y209" i="1"/>
  <c r="Y211" i="1"/>
  <c r="AA211" i="1" s="1"/>
  <c r="AC211" i="1" s="1"/>
  <c r="Y212" i="1"/>
  <c r="Y213" i="1"/>
  <c r="Y215" i="1"/>
  <c r="Y216" i="1"/>
  <c r="AA216" i="1" s="1"/>
  <c r="AC216" i="1" s="1"/>
  <c r="Y217" i="1"/>
  <c r="Y219" i="1"/>
  <c r="Y220" i="1"/>
  <c r="Y221" i="1"/>
  <c r="AA221" i="1" s="1"/>
  <c r="AC221" i="1" s="1"/>
  <c r="Y223" i="1"/>
  <c r="Y224" i="1"/>
  <c r="Y225" i="1"/>
  <c r="Y227" i="1"/>
  <c r="AA227" i="1" s="1"/>
  <c r="AC227" i="1" s="1"/>
  <c r="Y228" i="1"/>
  <c r="Y229" i="1"/>
  <c r="Y231" i="1"/>
  <c r="Y232" i="1"/>
  <c r="AA232" i="1" s="1"/>
  <c r="AC232" i="1" s="1"/>
  <c r="Y233" i="1"/>
  <c r="Y235" i="1"/>
  <c r="Y236" i="1"/>
  <c r="Y237" i="1"/>
  <c r="AA237" i="1" s="1"/>
  <c r="AC237" i="1" s="1"/>
  <c r="Y239" i="1"/>
  <c r="Y240" i="1"/>
  <c r="Y241" i="1"/>
  <c r="Y243" i="1"/>
  <c r="AA243" i="1" s="1"/>
  <c r="AC243" i="1" s="1"/>
  <c r="Y244" i="1"/>
  <c r="Y245" i="1"/>
  <c r="Y247" i="1"/>
  <c r="Y248" i="1"/>
  <c r="AA248" i="1" s="1"/>
  <c r="AC248" i="1" s="1"/>
  <c r="Y249" i="1"/>
  <c r="Y251" i="1"/>
  <c r="Y252" i="1"/>
  <c r="Y253" i="1"/>
  <c r="AA253" i="1" s="1"/>
  <c r="AC253" i="1" s="1"/>
  <c r="Y255" i="1"/>
  <c r="Y256" i="1"/>
  <c r="Y257" i="1"/>
  <c r="Y259" i="1"/>
  <c r="AA259" i="1" s="1"/>
  <c r="AC259" i="1" s="1"/>
  <c r="Y260" i="1"/>
  <c r="Y261" i="1"/>
  <c r="Y263" i="1"/>
  <c r="Y264" i="1"/>
  <c r="AA264" i="1" s="1"/>
  <c r="AC264" i="1" s="1"/>
  <c r="Y265" i="1"/>
  <c r="Y267" i="1"/>
  <c r="Y268" i="1"/>
  <c r="Y269" i="1"/>
  <c r="AA269" i="1" s="1"/>
  <c r="AC269" i="1" s="1"/>
  <c r="Y271" i="1"/>
  <c r="Y272" i="1"/>
  <c r="Y273" i="1"/>
  <c r="Y275" i="1"/>
  <c r="AA275" i="1" s="1"/>
  <c r="AC275" i="1" s="1"/>
  <c r="Y276" i="1"/>
  <c r="Y277" i="1"/>
  <c r="Y279" i="1"/>
  <c r="Y280" i="1"/>
  <c r="AA280" i="1" s="1"/>
  <c r="AC280" i="1" s="1"/>
  <c r="Y281" i="1"/>
  <c r="Y283" i="1"/>
  <c r="Y284" i="1"/>
  <c r="Y285" i="1"/>
  <c r="AA285" i="1" s="1"/>
  <c r="AC285" i="1" s="1"/>
  <c r="Y287" i="1"/>
  <c r="Y288" i="1"/>
  <c r="Y289" i="1"/>
  <c r="Y291" i="1"/>
  <c r="AA291" i="1" s="1"/>
  <c r="AC291" i="1" s="1"/>
  <c r="Y292" i="1"/>
  <c r="Y293" i="1"/>
  <c r="Y295" i="1"/>
  <c r="Y296" i="1"/>
  <c r="AA296" i="1" s="1"/>
  <c r="AC296" i="1" s="1"/>
  <c r="Y297" i="1"/>
  <c r="Y299" i="1"/>
  <c r="Y300" i="1"/>
  <c r="AA7" i="1"/>
  <c r="AC7" i="1" s="1"/>
  <c r="AA11" i="1"/>
  <c r="AA12" i="1"/>
  <c r="AC12" i="1" s="1"/>
  <c r="AA15" i="1"/>
  <c r="AA16" i="1"/>
  <c r="AA20" i="1"/>
  <c r="AA23" i="1"/>
  <c r="AC23" i="1" s="1"/>
  <c r="AA27" i="1"/>
  <c r="AA28" i="1"/>
  <c r="AC28" i="1" s="1"/>
  <c r="AA31" i="1"/>
  <c r="AA32" i="1"/>
  <c r="AA36" i="1"/>
  <c r="AA39" i="1"/>
  <c r="AC39" i="1" s="1"/>
  <c r="AA43" i="1"/>
  <c r="AA44" i="1"/>
  <c r="AC44" i="1" s="1"/>
  <c r="AA47" i="1"/>
  <c r="AA48" i="1"/>
  <c r="AA52" i="1"/>
  <c r="AA55" i="1"/>
  <c r="AC55" i="1" s="1"/>
  <c r="AA57" i="1"/>
  <c r="AA59" i="1"/>
  <c r="AC59" i="1" s="1"/>
  <c r="AA60" i="1"/>
  <c r="AA63" i="1"/>
  <c r="AC63" i="1" s="1"/>
  <c r="AA64" i="1"/>
  <c r="AA65" i="1"/>
  <c r="AA68" i="1"/>
  <c r="AA69" i="1"/>
  <c r="AA71" i="1"/>
  <c r="AC71" i="1" s="1"/>
  <c r="AA73" i="1"/>
  <c r="AA75" i="1"/>
  <c r="AC75" i="1" s="1"/>
  <c r="AA76" i="1"/>
  <c r="AA79" i="1"/>
  <c r="AC79" i="1" s="1"/>
  <c r="AA80" i="1"/>
  <c r="AA81" i="1"/>
  <c r="AA84" i="1"/>
  <c r="AA85" i="1"/>
  <c r="AA87" i="1"/>
  <c r="AC87" i="1" s="1"/>
  <c r="AA89" i="1"/>
  <c r="AA91" i="1"/>
  <c r="AC91" i="1" s="1"/>
  <c r="AA92" i="1"/>
  <c r="AA95" i="1"/>
  <c r="AC95" i="1" s="1"/>
  <c r="AA96" i="1"/>
  <c r="AA97" i="1"/>
  <c r="AA100" i="1"/>
  <c r="AA101" i="1"/>
  <c r="AA103" i="1"/>
  <c r="AC103" i="1" s="1"/>
  <c r="AA105" i="1"/>
  <c r="AA107" i="1"/>
  <c r="AC107" i="1" s="1"/>
  <c r="AA108" i="1"/>
  <c r="AA111" i="1"/>
  <c r="AC111" i="1" s="1"/>
  <c r="AA112" i="1"/>
  <c r="AA113" i="1"/>
  <c r="AA116" i="1"/>
  <c r="AA117" i="1"/>
  <c r="AA119" i="1"/>
  <c r="AC119" i="1" s="1"/>
  <c r="AA121" i="1"/>
  <c r="AA123" i="1"/>
  <c r="AC123" i="1" s="1"/>
  <c r="AA124" i="1"/>
  <c r="AA127" i="1"/>
  <c r="AC127" i="1" s="1"/>
  <c r="AA128" i="1"/>
  <c r="AA129" i="1"/>
  <c r="AA132" i="1"/>
  <c r="AA133" i="1"/>
  <c r="AA135" i="1"/>
  <c r="AC135" i="1" s="1"/>
  <c r="AA137" i="1"/>
  <c r="AA139" i="1"/>
  <c r="AC139" i="1" s="1"/>
  <c r="AA140" i="1"/>
  <c r="AA143" i="1"/>
  <c r="AC143" i="1" s="1"/>
  <c r="AA144" i="1"/>
  <c r="AA145" i="1"/>
  <c r="AA148" i="1"/>
  <c r="AA149" i="1"/>
  <c r="AA151" i="1"/>
  <c r="AC151" i="1" s="1"/>
  <c r="AA153" i="1"/>
  <c r="AA155" i="1"/>
  <c r="AC155" i="1" s="1"/>
  <c r="AA156" i="1"/>
  <c r="AA159" i="1"/>
  <c r="AC159" i="1" s="1"/>
  <c r="AA160" i="1"/>
  <c r="AA161" i="1"/>
  <c r="AA164" i="1"/>
  <c r="AA165" i="1"/>
  <c r="AA167" i="1"/>
  <c r="AC167" i="1" s="1"/>
  <c r="AA169" i="1"/>
  <c r="AA171" i="1"/>
  <c r="AC171" i="1" s="1"/>
  <c r="AA172" i="1"/>
  <c r="AA175" i="1"/>
  <c r="AC175" i="1" s="1"/>
  <c r="AA176" i="1"/>
  <c r="AA177" i="1"/>
  <c r="AA180" i="1"/>
  <c r="AA181" i="1"/>
  <c r="AA183" i="1"/>
  <c r="AC183" i="1" s="1"/>
  <c r="AA185" i="1"/>
  <c r="AA187" i="1"/>
  <c r="AC187" i="1" s="1"/>
  <c r="AA188" i="1"/>
  <c r="AA191" i="1"/>
  <c r="AC191" i="1" s="1"/>
  <c r="AA192" i="1"/>
  <c r="AA193" i="1"/>
  <c r="AA196" i="1"/>
  <c r="AA197" i="1"/>
  <c r="AA199" i="1"/>
  <c r="AC199" i="1" s="1"/>
  <c r="AA201" i="1"/>
  <c r="AA203" i="1"/>
  <c r="AC203" i="1" s="1"/>
  <c r="AA204" i="1"/>
  <c r="AA207" i="1"/>
  <c r="AC207" i="1" s="1"/>
  <c r="AA208" i="1"/>
  <c r="AA209" i="1"/>
  <c r="AA212" i="1"/>
  <c r="AA213" i="1"/>
  <c r="AA215" i="1"/>
  <c r="AC215" i="1" s="1"/>
  <c r="AA217" i="1"/>
  <c r="AA219" i="1"/>
  <c r="AC219" i="1" s="1"/>
  <c r="AA220" i="1"/>
  <c r="AA223" i="1"/>
  <c r="AC223" i="1" s="1"/>
  <c r="AA224" i="1"/>
  <c r="AA225" i="1"/>
  <c r="AA228" i="1"/>
  <c r="AA229" i="1"/>
  <c r="AA231" i="1"/>
  <c r="AC231" i="1" s="1"/>
  <c r="AA233" i="1"/>
  <c r="AA235" i="1"/>
  <c r="AC235" i="1" s="1"/>
  <c r="AA236" i="1"/>
  <c r="AA239" i="1"/>
  <c r="AC239" i="1" s="1"/>
  <c r="AA240" i="1"/>
  <c r="AA241" i="1"/>
  <c r="AA244" i="1"/>
  <c r="AA245" i="1"/>
  <c r="AA247" i="1"/>
  <c r="AA249" i="1"/>
  <c r="AA251" i="1"/>
  <c r="AA252" i="1"/>
  <c r="AA255" i="1"/>
  <c r="AA256" i="1"/>
  <c r="AA257" i="1"/>
  <c r="AA260" i="1"/>
  <c r="AA261" i="1"/>
  <c r="AA263" i="1"/>
  <c r="AA265" i="1"/>
  <c r="AA267" i="1"/>
  <c r="AA268" i="1"/>
  <c r="AA271" i="1"/>
  <c r="AA272" i="1"/>
  <c r="AA273" i="1"/>
  <c r="AA276" i="1"/>
  <c r="AA277" i="1"/>
  <c r="AA279" i="1"/>
  <c r="AA281" i="1"/>
  <c r="AA283" i="1"/>
  <c r="AA284" i="1"/>
  <c r="AA287" i="1"/>
  <c r="AA288" i="1"/>
  <c r="AA289" i="1"/>
  <c r="AA292" i="1"/>
  <c r="AA293" i="1"/>
  <c r="AA295" i="1"/>
  <c r="AA297" i="1"/>
  <c r="AA299" i="1"/>
  <c r="AA300" i="1"/>
  <c r="AC9" i="1"/>
  <c r="AC11" i="1"/>
  <c r="AC15" i="1"/>
  <c r="AC16" i="1"/>
  <c r="AC17" i="1"/>
  <c r="AC20" i="1"/>
  <c r="AC21" i="1"/>
  <c r="AC25" i="1"/>
  <c r="AC27" i="1"/>
  <c r="AC31" i="1"/>
  <c r="AC32" i="1"/>
  <c r="AC33" i="1"/>
  <c r="AC36" i="1"/>
  <c r="AC37" i="1"/>
  <c r="AC41" i="1"/>
  <c r="AC43" i="1"/>
  <c r="AC47" i="1"/>
  <c r="AC48" i="1"/>
  <c r="AC49" i="1"/>
  <c r="AC52" i="1"/>
  <c r="AC53" i="1"/>
  <c r="AC57" i="1"/>
  <c r="AC60" i="1"/>
  <c r="AC64" i="1"/>
  <c r="AC65" i="1"/>
  <c r="AC68" i="1"/>
  <c r="AC69" i="1"/>
  <c r="AC73" i="1"/>
  <c r="AC76" i="1"/>
  <c r="AC80" i="1"/>
  <c r="AC81" i="1"/>
  <c r="AC84" i="1"/>
  <c r="AC85" i="1"/>
  <c r="AC89" i="1"/>
  <c r="AC92" i="1"/>
  <c r="AC96" i="1"/>
  <c r="AC97" i="1"/>
  <c r="AC100" i="1"/>
  <c r="AC101" i="1"/>
  <c r="AC105" i="1"/>
  <c r="AC108" i="1"/>
  <c r="AC112" i="1"/>
  <c r="AC113" i="1"/>
  <c r="AC116" i="1"/>
  <c r="AC117" i="1"/>
  <c r="AC121" i="1"/>
  <c r="AC124" i="1"/>
  <c r="AC128" i="1"/>
  <c r="AC129" i="1"/>
  <c r="AC132" i="1"/>
  <c r="AC133" i="1"/>
  <c r="AC137" i="1"/>
  <c r="AC140" i="1"/>
  <c r="AC141" i="1"/>
  <c r="AC144" i="1"/>
  <c r="AC145" i="1"/>
  <c r="AC148" i="1"/>
  <c r="AC149" i="1"/>
  <c r="AC153" i="1"/>
  <c r="AC156" i="1"/>
  <c r="AC160" i="1"/>
  <c r="AC161" i="1"/>
  <c r="AC164" i="1"/>
  <c r="AC165" i="1"/>
  <c r="AC169" i="1"/>
  <c r="AC172" i="1"/>
  <c r="AC176" i="1"/>
  <c r="AC177" i="1"/>
  <c r="AC180" i="1"/>
  <c r="AC181" i="1"/>
  <c r="AC185" i="1"/>
  <c r="AC188" i="1"/>
  <c r="AC192" i="1"/>
  <c r="AC193" i="1"/>
  <c r="AC196" i="1"/>
  <c r="AC197" i="1"/>
  <c r="AC201" i="1"/>
  <c r="AC204" i="1"/>
  <c r="AC208" i="1"/>
  <c r="AC209" i="1"/>
  <c r="AC212" i="1"/>
  <c r="AC213" i="1"/>
  <c r="AC217" i="1"/>
  <c r="AC220" i="1"/>
  <c r="AC224" i="1"/>
  <c r="AC225" i="1"/>
  <c r="AC228" i="1"/>
  <c r="AC229" i="1"/>
  <c r="AC233" i="1"/>
  <c r="AC236" i="1"/>
  <c r="AC240" i="1"/>
  <c r="AC241" i="1"/>
  <c r="AC244" i="1"/>
  <c r="AC245" i="1"/>
  <c r="AC247" i="1"/>
  <c r="AC249" i="1"/>
  <c r="AC251" i="1"/>
  <c r="AC252" i="1"/>
  <c r="AC255" i="1"/>
  <c r="AC256" i="1"/>
  <c r="AC257" i="1"/>
  <c r="AC260" i="1"/>
  <c r="AC261" i="1"/>
  <c r="AC263" i="1"/>
  <c r="AC265" i="1"/>
  <c r="AC267" i="1"/>
  <c r="AC268" i="1"/>
  <c r="AC271" i="1"/>
  <c r="AC272" i="1"/>
  <c r="AC273" i="1"/>
  <c r="AC276" i="1"/>
  <c r="AC277" i="1"/>
  <c r="AC279" i="1"/>
  <c r="AC281" i="1"/>
  <c r="AC283" i="1"/>
  <c r="AC284" i="1"/>
  <c r="AC287" i="1"/>
  <c r="AC288" i="1"/>
  <c r="AC289" i="1"/>
  <c r="AC292" i="1"/>
  <c r="AC293" i="1"/>
  <c r="AC295" i="1"/>
  <c r="AC297" i="1"/>
  <c r="AC299" i="1"/>
  <c r="AC300"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B2" i="1" l="1"/>
  <c r="AL9" i="1" l="1"/>
  <c r="AM9" i="1" s="1"/>
  <c r="AL13" i="1"/>
  <c r="AM13" i="1" s="1"/>
  <c r="AL17" i="1"/>
  <c r="AM17" i="1" s="1"/>
  <c r="AL21" i="1"/>
  <c r="AM21" i="1" s="1"/>
  <c r="AL25" i="1"/>
  <c r="AM25" i="1" s="1"/>
  <c r="AL29" i="1"/>
  <c r="AM29" i="1" s="1"/>
  <c r="AL33" i="1"/>
  <c r="AM33" i="1" s="1"/>
  <c r="AL37" i="1"/>
  <c r="AM37" i="1" s="1"/>
  <c r="AL41" i="1"/>
  <c r="AM41" i="1" s="1"/>
  <c r="AL45" i="1"/>
  <c r="AM45" i="1" s="1"/>
  <c r="AL49" i="1"/>
  <c r="AM49" i="1" s="1"/>
  <c r="AL10" i="1"/>
  <c r="AM10" i="1" s="1"/>
  <c r="AL14" i="1"/>
  <c r="AM14" i="1" s="1"/>
  <c r="AL18" i="1"/>
  <c r="AM18" i="1" s="1"/>
  <c r="AL22" i="1"/>
  <c r="AM22" i="1" s="1"/>
  <c r="AL26" i="1"/>
  <c r="AM26" i="1" s="1"/>
  <c r="AL30" i="1"/>
  <c r="AM30" i="1" s="1"/>
  <c r="AL34" i="1"/>
  <c r="AM34" i="1" s="1"/>
  <c r="AL38" i="1"/>
  <c r="AM38" i="1" s="1"/>
  <c r="AL42" i="1"/>
  <c r="AM42" i="1" s="1"/>
  <c r="AL46" i="1"/>
  <c r="AM46" i="1" s="1"/>
  <c r="AL50" i="1"/>
  <c r="AM50" i="1" s="1"/>
  <c r="AL54" i="1"/>
  <c r="AM54" i="1" s="1"/>
  <c r="AL58" i="1"/>
  <c r="AM58" i="1" s="1"/>
  <c r="AL62" i="1"/>
  <c r="AM62" i="1" s="1"/>
  <c r="AL66" i="1"/>
  <c r="AM66" i="1" s="1"/>
  <c r="AL70" i="1"/>
  <c r="AM70" i="1" s="1"/>
  <c r="AL74" i="1"/>
  <c r="AM74" i="1" s="1"/>
  <c r="AL78" i="1"/>
  <c r="AM78" i="1" s="1"/>
  <c r="AL82" i="1"/>
  <c r="AM82" i="1" s="1"/>
  <c r="AL86" i="1"/>
  <c r="AM86" i="1" s="1"/>
  <c r="AL90" i="1"/>
  <c r="AM90" i="1" s="1"/>
  <c r="AL94" i="1"/>
  <c r="AM94" i="1" s="1"/>
  <c r="AL98" i="1"/>
  <c r="AM98" i="1" s="1"/>
  <c r="AL102" i="1"/>
  <c r="AM102" i="1" s="1"/>
  <c r="AL106" i="1"/>
  <c r="AM106" i="1" s="1"/>
  <c r="AL110" i="1"/>
  <c r="AM110" i="1" s="1"/>
  <c r="AL114" i="1"/>
  <c r="AM114" i="1" s="1"/>
  <c r="AL118" i="1"/>
  <c r="AM118" i="1" s="1"/>
  <c r="AL122" i="1"/>
  <c r="AM122" i="1" s="1"/>
  <c r="AL126" i="1"/>
  <c r="AM126" i="1" s="1"/>
  <c r="AL130" i="1"/>
  <c r="AM130" i="1" s="1"/>
  <c r="AL134" i="1"/>
  <c r="AM134" i="1" s="1"/>
  <c r="AL138" i="1"/>
  <c r="AM138" i="1" s="1"/>
  <c r="AL142" i="1"/>
  <c r="AM142" i="1" s="1"/>
  <c r="AL146" i="1"/>
  <c r="AM146" i="1" s="1"/>
  <c r="AL150" i="1"/>
  <c r="AM150" i="1" s="1"/>
  <c r="AL154" i="1"/>
  <c r="AM154" i="1" s="1"/>
  <c r="AL158" i="1"/>
  <c r="AM158" i="1" s="1"/>
  <c r="AL162" i="1"/>
  <c r="AM162" i="1" s="1"/>
  <c r="AL166" i="1"/>
  <c r="AM166" i="1" s="1"/>
  <c r="AL170" i="1"/>
  <c r="AM170" i="1" s="1"/>
  <c r="AL174" i="1"/>
  <c r="AM174" i="1" s="1"/>
  <c r="AL178" i="1"/>
  <c r="AM178" i="1" s="1"/>
  <c r="AL182" i="1"/>
  <c r="AM182" i="1" s="1"/>
  <c r="AL186" i="1"/>
  <c r="AM186" i="1" s="1"/>
  <c r="AL190" i="1"/>
  <c r="AM190" i="1" s="1"/>
  <c r="AL194" i="1"/>
  <c r="AM194" i="1" s="1"/>
  <c r="AL198" i="1"/>
  <c r="AM198" i="1" s="1"/>
  <c r="AL202" i="1"/>
  <c r="AM202" i="1" s="1"/>
  <c r="AL206" i="1"/>
  <c r="AM206" i="1" s="1"/>
  <c r="AL210" i="1"/>
  <c r="AM210" i="1" s="1"/>
  <c r="AL214" i="1"/>
  <c r="AM214" i="1" s="1"/>
  <c r="AL218" i="1"/>
  <c r="AM218" i="1" s="1"/>
  <c r="AL222" i="1"/>
  <c r="AM222" i="1" s="1"/>
  <c r="AL226" i="1"/>
  <c r="AM226" i="1" s="1"/>
  <c r="AL230" i="1"/>
  <c r="AM230" i="1" s="1"/>
  <c r="AL234" i="1"/>
  <c r="AM234" i="1" s="1"/>
  <c r="AL238" i="1"/>
  <c r="AM238" i="1" s="1"/>
  <c r="AL242" i="1"/>
  <c r="AM242" i="1" s="1"/>
  <c r="AL246" i="1"/>
  <c r="AM246" i="1" s="1"/>
  <c r="AL250" i="1"/>
  <c r="AM250" i="1" s="1"/>
  <c r="AL254" i="1"/>
  <c r="AM254" i="1" s="1"/>
  <c r="AL11" i="1"/>
  <c r="AM11" i="1" s="1"/>
  <c r="AL19" i="1"/>
  <c r="AM19" i="1" s="1"/>
  <c r="AL27" i="1"/>
  <c r="AM27" i="1" s="1"/>
  <c r="AL35" i="1"/>
  <c r="AM35" i="1" s="1"/>
  <c r="AL43" i="1"/>
  <c r="AM43" i="1" s="1"/>
  <c r="AL51" i="1"/>
  <c r="AM51" i="1" s="1"/>
  <c r="AL56" i="1"/>
  <c r="AM56" i="1" s="1"/>
  <c r="AL61" i="1"/>
  <c r="AM61" i="1" s="1"/>
  <c r="AL67" i="1"/>
  <c r="AM67" i="1" s="1"/>
  <c r="AL72" i="1"/>
  <c r="AM72" i="1" s="1"/>
  <c r="AL77" i="1"/>
  <c r="AM77" i="1" s="1"/>
  <c r="AL83" i="1"/>
  <c r="AM83" i="1" s="1"/>
  <c r="AL88" i="1"/>
  <c r="AM88" i="1" s="1"/>
  <c r="AL93" i="1"/>
  <c r="AM93" i="1" s="1"/>
  <c r="AL99" i="1"/>
  <c r="AM99" i="1" s="1"/>
  <c r="AL104" i="1"/>
  <c r="AM104" i="1" s="1"/>
  <c r="AL109" i="1"/>
  <c r="AM109" i="1" s="1"/>
  <c r="AL115" i="1"/>
  <c r="AM115" i="1" s="1"/>
  <c r="AL120" i="1"/>
  <c r="AM120" i="1" s="1"/>
  <c r="AL125" i="1"/>
  <c r="AM125" i="1" s="1"/>
  <c r="AL131" i="1"/>
  <c r="AM131" i="1" s="1"/>
  <c r="AL136" i="1"/>
  <c r="AM136" i="1" s="1"/>
  <c r="AL141" i="1"/>
  <c r="AM141" i="1" s="1"/>
  <c r="AL147" i="1"/>
  <c r="AM147" i="1" s="1"/>
  <c r="AL152" i="1"/>
  <c r="AM152" i="1" s="1"/>
  <c r="AL157" i="1"/>
  <c r="AM157" i="1" s="1"/>
  <c r="AL163" i="1"/>
  <c r="AM163" i="1" s="1"/>
  <c r="AL168" i="1"/>
  <c r="AM168" i="1" s="1"/>
  <c r="AL173" i="1"/>
  <c r="AM173" i="1" s="1"/>
  <c r="AL179" i="1"/>
  <c r="AM179" i="1" s="1"/>
  <c r="AL184" i="1"/>
  <c r="AM184" i="1" s="1"/>
  <c r="AL189" i="1"/>
  <c r="AM189" i="1" s="1"/>
  <c r="AL195" i="1"/>
  <c r="AM195" i="1" s="1"/>
  <c r="AL200" i="1"/>
  <c r="AM200" i="1" s="1"/>
  <c r="AL205" i="1"/>
  <c r="AM205" i="1" s="1"/>
  <c r="AL211" i="1"/>
  <c r="AM211" i="1" s="1"/>
  <c r="AL216" i="1"/>
  <c r="AM216" i="1" s="1"/>
  <c r="AL221" i="1"/>
  <c r="AM221" i="1" s="1"/>
  <c r="AL227" i="1"/>
  <c r="AM227" i="1" s="1"/>
  <c r="AL232" i="1"/>
  <c r="AM232" i="1" s="1"/>
  <c r="AL237" i="1"/>
  <c r="AM237" i="1" s="1"/>
  <c r="AL243" i="1"/>
  <c r="AM243" i="1" s="1"/>
  <c r="AL248" i="1"/>
  <c r="AM248" i="1" s="1"/>
  <c r="AL253" i="1"/>
  <c r="AM253" i="1" s="1"/>
  <c r="AL258" i="1"/>
  <c r="AM258" i="1" s="1"/>
  <c r="AL262" i="1"/>
  <c r="AM262" i="1" s="1"/>
  <c r="AL266" i="1"/>
  <c r="AM266" i="1" s="1"/>
  <c r="AL270" i="1"/>
  <c r="AM270" i="1" s="1"/>
  <c r="AL274" i="1"/>
  <c r="AM274" i="1" s="1"/>
  <c r="AL278" i="1"/>
  <c r="AM278" i="1" s="1"/>
  <c r="AL282" i="1"/>
  <c r="AM282" i="1" s="1"/>
  <c r="AL286" i="1"/>
  <c r="AM286" i="1" s="1"/>
  <c r="AL290" i="1"/>
  <c r="AM290" i="1" s="1"/>
  <c r="AL294" i="1"/>
  <c r="AM294" i="1" s="1"/>
  <c r="AL298" i="1"/>
  <c r="AM298" i="1" s="1"/>
  <c r="AL12" i="1"/>
  <c r="AM12" i="1" s="1"/>
  <c r="AL20" i="1"/>
  <c r="AM20" i="1" s="1"/>
  <c r="AL28" i="1"/>
  <c r="AM28" i="1" s="1"/>
  <c r="AL36" i="1"/>
  <c r="AM36" i="1" s="1"/>
  <c r="AL44" i="1"/>
  <c r="AM44" i="1" s="1"/>
  <c r="AL52" i="1"/>
  <c r="AM52" i="1" s="1"/>
  <c r="AL57" i="1"/>
  <c r="AM57" i="1" s="1"/>
  <c r="AL63" i="1"/>
  <c r="AM63" i="1" s="1"/>
  <c r="AL68" i="1"/>
  <c r="AM68" i="1" s="1"/>
  <c r="AL73" i="1"/>
  <c r="AM73" i="1" s="1"/>
  <c r="AL79" i="1"/>
  <c r="AM79" i="1" s="1"/>
  <c r="AL84" i="1"/>
  <c r="AM84" i="1" s="1"/>
  <c r="AL89" i="1"/>
  <c r="AM89" i="1" s="1"/>
  <c r="AL95" i="1"/>
  <c r="AM95" i="1" s="1"/>
  <c r="AL100" i="1"/>
  <c r="AM100" i="1" s="1"/>
  <c r="AL105" i="1"/>
  <c r="AM105" i="1" s="1"/>
  <c r="AL111" i="1"/>
  <c r="AM111" i="1" s="1"/>
  <c r="AL116" i="1"/>
  <c r="AM116" i="1" s="1"/>
  <c r="AL121" i="1"/>
  <c r="AM121" i="1" s="1"/>
  <c r="AL127" i="1"/>
  <c r="AM127" i="1" s="1"/>
  <c r="AL132" i="1"/>
  <c r="AM132" i="1" s="1"/>
  <c r="AL137" i="1"/>
  <c r="AM137" i="1" s="1"/>
  <c r="AL143" i="1"/>
  <c r="AM143" i="1" s="1"/>
  <c r="AL148" i="1"/>
  <c r="AM148" i="1" s="1"/>
  <c r="AL153" i="1"/>
  <c r="AM153" i="1" s="1"/>
  <c r="AL159" i="1"/>
  <c r="AM159" i="1" s="1"/>
  <c r="AL164" i="1"/>
  <c r="AM164" i="1" s="1"/>
  <c r="AL169" i="1"/>
  <c r="AM169" i="1" s="1"/>
  <c r="AL175" i="1"/>
  <c r="AM175" i="1" s="1"/>
  <c r="AL180" i="1"/>
  <c r="AM180" i="1" s="1"/>
  <c r="AL185" i="1"/>
  <c r="AM185" i="1" s="1"/>
  <c r="AL191" i="1"/>
  <c r="AM191" i="1" s="1"/>
  <c r="AL196" i="1"/>
  <c r="AM196" i="1" s="1"/>
  <c r="AL201" i="1"/>
  <c r="AM201" i="1" s="1"/>
  <c r="AL207" i="1"/>
  <c r="AM207" i="1" s="1"/>
  <c r="AL212" i="1"/>
  <c r="AM212" i="1" s="1"/>
  <c r="AL217" i="1"/>
  <c r="AM217" i="1" s="1"/>
  <c r="AL223" i="1"/>
  <c r="AM223" i="1" s="1"/>
  <c r="AL228" i="1"/>
  <c r="AM228" i="1" s="1"/>
  <c r="AL233" i="1"/>
  <c r="AM233" i="1" s="1"/>
  <c r="AL239" i="1"/>
  <c r="AM239" i="1" s="1"/>
  <c r="AL244" i="1"/>
  <c r="AM244" i="1" s="1"/>
  <c r="AL249" i="1"/>
  <c r="AM249" i="1" s="1"/>
  <c r="AL255" i="1"/>
  <c r="AM255" i="1" s="1"/>
  <c r="AL259" i="1"/>
  <c r="AM259" i="1" s="1"/>
  <c r="AL263" i="1"/>
  <c r="AM263" i="1" s="1"/>
  <c r="AL267" i="1"/>
  <c r="AM267" i="1" s="1"/>
  <c r="AL271" i="1"/>
  <c r="AM271" i="1" s="1"/>
  <c r="AL275" i="1"/>
  <c r="AM275" i="1" s="1"/>
  <c r="AL279" i="1"/>
  <c r="AM279" i="1" s="1"/>
  <c r="AL283" i="1"/>
  <c r="AM283" i="1" s="1"/>
  <c r="AL287" i="1"/>
  <c r="AM287" i="1" s="1"/>
  <c r="AL291" i="1"/>
  <c r="AM291" i="1" s="1"/>
  <c r="AL295" i="1"/>
  <c r="AM295" i="1" s="1"/>
  <c r="AL299" i="1"/>
  <c r="AM299" i="1" s="1"/>
  <c r="AL7" i="1"/>
  <c r="AM7" i="1" s="1"/>
  <c r="AL59" i="1"/>
  <c r="AM59" i="1" s="1"/>
  <c r="AL69" i="1"/>
  <c r="AM69" i="1" s="1"/>
  <c r="AL80" i="1"/>
  <c r="AM80" i="1" s="1"/>
  <c r="AL91" i="1"/>
  <c r="AM91" i="1" s="1"/>
  <c r="AL101" i="1"/>
  <c r="AM101" i="1" s="1"/>
  <c r="AL112" i="1"/>
  <c r="AM112" i="1" s="1"/>
  <c r="AL117" i="1"/>
  <c r="AM117" i="1" s="1"/>
  <c r="AL128" i="1"/>
  <c r="AM128" i="1" s="1"/>
  <c r="AL139" i="1"/>
  <c r="AM139" i="1" s="1"/>
  <c r="AL149" i="1"/>
  <c r="AM149" i="1" s="1"/>
  <c r="AL160" i="1"/>
  <c r="AM160" i="1" s="1"/>
  <c r="AL171" i="1"/>
  <c r="AM171" i="1" s="1"/>
  <c r="AL181" i="1"/>
  <c r="AM181" i="1" s="1"/>
  <c r="AL192" i="1"/>
  <c r="AM192" i="1" s="1"/>
  <c r="AL203" i="1"/>
  <c r="AM203" i="1" s="1"/>
  <c r="AL213" i="1"/>
  <c r="AM213" i="1" s="1"/>
  <c r="AL224" i="1"/>
  <c r="AM224" i="1" s="1"/>
  <c r="AL229" i="1"/>
  <c r="AM229" i="1" s="1"/>
  <c r="AL240" i="1"/>
  <c r="AM240" i="1" s="1"/>
  <c r="AL251" i="1"/>
  <c r="AM251" i="1" s="1"/>
  <c r="AL260" i="1"/>
  <c r="AM260" i="1" s="1"/>
  <c r="AL268" i="1"/>
  <c r="AM268" i="1" s="1"/>
  <c r="AL276" i="1"/>
  <c r="AM276" i="1" s="1"/>
  <c r="AL284" i="1"/>
  <c r="AM284" i="1" s="1"/>
  <c r="AL292" i="1"/>
  <c r="AM292" i="1" s="1"/>
  <c r="AL300" i="1"/>
  <c r="AM300" i="1" s="1"/>
  <c r="AL15" i="1"/>
  <c r="AM15" i="1" s="1"/>
  <c r="AL23" i="1"/>
  <c r="AM23" i="1" s="1"/>
  <c r="AL31" i="1"/>
  <c r="AM31" i="1" s="1"/>
  <c r="AL39" i="1"/>
  <c r="AM39" i="1" s="1"/>
  <c r="AL47" i="1"/>
  <c r="AM47" i="1" s="1"/>
  <c r="AL53" i="1"/>
  <c r="AM53" i="1" s="1"/>
  <c r="AL64" i="1"/>
  <c r="AM64" i="1" s="1"/>
  <c r="AL75" i="1"/>
  <c r="AM75" i="1" s="1"/>
  <c r="AL85" i="1"/>
  <c r="AM85" i="1" s="1"/>
  <c r="AL96" i="1"/>
  <c r="AM96" i="1" s="1"/>
  <c r="AL107" i="1"/>
  <c r="AM107" i="1" s="1"/>
  <c r="AL123" i="1"/>
  <c r="AM123" i="1" s="1"/>
  <c r="AL133" i="1"/>
  <c r="AM133" i="1" s="1"/>
  <c r="AL144" i="1"/>
  <c r="AM144" i="1" s="1"/>
  <c r="AL155" i="1"/>
  <c r="AM155" i="1" s="1"/>
  <c r="AL165" i="1"/>
  <c r="AM165" i="1" s="1"/>
  <c r="AL176" i="1"/>
  <c r="AM176" i="1" s="1"/>
  <c r="AL187" i="1"/>
  <c r="AM187" i="1" s="1"/>
  <c r="AL197" i="1"/>
  <c r="AM197" i="1" s="1"/>
  <c r="AL208" i="1"/>
  <c r="AM208" i="1" s="1"/>
  <c r="AL219" i="1"/>
  <c r="AM219" i="1" s="1"/>
  <c r="AL235" i="1"/>
  <c r="AM235" i="1" s="1"/>
  <c r="AL245" i="1"/>
  <c r="AM245" i="1" s="1"/>
  <c r="AL256" i="1"/>
  <c r="AM256" i="1" s="1"/>
  <c r="AL264" i="1"/>
  <c r="AM264" i="1" s="1"/>
  <c r="AL272" i="1"/>
  <c r="AM272" i="1" s="1"/>
  <c r="AL280" i="1"/>
  <c r="AM280" i="1" s="1"/>
  <c r="AL288" i="1"/>
  <c r="AM288" i="1" s="1"/>
  <c r="AL296" i="1"/>
  <c r="AM296" i="1" s="1"/>
  <c r="AL32" i="1"/>
  <c r="AM32" i="1" s="1"/>
  <c r="AL60" i="1"/>
  <c r="AM60" i="1" s="1"/>
  <c r="AL81" i="1"/>
  <c r="AM81" i="1" s="1"/>
  <c r="AL103" i="1"/>
  <c r="AM103" i="1" s="1"/>
  <c r="AL124" i="1"/>
  <c r="AM124" i="1" s="1"/>
  <c r="AL145" i="1"/>
  <c r="AM145" i="1" s="1"/>
  <c r="AL167" i="1"/>
  <c r="AM167" i="1" s="1"/>
  <c r="AL188" i="1"/>
  <c r="AM188" i="1" s="1"/>
  <c r="AL209" i="1"/>
  <c r="AM209" i="1" s="1"/>
  <c r="AL231" i="1"/>
  <c r="AM231" i="1" s="1"/>
  <c r="AL252" i="1"/>
  <c r="AM252" i="1" s="1"/>
  <c r="AL269" i="1"/>
  <c r="AM269" i="1" s="1"/>
  <c r="AL285" i="1"/>
  <c r="AM285" i="1" s="1"/>
  <c r="AL161" i="1"/>
  <c r="AM161" i="1" s="1"/>
  <c r="AL8" i="1"/>
  <c r="AM8" i="1" s="1"/>
  <c r="AL40" i="1"/>
  <c r="AM40" i="1" s="1"/>
  <c r="AL65" i="1"/>
  <c r="AM65" i="1" s="1"/>
  <c r="AL87" i="1"/>
  <c r="AM87" i="1" s="1"/>
  <c r="AL108" i="1"/>
  <c r="AM108" i="1" s="1"/>
  <c r="AL129" i="1"/>
  <c r="AM129" i="1" s="1"/>
  <c r="AL151" i="1"/>
  <c r="AM151" i="1" s="1"/>
  <c r="AL172" i="1"/>
  <c r="AM172" i="1" s="1"/>
  <c r="AL193" i="1"/>
  <c r="AM193" i="1" s="1"/>
  <c r="AL215" i="1"/>
  <c r="AM215" i="1" s="1"/>
  <c r="AL236" i="1"/>
  <c r="AM236" i="1" s="1"/>
  <c r="AL257" i="1"/>
  <c r="AM257" i="1" s="1"/>
  <c r="AL273" i="1"/>
  <c r="AM273" i="1" s="1"/>
  <c r="AL289" i="1"/>
  <c r="AM289" i="1" s="1"/>
  <c r="AL55" i="1"/>
  <c r="AM55" i="1" s="1"/>
  <c r="AL119" i="1"/>
  <c r="AM119" i="1" s="1"/>
  <c r="AL204" i="1"/>
  <c r="AM204" i="1" s="1"/>
  <c r="AL247" i="1"/>
  <c r="AM247" i="1" s="1"/>
  <c r="AL281" i="1"/>
  <c r="AM281" i="1" s="1"/>
  <c r="AL16" i="1"/>
  <c r="AM16" i="1" s="1"/>
  <c r="AL48" i="1"/>
  <c r="AM48" i="1" s="1"/>
  <c r="AL71" i="1"/>
  <c r="AM71" i="1" s="1"/>
  <c r="AL92" i="1"/>
  <c r="AM92" i="1" s="1"/>
  <c r="AL113" i="1"/>
  <c r="AM113" i="1" s="1"/>
  <c r="AL135" i="1"/>
  <c r="AM135" i="1" s="1"/>
  <c r="AL156" i="1"/>
  <c r="AM156" i="1" s="1"/>
  <c r="AL177" i="1"/>
  <c r="AM177" i="1" s="1"/>
  <c r="AL199" i="1"/>
  <c r="AM199" i="1" s="1"/>
  <c r="AL220" i="1"/>
  <c r="AM220" i="1" s="1"/>
  <c r="AL241" i="1"/>
  <c r="AM241" i="1" s="1"/>
  <c r="AL261" i="1"/>
  <c r="AM261" i="1" s="1"/>
  <c r="AL277" i="1"/>
  <c r="AM277" i="1" s="1"/>
  <c r="AL293" i="1"/>
  <c r="AM293" i="1" s="1"/>
  <c r="AL24" i="1"/>
  <c r="AM24" i="1" s="1"/>
  <c r="AL76" i="1"/>
  <c r="AM76" i="1" s="1"/>
  <c r="AL97" i="1"/>
  <c r="AM97" i="1" s="1"/>
  <c r="AL140" i="1"/>
  <c r="AM140" i="1" s="1"/>
  <c r="AL183" i="1"/>
  <c r="AM183" i="1" s="1"/>
  <c r="AL225" i="1"/>
  <c r="AM225" i="1" s="1"/>
  <c r="AL265" i="1"/>
  <c r="AM265" i="1" s="1"/>
  <c r="AL297" i="1"/>
  <c r="AM297" i="1" s="1"/>
  <c r="C52" i="3"/>
  <c r="D52" i="3"/>
  <c r="C51" i="3"/>
  <c r="D51" i="3"/>
  <c r="C4" i="3" l="1"/>
  <c r="C3" i="3"/>
  <c r="C2" i="3"/>
  <c r="C6" i="3"/>
  <c r="C5" i="3"/>
  <c r="C7" i="3"/>
  <c r="C8" i="3"/>
  <c r="C10" i="3"/>
  <c r="C11" i="3"/>
  <c r="C9" i="3"/>
  <c r="C12" i="3"/>
  <c r="C101" i="3"/>
  <c r="C100" i="3"/>
  <c r="C99" i="3"/>
  <c r="C102" i="3"/>
  <c r="C17" i="3"/>
  <c r="C16" i="3"/>
  <c r="C13" i="3"/>
  <c r="C15" i="3"/>
  <c r="C14" i="3"/>
  <c r="C20" i="3"/>
  <c r="C18" i="3"/>
  <c r="C19" i="3"/>
  <c r="C22" i="3"/>
  <c r="C21" i="3"/>
  <c r="C26" i="3"/>
  <c r="C23" i="3"/>
  <c r="C24" i="3"/>
  <c r="C25" i="3"/>
  <c r="C27" i="3"/>
  <c r="C33" i="3"/>
  <c r="C35" i="3"/>
  <c r="C36" i="3"/>
  <c r="C30" i="3"/>
  <c r="C31" i="3"/>
  <c r="C34" i="3"/>
  <c r="C32" i="3"/>
  <c r="C28" i="3"/>
  <c r="C29" i="3"/>
  <c r="C39" i="3"/>
  <c r="C37" i="3"/>
  <c r="C38" i="3"/>
  <c r="C40" i="3"/>
  <c r="C41" i="3"/>
  <c r="C42" i="3"/>
  <c r="C43" i="3"/>
  <c r="C44" i="3"/>
  <c r="C48" i="3"/>
  <c r="C45" i="3"/>
  <c r="C49" i="3"/>
  <c r="C46" i="3"/>
  <c r="C47" i="3"/>
  <c r="C50" i="3"/>
  <c r="C72" i="3"/>
  <c r="C59" i="3"/>
  <c r="C65" i="3"/>
  <c r="C68" i="3"/>
  <c r="C53" i="3"/>
  <c r="C56" i="3"/>
  <c r="C55" i="3"/>
  <c r="C61" i="3"/>
  <c r="C67" i="3"/>
  <c r="C64" i="3"/>
  <c r="C60" i="3"/>
  <c r="C54" i="3"/>
  <c r="C70" i="3"/>
  <c r="C71" i="3"/>
  <c r="C57" i="3"/>
  <c r="C66" i="3"/>
  <c r="C63" i="3"/>
  <c r="C58" i="3"/>
  <c r="C69" i="3"/>
  <c r="C74" i="3"/>
  <c r="C62" i="3"/>
  <c r="C73" i="3"/>
  <c r="C79" i="3"/>
  <c r="C75" i="3"/>
  <c r="C76" i="3"/>
  <c r="C77" i="3"/>
  <c r="C78" i="3"/>
  <c r="C81" i="3"/>
  <c r="C80" i="3"/>
  <c r="C96" i="3"/>
  <c r="C94" i="3"/>
  <c r="C97" i="3"/>
  <c r="C95" i="3"/>
  <c r="C98" i="3"/>
  <c r="C105" i="3"/>
  <c r="C104" i="3"/>
  <c r="C103" i="3"/>
  <c r="C107" i="3"/>
  <c r="C108" i="3"/>
  <c r="C106" i="3"/>
  <c r="C112" i="3"/>
  <c r="C111" i="3"/>
  <c r="C109" i="3"/>
  <c r="C110" i="3"/>
  <c r="C113" i="3"/>
  <c r="C114" i="3"/>
  <c r="C123" i="3"/>
  <c r="C122" i="3"/>
  <c r="C121" i="3"/>
  <c r="C120" i="3"/>
  <c r="C117" i="3"/>
  <c r="C118" i="3"/>
  <c r="C115" i="3"/>
  <c r="C116" i="3"/>
  <c r="C119" i="3"/>
  <c r="C92" i="3"/>
  <c r="C86" i="3"/>
  <c r="C93" i="3"/>
  <c r="C91" i="3"/>
  <c r="C84" i="3"/>
  <c r="C90" i="3"/>
  <c r="C87" i="3"/>
  <c r="C83" i="3"/>
  <c r="C88" i="3"/>
  <c r="C89" i="3"/>
  <c r="C82" i="3"/>
  <c r="C85" i="3"/>
  <c r="S359" i="2"/>
  <c r="S112" i="2"/>
  <c r="S42" i="2"/>
  <c r="S43" i="2"/>
  <c r="S44" i="2"/>
  <c r="S45" i="2"/>
  <c r="S46" i="2"/>
  <c r="S47" i="2"/>
  <c r="S243" i="2"/>
  <c r="S244" i="2"/>
  <c r="S245" i="2"/>
  <c r="S246" i="2"/>
  <c r="S247" i="2"/>
  <c r="S248" i="2"/>
  <c r="S249" i="2"/>
  <c r="S250" i="2"/>
  <c r="S251" i="2"/>
  <c r="S252" i="2"/>
  <c r="S253" i="2"/>
  <c r="S254" i="2"/>
  <c r="S255" i="2"/>
  <c r="S256" i="2"/>
  <c r="S257" i="2"/>
  <c r="S258" i="2"/>
  <c r="S259" i="2"/>
  <c r="S260" i="2"/>
  <c r="S261" i="2"/>
  <c r="S262" i="2"/>
  <c r="S263" i="2"/>
  <c r="S264" i="2"/>
  <c r="S88" i="2"/>
  <c r="S89" i="2"/>
  <c r="S90" i="2"/>
  <c r="S91" i="2"/>
  <c r="S92" i="2"/>
  <c r="S93" i="2"/>
  <c r="S94" i="2"/>
  <c r="S95" i="2"/>
  <c r="S96" i="2"/>
  <c r="S97" i="2"/>
  <c r="S98" i="2"/>
  <c r="S99" i="2"/>
  <c r="S100" i="2"/>
  <c r="S101" i="2"/>
  <c r="S102" i="2"/>
  <c r="S103" i="2"/>
  <c r="S104" i="2"/>
  <c r="S105" i="2"/>
  <c r="S106" i="2"/>
  <c r="S107" i="2"/>
  <c r="S108" i="2"/>
  <c r="S109" i="2"/>
  <c r="S110" i="2"/>
  <c r="S111" i="2"/>
  <c r="S113" i="2"/>
  <c r="S114" i="2"/>
  <c r="S115" i="2"/>
  <c r="S116" i="2"/>
  <c r="S117" i="2"/>
  <c r="S118" i="2"/>
  <c r="S119" i="2"/>
  <c r="S120" i="2"/>
  <c r="S121" i="2"/>
  <c r="S15" i="2"/>
  <c r="S48" i="2"/>
  <c r="S49" i="2"/>
  <c r="S50" i="2"/>
  <c r="S51" i="2"/>
  <c r="S52" i="2"/>
  <c r="S53" i="2"/>
  <c r="S54" i="2"/>
  <c r="S55" i="2"/>
  <c r="S56" i="2"/>
  <c r="S57" i="2"/>
  <c r="S58" i="2"/>
  <c r="S59" i="2"/>
  <c r="S60" i="2"/>
  <c r="S16" i="2"/>
  <c r="S265" i="2"/>
  <c r="S266" i="2"/>
  <c r="S267" i="2"/>
  <c r="S268" i="2"/>
  <c r="S269" i="2"/>
  <c r="S270" i="2"/>
  <c r="S271" i="2"/>
  <c r="S272" i="2"/>
  <c r="S273" i="2"/>
  <c r="S274" i="2"/>
  <c r="S275" i="2"/>
  <c r="S276" i="2"/>
  <c r="S277" i="2"/>
  <c r="S278" i="2"/>
  <c r="S279" i="2"/>
  <c r="S280" i="2"/>
  <c r="S281" i="2"/>
  <c r="S282" i="2"/>
  <c r="S283" i="2"/>
  <c r="S284" i="2"/>
  <c r="S285" i="2"/>
  <c r="S286"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4"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 i="2"/>
  <c r="S3" i="2"/>
  <c r="S4" i="2"/>
  <c r="S5" i="2"/>
  <c r="S6" i="2"/>
  <c r="S7" i="2"/>
  <c r="S8" i="2"/>
  <c r="S9" i="2"/>
  <c r="S10" i="2"/>
  <c r="S11" i="2"/>
  <c r="S12" i="2"/>
  <c r="S13" i="2"/>
  <c r="S326" i="2"/>
  <c r="S327" i="2"/>
  <c r="S328" i="2"/>
  <c r="S329" i="2"/>
  <c r="S330" i="2"/>
  <c r="S331" i="2"/>
  <c r="S332" i="2"/>
  <c r="S61" i="2"/>
  <c r="S62" i="2"/>
  <c r="S63" i="2"/>
  <c r="S64" i="2"/>
  <c r="S65" i="2"/>
  <c r="S66" i="2"/>
  <c r="S67" i="2"/>
  <c r="S68" i="2"/>
  <c r="S69" i="2"/>
  <c r="S70" i="2"/>
  <c r="S71" i="2"/>
  <c r="S72" i="2"/>
  <c r="S73" i="2"/>
  <c r="S74" i="2"/>
  <c r="S75" i="2"/>
  <c r="S76" i="2"/>
  <c r="S77" i="2"/>
  <c r="S78" i="2"/>
  <c r="S79" i="2"/>
  <c r="S80" i="2"/>
  <c r="S81" i="2"/>
  <c r="S82" i="2"/>
  <c r="S83" i="2"/>
  <c r="S84" i="2"/>
  <c r="S85" i="2"/>
  <c r="S86" i="2"/>
  <c r="S87" i="2"/>
  <c r="S122" i="2"/>
  <c r="S123" i="2"/>
  <c r="S124" i="2"/>
  <c r="S125" i="2"/>
  <c r="S126" i="2"/>
  <c r="S127" i="2"/>
  <c r="S128" i="2"/>
  <c r="S129" i="2"/>
  <c r="S130" i="2"/>
  <c r="S131" i="2"/>
  <c r="S132" i="2"/>
  <c r="S133" i="2"/>
  <c r="S134" i="2"/>
  <c r="S135" i="2"/>
  <c r="S136" i="2"/>
  <c r="S137" i="2"/>
  <c r="S138" i="2"/>
  <c r="S139" i="2"/>
  <c r="S140" i="2"/>
  <c r="S141" i="2"/>
  <c r="S142" i="2"/>
  <c r="S143" i="2"/>
  <c r="S144" i="2"/>
  <c r="S320" i="2"/>
  <c r="S321" i="2"/>
  <c r="S322" i="2"/>
  <c r="S323" i="2"/>
  <c r="S324" i="2"/>
  <c r="S325" i="2"/>
  <c r="S360" i="2"/>
  <c r="S361" i="2"/>
  <c r="S362" i="2"/>
  <c r="S363" i="2"/>
  <c r="S145" i="2"/>
  <c r="S146" i="2"/>
  <c r="S147" i="2"/>
  <c r="S148" i="2"/>
  <c r="S149" i="2"/>
  <c r="S150" i="2"/>
  <c r="S151" i="2"/>
  <c r="S152" i="2"/>
  <c r="S153" i="2"/>
  <c r="S154" i="2"/>
  <c r="S155" i="2"/>
  <c r="S156" i="2"/>
  <c r="S157" i="2"/>
  <c r="S158" i="2"/>
  <c r="S159" i="2"/>
  <c r="S160" i="2"/>
  <c r="S161" i="2"/>
  <c r="S300" i="2"/>
  <c r="S301" i="2"/>
  <c r="S302" i="2"/>
  <c r="S303" i="2"/>
  <c r="S304" i="2"/>
  <c r="S342" i="2"/>
  <c r="S343" i="2"/>
  <c r="S344" i="2"/>
  <c r="S345" i="2"/>
  <c r="S346" i="2"/>
  <c r="S347" i="2"/>
  <c r="S348" i="2"/>
  <c r="S349" i="2"/>
  <c r="S287" i="2"/>
  <c r="S288" i="2"/>
  <c r="S289" i="2"/>
  <c r="S290" i="2"/>
  <c r="S291" i="2"/>
  <c r="S292" i="2"/>
  <c r="S293" i="2"/>
  <c r="S294" i="2"/>
  <c r="S295" i="2"/>
  <c r="S296" i="2"/>
  <c r="S297" i="2"/>
  <c r="S298" i="2"/>
  <c r="S299" i="2"/>
  <c r="S305" i="2"/>
  <c r="S306" i="2"/>
  <c r="S307" i="2"/>
  <c r="S308" i="2"/>
  <c r="S309" i="2"/>
  <c r="S310" i="2"/>
  <c r="S311" i="2"/>
  <c r="S312" i="2"/>
  <c r="S313" i="2"/>
  <c r="S314" i="2"/>
  <c r="S315" i="2"/>
  <c r="S316" i="2"/>
  <c r="S317" i="2"/>
  <c r="S318" i="2"/>
  <c r="S319" i="2"/>
  <c r="S364" i="2"/>
  <c r="S365" i="2"/>
  <c r="S366" i="2"/>
  <c r="S367" i="2"/>
  <c r="S368" i="2"/>
  <c r="S369" i="2"/>
  <c r="S370" i="2"/>
  <c r="S371" i="2"/>
  <c r="S372" i="2"/>
  <c r="S350" i="2"/>
  <c r="S351" i="2"/>
  <c r="S352" i="2"/>
  <c r="S353" i="2"/>
  <c r="S354" i="2"/>
  <c r="S355" i="2"/>
  <c r="S356" i="2"/>
  <c r="S357" i="2"/>
  <c r="S358" i="2"/>
  <c r="S339" i="2"/>
  <c r="S340" i="2"/>
  <c r="S341" i="2"/>
  <c r="S333" i="2"/>
  <c r="S334" i="2"/>
  <c r="S335" i="2"/>
  <c r="S336" i="2"/>
  <c r="S337" i="2"/>
  <c r="S338" i="2"/>
  <c r="S17" i="2"/>
  <c r="S18" i="2"/>
  <c r="S19" i="2"/>
  <c r="S20" i="2"/>
  <c r="S21" i="2"/>
  <c r="S22" i="2"/>
  <c r="S23" i="2"/>
  <c r="S24" i="2"/>
  <c r="S25" i="2"/>
  <c r="S26" i="2"/>
  <c r="S27" i="2"/>
  <c r="S28" i="2"/>
  <c r="S29" i="2"/>
  <c r="S30" i="2"/>
  <c r="S31" i="2"/>
  <c r="S32" i="2"/>
  <c r="S33" i="2"/>
  <c r="S34" i="2"/>
  <c r="S35" i="2"/>
  <c r="S36" i="2"/>
  <c r="S37" i="2"/>
  <c r="S38" i="2"/>
  <c r="S39" i="2"/>
  <c r="S40" i="2"/>
  <c r="S41" i="2"/>
  <c r="D4" i="3" l="1"/>
  <c r="D3" i="3"/>
  <c r="D2" i="3"/>
  <c r="D6" i="3"/>
  <c r="D5" i="3"/>
  <c r="D7" i="3"/>
  <c r="D8" i="3"/>
  <c r="D10" i="3"/>
  <c r="D11" i="3"/>
  <c r="D9" i="3"/>
  <c r="D12" i="3"/>
  <c r="D101" i="3"/>
  <c r="D100" i="3"/>
  <c r="D99" i="3"/>
  <c r="D102" i="3"/>
  <c r="D17" i="3"/>
  <c r="D16" i="3"/>
  <c r="D13" i="3"/>
  <c r="D15" i="3"/>
  <c r="D14" i="3"/>
  <c r="D20" i="3"/>
  <c r="D18" i="3"/>
  <c r="D19" i="3"/>
  <c r="D22" i="3"/>
  <c r="D21" i="3"/>
  <c r="D26" i="3"/>
  <c r="D23" i="3"/>
  <c r="D24" i="3"/>
  <c r="D25" i="3"/>
  <c r="D27" i="3"/>
  <c r="D33" i="3"/>
  <c r="D35" i="3"/>
  <c r="D36" i="3"/>
  <c r="D30" i="3"/>
  <c r="D31" i="3"/>
  <c r="D34" i="3"/>
  <c r="D32" i="3"/>
  <c r="D28" i="3"/>
  <c r="D29" i="3"/>
  <c r="D39" i="3"/>
  <c r="D37" i="3"/>
  <c r="D38" i="3"/>
  <c r="D40" i="3"/>
  <c r="D41" i="3"/>
  <c r="D42" i="3"/>
  <c r="D43" i="3"/>
  <c r="D44" i="3"/>
  <c r="D48" i="3"/>
  <c r="D45" i="3"/>
  <c r="D49" i="3"/>
  <c r="D46" i="3"/>
  <c r="D47" i="3"/>
  <c r="D50" i="3"/>
  <c r="D72" i="3"/>
  <c r="D59" i="3"/>
  <c r="D65" i="3"/>
  <c r="D68" i="3"/>
  <c r="D53" i="3"/>
  <c r="D56" i="3"/>
  <c r="D55" i="3"/>
  <c r="D61" i="3"/>
  <c r="D67" i="3"/>
  <c r="D64" i="3"/>
  <c r="D60" i="3"/>
  <c r="D54" i="3"/>
  <c r="D70" i="3"/>
  <c r="D71" i="3"/>
  <c r="D57" i="3"/>
  <c r="D66" i="3"/>
  <c r="D63" i="3"/>
  <c r="D58" i="3"/>
  <c r="D69" i="3"/>
  <c r="D74" i="3"/>
  <c r="D62" i="3"/>
  <c r="D73" i="3"/>
  <c r="D79" i="3"/>
  <c r="D75" i="3"/>
  <c r="D76" i="3"/>
  <c r="D77" i="3"/>
  <c r="D78" i="3"/>
  <c r="D81" i="3"/>
  <c r="D80" i="3"/>
  <c r="D96" i="3"/>
  <c r="D94" i="3"/>
  <c r="D97" i="3"/>
  <c r="D95" i="3"/>
  <c r="D98" i="3"/>
  <c r="D105" i="3"/>
  <c r="D104" i="3"/>
  <c r="D103" i="3"/>
  <c r="D107" i="3"/>
  <c r="D108" i="3"/>
  <c r="D106" i="3"/>
  <c r="D112" i="3"/>
  <c r="D111" i="3"/>
  <c r="D109" i="3"/>
  <c r="D110" i="3"/>
  <c r="D113" i="3"/>
  <c r="D114" i="3"/>
  <c r="D123" i="3"/>
  <c r="D122" i="3"/>
  <c r="D121" i="3"/>
  <c r="D120" i="3"/>
  <c r="D117" i="3"/>
  <c r="D118" i="3"/>
  <c r="D115" i="3"/>
  <c r="D116" i="3"/>
  <c r="D119" i="3"/>
  <c r="D92" i="3"/>
  <c r="D86" i="3"/>
  <c r="D93" i="3"/>
  <c r="D91" i="3"/>
  <c r="D84" i="3"/>
  <c r="D90" i="3"/>
  <c r="D87" i="3"/>
  <c r="D83" i="3"/>
  <c r="D88" i="3"/>
  <c r="D89" i="3"/>
  <c r="D82" i="3"/>
  <c r="D85" i="3"/>
  <c r="E51" i="3" l="1"/>
  <c r="E52" i="3" s="1"/>
  <c r="AE6" i="1"/>
  <c r="W6" i="1" l="1"/>
  <c r="Y6" i="1" s="1"/>
  <c r="AA6" i="1" s="1"/>
  <c r="AC6" i="1" s="1"/>
  <c r="E42" i="3" l="1"/>
  <c r="E27" i="3"/>
  <c r="J79" i="3" l="1"/>
  <c r="K79" i="3" s="1"/>
  <c r="E5" i="3"/>
  <c r="J126" i="3"/>
  <c r="K126" i="3" s="1"/>
  <c r="J127" i="3"/>
  <c r="K127" i="3" s="1"/>
  <c r="J128" i="3"/>
  <c r="K128" i="3" s="1"/>
  <c r="J129" i="3"/>
  <c r="K129" i="3" s="1"/>
  <c r="E43" i="3"/>
  <c r="E37" i="3"/>
  <c r="E45" i="3"/>
  <c r="E75" i="3"/>
  <c r="E18" i="3"/>
  <c r="J52" i="3" s="1"/>
  <c r="E23" i="3"/>
  <c r="J2" i="3" l="1"/>
  <c r="E3" i="3"/>
  <c r="J7" i="3"/>
  <c r="E6" i="3"/>
  <c r="E7" i="3" s="1"/>
  <c r="J135" i="3"/>
  <c r="J136" i="3"/>
  <c r="K136" i="3" s="1"/>
  <c r="J113" i="3"/>
  <c r="K113" i="3" s="1"/>
  <c r="J114" i="3"/>
  <c r="K114" i="3" s="1"/>
  <c r="J115" i="3"/>
  <c r="K115" i="3" s="1"/>
  <c r="J215" i="3"/>
  <c r="K215" i="3" s="1"/>
  <c r="J212" i="3"/>
  <c r="K212" i="3" s="1"/>
  <c r="J213" i="3"/>
  <c r="K213" i="3" s="1"/>
  <c r="J214" i="3"/>
  <c r="K214" i="3" s="1"/>
  <c r="J211" i="3"/>
  <c r="K211" i="3" s="1"/>
  <c r="J57" i="3"/>
  <c r="K57" i="3" s="1"/>
  <c r="J130" i="3"/>
  <c r="K130" i="3" s="1"/>
  <c r="J131" i="3"/>
  <c r="K131" i="3" s="1"/>
  <c r="J132" i="3"/>
  <c r="K132" i="3" s="1"/>
  <c r="E9" i="3"/>
  <c r="E10" i="3" s="1"/>
  <c r="E44" i="3"/>
  <c r="K135" i="3"/>
  <c r="E19" i="3"/>
  <c r="E76" i="3"/>
  <c r="E24" i="3"/>
  <c r="E38" i="3"/>
  <c r="E39" i="3" s="1"/>
  <c r="J120" i="3" s="1"/>
  <c r="K120" i="3" s="1"/>
  <c r="E99" i="3"/>
  <c r="E100" i="3" s="1"/>
  <c r="E101" i="3" s="1"/>
  <c r="E4" i="3" l="1"/>
  <c r="AL6" i="1"/>
  <c r="AM6" i="1" s="1"/>
  <c r="J5" i="3"/>
  <c r="K5" i="3" s="1"/>
  <c r="J6" i="3"/>
  <c r="J14" i="3"/>
  <c r="E8" i="3"/>
  <c r="J15" i="3" s="1"/>
  <c r="J53" i="3"/>
  <c r="E20" i="3"/>
  <c r="J54" i="3" s="1"/>
  <c r="J12" i="3"/>
  <c r="J10" i="3"/>
  <c r="J8" i="3"/>
  <c r="J9" i="3"/>
  <c r="J13" i="3"/>
  <c r="J11" i="3"/>
  <c r="J20" i="3"/>
  <c r="E11" i="3"/>
  <c r="J21" i="3" s="1"/>
  <c r="J3" i="3"/>
  <c r="J4" i="3"/>
  <c r="J299" i="3"/>
  <c r="K299" i="3" s="1"/>
  <c r="J300" i="3"/>
  <c r="K300" i="3" s="1"/>
  <c r="J298" i="3"/>
  <c r="K298" i="3" s="1"/>
  <c r="J119" i="3"/>
  <c r="K119" i="3" s="1"/>
  <c r="J117" i="3"/>
  <c r="K117" i="3" s="1"/>
  <c r="J116" i="3"/>
  <c r="K116" i="3" s="1"/>
  <c r="J118" i="3"/>
  <c r="K118" i="3" s="1"/>
  <c r="J19" i="3"/>
  <c r="J16" i="3"/>
  <c r="J18" i="3"/>
  <c r="J17" i="3"/>
  <c r="J134" i="3"/>
  <c r="K134" i="3" s="1"/>
  <c r="J133" i="3"/>
  <c r="K133" i="3" s="1"/>
  <c r="J296" i="3"/>
  <c r="K296" i="3" s="1"/>
  <c r="J297" i="3"/>
  <c r="K297" i="3" s="1"/>
  <c r="J218" i="3"/>
  <c r="K218" i="3" s="1"/>
  <c r="J216" i="3"/>
  <c r="J217" i="3"/>
  <c r="K217" i="3" s="1"/>
  <c r="J60" i="3"/>
  <c r="K60" i="3" s="1"/>
  <c r="J64" i="3"/>
  <c r="K64" i="3" s="1"/>
  <c r="J61" i="3"/>
  <c r="K61" i="3" s="1"/>
  <c r="J58" i="3"/>
  <c r="K58" i="3" s="1"/>
  <c r="J59" i="3"/>
  <c r="K59" i="3" s="1"/>
  <c r="J63" i="3"/>
  <c r="K63" i="3" s="1"/>
  <c r="J65" i="3"/>
  <c r="K65" i="3" s="1"/>
  <c r="J62" i="3"/>
  <c r="K62" i="3" s="1"/>
  <c r="E46" i="3"/>
  <c r="K216" i="3"/>
  <c r="E25" i="3"/>
  <c r="E26" i="3" s="1"/>
  <c r="E102" i="3"/>
  <c r="E40" i="3"/>
  <c r="E53" i="3"/>
  <c r="E77" i="3"/>
  <c r="E12" i="3" l="1"/>
  <c r="J22" i="3" s="1"/>
  <c r="J73" i="3"/>
  <c r="K73" i="3" s="1"/>
  <c r="J78" i="3"/>
  <c r="K78" i="3" s="1"/>
  <c r="J75" i="3"/>
  <c r="K75" i="3" s="1"/>
  <c r="J76" i="3"/>
  <c r="K76" i="3" s="1"/>
  <c r="J77" i="3"/>
  <c r="K77" i="3" s="1"/>
  <c r="J74" i="3"/>
  <c r="K74" i="3" s="1"/>
  <c r="J153" i="3"/>
  <c r="K153" i="3" s="1"/>
  <c r="J155" i="3"/>
  <c r="K155" i="3" s="1"/>
  <c r="J154" i="3"/>
  <c r="J152" i="3"/>
  <c r="K152" i="3" s="1"/>
  <c r="J123" i="3"/>
  <c r="K123" i="3" s="1"/>
  <c r="J124" i="3"/>
  <c r="K124" i="3" s="1"/>
  <c r="J122" i="3"/>
  <c r="K122" i="3" s="1"/>
  <c r="J121" i="3"/>
  <c r="K121" i="3" s="1"/>
  <c r="J301" i="3"/>
  <c r="K301" i="3" s="1"/>
  <c r="E47" i="3"/>
  <c r="E48" i="3" s="1"/>
  <c r="J137" i="3"/>
  <c r="K137" i="3" s="1"/>
  <c r="J138" i="3"/>
  <c r="K138" i="3" s="1"/>
  <c r="J139" i="3"/>
  <c r="K139" i="3" s="1"/>
  <c r="J221" i="3"/>
  <c r="K221" i="3" s="1"/>
  <c r="J222" i="3"/>
  <c r="K222" i="3" s="1"/>
  <c r="J219" i="3"/>
  <c r="K219" i="3" s="1"/>
  <c r="J220" i="3"/>
  <c r="K220" i="3" s="1"/>
  <c r="J72" i="3"/>
  <c r="K72" i="3" s="1"/>
  <c r="J69" i="3"/>
  <c r="K69" i="3" s="1"/>
  <c r="J66" i="3"/>
  <c r="K66" i="3" s="1"/>
  <c r="J67" i="3"/>
  <c r="K67" i="3" s="1"/>
  <c r="J70" i="3"/>
  <c r="K70" i="3" s="1"/>
  <c r="J68" i="3"/>
  <c r="K68" i="3" s="1"/>
  <c r="J71" i="3"/>
  <c r="K71" i="3" s="1"/>
  <c r="K154" i="3"/>
  <c r="E41" i="3"/>
  <c r="E21" i="3"/>
  <c r="E78" i="3"/>
  <c r="E79" i="3" s="1"/>
  <c r="J225" i="3" l="1"/>
  <c r="K225" i="3" s="1"/>
  <c r="J227" i="3"/>
  <c r="K227" i="3" s="1"/>
  <c r="J226" i="3"/>
  <c r="K226" i="3" s="1"/>
  <c r="J228" i="3"/>
  <c r="K228" i="3" s="1"/>
  <c r="J55" i="3"/>
  <c r="E22" i="3"/>
  <c r="J56" i="3" s="1"/>
  <c r="J143" i="3"/>
  <c r="K143" i="3" s="1"/>
  <c r="J144" i="3"/>
  <c r="K144" i="3" s="1"/>
  <c r="E49" i="3"/>
  <c r="J140" i="3"/>
  <c r="K140" i="3" s="1"/>
  <c r="J141" i="3"/>
  <c r="K141" i="3" s="1"/>
  <c r="J142" i="3"/>
  <c r="K142" i="3" s="1"/>
  <c r="J125" i="3"/>
  <c r="K125" i="3" s="1"/>
  <c r="J223" i="3"/>
  <c r="K223" i="3" s="1"/>
  <c r="J224" i="3"/>
  <c r="K224" i="3" s="1"/>
  <c r="J146" i="3" l="1"/>
  <c r="K146" i="3" s="1"/>
  <c r="J147" i="3"/>
  <c r="K147" i="3" s="1"/>
  <c r="J145" i="3"/>
  <c r="K145" i="3" s="1"/>
  <c r="E50" i="3"/>
  <c r="E35" i="3"/>
  <c r="J148" i="3" l="1"/>
  <c r="K148" i="3" s="1"/>
  <c r="J149" i="3"/>
  <c r="K149" i="3" s="1"/>
  <c r="J150" i="3"/>
  <c r="K150" i="3" s="1"/>
  <c r="J151" i="3"/>
  <c r="K151" i="3" s="1"/>
  <c r="J100" i="3"/>
  <c r="K100" i="3" s="1"/>
  <c r="E36" i="3"/>
  <c r="J112" i="3" l="1"/>
  <c r="J109" i="3"/>
  <c r="K109" i="3" s="1"/>
  <c r="J106" i="3"/>
  <c r="K106" i="3" s="1"/>
  <c r="J103" i="3"/>
  <c r="K103" i="3" s="1"/>
  <c r="J110" i="3"/>
  <c r="J107" i="3"/>
  <c r="K107" i="3" s="1"/>
  <c r="J104" i="3"/>
  <c r="K104" i="3" s="1"/>
  <c r="J101" i="3"/>
  <c r="K101" i="3" s="1"/>
  <c r="J105" i="3"/>
  <c r="K105" i="3" s="1"/>
  <c r="J108" i="3"/>
  <c r="K108" i="3" s="1"/>
  <c r="J102" i="3"/>
  <c r="K102" i="3" s="1"/>
  <c r="J111" i="3"/>
  <c r="K111" i="3" s="1"/>
  <c r="K110" i="3"/>
  <c r="K112" i="3"/>
  <c r="E13" i="3"/>
  <c r="J25" i="3" l="1"/>
  <c r="J26" i="3"/>
  <c r="J23" i="3"/>
  <c r="J24" i="3"/>
  <c r="E14" i="3" l="1"/>
  <c r="E15" i="3" s="1"/>
  <c r="E16" i="3" s="1"/>
  <c r="J35" i="3"/>
  <c r="J32" i="3"/>
  <c r="J29" i="3"/>
  <c r="J34" i="3"/>
  <c r="J36" i="3"/>
  <c r="J33" i="3"/>
  <c r="J30" i="3"/>
  <c r="J27" i="3"/>
  <c r="J28" i="3"/>
  <c r="J31" i="3"/>
  <c r="J38" i="3"/>
  <c r="J42" i="3"/>
  <c r="J39" i="3"/>
  <c r="J40" i="3"/>
  <c r="J37" i="3"/>
  <c r="J41" i="3"/>
  <c r="E17" i="3" l="1"/>
  <c r="J47" i="3"/>
  <c r="J43" i="3"/>
  <c r="J44" i="3"/>
  <c r="J46" i="3"/>
  <c r="J45" i="3"/>
  <c r="E54" i="3"/>
  <c r="E55" i="3" s="1"/>
  <c r="E56" i="3" l="1"/>
  <c r="J192" i="3"/>
  <c r="K192" i="3" s="1"/>
  <c r="J193" i="3"/>
  <c r="K193" i="3" s="1"/>
  <c r="J194" i="3"/>
  <c r="K194" i="3" s="1"/>
  <c r="J51" i="3"/>
  <c r="J48" i="3"/>
  <c r="J50" i="3"/>
  <c r="J49" i="3"/>
  <c r="J182" i="3"/>
  <c r="K182" i="3" s="1"/>
  <c r="J184" i="3"/>
  <c r="K184" i="3" s="1"/>
  <c r="J183" i="3"/>
  <c r="K183" i="3" s="1"/>
  <c r="E28" i="3"/>
  <c r="J195" i="3" l="1"/>
  <c r="K195" i="3" s="1"/>
  <c r="J196" i="3"/>
  <c r="K196" i="3" s="1"/>
  <c r="N126" i="3" s="1"/>
  <c r="J80" i="3"/>
  <c r="K80" i="3" s="1"/>
  <c r="J81" i="3"/>
  <c r="K81" i="3" s="1"/>
  <c r="E29" i="3"/>
  <c r="E30" i="3" s="1"/>
  <c r="N127" i="3" l="1"/>
  <c r="O126" i="3"/>
  <c r="J86" i="3"/>
  <c r="K86" i="3" s="1"/>
  <c r="J83" i="3"/>
  <c r="K83" i="3" s="1"/>
  <c r="J85" i="3"/>
  <c r="K85" i="3" s="1"/>
  <c r="E31" i="3"/>
  <c r="J84" i="3"/>
  <c r="K84" i="3" s="1"/>
  <c r="J82" i="3"/>
  <c r="K82" i="3" s="1"/>
  <c r="E57" i="3"/>
  <c r="O127" i="3" l="1"/>
  <c r="N128" i="3"/>
  <c r="J92" i="3"/>
  <c r="K92" i="3" s="1"/>
  <c r="J91" i="3"/>
  <c r="K91" i="3" s="1"/>
  <c r="J89" i="3"/>
  <c r="K89" i="3" s="1"/>
  <c r="J88" i="3"/>
  <c r="K88" i="3" s="1"/>
  <c r="J90" i="3"/>
  <c r="K90" i="3" s="1"/>
  <c r="J94" i="3"/>
  <c r="K94" i="3" s="1"/>
  <c r="J87" i="3"/>
  <c r="K87" i="3" s="1"/>
  <c r="J93" i="3"/>
  <c r="K93" i="3" s="1"/>
  <c r="E32" i="3"/>
  <c r="E33" i="3" s="1"/>
  <c r="J197" i="3"/>
  <c r="K197" i="3" s="1"/>
  <c r="J97" i="3" l="1"/>
  <c r="K97" i="3" s="1"/>
  <c r="E34" i="3"/>
  <c r="O128" i="3"/>
  <c r="N129" i="3"/>
  <c r="O129" i="3" s="1"/>
  <c r="J95" i="3"/>
  <c r="K95" i="3" s="1"/>
  <c r="J96" i="3"/>
  <c r="K96" i="3" s="1"/>
  <c r="J99" i="3" l="1"/>
  <c r="K99" i="3" s="1"/>
  <c r="J98" i="3"/>
  <c r="K98" i="3" s="1"/>
  <c r="N130" i="3"/>
  <c r="E58" i="3"/>
  <c r="E59" i="3" s="1"/>
  <c r="N131" i="3" l="1"/>
  <c r="O130" i="3"/>
  <c r="J201" i="3"/>
  <c r="K201" i="3" s="1"/>
  <c r="J202" i="3"/>
  <c r="K202" i="3" s="1"/>
  <c r="J203" i="3"/>
  <c r="K203" i="3" s="1"/>
  <c r="E60" i="3"/>
  <c r="J200" i="3"/>
  <c r="K200" i="3" s="1"/>
  <c r="J198" i="3"/>
  <c r="K198" i="3" s="1"/>
  <c r="J199" i="3"/>
  <c r="K199" i="3" s="1"/>
  <c r="O131" i="3" l="1"/>
  <c r="N132" i="3"/>
  <c r="O132" i="3" s="1"/>
  <c r="E61" i="3"/>
  <c r="J204" i="3"/>
  <c r="K204" i="3" s="1"/>
  <c r="J205" i="3"/>
  <c r="K205" i="3" s="1"/>
  <c r="J206" i="3"/>
  <c r="K206" i="3" s="1"/>
  <c r="J209" i="3" l="1"/>
  <c r="K209" i="3" s="1"/>
  <c r="J210" i="3"/>
  <c r="K210" i="3" s="1"/>
  <c r="N133" i="3" s="1"/>
  <c r="J207" i="3"/>
  <c r="K207" i="3" s="1"/>
  <c r="J208" i="3"/>
  <c r="K208" i="3" s="1"/>
  <c r="E62" i="3"/>
  <c r="E63" i="3" s="1"/>
  <c r="N134" i="3" l="1"/>
  <c r="O134" i="3" s="1"/>
  <c r="O133" i="3"/>
  <c r="E64" i="3"/>
  <c r="J157" i="3"/>
  <c r="K157" i="3" s="1"/>
  <c r="J156" i="3"/>
  <c r="K156" i="3" s="1"/>
  <c r="J158" i="3" l="1"/>
  <c r="K158" i="3" s="1"/>
  <c r="J160" i="3"/>
  <c r="K160" i="3" s="1"/>
  <c r="J161" i="3"/>
  <c r="K161" i="3" s="1"/>
  <c r="J159" i="3"/>
  <c r="K159" i="3" s="1"/>
  <c r="E65" i="3"/>
  <c r="J162" i="3" l="1"/>
  <c r="K162" i="3" s="1"/>
  <c r="J164" i="3"/>
  <c r="K164" i="3" s="1"/>
  <c r="J163" i="3"/>
  <c r="K163" i="3" s="1"/>
  <c r="E66" i="3"/>
  <c r="E80" i="3"/>
  <c r="E81" i="3" s="1"/>
  <c r="J233" i="3" s="1"/>
  <c r="J232" i="3"/>
  <c r="E67" i="3" l="1"/>
  <c r="J165" i="3"/>
  <c r="K165" i="3" s="1"/>
  <c r="J166" i="3"/>
  <c r="K166" i="3" s="1"/>
  <c r="J230" i="3"/>
  <c r="J231" i="3"/>
  <c r="J229" i="3"/>
  <c r="E68" i="3" l="1"/>
  <c r="J168" i="3"/>
  <c r="K168" i="3" s="1"/>
  <c r="J167" i="3"/>
  <c r="K167" i="3" s="1"/>
  <c r="E94" i="3"/>
  <c r="J170" i="3" l="1"/>
  <c r="K170" i="3" s="1"/>
  <c r="J171" i="3"/>
  <c r="K171" i="3" s="1"/>
  <c r="J172" i="3"/>
  <c r="K172" i="3" s="1"/>
  <c r="J169" i="3"/>
  <c r="K169" i="3" s="1"/>
  <c r="E69" i="3"/>
  <c r="J276" i="3"/>
  <c r="J273" i="3"/>
  <c r="J274" i="3"/>
  <c r="J275" i="3"/>
  <c r="J277" i="3"/>
  <c r="J272" i="3"/>
  <c r="E70" i="3" l="1"/>
  <c r="J174" i="3"/>
  <c r="K174" i="3" s="1"/>
  <c r="J173" i="3"/>
  <c r="K173" i="3" s="1"/>
  <c r="E95" i="3"/>
  <c r="E96" i="3" s="1"/>
  <c r="J284" i="3" l="1"/>
  <c r="J283" i="3"/>
  <c r="J285" i="3"/>
  <c r="E97" i="3"/>
  <c r="E98" i="3" s="1"/>
  <c r="J176" i="3"/>
  <c r="K176" i="3" s="1"/>
  <c r="J177" i="3"/>
  <c r="K177" i="3" s="1"/>
  <c r="J178" i="3"/>
  <c r="K178" i="3" s="1"/>
  <c r="E71" i="3"/>
  <c r="J175" i="3"/>
  <c r="K175" i="3" s="1"/>
  <c r="J280" i="3"/>
  <c r="J281" i="3"/>
  <c r="J278" i="3"/>
  <c r="J282" i="3"/>
  <c r="J279" i="3"/>
  <c r="N165" i="3"/>
  <c r="E72" i="3" l="1"/>
  <c r="J179" i="3"/>
  <c r="K179" i="3" s="1"/>
  <c r="J180" i="3"/>
  <c r="K180" i="3" s="1"/>
  <c r="J181" i="3"/>
  <c r="K181" i="3" s="1"/>
  <c r="J286" i="3"/>
  <c r="J287" i="3"/>
  <c r="J295" i="3"/>
  <c r="K295" i="3" s="1"/>
  <c r="J289" i="3"/>
  <c r="J293" i="3"/>
  <c r="K293" i="3" s="1"/>
  <c r="J290" i="3"/>
  <c r="J288" i="3"/>
  <c r="J291" i="3"/>
  <c r="J294" i="3"/>
  <c r="K294" i="3" s="1"/>
  <c r="J292" i="3"/>
  <c r="O165" i="3"/>
  <c r="N166" i="3"/>
  <c r="E103" i="3"/>
  <c r="E104" i="3" s="1"/>
  <c r="E105" i="3" s="1"/>
  <c r="J305" i="3" l="1"/>
  <c r="K305" i="3" s="1"/>
  <c r="J309" i="3"/>
  <c r="K309" i="3" s="1"/>
  <c r="J310" i="3"/>
  <c r="K310" i="3" s="1"/>
  <c r="J311" i="3"/>
  <c r="K311" i="3" s="1"/>
  <c r="J307" i="3"/>
  <c r="K307" i="3" s="1"/>
  <c r="J185" i="3"/>
  <c r="K185" i="3" s="1"/>
  <c r="J186" i="3"/>
  <c r="K186" i="3" s="1"/>
  <c r="J187" i="3"/>
  <c r="K187" i="3" s="1"/>
  <c r="E73" i="3"/>
  <c r="J306" i="3"/>
  <c r="K306" i="3" s="1"/>
  <c r="J308" i="3"/>
  <c r="K308" i="3" s="1"/>
  <c r="J304" i="3"/>
  <c r="K304" i="3" s="1"/>
  <c r="J303" i="3"/>
  <c r="K303" i="3" s="1"/>
  <c r="J302" i="3"/>
  <c r="K302" i="3" s="1"/>
  <c r="O166" i="3"/>
  <c r="N158" i="3" l="1"/>
  <c r="E74" i="3"/>
  <c r="J189" i="3"/>
  <c r="K189" i="3" s="1"/>
  <c r="J188" i="3"/>
  <c r="K188" i="3" s="1"/>
  <c r="N197" i="3"/>
  <c r="O197" i="3" s="1"/>
  <c r="N198" i="3"/>
  <c r="J190" i="3" l="1"/>
  <c r="K190" i="3" s="1"/>
  <c r="J191" i="3"/>
  <c r="K191" i="3" s="1"/>
  <c r="O158" i="3"/>
  <c r="N159" i="3"/>
  <c r="O198" i="3"/>
  <c r="N199" i="3"/>
  <c r="E106" i="3"/>
  <c r="E107" i="3" s="1"/>
  <c r="O159" i="3" l="1"/>
  <c r="N160" i="3"/>
  <c r="J321" i="3"/>
  <c r="K321" i="3" s="1"/>
  <c r="J320" i="3"/>
  <c r="K320" i="3" s="1"/>
  <c r="J317" i="3"/>
  <c r="K317" i="3" s="1"/>
  <c r="J322" i="3"/>
  <c r="K322" i="3" s="1"/>
  <c r="J318" i="3"/>
  <c r="K318" i="3" s="1"/>
  <c r="J319" i="3"/>
  <c r="K319" i="3" s="1"/>
  <c r="E108" i="3"/>
  <c r="J316" i="3"/>
  <c r="K316" i="3" s="1"/>
  <c r="J314" i="3"/>
  <c r="K314" i="3" s="1"/>
  <c r="J315" i="3"/>
  <c r="K315" i="3" s="1"/>
  <c r="J312" i="3"/>
  <c r="K312" i="3" s="1"/>
  <c r="J313" i="3"/>
  <c r="K313" i="3" s="1"/>
  <c r="N200" i="3"/>
  <c r="O199" i="3"/>
  <c r="O160" i="3" l="1"/>
  <c r="N161" i="3"/>
  <c r="O161" i="3" s="1"/>
  <c r="J324" i="3"/>
  <c r="K324" i="3" s="1"/>
  <c r="N296" i="3" s="1"/>
  <c r="J323" i="3"/>
  <c r="K323" i="3" s="1"/>
  <c r="O200" i="3"/>
  <c r="O296" i="3" l="1"/>
  <c r="N297" i="3"/>
  <c r="E109" i="3"/>
  <c r="O297" i="3" l="1"/>
  <c r="N298" i="3"/>
  <c r="O298" i="3" s="1"/>
  <c r="J325" i="3"/>
  <c r="J326" i="3"/>
  <c r="J327" i="3"/>
  <c r="J328" i="3"/>
  <c r="E110" i="3"/>
  <c r="E111" i="3" s="1"/>
  <c r="J331" i="3" l="1"/>
  <c r="E112" i="3"/>
  <c r="J332" i="3" s="1"/>
  <c r="J329" i="3"/>
  <c r="J330" i="3"/>
  <c r="E113" i="3"/>
  <c r="J339" i="3" l="1"/>
  <c r="J336" i="3"/>
  <c r="J333" i="3"/>
  <c r="J340" i="3"/>
  <c r="J337" i="3"/>
  <c r="J335" i="3"/>
  <c r="J334" i="3"/>
  <c r="J338" i="3"/>
  <c r="E114" i="3"/>
  <c r="J349" i="3" l="1"/>
  <c r="J343" i="3"/>
  <c r="J347" i="3"/>
  <c r="J344" i="3"/>
  <c r="J341" i="3"/>
  <c r="J345" i="3"/>
  <c r="J348" i="3"/>
  <c r="J346" i="3"/>
  <c r="J342" i="3"/>
  <c r="N312" i="3"/>
  <c r="O312" i="3" l="1"/>
  <c r="N313" i="3"/>
  <c r="N98" i="3" l="1"/>
  <c r="N314" i="3"/>
  <c r="O313" i="3"/>
  <c r="O98" i="3" l="1"/>
  <c r="N99" i="3"/>
  <c r="N100" i="3" s="1"/>
  <c r="N315" i="3"/>
  <c r="O314" i="3"/>
  <c r="E120" i="3"/>
  <c r="J364" i="3" l="1"/>
  <c r="K364" i="3" s="1"/>
  <c r="E121" i="3"/>
  <c r="O100" i="3"/>
  <c r="N101" i="3"/>
  <c r="O99" i="3"/>
  <c r="N95" i="3"/>
  <c r="N316" i="3"/>
  <c r="O316" i="3" s="1"/>
  <c r="O315" i="3"/>
  <c r="J365" i="3" l="1"/>
  <c r="K365" i="3" s="1"/>
  <c r="E122" i="3"/>
  <c r="N102" i="3"/>
  <c r="O101" i="3"/>
  <c r="O95" i="3"/>
  <c r="N96" i="3"/>
  <c r="N162" i="3"/>
  <c r="E123" i="3" l="1"/>
  <c r="J368" i="3"/>
  <c r="K368" i="3" s="1"/>
  <c r="J366" i="3"/>
  <c r="K366" i="3" s="1"/>
  <c r="J367" i="3"/>
  <c r="K367" i="3" s="1"/>
  <c r="O102" i="3"/>
  <c r="N103" i="3"/>
  <c r="N163" i="3"/>
  <c r="O162" i="3"/>
  <c r="O96" i="3"/>
  <c r="E115" i="3"/>
  <c r="J369" i="3" l="1"/>
  <c r="K369" i="3" s="1"/>
  <c r="N369" i="3" s="1"/>
  <c r="O369" i="3" s="1"/>
  <c r="J370" i="3"/>
  <c r="K370" i="3" s="1"/>
  <c r="O103" i="3"/>
  <c r="N104" i="3"/>
  <c r="J350" i="3"/>
  <c r="J351" i="3"/>
  <c r="O163" i="3"/>
  <c r="N164" i="3"/>
  <c r="E116" i="3"/>
  <c r="E117" i="3" s="1"/>
  <c r="J355" i="3" l="1"/>
  <c r="E118" i="3"/>
  <c r="J360" i="3" s="1"/>
  <c r="J359" i="3"/>
  <c r="J358" i="3"/>
  <c r="J357" i="3"/>
  <c r="J356" i="3"/>
  <c r="N370" i="3"/>
  <c r="O370" i="3" s="1"/>
  <c r="O104" i="3"/>
  <c r="N105" i="3"/>
  <c r="J352" i="3"/>
  <c r="J353" i="3"/>
  <c r="J354" i="3"/>
  <c r="O164" i="3"/>
  <c r="E119" i="3"/>
  <c r="N106" i="3" l="1"/>
  <c r="O105" i="3"/>
  <c r="J361" i="3"/>
  <c r="J362" i="3"/>
  <c r="J363" i="3"/>
  <c r="O106" i="3" l="1"/>
  <c r="N107" i="3"/>
  <c r="O107" i="3" l="1"/>
  <c r="N108" i="3"/>
  <c r="N109" i="3" l="1"/>
  <c r="O108" i="3"/>
  <c r="N152" i="3"/>
  <c r="O109" i="3" l="1"/>
  <c r="N110" i="3"/>
  <c r="O152" i="3"/>
  <c r="N153" i="3"/>
  <c r="O110" i="3" l="1"/>
  <c r="N111" i="3"/>
  <c r="N154" i="3"/>
  <c r="O153" i="3"/>
  <c r="N112" i="3" l="1"/>
  <c r="O112" i="3" s="1"/>
  <c r="O111" i="3"/>
  <c r="O154" i="3"/>
  <c r="N155" i="3"/>
  <c r="O155" i="3" l="1"/>
  <c r="N195" i="3"/>
  <c r="O195" i="3" l="1"/>
  <c r="N196" i="3"/>
  <c r="O196" i="3" l="1"/>
  <c r="N192" i="3"/>
  <c r="O192" i="3" l="1"/>
  <c r="N193" i="3"/>
  <c r="E82" i="3"/>
  <c r="E83" i="3" s="1"/>
  <c r="E84" i="3" s="1"/>
  <c r="J245" i="3" l="1"/>
  <c r="K245" i="3" s="1"/>
  <c r="J246" i="3"/>
  <c r="K246" i="3" s="1"/>
  <c r="J243" i="3"/>
  <c r="K243" i="3" s="1"/>
  <c r="J244" i="3"/>
  <c r="K244" i="3" s="1"/>
  <c r="N201" i="3" s="1"/>
  <c r="J234" i="3"/>
  <c r="K234" i="3" s="1"/>
  <c r="J235" i="3"/>
  <c r="K235" i="3" s="1"/>
  <c r="N194" i="3"/>
  <c r="O193" i="3"/>
  <c r="E85" i="3"/>
  <c r="E86" i="3" s="1"/>
  <c r="N202" i="3" l="1"/>
  <c r="O201" i="3"/>
  <c r="J249" i="3"/>
  <c r="K249" i="3" s="1"/>
  <c r="J250" i="3"/>
  <c r="K250" i="3" s="1"/>
  <c r="E87" i="3"/>
  <c r="J248" i="3"/>
  <c r="K248" i="3" s="1"/>
  <c r="J247" i="3"/>
  <c r="K247" i="3" s="1"/>
  <c r="O194" i="3"/>
  <c r="O202" i="3" l="1"/>
  <c r="N203" i="3"/>
  <c r="J255" i="3"/>
  <c r="K255" i="3" s="1"/>
  <c r="J256" i="3"/>
  <c r="K256" i="3" s="1"/>
  <c r="J251" i="3"/>
  <c r="K251" i="3" s="1"/>
  <c r="J253" i="3"/>
  <c r="K253" i="3" s="1"/>
  <c r="J252" i="3"/>
  <c r="K252" i="3" s="1"/>
  <c r="J254" i="3"/>
  <c r="K254" i="3" s="1"/>
  <c r="E88" i="3"/>
  <c r="O203" i="3" l="1"/>
  <c r="N204" i="3"/>
  <c r="J261" i="3"/>
  <c r="K261" i="3" s="1"/>
  <c r="J258" i="3"/>
  <c r="K258" i="3" s="1"/>
  <c r="E89" i="3"/>
  <c r="J257" i="3"/>
  <c r="K257" i="3" s="1"/>
  <c r="J262" i="3"/>
  <c r="K262" i="3" s="1"/>
  <c r="J260" i="3"/>
  <c r="K260" i="3" s="1"/>
  <c r="J259" i="3"/>
  <c r="K259" i="3" s="1"/>
  <c r="O204" i="3" l="1"/>
  <c r="N205" i="3"/>
  <c r="E90" i="3"/>
  <c r="J265" i="3"/>
  <c r="K265" i="3" s="1"/>
  <c r="J263" i="3"/>
  <c r="K263" i="3" s="1"/>
  <c r="J264" i="3"/>
  <c r="K264" i="3" s="1"/>
  <c r="N206" i="3" l="1"/>
  <c r="O206" i="3" s="1"/>
  <c r="O205" i="3"/>
  <c r="E91" i="3"/>
  <c r="J271" i="3"/>
  <c r="K271" i="3" s="1"/>
  <c r="N299" i="3" s="1"/>
  <c r="J267" i="3"/>
  <c r="K267" i="3" s="1"/>
  <c r="J268" i="3"/>
  <c r="K268" i="3" s="1"/>
  <c r="J266" i="3"/>
  <c r="K266" i="3" s="1"/>
  <c r="J269" i="3"/>
  <c r="K269" i="3" s="1"/>
  <c r="J270" i="3"/>
  <c r="K270" i="3" s="1"/>
  <c r="N167" i="3"/>
  <c r="O299" i="3" l="1"/>
  <c r="N300" i="3"/>
  <c r="O300" i="3" s="1"/>
  <c r="E92" i="3"/>
  <c r="J239" i="3"/>
  <c r="K239" i="3" s="1"/>
  <c r="J236" i="3"/>
  <c r="K236" i="3" s="1"/>
  <c r="J237" i="3"/>
  <c r="K237" i="3" s="1"/>
  <c r="J238" i="3"/>
  <c r="K238" i="3" s="1"/>
  <c r="O167" i="3"/>
  <c r="N168" i="3"/>
  <c r="O168" i="3" l="1"/>
  <c r="N169" i="3"/>
  <c r="E93" i="3"/>
  <c r="J242" i="3" s="1"/>
  <c r="K242" i="3" s="1"/>
  <c r="J241" i="3"/>
  <c r="K241" i="3" s="1"/>
  <c r="N301" i="3" s="1"/>
  <c r="O301" i="3" s="1"/>
  <c r="J240" i="3"/>
  <c r="K240" i="3" s="1"/>
  <c r="N240" i="3" s="1"/>
  <c r="O240" i="3" s="1"/>
  <c r="N170" i="3" l="1"/>
  <c r="O169" i="3"/>
  <c r="N241" i="3"/>
  <c r="O241" i="3" s="1"/>
  <c r="N242" i="3"/>
  <c r="O170" i="3" l="1"/>
  <c r="N171" i="3"/>
  <c r="O242" i="3"/>
  <c r="N172" i="3" l="1"/>
  <c r="O171" i="3"/>
  <c r="O172" i="3" l="1"/>
  <c r="N173" i="3"/>
  <c r="N174" i="3" l="1"/>
  <c r="O173" i="3"/>
  <c r="O174" i="3" l="1"/>
  <c r="N175" i="3"/>
  <c r="N245" i="3"/>
  <c r="O175" i="3" l="1"/>
  <c r="N176" i="3"/>
  <c r="O245" i="3"/>
  <c r="N246" i="3"/>
  <c r="N247" i="3" s="1"/>
  <c r="O247" i="3" l="1"/>
  <c r="N248" i="3"/>
  <c r="O176" i="3"/>
  <c r="N177" i="3"/>
  <c r="O246" i="3"/>
  <c r="N178" i="3" l="1"/>
  <c r="O177" i="3"/>
  <c r="O248" i="3"/>
  <c r="N249" i="3"/>
  <c r="N250" i="3" l="1"/>
  <c r="O250" i="3" s="1"/>
  <c r="O249" i="3"/>
  <c r="O178" i="3"/>
  <c r="N179" i="3"/>
  <c r="O179" i="3" l="1"/>
  <c r="N180" i="3"/>
  <c r="O180" i="3" l="1"/>
  <c r="N181" i="3"/>
  <c r="N182" i="3" s="1"/>
  <c r="O182" i="3" l="1"/>
  <c r="N183" i="3"/>
  <c r="O181" i="3"/>
  <c r="N184" i="3" l="1"/>
  <c r="O183" i="3"/>
  <c r="N251" i="3"/>
  <c r="O184" i="3" l="1"/>
  <c r="N185" i="3"/>
  <c r="O251" i="3"/>
  <c r="N252" i="3"/>
  <c r="N186" i="3" l="1"/>
  <c r="O185" i="3"/>
  <c r="O252" i="3"/>
  <c r="N253" i="3"/>
  <c r="N187" i="3" l="1"/>
  <c r="O187" i="3" s="1"/>
  <c r="O186" i="3"/>
  <c r="O253" i="3"/>
  <c r="N254" i="3"/>
  <c r="N255" i="3" l="1"/>
  <c r="O254" i="3"/>
  <c r="N256" i="3" l="1"/>
  <c r="O255" i="3"/>
  <c r="O256" i="3" l="1"/>
  <c r="N243" i="3"/>
  <c r="O243" i="3" l="1"/>
  <c r="N244" i="3"/>
  <c r="O244" i="3" l="1"/>
  <c r="K344" i="3" l="1"/>
  <c r="K50" i="3"/>
  <c r="K14" i="3"/>
  <c r="K40" i="3"/>
  <c r="K275" i="3"/>
  <c r="K13" i="3"/>
  <c r="N302" i="3" s="1"/>
  <c r="K34" i="3"/>
  <c r="K39" i="3"/>
  <c r="K286" i="3"/>
  <c r="K292" i="3"/>
  <c r="K56" i="3"/>
  <c r="K37" i="3"/>
  <c r="K28" i="3"/>
  <c r="K38" i="3"/>
  <c r="K10" i="3"/>
  <c r="K41" i="3"/>
  <c r="K290" i="3"/>
  <c r="K343" i="3"/>
  <c r="K285" i="3"/>
  <c r="K277" i="3"/>
  <c r="K280" i="3"/>
  <c r="K4" i="3"/>
  <c r="K339" i="3"/>
  <c r="K233" i="3"/>
  <c r="N234" i="3" s="1"/>
  <c r="K350" i="3"/>
  <c r="K272" i="3"/>
  <c r="K230" i="3"/>
  <c r="K27" i="3"/>
  <c r="K20" i="3"/>
  <c r="K360" i="3"/>
  <c r="K333" i="3"/>
  <c r="K347" i="3"/>
  <c r="K278" i="3"/>
  <c r="K362" i="3"/>
  <c r="K354" i="3"/>
  <c r="K8" i="3"/>
  <c r="K357" i="3"/>
  <c r="K338" i="3"/>
  <c r="K335" i="3"/>
  <c r="K231" i="3"/>
  <c r="K18" i="3"/>
  <c r="K46" i="3"/>
  <c r="K232" i="3"/>
  <c r="K48" i="3"/>
  <c r="K49" i="3"/>
  <c r="K346" i="3"/>
  <c r="K47" i="3"/>
  <c r="K355" i="3"/>
  <c r="K9" i="3"/>
  <c r="K19" i="3"/>
  <c r="K7" i="3"/>
  <c r="N211" i="3" s="1"/>
  <c r="K356" i="3"/>
  <c r="K291" i="3"/>
  <c r="K54" i="3"/>
  <c r="K288" i="3"/>
  <c r="K331" i="3"/>
  <c r="K327" i="3"/>
  <c r="K16" i="3"/>
  <c r="K336" i="3"/>
  <c r="K351" i="3"/>
  <c r="K12" i="3"/>
  <c r="K15" i="3"/>
  <c r="K349" i="3"/>
  <c r="K332" i="3"/>
  <c r="N257" i="3" s="1"/>
  <c r="K33" i="3"/>
  <c r="K2" i="3"/>
  <c r="K45" i="3"/>
  <c r="K43" i="3"/>
  <c r="K281" i="3"/>
  <c r="K326" i="3"/>
  <c r="K44" i="3"/>
  <c r="K26" i="3"/>
  <c r="N113" i="3" s="1"/>
  <c r="K21" i="3"/>
  <c r="K25" i="3"/>
  <c r="K24" i="3"/>
  <c r="K361" i="3"/>
  <c r="K35" i="3"/>
  <c r="K17" i="3"/>
  <c r="K342" i="3"/>
  <c r="K287" i="3"/>
  <c r="N317" i="3" s="1"/>
  <c r="K289" i="3"/>
  <c r="K345" i="3"/>
  <c r="K341" i="3"/>
  <c r="K330" i="3"/>
  <c r="N207" i="3" s="1"/>
  <c r="K30" i="3"/>
  <c r="K55" i="3"/>
  <c r="K3" i="3"/>
  <c r="N3" i="3" s="1"/>
  <c r="K36" i="3"/>
  <c r="K282" i="3"/>
  <c r="K52" i="3"/>
  <c r="K363" i="3"/>
  <c r="K359" i="3"/>
  <c r="K11" i="3"/>
  <c r="K358" i="3"/>
  <c r="K328" i="3"/>
  <c r="N135" i="3" s="1"/>
  <c r="K352" i="3"/>
  <c r="K6" i="3"/>
  <c r="K273" i="3"/>
  <c r="K229" i="3"/>
  <c r="K274" i="3"/>
  <c r="K283" i="3"/>
  <c r="K31" i="3"/>
  <c r="K337" i="3"/>
  <c r="K348" i="3"/>
  <c r="K353" i="3"/>
  <c r="K51" i="3"/>
  <c r="N188" i="3" s="1"/>
  <c r="K23" i="3"/>
  <c r="K329" i="3"/>
  <c r="K22" i="3"/>
  <c r="N97" i="3" s="1"/>
  <c r="O97" i="3" s="1"/>
  <c r="K29" i="3"/>
  <c r="K42" i="3"/>
  <c r="K53" i="3"/>
  <c r="K284" i="3"/>
  <c r="K276" i="3"/>
  <c r="K334" i="3"/>
  <c r="K340" i="3"/>
  <c r="K325" i="3"/>
  <c r="K32" i="3"/>
  <c r="K279" i="3"/>
  <c r="N5" i="3" l="1"/>
  <c r="O5" i="3" s="1"/>
  <c r="N4" i="3"/>
  <c r="N57" i="3"/>
  <c r="O57" i="3" s="1"/>
  <c r="N79" i="3"/>
  <c r="N58" i="3"/>
  <c r="N364" i="3"/>
  <c r="N235" i="3"/>
  <c r="O235" i="3" s="1"/>
  <c r="O234" i="3"/>
  <c r="O135" i="3"/>
  <c r="N136" i="3"/>
  <c r="O257" i="3"/>
  <c r="N258" i="3"/>
  <c r="N189" i="3"/>
  <c r="O188" i="3"/>
  <c r="O211" i="3"/>
  <c r="N212" i="3"/>
  <c r="O302" i="3"/>
  <c r="N303" i="3"/>
  <c r="O207" i="3"/>
  <c r="N208" i="3"/>
  <c r="N318" i="3"/>
  <c r="O317" i="3"/>
  <c r="N114" i="3"/>
  <c r="O113" i="3"/>
  <c r="N6" i="3"/>
  <c r="N341" i="3"/>
  <c r="O341" i="3" s="1"/>
  <c r="N232" i="3"/>
  <c r="N233" i="3" s="1"/>
  <c r="O233" i="3" s="1"/>
  <c r="N333" i="3"/>
  <c r="O333" i="3" s="1"/>
  <c r="N52" i="3"/>
  <c r="N53" i="3" s="1"/>
  <c r="N54" i="3" s="1"/>
  <c r="O54" i="3" s="1"/>
  <c r="N48" i="3"/>
  <c r="N49" i="3" s="1"/>
  <c r="O79" i="3" l="1"/>
  <c r="N80" i="3"/>
  <c r="O189" i="3"/>
  <c r="N190" i="3"/>
  <c r="N59" i="3"/>
  <c r="O58" i="3"/>
  <c r="O136" i="3"/>
  <c r="N137" i="3"/>
  <c r="O364" i="3"/>
  <c r="N365" i="3"/>
  <c r="N304" i="3"/>
  <c r="O303" i="3"/>
  <c r="N213" i="3"/>
  <c r="O212" i="3"/>
  <c r="N319" i="3"/>
  <c r="O318" i="3"/>
  <c r="O208" i="3"/>
  <c r="N209" i="3"/>
  <c r="N259" i="3"/>
  <c r="O258" i="3"/>
  <c r="O114" i="3"/>
  <c r="N115" i="3"/>
  <c r="O232" i="3"/>
  <c r="O6" i="3"/>
  <c r="O48" i="3"/>
  <c r="O52" i="3"/>
  <c r="O49" i="3"/>
  <c r="N50" i="3"/>
  <c r="O53" i="3"/>
  <c r="N229" i="3"/>
  <c r="N342" i="3"/>
  <c r="N334" i="3"/>
  <c r="O80" i="3" l="1"/>
  <c r="N81" i="3"/>
  <c r="N60" i="3"/>
  <c r="O59" i="3"/>
  <c r="O115" i="3"/>
  <c r="N116" i="3"/>
  <c r="O137" i="3"/>
  <c r="N138" i="3"/>
  <c r="O190" i="3"/>
  <c r="N191" i="3"/>
  <c r="O191" i="3" s="1"/>
  <c r="O304" i="3"/>
  <c r="N305" i="3"/>
  <c r="O365" i="3"/>
  <c r="N366" i="3"/>
  <c r="N210" i="3"/>
  <c r="O209" i="3"/>
  <c r="N260" i="3"/>
  <c r="O259" i="3"/>
  <c r="O213" i="3"/>
  <c r="N214" i="3"/>
  <c r="N320" i="3"/>
  <c r="O319" i="3"/>
  <c r="N16" i="3"/>
  <c r="N335" i="3"/>
  <c r="O334" i="3"/>
  <c r="N325" i="3"/>
  <c r="O50" i="3"/>
  <c r="N51" i="3"/>
  <c r="O342" i="3"/>
  <c r="N343" i="3"/>
  <c r="N230" i="3"/>
  <c r="O229" i="3"/>
  <c r="N55" i="3"/>
  <c r="O81" i="3" l="1"/>
  <c r="N82" i="3"/>
  <c r="O366" i="3"/>
  <c r="N367" i="3"/>
  <c r="O116" i="3"/>
  <c r="N117" i="3"/>
  <c r="O2" i="3"/>
  <c r="O305" i="3"/>
  <c r="N306" i="3"/>
  <c r="O138" i="3"/>
  <c r="N139" i="3"/>
  <c r="O55" i="3"/>
  <c r="N56" i="3"/>
  <c r="O56" i="3" s="1"/>
  <c r="O210" i="3"/>
  <c r="N156" i="3"/>
  <c r="N61" i="3"/>
  <c r="O60" i="3"/>
  <c r="N215" i="3"/>
  <c r="O214" i="3"/>
  <c r="O320" i="3"/>
  <c r="N321" i="3"/>
  <c r="N261" i="3"/>
  <c r="O260" i="3"/>
  <c r="O16" i="3"/>
  <c r="N17" i="3"/>
  <c r="N272" i="3"/>
  <c r="O325" i="3"/>
  <c r="N326" i="3"/>
  <c r="O343" i="3"/>
  <c r="N344" i="3"/>
  <c r="N43" i="3"/>
  <c r="O51" i="3"/>
  <c r="O230" i="3"/>
  <c r="N231" i="3"/>
  <c r="O231" i="3" s="1"/>
  <c r="N336" i="3"/>
  <c r="O335" i="3"/>
  <c r="O82" i="3" l="1"/>
  <c r="N83" i="3"/>
  <c r="O306" i="3"/>
  <c r="N307" i="3"/>
  <c r="N118" i="3"/>
  <c r="O117" i="3"/>
  <c r="O61" i="3"/>
  <c r="N62" i="3"/>
  <c r="N157" i="3"/>
  <c r="O157" i="3" s="1"/>
  <c r="O156" i="3"/>
  <c r="O139" i="3"/>
  <c r="N140" i="3"/>
  <c r="O3" i="3"/>
  <c r="O4" i="3"/>
  <c r="N368" i="3"/>
  <c r="O368" i="3" s="1"/>
  <c r="O367" i="3"/>
  <c r="O215" i="3"/>
  <c r="N216" i="3"/>
  <c r="N262" i="3"/>
  <c r="O261" i="3"/>
  <c r="N322" i="3"/>
  <c r="O321" i="3"/>
  <c r="O272" i="3"/>
  <c r="N273" i="3"/>
  <c r="N18" i="3"/>
  <c r="O17" i="3"/>
  <c r="O344" i="3"/>
  <c r="N345" i="3"/>
  <c r="O336" i="3"/>
  <c r="N337" i="3"/>
  <c r="N350" i="3"/>
  <c r="N44" i="3"/>
  <c r="O43" i="3"/>
  <c r="N327" i="3"/>
  <c r="O326" i="3"/>
  <c r="O83" i="3" l="1"/>
  <c r="N84" i="3"/>
  <c r="O216" i="3"/>
  <c r="N217" i="3"/>
  <c r="O262" i="3"/>
  <c r="N263" i="3"/>
  <c r="N119" i="3"/>
  <c r="O118" i="3"/>
  <c r="O140" i="3"/>
  <c r="N141" i="3"/>
  <c r="N63" i="3"/>
  <c r="O62" i="3"/>
  <c r="N308" i="3"/>
  <c r="O307" i="3"/>
  <c r="O322" i="3"/>
  <c r="N323" i="3"/>
  <c r="O18" i="3"/>
  <c r="N19" i="3"/>
  <c r="N20" i="3" s="1"/>
  <c r="N274" i="3"/>
  <c r="O273" i="3"/>
  <c r="N328" i="3"/>
  <c r="O327" i="3"/>
  <c r="N45" i="3"/>
  <c r="O44" i="3"/>
  <c r="N338" i="3"/>
  <c r="O337" i="3"/>
  <c r="N7" i="3"/>
  <c r="N8" i="3" s="1"/>
  <c r="N351" i="3"/>
  <c r="O350" i="3"/>
  <c r="O345" i="3"/>
  <c r="N346" i="3"/>
  <c r="N85" i="3" l="1"/>
  <c r="O84" i="3"/>
  <c r="O20" i="3"/>
  <c r="N21" i="3"/>
  <c r="O21" i="3" s="1"/>
  <c r="N142" i="3"/>
  <c r="O141" i="3"/>
  <c r="O263" i="3"/>
  <c r="N264" i="3"/>
  <c r="O308" i="3"/>
  <c r="N309" i="3"/>
  <c r="N324" i="3"/>
  <c r="O324" i="3" s="1"/>
  <c r="O323" i="3"/>
  <c r="N218" i="3"/>
  <c r="O217" i="3"/>
  <c r="O8" i="3"/>
  <c r="N9" i="3"/>
  <c r="O63" i="3"/>
  <c r="N64" i="3"/>
  <c r="O119" i="3"/>
  <c r="N120" i="3"/>
  <c r="O274" i="3"/>
  <c r="N275" i="3"/>
  <c r="O19" i="3"/>
  <c r="N22" i="3"/>
  <c r="O22" i="3" s="1"/>
  <c r="O351" i="3"/>
  <c r="N352" i="3"/>
  <c r="N46" i="3"/>
  <c r="O45" i="3"/>
  <c r="O346" i="3"/>
  <c r="N347" i="3"/>
  <c r="O7" i="3"/>
  <c r="O338" i="3"/>
  <c r="N339" i="3"/>
  <c r="N329" i="3"/>
  <c r="O328" i="3"/>
  <c r="O85" i="3" l="1"/>
  <c r="N86" i="3"/>
  <c r="N65" i="3"/>
  <c r="O64" i="3"/>
  <c r="O309" i="3"/>
  <c r="N310" i="3"/>
  <c r="O218" i="3"/>
  <c r="N219" i="3"/>
  <c r="O142" i="3"/>
  <c r="N143" i="3"/>
  <c r="O120" i="3"/>
  <c r="N121" i="3"/>
  <c r="O9" i="3"/>
  <c r="N10" i="3"/>
  <c r="O264" i="3"/>
  <c r="N265" i="3"/>
  <c r="O275" i="3"/>
  <c r="N276" i="3"/>
  <c r="O347" i="3"/>
  <c r="N348" i="3"/>
  <c r="O46" i="3"/>
  <c r="N47" i="3"/>
  <c r="O352" i="3"/>
  <c r="N353" i="3"/>
  <c r="O339" i="3"/>
  <c r="N340" i="3"/>
  <c r="O340" i="3" s="1"/>
  <c r="N330" i="3"/>
  <c r="O329" i="3"/>
  <c r="O86" i="3" l="1"/>
  <c r="N87" i="3"/>
  <c r="O10" i="3"/>
  <c r="N11" i="3"/>
  <c r="N144" i="3"/>
  <c r="O143" i="3"/>
  <c r="O310" i="3"/>
  <c r="N311" i="3"/>
  <c r="O311" i="3" s="1"/>
  <c r="O265" i="3"/>
  <c r="N266" i="3"/>
  <c r="N122" i="3"/>
  <c r="O121" i="3"/>
  <c r="O219" i="3"/>
  <c r="N220" i="3"/>
  <c r="O330" i="3"/>
  <c r="N331" i="3"/>
  <c r="O65" i="3"/>
  <c r="N66" i="3"/>
  <c r="O276" i="3"/>
  <c r="N277" i="3"/>
  <c r="N354" i="3"/>
  <c r="N355" i="3" s="1"/>
  <c r="O353" i="3"/>
  <c r="O47" i="3"/>
  <c r="N23" i="3"/>
  <c r="N349" i="3"/>
  <c r="O349" i="3" s="1"/>
  <c r="O348" i="3"/>
  <c r="O87" i="3" l="1"/>
  <c r="N88" i="3"/>
  <c r="O66" i="3"/>
  <c r="N67" i="3"/>
  <c r="N221" i="3"/>
  <c r="O220" i="3"/>
  <c r="O266" i="3"/>
  <c r="N267" i="3"/>
  <c r="O355" i="3"/>
  <c r="N356" i="3"/>
  <c r="O144" i="3"/>
  <c r="N145" i="3"/>
  <c r="N332" i="3"/>
  <c r="O332" i="3" s="1"/>
  <c r="O331" i="3"/>
  <c r="N12" i="3"/>
  <c r="O11" i="3"/>
  <c r="O122" i="3"/>
  <c r="N123" i="3"/>
  <c r="O277" i="3"/>
  <c r="N24" i="3"/>
  <c r="O23" i="3"/>
  <c r="O354" i="3"/>
  <c r="N89" i="3" l="1"/>
  <c r="O88" i="3"/>
  <c r="N124" i="3"/>
  <c r="O123" i="3"/>
  <c r="N357" i="3"/>
  <c r="O356" i="3"/>
  <c r="O221" i="3"/>
  <c r="N222" i="3"/>
  <c r="N146" i="3"/>
  <c r="O145" i="3"/>
  <c r="N268" i="3"/>
  <c r="O267" i="3"/>
  <c r="O67" i="3"/>
  <c r="N68" i="3"/>
  <c r="N13" i="3"/>
  <c r="O12" i="3"/>
  <c r="O24" i="3"/>
  <c r="N25" i="3"/>
  <c r="N90" i="3" l="1"/>
  <c r="O89" i="3"/>
  <c r="N69" i="3"/>
  <c r="O68" i="3"/>
  <c r="N147" i="3"/>
  <c r="O146" i="3"/>
  <c r="O357" i="3"/>
  <c r="N358" i="3"/>
  <c r="O222" i="3"/>
  <c r="N223" i="3"/>
  <c r="O13" i="3"/>
  <c r="N14" i="3"/>
  <c r="O268" i="3"/>
  <c r="N269" i="3"/>
  <c r="O124" i="3"/>
  <c r="N125" i="3"/>
  <c r="O125" i="3" s="1"/>
  <c r="N278" i="3"/>
  <c r="O25" i="3"/>
  <c r="N26" i="3"/>
  <c r="N91" i="3" l="1"/>
  <c r="O90" i="3"/>
  <c r="O269" i="3"/>
  <c r="N270" i="3"/>
  <c r="O223" i="3"/>
  <c r="N224" i="3"/>
  <c r="O147" i="3"/>
  <c r="N148" i="3"/>
  <c r="O14" i="3"/>
  <c r="N15" i="3"/>
  <c r="O15" i="3" s="1"/>
  <c r="N359" i="3"/>
  <c r="O358" i="3"/>
  <c r="N70" i="3"/>
  <c r="O69" i="3"/>
  <c r="O278" i="3"/>
  <c r="N279" i="3"/>
  <c r="O26" i="3"/>
  <c r="O91" i="3" l="1"/>
  <c r="N92" i="3"/>
  <c r="O224" i="3"/>
  <c r="N225" i="3"/>
  <c r="N71" i="3"/>
  <c r="O70" i="3"/>
  <c r="N149" i="3"/>
  <c r="O148" i="3"/>
  <c r="N271" i="3"/>
  <c r="O270" i="3"/>
  <c r="O359" i="3"/>
  <c r="N360" i="3"/>
  <c r="N280" i="3"/>
  <c r="O279" i="3"/>
  <c r="O92" i="3" l="1"/>
  <c r="N93" i="3"/>
  <c r="N236" i="3"/>
  <c r="O271" i="3"/>
  <c r="O71" i="3"/>
  <c r="N72" i="3"/>
  <c r="O360" i="3"/>
  <c r="N361" i="3"/>
  <c r="O225" i="3"/>
  <c r="N226" i="3"/>
  <c r="O149" i="3"/>
  <c r="N150" i="3"/>
  <c r="N281" i="3"/>
  <c r="O280" i="3"/>
  <c r="N94" i="3" l="1"/>
  <c r="O94" i="3" s="1"/>
  <c r="O93" i="3"/>
  <c r="O226" i="3"/>
  <c r="N227" i="3"/>
  <c r="O72" i="3"/>
  <c r="N73" i="3"/>
  <c r="N151" i="3"/>
  <c r="O151" i="3" s="1"/>
  <c r="O150" i="3"/>
  <c r="O361" i="3"/>
  <c r="N362" i="3"/>
  <c r="O236" i="3"/>
  <c r="N237" i="3"/>
  <c r="O281" i="3"/>
  <c r="N282" i="3"/>
  <c r="N283" i="3" s="1"/>
  <c r="O283" i="3" l="1"/>
  <c r="N284" i="3"/>
  <c r="O362" i="3"/>
  <c r="N363" i="3"/>
  <c r="O363" i="3" s="1"/>
  <c r="N74" i="3"/>
  <c r="O73" i="3"/>
  <c r="O237" i="3"/>
  <c r="N238" i="3"/>
  <c r="N228" i="3"/>
  <c r="O228" i="3" s="1"/>
  <c r="O227" i="3"/>
  <c r="O282" i="3"/>
  <c r="N239" i="3" l="1"/>
  <c r="O239" i="3" s="1"/>
  <c r="O238" i="3"/>
  <c r="O284" i="3"/>
  <c r="N285" i="3"/>
  <c r="O74" i="3"/>
  <c r="N75" i="3"/>
  <c r="O285" i="3" l="1"/>
  <c r="N286" i="3"/>
  <c r="O75" i="3"/>
  <c r="N76" i="3"/>
  <c r="N27" i="3"/>
  <c r="O76" i="3" l="1"/>
  <c r="N77" i="3"/>
  <c r="O286" i="3"/>
  <c r="N287" i="3"/>
  <c r="N28" i="3"/>
  <c r="O27" i="3"/>
  <c r="O287" i="3" l="1"/>
  <c r="N288" i="3"/>
  <c r="O77" i="3"/>
  <c r="N78" i="3"/>
  <c r="O78" i="3" s="1"/>
  <c r="O28" i="3"/>
  <c r="N29" i="3"/>
  <c r="O288" i="3" l="1"/>
  <c r="N289" i="3"/>
  <c r="O29" i="3"/>
  <c r="N30" i="3"/>
  <c r="O289" i="3" l="1"/>
  <c r="N290" i="3"/>
  <c r="N31" i="3"/>
  <c r="O30" i="3"/>
  <c r="O290" i="3" l="1"/>
  <c r="N291" i="3"/>
  <c r="O31" i="3"/>
  <c r="N32" i="3"/>
  <c r="N292" i="3" l="1"/>
  <c r="O291" i="3"/>
  <c r="N33" i="3"/>
  <c r="O32" i="3"/>
  <c r="O292" i="3" l="1"/>
  <c r="N293" i="3"/>
  <c r="O33" i="3"/>
  <c r="N34" i="3"/>
  <c r="O293" i="3" l="1"/>
  <c r="N294" i="3"/>
  <c r="N35" i="3"/>
  <c r="O34" i="3"/>
  <c r="O294" i="3" l="1"/>
  <c r="N295" i="3"/>
  <c r="O295" i="3" s="1"/>
  <c r="O35" i="3"/>
  <c r="N36" i="3"/>
  <c r="O36" i="3" l="1"/>
  <c r="N37" i="3"/>
  <c r="O37" i="3" l="1"/>
  <c r="N38" i="3"/>
  <c r="N39" i="3" l="1"/>
  <c r="O38" i="3"/>
  <c r="O39" i="3" l="1"/>
  <c r="N40" i="3"/>
  <c r="N41" i="3" l="1"/>
  <c r="O40" i="3"/>
  <c r="O41" i="3" l="1"/>
  <c r="N42" i="3"/>
  <c r="O42" i="3" s="1"/>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Excel importacion proyectos.xlsx!Table2" type="102" refreshedVersion="5" minRefreshableVersion="5">
    <extLst>
      <ext xmlns:x15="http://schemas.microsoft.com/office/spreadsheetml/2010/11/main" uri="{DE250136-89BD-433C-8126-D09CA5730AF9}">
        <x15:connection id="Table2-ad0318f2-ed83-49bb-801e-801e7c00393c">
          <x15:rangePr sourceName="_xlcn.WorksheetConnection_Excelimportacionproyectos.xlsxTable21"/>
        </x15:connection>
      </ext>
    </extLst>
  </connection>
  <connection id="3" name="WorksheetConnection_Excel importacion proyectos.xlsx!Table4" type="102" refreshedVersion="5" minRefreshableVersion="5">
    <extLst>
      <ext xmlns:x15="http://schemas.microsoft.com/office/spreadsheetml/2010/11/main" uri="{DE250136-89BD-433C-8126-D09CA5730AF9}">
        <x15:connection id="Table4-4cc31b37-cd3c-4785-a1be-15f247fb1e3e">
          <x15:rangePr sourceName="_xlcn.WorksheetConnection_Excelimportacionproyectos.xlsxTable41"/>
        </x15:connection>
      </ext>
    </extLst>
  </connection>
</connections>
</file>

<file path=xl/sharedStrings.xml><?xml version="1.0" encoding="utf-8"?>
<sst xmlns="http://schemas.openxmlformats.org/spreadsheetml/2006/main" count="2295" uniqueCount="1015">
  <si>
    <t>Segmento 1</t>
  </si>
  <si>
    <t>Segmento 2</t>
  </si>
  <si>
    <t>Segmentos de la poblacion</t>
  </si>
  <si>
    <t>Estudiante</t>
  </si>
  <si>
    <t>Trabajador</t>
  </si>
  <si>
    <t>Meta</t>
  </si>
  <si>
    <t>Unidad de la Meta</t>
  </si>
  <si>
    <t>Comunas</t>
  </si>
  <si>
    <t>Dirección</t>
  </si>
  <si>
    <t>Sin Definir</t>
  </si>
  <si>
    <t>No Corresponde</t>
  </si>
  <si>
    <t>Segmento 3</t>
  </si>
  <si>
    <t>Segmento 4</t>
  </si>
  <si>
    <t>Fecha Inicio</t>
  </si>
  <si>
    <t>Fecha Fin</t>
  </si>
  <si>
    <t>1er año</t>
  </si>
  <si>
    <t>Presupuesto 1er Año</t>
  </si>
  <si>
    <t>2do Año</t>
  </si>
  <si>
    <t>Presupuesto 2do Año</t>
  </si>
  <si>
    <t>3er Año</t>
  </si>
  <si>
    <t>Presupuesto 3er Año</t>
  </si>
  <si>
    <t>4to Año</t>
  </si>
  <si>
    <t>Presupuesto 4to Año</t>
  </si>
  <si>
    <t>Total</t>
  </si>
  <si>
    <t>Tipo de Proyecto</t>
  </si>
  <si>
    <t>Nuevo</t>
  </si>
  <si>
    <t>Ampliación</t>
  </si>
  <si>
    <t>Disfrute</t>
  </si>
  <si>
    <t>Escala Humana</t>
  </si>
  <si>
    <t>Creatividad</t>
  </si>
  <si>
    <t>Implica Cambio Legislativo</t>
  </si>
  <si>
    <t>Prioridad Jurisdiccional</t>
  </si>
  <si>
    <t>1.Alta</t>
  </si>
  <si>
    <t>2.Media</t>
  </si>
  <si>
    <t>3.Baja</t>
  </si>
  <si>
    <t>Turista</t>
  </si>
  <si>
    <t>Desempleado</t>
  </si>
  <si>
    <t>Emprendedor</t>
  </si>
  <si>
    <t>Joven</t>
  </si>
  <si>
    <t>Adulto</t>
  </si>
  <si>
    <t>Adulto Mayor</t>
  </si>
  <si>
    <t>Ciudadano en General</t>
  </si>
  <si>
    <t>Mujer</t>
  </si>
  <si>
    <t>PyME</t>
  </si>
  <si>
    <t>Comuna 1</t>
  </si>
  <si>
    <t>Comuna 2</t>
  </si>
  <si>
    <t>Comuna 3</t>
  </si>
  <si>
    <t>Comuna 4</t>
  </si>
  <si>
    <t>Comuna 5</t>
  </si>
  <si>
    <t>Comuna 6</t>
  </si>
  <si>
    <t>Comuna 7</t>
  </si>
  <si>
    <t>Comuna 8</t>
  </si>
  <si>
    <t>Comuna 9</t>
  </si>
  <si>
    <t>Comuna 10</t>
  </si>
  <si>
    <t>Comuna 11</t>
  </si>
  <si>
    <t>Comuna 12</t>
  </si>
  <si>
    <t>Comuna 13</t>
  </si>
  <si>
    <t>Comuna 14</t>
  </si>
  <si>
    <t>Comuna 15</t>
  </si>
  <si>
    <t>Tipo de Ubicación Geográfica</t>
  </si>
  <si>
    <t xml:space="preserve">Si </t>
  </si>
  <si>
    <t>No</t>
  </si>
  <si>
    <t>Objetivo estratégico</t>
  </si>
  <si>
    <t>Objetivo operativo</t>
  </si>
  <si>
    <t>1ra Comuna</t>
  </si>
  <si>
    <t>2da Comuna</t>
  </si>
  <si>
    <t>3ra Comuna</t>
  </si>
  <si>
    <t>4ta Comuna</t>
  </si>
  <si>
    <t>Jurisdicción</t>
  </si>
  <si>
    <t>Agencia Gubernamental de Control</t>
  </si>
  <si>
    <t>Banco Ciudad de Buenos Aires</t>
  </si>
  <si>
    <t>Ente Autarquico Teatro Colón</t>
  </si>
  <si>
    <t>Ministerio de Ambiente y Espacio Público</t>
  </si>
  <si>
    <t>Ministerio de Cultura</t>
  </si>
  <si>
    <t>Ministerio de Desarrollo Urbano y Transporte</t>
  </si>
  <si>
    <t>Ministerio de Gobierno</t>
  </si>
  <si>
    <t>Ministerio de Hacienda</t>
  </si>
  <si>
    <t>Ministerio de Modernización, Innovación y Tecnología</t>
  </si>
  <si>
    <t>Ministerio de Salud</t>
  </si>
  <si>
    <t>Secretaría de Descentralización</t>
  </si>
  <si>
    <t>Sindicatura General de la Ciudad de Buenos Aires</t>
  </si>
  <si>
    <t>Subsecretaría de Comunicación</t>
  </si>
  <si>
    <t>Subsecretaría de Contenidos</t>
  </si>
  <si>
    <t>Subsecretaría de Coordinación y Promoción de Eventos</t>
  </si>
  <si>
    <t>Secretaría de Integración Social y Urbana - Villa 31</t>
  </si>
  <si>
    <t>Integrar todos los Organismos Administrativos Permisionarios en un Organismo único de Registración y Normalización de datos (permisos y habilitaciones productivas y comerciales) desarrollando un único canal de interacción con el vecino que agilice los servicios otorgados por la Agencia y los dote de mayor transparencia.</t>
  </si>
  <si>
    <t>Consolidar y agilizar el tratamiento digital de los procesos de habilitación y registro.</t>
  </si>
  <si>
    <t>Redefinir normas de seguridad a fin de regularizar las actividades en función de su realidad y problemática actual</t>
  </si>
  <si>
    <t>Fortalecer un modelo de inspección amplio e inteligente, integrado con el esquema sancionatorio que acompañe al vecino a desarrollar una conducta apegada a las normas de buena convivencia.</t>
  </si>
  <si>
    <t>Centralizar y coordinar los esfuerzos inspectivos (Poder de Policía) del GCABA en un solo ámbito de aplicación a fin de llevar adelante una política Gubernamental unificada en materia inspectiva.</t>
  </si>
  <si>
    <t>Incrementar la calidad de las inspecciones, incorporando nuevas herramientas de gestión y mejorando las existentes.</t>
  </si>
  <si>
    <t>Aumentar la proximidad ciudadana a traves de un modelo participativo y transparente</t>
  </si>
  <si>
    <t>Realizar acciones de prevención y cercania con el vecino</t>
  </si>
  <si>
    <t>Ampliar la llegada de la propuesta de valor de los productos y servicios del Banco Ciudad a una mayor cantidad de ciudadanos</t>
  </si>
  <si>
    <t>Expandir los canales de atención</t>
  </si>
  <si>
    <t>Acompañar y propiciar el desarrollo de empresas, con foco en las Pymes y Mypes</t>
  </si>
  <si>
    <t>Aumentar la cantidad de clientes y el cross-selling de empresas, ofreciendo servicios y productos activos y pasivos</t>
  </si>
  <si>
    <t>Lograr una rentabilidad sustentable de largo plazo para el Banco</t>
  </si>
  <si>
    <t>Maximizar los ingresos</t>
  </si>
  <si>
    <t>Consolidar y ampliar el desarrollo de los canales virtuales</t>
  </si>
  <si>
    <t>Desarrollar la oferta de servicios y productos para individuos</t>
  </si>
  <si>
    <t>Sostener el crédito a largo plazo ofreciendo alternativas de financiamiento accesibles a las familias</t>
  </si>
  <si>
    <t>Colocar préstamos hipotecarios</t>
  </si>
  <si>
    <t>Mejorar la experiencia del cliente</t>
  </si>
  <si>
    <t>Mejorar los canales de Recaudación</t>
  </si>
  <si>
    <t>Integridad y Apoyo a la Comunidad</t>
  </si>
  <si>
    <t>Ofrecer una temporada artística de nivel y de calidad</t>
  </si>
  <si>
    <t>Garantizar la diversidad en la programación con eventos de excelencia para todos los públicos</t>
  </si>
  <si>
    <t>Profundizar la integración del Teatro con la sociedad toda</t>
  </si>
  <si>
    <t>Incentivar la incorporación de nuevos públicos al Teatro</t>
  </si>
  <si>
    <t>Modernizar la gestión del Teatro</t>
  </si>
  <si>
    <t>Desarrollar planes que permitan captar recursos, a fin de obtener una mayor rentabilidad económica</t>
  </si>
  <si>
    <t>Mejorar la eficacia y eficiencia de la gestión, y la calidad del servicio</t>
  </si>
  <si>
    <t>Establecer un programa de RRHH</t>
  </si>
  <si>
    <t>Mejorar los servicios básicos del Ente Autárquico Teatro Colón</t>
  </si>
  <si>
    <t>Promover el desarrollo de las generaciones emergentes en la formación de artes teatrales</t>
  </si>
  <si>
    <t>Fomentar el trabajo pedagógico en las artes escénicas</t>
  </si>
  <si>
    <t>Promover la interconectividad e integración entre el barrio 31 y 31 bis, la zona portuaria y la ciudad</t>
  </si>
  <si>
    <t>Mejorar el acceso a servicios básicos e infraestructura sanitaria</t>
  </si>
  <si>
    <t>Generar un sistema económico sustentable</t>
  </si>
  <si>
    <t>Promover la empleabilidad, formalidad y sostenibilidad económica de la población económicamente activa en el territorio</t>
  </si>
  <si>
    <t>Mejorar la conectividad y generar espacio público</t>
  </si>
  <si>
    <t>Garantizar condiciones de habitabilidad dignas para los residentes</t>
  </si>
  <si>
    <t>Brindar soluciones habitacionales dignas a las familias relocalizadas de manera involuntaria y/o residentes en el "Bajo Autopista"</t>
  </si>
  <si>
    <t>Garantizar viviendas cuyos materiales y técnicas de construcción adecuadas, donde se suministren espacios y seguros para vivir, integrados a una estructura comunitaria</t>
  </si>
  <si>
    <t>Promover un mejoramiento de la calidad de vida, educación y acceso a los servicios sociales para los habitantes del barrio</t>
  </si>
  <si>
    <t>Mejorar la calidad y el acceso a los servicios públicos y sociales brindados a la ciudadanía</t>
  </si>
  <si>
    <t>Realizar obras de Regeneración Urbana con el objetivo de lograr una ciudad más inclusiva y sustentable, en constante diálogo con el arte y la innovación.</t>
  </si>
  <si>
    <t>Areas Ambientales: Revitalizar el espacio público a través de un enfoque integral, fortaleciendo la identidad de los barrios, concentrándonos en la caminabilidad, en la sustentabilidad y en la puesta en valor del patrimonio existente</t>
  </si>
  <si>
    <t>Entornos Urbanos: Ejecución de proyectos de menor escala y con características particulares a lo largo de toda la ciudad, que buscan la revitalización de sectores degradados.</t>
  </si>
  <si>
    <t>Parques Uranos: Puesta en valor de varios de los grandes parques existentes; la creación de nuevos parques y plazas, contemplando la relación de la ciudad con el río, incorporando equipamiento para personas de todas las edades, incentivando la actividad física y acercando más espacios verdes a todos los barrios.</t>
  </si>
  <si>
    <t>Avenidas y Centros Comerciales a Cielo Abierto: Articular y coordinar la participación de los distintos sectores (público/privado) con el fin de mejorar la calidad del Espacio Público y estimular el crecimiento económico.</t>
  </si>
  <si>
    <t>Que la ciudadanía acceda a un Espacio Público conservado y accesible, asegurando una mejor calidad de vida a la población.</t>
  </si>
  <si>
    <t>Contribuir en la mejora continua asegurando a la ciudadanía la transitabilidad de la ciudad y la accesibilidad de los espacios comunes.</t>
  </si>
  <si>
    <t>Que la ciudadanía acceda a espacios públicos de esparcimiento mantenidos y de calidad.</t>
  </si>
  <si>
    <t>Que la ciudad cuente con un sistema lumínico eficiente, y en pos del ahorro energético.</t>
  </si>
  <si>
    <t>Que la ciudad cuente con sistemas pluviales capaces de afrontar potenciales inundaciones.</t>
  </si>
  <si>
    <t>Asegurar el gestionamiento, el  mantenimiento,  remodelación  y  reparación de los  edificios, equipamientos e instalaciones de los Cementerios  dependientes  del  Gobierno de la Ciudad Autónoma de Buenos Aires</t>
  </si>
  <si>
    <t>Asegurar el cumplimiento de la normativa vigente  y regular así el Uso del Espacio Público priorizando los intereses ciudadanos y contribuyendo en la puesta en valor de los espacios comunes.</t>
  </si>
  <si>
    <t>Contribuir al desarrollo de una ciudad a escala humana a partir del acceso a servicios de calidad en materia de uso del espacio público.</t>
  </si>
  <si>
    <t>Ejercer el poder de policía reduciendo la venta ilegal de bienes de uso para asegurar que los ciudadanos accedan a bienes adecuadamente regulados.</t>
  </si>
  <si>
    <t>Fortalecer la identidad ciudadana  a través del fomento de actividades artesanales y de producción de bienes de primera necesidad. Así como, fomentar y mejorar la oferta de bienes de primera necesidad.</t>
  </si>
  <si>
    <t>Arte en la Ciudad. Contribuir en la revalorización de la ciudad, brindando espacios a la ciudadanía para el arte y la recreación.</t>
  </si>
  <si>
    <t>Que la Ciudad de Buenos Aires sea una ciudad más Limpia.</t>
  </si>
  <si>
    <t>IMPLEMENTAR UN SISTEMA DE RECICLADO EFICIENTE</t>
  </si>
  <si>
    <t>OPTIMIZAR EL SISTEMA DE RECOLECCIÓN DE RESIDUOS HÚMEDOS</t>
  </si>
  <si>
    <t>POTENCIAR EL EHU</t>
  </si>
  <si>
    <t>Mejora la calidad ambiental y efectos sobre cambio climático colaborando en la recomposición de los Recursos Naturales afectados y el el mejoramiento del uso del Espacio Público.</t>
  </si>
  <si>
    <t>Sostener y desarrollar una GIRSU ambientalmente adecuada, que promueva el uso eficiente de recursos</t>
  </si>
  <si>
    <t>Implementar una RED de monitoreo.</t>
  </si>
  <si>
    <t>Mitigar el Riesgo Ambiental</t>
  </si>
  <si>
    <t>Jerarquizar al Gobierno de la Ciudad de Buenos Aires como Referente a Nivel Nacional sobre temas ambientales</t>
  </si>
  <si>
    <t>Reducción de Consumo Eléctrico en Población Vulnerable</t>
  </si>
  <si>
    <t>Generar información de base para la elaboración de estrategias de mitigación y adaptación</t>
  </si>
  <si>
    <t>Recomponer sitios e industrias de la cuenca del Riachuelo</t>
  </si>
  <si>
    <t>Mejorar la calidad de los procesos administrativos y de resguardo de documentación.</t>
  </si>
  <si>
    <t>Controlar la gestión con ratios y alertas</t>
  </si>
  <si>
    <t>Asegurar el cumplimiento de la normativa vigente, mejorar el uso del espacio público y realizar campañas de concientización sobre la tenencia responsable de mascotas</t>
  </si>
  <si>
    <t>OPTIMIZAR EL MONITOREO Y CONTROL DEL SISTEMA DE HIGIENE URBANA</t>
  </si>
  <si>
    <t>REDUCIR LA DISPOSICIÓN FINAL DE RESIDUOS</t>
  </si>
  <si>
    <t>DESARROLLAR UN PLAN DE GESTIÓN INTEGRADO CONSIDERANDO EL NUEVO ESCENARIO AMBA</t>
  </si>
  <si>
    <t>Potenciar, revitalizar y transformar los programas artístico-culturales en las comunas</t>
  </si>
  <si>
    <t>Revalorizar la identidad de las comunas y el trabajo colectivo</t>
  </si>
  <si>
    <t>Apuntalar la cultura pública no estatal</t>
  </si>
  <si>
    <t>Consolidar el paradigma de la Ciudad Creativa</t>
  </si>
  <si>
    <t>Optimizar la línea de cultura en la calle</t>
  </si>
  <si>
    <t>Ampliar la presencia cultural en la ciudad</t>
  </si>
  <si>
    <t>Visibilizar expresiones culturales jóvenes</t>
  </si>
  <si>
    <t>Apoyar la difusión de nuevos artistas</t>
  </si>
  <si>
    <t>Refuncionalizar los efectores públicos</t>
  </si>
  <si>
    <t>Construir un nuevo diagrama de la escena cultural en Buenos Aires</t>
  </si>
  <si>
    <t>Respuesta ante las situaciones de emergencia social</t>
  </si>
  <si>
    <t>Brindan atención integral a AM en situación de calle.</t>
  </si>
  <si>
    <t>Asegurar la integralidad y eficacia de las prestaciones</t>
  </si>
  <si>
    <t>Aumentar el impacto de gestión a través de lograr una política pública más eficiente.</t>
  </si>
  <si>
    <t>Responder a las situaciones de emergencia en barrios vulnerables a través de brindar servicios.</t>
  </si>
  <si>
    <t>Crear las condiciones que garanticen la inclusión social y la participación comunitaria a través de la gestión social del Hábitat en villas, asentamientos y su entorno inmediato.</t>
  </si>
  <si>
    <t>Planificar, diseñar -y construir- las obras que garanticen la integración física y social a través de la Gestión Social del Hábitat, conjuntamente con un trabajo territorial de acompañamiento, empoderamiento y desarrollo de las capacidades de la comunidad por medio de la participación ciudadana en la transformación urbana y social de sus barrios.</t>
  </si>
  <si>
    <t>Garantizar la Igualdad de Oportunidades</t>
  </si>
  <si>
    <t>Garantizar el crecimiento y desarrollo saludable de los niños y niñas y adolescentes en situación de vulnerabilidad social de la Ciudad de Buenos Aires, en pos de favorecer la promoción y protección de sus derechos.</t>
  </si>
  <si>
    <t>Promover a través del juego el derecho a crecer en libertad, en conocimiento de los propios derechos.</t>
  </si>
  <si>
    <t>Promover los cuidados prenatales para un desarrollo saludable del embarazo y los primeros meses.</t>
  </si>
  <si>
    <t>Fortalecer y empoderar a todas las mujeres víctimas de violencia para que puedan acceder a una vida libre de violencia.</t>
  </si>
  <si>
    <t>Generar todas las instancias necesarias para asistir a todos los ciudadanos de la Ciudad de Buenos Aires, que requieran atención y contención por el uso de sustancias psicoactivas, buscando garantizar la calidad y efectividad de cada intervención, con la reinserción social como eje transversal.</t>
  </si>
  <si>
    <t>Diseñar e implementar políticas que garanticen la asistencia integral, protección de derechos, inclusión social y el acceso a nuevas tecnologías de los adultos mayores.</t>
  </si>
  <si>
    <t>Realizar los relevamientos necesarios para diagnosticar los territorios y obtener información sobre el resultado de las intervenciones y así poder diseñar y corregir las estrategias de abordaje en los mismos.</t>
  </si>
  <si>
    <t>Desarrollar e implementar la RED NIDO en villas y asentamientos.</t>
  </si>
  <si>
    <t>Revalorizar el deporte como herramienta de inclusión social e instrumento de intervención pedagógica.</t>
  </si>
  <si>
    <t>Incrementar la participación comunitaria.</t>
  </si>
  <si>
    <t>Revalorizar y potenciar la Cultura Viva Comunitaria como motor de la transformación e inclusión social.</t>
  </si>
  <si>
    <t>Empoderar a las mujeres e incluir la perspectiva de género en el diseño y la implementación de los planes de urbanización.</t>
  </si>
  <si>
    <t>Promover el trabajo colaborativo entre la comunidad, organizaciones del tercer sector, organizaciones de base, el sector privado, el sector académico y el Estado.</t>
  </si>
  <si>
    <t>Mejorar la calidad de vida de las personas con discapacidad y sus familias.</t>
  </si>
  <si>
    <t>Brindar herramientas para personas con discapacidad que están estudiando.</t>
  </si>
  <si>
    <t>Aumentar los niveles de acceso al pleno goce de derechos de todos los ciudadanos en CABA.</t>
  </si>
  <si>
    <t>Brindar asistencia social inmediata a las personas que se encuentren en situación de calle.</t>
  </si>
  <si>
    <t>Dar Refugio a Adultos Mayores víctimas de violencia.</t>
  </si>
  <si>
    <t>Continuar con la implementación del Plan Hidráulico</t>
  </si>
  <si>
    <t>Buenos Aires Ciudad Verde - Plan Hidráulico</t>
  </si>
  <si>
    <t>Promover el desarrollo sostenible de la ciudad de Buenos Aires</t>
  </si>
  <si>
    <t>Buenos Aires Ciudad Verde - Plan de Sustentabilidad Verde</t>
  </si>
  <si>
    <t>Mejorar el servicio de Subterraneos</t>
  </si>
  <si>
    <t>Trabajar sobre la extension y el servicio del subte para incrementar la cantidad de usuarios</t>
  </si>
  <si>
    <t>Mejorar el transporte público en superficie</t>
  </si>
  <si>
    <t>Implementar una mirada de desarrollo urbanistico integral</t>
  </si>
  <si>
    <t>Plan de Integración Urbana</t>
  </si>
  <si>
    <t>Seguridad Vial</t>
  </si>
  <si>
    <t>Intervenciones para mejorar la infraestructura de obras vigentes</t>
  </si>
  <si>
    <t>Incluir el desarrollo de los vecinos dentro de la planificación urbanistica de la ciudad</t>
  </si>
  <si>
    <t>Relocalización de edificios Gubernamentales</t>
  </si>
  <si>
    <t>Bienes culturales</t>
  </si>
  <si>
    <t>Planes entorno a las arterias de la Ciudad de Buenos Aires</t>
  </si>
  <si>
    <t>Contribución a los planes para la urbanización de las villas</t>
  </si>
  <si>
    <t>Estudio del impacto urbano de la Obra</t>
  </si>
  <si>
    <t>Plan Estratégico</t>
  </si>
  <si>
    <t>Programas de densificación</t>
  </si>
  <si>
    <t>Programa Código</t>
  </si>
  <si>
    <t xml:space="preserve">Mejorar el acceso a la vivienda </t>
  </si>
  <si>
    <t>Barrio Parque Donado Holmberg - Vivienda</t>
  </si>
  <si>
    <t>Promover el uso de la bicicleta como medio de transporte</t>
  </si>
  <si>
    <t>Plan Urbano Integral Comuna Olímpica - Vivienda</t>
  </si>
  <si>
    <t>Ordenamiento del tránsito</t>
  </si>
  <si>
    <t>Mejora de la atención al ciudadano</t>
  </si>
  <si>
    <t>Impulsar la movilidad peatonal</t>
  </si>
  <si>
    <t>Aumentar la participación del transporte público y el no motorizado por sobre el uso del automóvil particular en la Ciudad y el Área Metropolitana</t>
  </si>
  <si>
    <t>Mejorar e incentivar la movilidad en ferrocarril</t>
  </si>
  <si>
    <t>Eliminar pasos ferroviarios a nivel</t>
  </si>
  <si>
    <t>Mejorar la movilidad frente a las barreras urbanas</t>
  </si>
  <si>
    <t>Mejorar la conectividad con los partidos colindantes a la Ciudad</t>
  </si>
  <si>
    <t>Incrementar la Igualdad de oportunidades</t>
  </si>
  <si>
    <t>Barrio Parque Donado Holmberg - Infraestructura</t>
  </si>
  <si>
    <t>Plan Urbano Integral Comuna Olímpica - Infraestructura</t>
  </si>
  <si>
    <t>Desarrollo de la movilidad para mejorar la vida de los vecinos</t>
  </si>
  <si>
    <t>Movilidad Sustentable</t>
  </si>
  <si>
    <t>Fomentar la ejecución de proyectos público-privados</t>
  </si>
  <si>
    <t>Incrementar la participación de la inversión privada en los proyecytos urbanos</t>
  </si>
  <si>
    <t>Mejorar la Calidad Educativa</t>
  </si>
  <si>
    <t>Mejorar el aprendizaje de los alumnos la escuela primaria y secundaria.</t>
  </si>
  <si>
    <t>Asegurar la equidad educativa</t>
  </si>
  <si>
    <t>Incremento de vacantes para sala de 3 años.</t>
  </si>
  <si>
    <t>Reducir el abandono en la Escuela Media</t>
  </si>
  <si>
    <t>Igualar las oportunidades de educación de la escuela primaria en toda la Ciudad de Buenos Aires reduciendo la brecha entre comunas de los resultados de las evaluaciones censales.</t>
  </si>
  <si>
    <t>Asegurar la sustentabilidad del sistema educativo</t>
  </si>
  <si>
    <t>Aumentar la matrícula de estudiantes de los institutos de formación docente.</t>
  </si>
  <si>
    <t>Orientar la escuela hacia el futuro</t>
  </si>
  <si>
    <t>Docentes capacitados en nuevas tecnologías.</t>
  </si>
  <si>
    <t>Mejorar las habilidades socioemocionales.</t>
  </si>
  <si>
    <t>Fomentar el emprendedurismo en las escuelas secundarias.</t>
  </si>
  <si>
    <t>Promover el concepto de Ciudad Educadora</t>
  </si>
  <si>
    <t>Mejorar el posicionamiento del valor de la escuela y los educadores / Aumentar elíndice de confiabilidad de las instituciones educadoras.</t>
  </si>
  <si>
    <t>Consolidar un Sistema Integral de Información Educativa. (Abarca la escuela, el alumno y el docente)</t>
  </si>
  <si>
    <t>Escuelas primarias y medias con jornada extendida virtual.</t>
  </si>
  <si>
    <t>Plus Escuelas</t>
  </si>
  <si>
    <t>Optimizar las condiciones edilicias de las escuelas de la ciudad</t>
  </si>
  <si>
    <t>Creación de una cultura metropolitana que sea ejemplo de convivencia y gestión responsable, abierta e innovadora</t>
  </si>
  <si>
    <t>Posicionar a la CABA como referente de gestión responsable, abierta e innovadora</t>
  </si>
  <si>
    <t>Fortalecer las relaciones institucionales con el PL</t>
  </si>
  <si>
    <t>Liderar los procesos de generación de consensos para la construcción de una identidad metropolitana</t>
  </si>
  <si>
    <t>Coordinar en conjunto con la Sec. Gral la agenda y el trabajo del Gabinete Metropolitano</t>
  </si>
  <si>
    <t>Desarrollar en un sistema equilibrado el tratamiento y la disposición final de residuos sólidos urbanos del Área Metropolitana propendiendo a una mayor generación de Energía Limpia</t>
  </si>
  <si>
    <t>AMPLIACION DE LA CAPACIDAD DE DISPOSICION FINAL</t>
  </si>
  <si>
    <t>INCREMENTO DE LA CAPACIDAD DE TRATAMIENTO DE RSU</t>
  </si>
  <si>
    <t>AUMENTO CAPACIDAD DE GENERARACION DE ENERGIA LIMPIA</t>
  </si>
  <si>
    <t>Fortalecer el ejercicio pleno de la autonomía</t>
  </si>
  <si>
    <t>Dar impulso a los procesos de transferencias de competencias entre Nación y Ciudad</t>
  </si>
  <si>
    <t>Potenciar la presencia y acción de la CABA en los Organismos Interjurisdiccionales</t>
  </si>
  <si>
    <t>Impulsar un plan integral de optimización de gastos e ingresos mediante la detección continua de oportunidades de ahorros y generación de otros ingresos y su correspondiente implementación de acciones que permitan su aplicación en inversiones.</t>
  </si>
  <si>
    <t>Desarrollar e implementar alternativas de ahorros en gastos corrientes y de mantenimiento.</t>
  </si>
  <si>
    <t>Desarrollar e implementar proyectos para la generación y la optimización del cobro de otros ingresos.</t>
  </si>
  <si>
    <t>Consolidar alternativas de financiamiento de corto y largo plazo destinadas a cubrir necesidades transitorias y proyectos estratégicos garantizando un perfil de deuda sostenible para la Ciudad Autónoma de Buenos Aires.</t>
  </si>
  <si>
    <t>Satisfacer las necesidades de financiamiento del Tesoro mediante instrumentos de corto y largo plazo, manteniendo la reputación de la Ciudad en los mercados como agente de crédito mediante la buena gestión y una continua comunicación con los actores relevantes.</t>
  </si>
  <si>
    <t>Profundizar la simplificación de procedimientos mediante la revisión de procesos y la incorporación de nuevas herramientas tecnológicas que garanticen eficiencia y agilidad en la gestión operativa, económica y financiera, y en la interacción con ciudadanos, proveedores y clientes internos.</t>
  </si>
  <si>
    <t>Incorporar mejoras a procesos transversales del Ministerio donde se brinde soporte a clientes internos.</t>
  </si>
  <si>
    <t>Contribuir al desarrollo de servidores públicos comprometidos y orientados a brindar servicios de calidad a los ciudadanos, mediante estructuras organizativas y dotaciones ajustadas a las necesidades de la gestión.</t>
  </si>
  <si>
    <t>Planificar el capital humano.</t>
  </si>
  <si>
    <t>Optimizar los procesos en los que el Ministerio interactúe con ciudadanos.</t>
  </si>
  <si>
    <t>Mejorar los procesos donde tiene lugar la interrelación con proveedores.</t>
  </si>
  <si>
    <t>Desarrollar un esquema de programación económica que permita generar mayor calidad de información para la toma de decisiones.</t>
  </si>
  <si>
    <t>Sistematizar el seguimiento y la evolución de los factores que explican el comportamiento de la recaudación tributaria.</t>
  </si>
  <si>
    <t>Monitorear la estimación de las principales variables macroeconómicas mediante la interacción con equipos técnicos de otros organismos y jurisdicciones.</t>
  </si>
  <si>
    <t>Conformar un equipo de seguimiento que realice monitoreos periódicos detectando potenciales desvíos sobre gastos presupuestados.</t>
  </si>
  <si>
    <t>Profesionalizar y desarrollar al servidor público.</t>
  </si>
  <si>
    <t>Implementar estrategias e incentivos que promuevan la productividad.</t>
  </si>
  <si>
    <t>Desarrollar alternativas de financiamiento con Organismos Multilaterales de Crédito o Agencias de Cooperación Técnica y/o Financiera.</t>
  </si>
  <si>
    <t>Promover el crecimiento sostenido de los ingresos tributarios mediante la implementación de prácticas innovadoras y eficaces de recaudación y el desarrollo de acciones que profundicen el vínculo con el contribuyente simplificando y agilizando sus gestiones.</t>
  </si>
  <si>
    <t>Aumentar la recaudación, la percepción del riesgo y fortalecer la inteligencia fiscal.</t>
  </si>
  <si>
    <t>Fortalecer el control de gestión con el fin de gerenciar la operación y tomar decisiones en base a información objetiva, confiable y oportuna.</t>
  </si>
  <si>
    <t>Mejorar la atención al contribuyente fomentando la cultura tributaria y el cumplimiento voluntario de las obligaciones fiscales.</t>
  </si>
  <si>
    <t>Optimizar el modelo de operación de la Administración buscando maximizar el aprovechamiento de los recursos humanos, tecnológicos y financieros.</t>
  </si>
  <si>
    <t>Promover la sustentabilidad como eje esencial de una Ciudad Inteligente.</t>
  </si>
  <si>
    <t>Implementar las mejores prácticas de sustentabildad en el Gobierno de la Ciudad de Buenos Aires.</t>
  </si>
  <si>
    <t>Generar soluciones a la problemática de los residuos sólidos urbanos a través de la creacion de Estaciones Automáticas de Reciclado.</t>
  </si>
  <si>
    <t>Duplicar el crecimiento del Turismo en CABA</t>
  </si>
  <si>
    <t>Desarrollar mercados y segmentos junto con el sector privado</t>
  </si>
  <si>
    <t>Hacer de la innovación un eje central del Gobierno de la Ciudad de Buenos Aires</t>
  </si>
  <si>
    <t>Crear espacios físicos y virtuales de co-creación y participación.</t>
  </si>
  <si>
    <t>Impulsar experiencias turísticas únicas en Buenos Aires para cada segmento y promocionarlas</t>
  </si>
  <si>
    <t>Fomentar procesos y programas de innovación para la solucionar las problemáticas de la Ciudad.</t>
  </si>
  <si>
    <t>Prototipar soluciones disruptivas escalables.</t>
  </si>
  <si>
    <t>Impulsar y gestionar la infraestructura humana y urbana que nos permita celebrar con éxito los Juegos Olímpicos de la Juventud</t>
  </si>
  <si>
    <t>Fortalecer la comunicación con organismos internacionales</t>
  </si>
  <si>
    <t>Construir un ecosistema local que motorice la innovación y potencie el crecimiento de emprendimientos y Pymes</t>
  </si>
  <si>
    <t>Generar e institucionalizar redes de conocimiento, colaboración y generación de valor compartido en el Ecosistema</t>
  </si>
  <si>
    <t>Convertir a CABA en símbolo y referente global de talento humano.</t>
  </si>
  <si>
    <t>Estimular el espiritu y la actitud creativa, innovadora y emprendedora</t>
  </si>
  <si>
    <t>Identificar, conectar y potenciar el talento local con el país y el mundo</t>
  </si>
  <si>
    <t>Incorporar herramientas científicas y tecnologicas para innovar dentro y fuera del del sistema público .</t>
  </si>
  <si>
    <t>Convertir a Bs As en referente mundial de emprendimiento y desarrollo emprendedor</t>
  </si>
  <si>
    <t>Promover al emprendimiento (de base tecnológica, cultura y social) y el trabajo productivo como motor de desarrollo económico</t>
  </si>
  <si>
    <t>Fortalecer el ecosistema emprendedor local</t>
  </si>
  <si>
    <t>Detectar y acompañar a emprendedores de alto impacto</t>
  </si>
  <si>
    <t>Fortalecer a las industrias estratégicas de la Ciudad e impulsar su crecimiento</t>
  </si>
  <si>
    <t>Generar espacios de intecambio y promoción de las industrias a nivel local</t>
  </si>
  <si>
    <t>Incorporar capacidades tecnológicas, creativas y de comercio exterior en emprendedores, Pymes, Empresas y otras instituciones y aumentar su competitividad</t>
  </si>
  <si>
    <t>Potenciar y afianzar el desarrollo de las industrias creativas en la ciudad, de la mano de los Distritos</t>
  </si>
  <si>
    <t>Promover y aumentar la internalización de las industrias estratégicas</t>
  </si>
  <si>
    <t>Impulsar reformas en el sistema público que permitan institucionalizar las nuevas formas de generación económica en la ciudad</t>
  </si>
  <si>
    <t>Detectar y generar los marcos legales adecuados, que permitan integrar a la vida de la ciudad, las nuevas tendencias de generación económica</t>
  </si>
  <si>
    <t>Generar incentivos públicos que potencien el desarrollo de las tendencias de desarrollo económico local</t>
  </si>
  <si>
    <t>Generar oportunidades de inclusión y desarrollo humano a partir del emprendimiento y el trabajo productivo, en articulación con los diferentes actores sociales que componen la ciudad.</t>
  </si>
  <si>
    <t>Trabajar con los diferentes actores, en el mejoramiento de las cadenas productivas de valor</t>
  </si>
  <si>
    <t>Desarrollar herramientas y espacios formales de inclusión y desarrollo productivo / emprendedor</t>
  </si>
  <si>
    <t>Orientar las programas de formación, financiamiento y articulaci'on en función de las oportunidades de mercado y la realidad local de las poblaciones más vulnerable de la ciudad.</t>
  </si>
  <si>
    <t>Fomentar la innovación en productos y servicios en empresas y de emprendedores para mejorar la calidad de vida de la población más vulnerable</t>
  </si>
  <si>
    <t>Empoderar a la ciudadanía joven a través del deporte</t>
  </si>
  <si>
    <t>Fortalecer la comunicación en medios tradicionales y digitales</t>
  </si>
  <si>
    <t>Contribuir al desarrollo urbano y tecnológico priorizando el sur de CABA</t>
  </si>
  <si>
    <t>Difundir y dar a conocer el proyecto Buenos Aires 2018</t>
  </si>
  <si>
    <t>Relevamiento y deﬁnición de la infraestructura tecnológica necesaria</t>
  </si>
  <si>
    <t>Potenciar a CABA como la plaza de inversión más atractiva de LATAM</t>
  </si>
  <si>
    <t>Elaborar una política de desarrollo de nuevos distritos y áreas comerciales</t>
  </si>
  <si>
    <t>Promover instrumentos de innovación financiera con impacto social</t>
  </si>
  <si>
    <t>Reglamentación y/o reforma de la ley de Iniciativas Público-Privadas</t>
  </si>
  <si>
    <t>Deﬁnición y estimación de recursos</t>
  </si>
  <si>
    <t>Crear un espacio de convivencia saludable para las Relaciones Laborales</t>
  </si>
  <si>
    <t>Ser un estado presente en el dialogo para la prevención de conflictos</t>
  </si>
  <si>
    <t>Hacer que esté bueno trabajar en Buenos Aires</t>
  </si>
  <si>
    <t>Potenciar a las Pymes en desarrollo sustentable</t>
  </si>
  <si>
    <t>Fomentar la empleabilidad desde la articulación</t>
  </si>
  <si>
    <t>Desarrollo de la versión ﬁnal del Venue Master Plan</t>
  </si>
  <si>
    <t>Generación de recursos genuinos para proyectos sociales</t>
  </si>
  <si>
    <t>Generación de proyectos en conjunto con otras áreas de GCBA y Nación</t>
  </si>
  <si>
    <t>Hacer de Bs As un destino relevante para la comunidad inversora internacional</t>
  </si>
  <si>
    <t>Financiamiento a Pymes y Start-Ups vía organismos multilaterales y Venture Capital</t>
  </si>
  <si>
    <t>Utilizar “Crowdfunding” como instrumento  de Iniciativa Público-Privada</t>
  </si>
  <si>
    <t>Desarrollo de planes operativos y estratégicos</t>
  </si>
  <si>
    <t>Buscar firmas extranjeras que quieran basar sus operaciones globales en CABA Proveer un único punto de contacto de gestión, venta y aftercare</t>
  </si>
  <si>
    <t>Proveer un único punto de contacto de gestión, venta y aftercare</t>
  </si>
  <si>
    <t>Desarrollar soluciones digitales que potencien la cercanía entre la Ciudad y los ciudadanos.</t>
  </si>
  <si>
    <t>Generar Bases de Datos Inteligente.</t>
  </si>
  <si>
    <t>Potenciar el uso y la comunicación de la Plataforma Digital (Web y Móvil).</t>
  </si>
  <si>
    <t>Posicionar a Buenos Aires entre las 10 ciudades mas atractivas del mundo</t>
  </si>
  <si>
    <t>Desarrollar el plan de Marca Ciudad</t>
  </si>
  <si>
    <t>Ser sede de Eventos de Alta Visibilidad Mundial</t>
  </si>
  <si>
    <t>Promover la transparencia y la apertura de la información.</t>
  </si>
  <si>
    <t>Utilizar la tecnología como herramienta democratizadora.</t>
  </si>
  <si>
    <t>Ampliar la Infraestructura Inteligente</t>
  </si>
  <si>
    <t>Promover la sustentabilidad en base a desarrollo de productos innovadores.</t>
  </si>
  <si>
    <t>Fortalecer la información estadística y definir los perfiles de turistas</t>
  </si>
  <si>
    <t>Generar información para la toma de decisiones, identificar tendencias, orientar y medir las acciones del plan</t>
  </si>
  <si>
    <t>Promover la inclusión social a través de la tecnología.</t>
  </si>
  <si>
    <t>Rediseñar las Experiencias Turísticas en la Ciudad</t>
  </si>
  <si>
    <t>Potenciar la calidad de la oferta turística</t>
  </si>
  <si>
    <t>Desarrollar nuevas experiencias turísticas alineadas a los objetivos de Ciudad Verde e Inteligente de CABA</t>
  </si>
  <si>
    <t>Potenciar el posicionamiento del Centro de Convenciones de Buenos Aires</t>
  </si>
  <si>
    <t>Celebrar eventos de difusión e iniciación deportiva</t>
  </si>
  <si>
    <t>Fortalecer la transferencia tecnológica orientada a resultados y  aumentar la cantidad de patentes de ciudad</t>
  </si>
  <si>
    <t>Facilitar el acceso a la información, financiamiento y capacitación de los diferentes sectores</t>
  </si>
  <si>
    <t>Fortalecer la comunicación dentro de la comunidad local</t>
  </si>
  <si>
    <t>Continuar y fortalecer las actividades en las escuelas</t>
  </si>
  <si>
    <t>Mejorar y ampliar sistema de información y comunicación</t>
  </si>
  <si>
    <t>Ley de Historia Clínica Única Electrónica</t>
  </si>
  <si>
    <t>Acuerdos y planificación intersectorial</t>
  </si>
  <si>
    <t>Plan Integral de Seguridad</t>
  </si>
  <si>
    <t>Fortalecer la red pública de cuidados integrales</t>
  </si>
  <si>
    <t>Fortalecer la red de APS</t>
  </si>
  <si>
    <t>Potenciar la estrategia de salud comunitaria</t>
  </si>
  <si>
    <t>Historia clínica electrónica única</t>
  </si>
  <si>
    <t>Estrategia de turnos y sistemas gubernamentales de salud</t>
  </si>
  <si>
    <t>Salud Móvil y Comunicación Ciudadana</t>
  </si>
  <si>
    <t>Crear servicios ambulatorios extrahospitalarios en red</t>
  </si>
  <si>
    <t>Fortalecer y perfilar la red de hospitales</t>
  </si>
  <si>
    <t>Diseño Plan Integral 2030</t>
  </si>
  <si>
    <t>Finalización de Obras Críticas</t>
  </si>
  <si>
    <t>Crear Master Plan de Obras 2030</t>
  </si>
  <si>
    <t>Rediseñar los sistemas de guardias, traslados y SAME</t>
  </si>
  <si>
    <t>Mejorar desempeño económico</t>
  </si>
  <si>
    <t>Incrementar la eficiencia del gasto</t>
  </si>
  <si>
    <t>Aumentar el ingreso de terceros financiadores</t>
  </si>
  <si>
    <t>Coordinación con la Agencia Gubernamental de Control</t>
  </si>
  <si>
    <t>Mejora del sistema de atención en el AMBA</t>
  </si>
  <si>
    <t>Delegación de compentencias de regulación y fiscalización</t>
  </si>
  <si>
    <t>Acuerdos interministeriales</t>
  </si>
  <si>
    <t>Lograr una organización alineada con el valor del servicio, que se vea reflejada en cada “momento de verdad” con el vecino.</t>
  </si>
  <si>
    <t>Brindar formación de calidad para los empleados de gobierno con el fin de lograr el desarrollo personal y organizacional deseado.</t>
  </si>
  <si>
    <t>Lograr que en Buenos Aires los vecinos seamos protagonistas de una Ciudad que disfruta del encuentro y convivencia en el espacio público.</t>
  </si>
  <si>
    <t>Generar y fomentar el sentido de pertenencia y compromiso ciudadano valorando el espacio público.</t>
  </si>
  <si>
    <t>Coordinar vínculos de relacionamiento estratégico con el sector empresario e instituciones del tercer sector.</t>
  </si>
  <si>
    <t>Generar cambios culturales que promuevan la convivencia y participación.</t>
  </si>
  <si>
    <t>Mejorar de forma continua la cultura organizacional y la calidad de servicio de los empleados con una comunicación interna efectiva.</t>
  </si>
  <si>
    <t>Asistir a las comunas para que cumplan con sus objetivos.</t>
  </si>
  <si>
    <t>Mejorar los Espacios Publicos Comunales en respuesta a demandas vecinales.</t>
  </si>
  <si>
    <t>Acercar la comuna, como primera instancia de gobierno, al vecino.</t>
  </si>
  <si>
    <t>Cumplir con espacios óptimos para el desarrollo de los servicios y la mejora en la atención al ciudadano.</t>
  </si>
  <si>
    <t>Reforzar el vínculo con organizaciones de acción comunitaria.</t>
  </si>
  <si>
    <t>Difusión de la gestión</t>
  </si>
  <si>
    <t>Fortalecer la identidad comunal.</t>
  </si>
  <si>
    <t>Empoderar a la Comuna como principal comunicador de las acciones dentro de su territorio.</t>
  </si>
  <si>
    <t>Propiciar medidas de ahorro energético en las Sedes Comunales y posicionar a la Comuna como centro de información y auxilio por cortes eléctricos.</t>
  </si>
  <si>
    <t>Implementar sistemas expresados en la Ley 4237 y la Ley 4428.</t>
  </si>
  <si>
    <t>Continuar y asistir en el proceso de Descentralización.</t>
  </si>
  <si>
    <t>Garantizar el acceso a Defensa al Consumidor en las Comunas.</t>
  </si>
  <si>
    <t>Alcanzar un nivel óptimo de calidad en la prestación de servicios en las 15 Comunas.</t>
  </si>
  <si>
    <t>Dotar a las sedes de una nueva tecnología en comunicación (Telefonía IP)</t>
  </si>
  <si>
    <t>Certificacion para la Gestion de Calidad en Atenciòn al Cliente en las Comunas.</t>
  </si>
  <si>
    <t>Adaptar los puestos de atención en función de optimizar los tiempos de trámite en cada servicio.</t>
  </si>
  <si>
    <t>Propiciar el vínculo entre la Policía y los vecinos a través de la Comuna.</t>
  </si>
  <si>
    <t>Definir indicadores para medir y asegurar la óptima calidad en la gestión de las competencias.</t>
  </si>
  <si>
    <t>Profesionalización de los Recursos Humanos.</t>
  </si>
  <si>
    <t>Superar los estándares de eficiencia actuales.</t>
  </si>
  <si>
    <t>Optimizar la gestión del Arbolado Público.</t>
  </si>
  <si>
    <t>Fortalecer el vínculo con las autoridades comunales.</t>
  </si>
  <si>
    <t>Prevención del Uso Indebido del Espacio Público.</t>
  </si>
  <si>
    <t>Garantizar la higiene de la Ciudad</t>
  </si>
  <si>
    <t>Agilización de la gestión de la competencia.</t>
  </si>
  <si>
    <t>Puesta en valor del Espacio Público.</t>
  </si>
  <si>
    <t>Certificaciones</t>
  </si>
  <si>
    <t>Garantizar la concreción de los proyectos y obras en tiempo y forma.</t>
  </si>
  <si>
    <t>Disminuir los tiempos de atención al ciudadano.</t>
  </si>
  <si>
    <t>Proyectar internacionalmente la ciudad, la gestión de gobierno y la figura del jefe de gobierno.</t>
  </si>
  <si>
    <t>Integrar Buenos Aires al mundo/Buenos Aires Comunidad de Inversión, Ideas y Talentos.</t>
  </si>
  <si>
    <t>Impulsar un plan sistemático de relaciones del gobierno con actores políticos, sociales y privados</t>
  </si>
  <si>
    <t>Liderar la planificación y coordinación de los Festejos del Bicentenario de la Independencia</t>
  </si>
  <si>
    <t>Apoyar las prioridades estratégicas de gobierno y agendas transversales e interjurisdiccionales</t>
  </si>
  <si>
    <t>Contribuir al cumplimiento de los objetivos y compromisos prioritarios de gobierno</t>
  </si>
  <si>
    <t>Visibilizar la Gestión y la Ciudad en el Mundo</t>
  </si>
  <si>
    <t>Potenciar la implementación de políticas transversales e interjurisdiccionales</t>
  </si>
  <si>
    <t>Crear una identidad disruptiva de la forma de relacionarse del Gobierno, fomentando la cercanía y calidez del Jefe de Gobierno</t>
  </si>
  <si>
    <t>Promover espacios de encuentro interreligioso y acompañar las distintas iniciativas que realizan las comunidades de Fe y organizaciones de dialogo interreligioso</t>
  </si>
  <si>
    <t>Revitalizar al CoPE como espacio de relacionamiento del Gobierno con OSCs</t>
  </si>
  <si>
    <t>Internacionalizar la gestión de la Ciudad</t>
  </si>
  <si>
    <t>Acompañar los proyectos de promoción social e inclusión que llevan a cabo las comunidades de fe de la CABA</t>
  </si>
  <si>
    <t>Estandarización, Fortalecimiento y Madurez del Control Interno de todas las Áreas del Gobierno de la Ciudad de Buenos Aires</t>
  </si>
  <si>
    <t>Diseñar la Matriz de Riesgo por tipología derivada de los enunciados de la Ley N° 70/98 (Presupuestarios, Económicos, Financieros, patrimoniales, Normativos y de Gestión)</t>
  </si>
  <si>
    <t>Implementar una herramienta de autodiagnóstico y mejora para la Madurez del Control Interno</t>
  </si>
  <si>
    <t>Promover la certificación de la norma ISO 9001:2015 en todas las Unidades de Auditoría Interna y las principales ocho (8) Dependencias de Atención al Ciudadano</t>
  </si>
  <si>
    <t>Actualizar y Editar el Nuevo Manual de Control Interno del Gobierno de la Ciudad de Buenos Aires (Versión impresa y digital)</t>
  </si>
  <si>
    <t>Relacionar a la Sindicatura con los Organismos Nacionales e Internacionales de Control Interno que profundicen nuestro conocimiento profesional y académico</t>
  </si>
  <si>
    <t>Promover la cultura de la excelencia académica en el control interno, a través de actividades de formación, intercambio de experiencias y trabajo coordinado</t>
  </si>
  <si>
    <t>Fortalecimiento del vínculo de Control Interno con los Ministerios</t>
  </si>
  <si>
    <t>Ser el órgano de consulta, capacitación e implementación del Control Interno a partir del Diálogo Interministerial</t>
  </si>
  <si>
    <t>Eficiencia y buenas prácticas</t>
  </si>
  <si>
    <t>Garantizar a la Sindicatura un nivel de Control Interno con los estándares internacionales de Madurez y Calidad Institucional</t>
  </si>
  <si>
    <t>Revisar y diagnosticar los recursos humanos de la Sindicatura (Idoneidad profesional, Retiros, Jubilaciones, Comisiones, Licencias, etc.)</t>
  </si>
  <si>
    <t>Lograr un nivel de capacitación de excelencia de los Agentes Gubernamentales comprometidos con el Control Interno</t>
  </si>
  <si>
    <t>Elaborar los informes de Auditoría y las Minutas para el Jefe de Gobierno. Llevar a cabo Auditorías por programas presupuestarios</t>
  </si>
  <si>
    <t>Mejorar el Sistema Informático de Control Interno</t>
  </si>
  <si>
    <t>Fortalecer la relación institucional entre la Sindicatura y las distintas áreas de gobierno</t>
  </si>
  <si>
    <t>Presupuesto transversal a todos los proyectos.</t>
  </si>
  <si>
    <t>Presupuesto transversal a todos los proyectos</t>
  </si>
  <si>
    <t>Monitorear el estado de la opinión pública.</t>
  </si>
  <si>
    <t>Comunicar las acciones del Gobierno y del Jefe de Gobierno utilizando las más modernas herramientas de comunicación directa y digital.</t>
  </si>
  <si>
    <t>A partir de las propuestas y necesidades de los vecinos, reforzar el vínculo de cercanía entre ellos y los funcionarios del Gobierno.</t>
  </si>
  <si>
    <t>Informar a los vecinos del área metropolitana sobre las acciones conjuntas entre sus Municipios y el Gobierno de la Ciudad.</t>
  </si>
  <si>
    <t>Fomentar la participación ciudadana y generar cercanía con el vecino.</t>
  </si>
  <si>
    <t>Mejorar y ser pro-activos en la comunicación con los vecinos en base a la información que nos dejan en su interacción con el Gobierno.</t>
  </si>
  <si>
    <t>Incrementar el número de Vecinos de la Ciudad que participan del diseño, realización y seguimiento de las obras, proyectos y demás iniciativas gubernamentales.</t>
  </si>
  <si>
    <t>Colaborar en el posicionamiento del GCBA y el Jefe de Gobierno mediante la generación de contenidos de comunicación.</t>
  </si>
  <si>
    <t>Agendas Públicas: Posicionar al GCBA y a su Jefe de Gobierno ante todo evento público y actividades de gobierno.</t>
  </si>
  <si>
    <t>Publicidad: Definir y desarrollar la Estrategia General de Comunicación del Gobierno en su totalidad, definiendo los ejes, valores, filtros, tono y focos.             Diseño de la planificación anual de campañas y su consecuente estrategia de medios y canales de comunicación.</t>
  </si>
  <si>
    <t>Marca Ciudad: Crear y posicionar la imagen institucional de la Ciudad a nivel local, regional e  internacional.</t>
  </si>
  <si>
    <t>Usina de información: Centralizar información de gestión de los Ministerios y de actos y anuncios públicos de Gobierno</t>
  </si>
  <si>
    <t>Contenido Discursivo: Construcción, unificación y análisis del discurso del Jefe de Gobierno y voceros del Gobierno</t>
  </si>
  <si>
    <t>Producción de contenidos: Desarrollar las piezas de comunicación que respondan a las necesidades de las Subsecretarias de Contenidos y de Comunicación y de los Ministerios y Entes del GCBA</t>
  </si>
  <si>
    <t>Planificación de eventos: Definir y capitalizar los eventos que se celebran en la Ciudad que fortalezcan los ejes y posicionamiento del Gobierno.</t>
  </si>
  <si>
    <t>Agencias. Contar con el asesoramiento necesario para el correcto desenvolvimiento de las actividades de la Subsecretaría.</t>
  </si>
  <si>
    <t>Canalizar las distintas campañas de concientización y participación de los distintos Ministerios en cada evento.</t>
  </si>
  <si>
    <t>Laten Argentinos.</t>
  </si>
  <si>
    <t>Misa Criolla. INTEGRACION SOCIAL Involucrar a las personas màs alla de sus creencias, de su raza u origen, respetando la libertad de culto. En el marco de la Imponente Catedral de Buenos Aires los asistentes presenciaran la importante misa criolla.  integrando y fomentando los valores de convivencia y tolerancia.</t>
  </si>
  <si>
    <t>Gala de música tropical. EJE DE DISFRUTE      Reivindicar a la musica tropical como uno de los principales generos  dentro de la cultura popular teniendo en cuenta el eje de cercanía.</t>
  </si>
  <si>
    <t>Tributo a Rodrigo. INTEGRACION SOCIAL Homenajear al maximo exponente del cuarteto en Parque Centenario.</t>
  </si>
  <si>
    <t>Valeria Lynch sinfónico. INTEGRACION SOCIAL      Llegar al publico adulto mediante el show masivo de esta reconocida artista teniendo en cuenta el eje de cercanía.</t>
  </si>
  <si>
    <t>ONG Latinas. INTEGRACION SOCIAL</t>
  </si>
  <si>
    <t>Festival a reírse. EJE DE DISFRUTE. Los aficionados al género del humor tendrán su festival, que congrega a los principales cómicos del país teniendo en cuenta el eje de alegría/disfrute.</t>
  </si>
  <si>
    <t>Festival mundo verde. EJE DE DISFRUTE. Música, cine y talleres gratuitos, centrados en un  Festival cultural dedicado a concientizar sobre el consumo responsable y el cuidado del medio ambiente.ofreciendo entretenimiento y conciencia sobre el cuidado de la Ciudad.</t>
  </si>
  <si>
    <t>Buenos Aires a bailar. EJE DE DISFRUTE  /CREATIVIDAD. Festival dirigido al publico joven con el fin de fomentar la diversion sana al aire libre bajo el eje del disfrute.</t>
  </si>
  <si>
    <t>Fortalecer los procesos operativos y de gestión, transversales y verticales, para generar eficiencias en la gestión interna y en el servicio al Ciudadano.</t>
  </si>
  <si>
    <t>Desarrollar, en las distintas áreas del GCBA, proyectos relacionados con el relevamiento, diseño e implementación de procesos verticales y transversales de gestión, aplicando las herramientas de soporte documental y transaccional disponibles, promoviendo la integración de ambas y asistir a las áreas de gobierno en la definición e implementación de modelos informáticos de explotación de datos</t>
  </si>
  <si>
    <t>Fortalecer las capacidades de la Infraestructura para satisfacer los niveles de servicio y disponibilidad de los Sistemas.</t>
  </si>
  <si>
    <t>Evolucionar en términos de visión tecnológica (Por área interna)</t>
  </si>
  <si>
    <t>Nuevo servicio al ciudadano y GCBA</t>
  </si>
  <si>
    <t>Asegurar la Continuidad Operacional (Por área interna)</t>
  </si>
  <si>
    <t>Continuar con el fortalecimiento de la seguridad del acceso y custodia de los activos informáticos (Redes y Centro de Datos, Sistemas, Servicios).</t>
  </si>
  <si>
    <t>Adoptar un Modelo de Entrega de Servicios que mejore la calidad de entrega de los mismos, acordando y comprometiendo Acuerdos de Niveles de Servicio.</t>
  </si>
  <si>
    <t>Estructurar la Organización orientada a Servicios con capacidad para el cumplimiento de SLAs</t>
  </si>
  <si>
    <t>Profundizar la transformación evolutiva del gobierno electrónico, priorizando las necesidades de los ciudadanos</t>
  </si>
  <si>
    <t>Mejorar la Calidad de Atencion en todas las áreas que brindan servicios, por medio de la optimización de los sistemas de información y la promoción de la autogestión.</t>
  </si>
  <si>
    <t>Facilitar la interacción del vecino en terminos de su experiencia con las sedes en donde realiza sus trámites</t>
  </si>
  <si>
    <t>Incrementar el número de canales de ingreso de reclamos Mejorar las interfaces de comunicación de los vecinos con el GCBA con el fin de mejorar la experiencia del usuario</t>
  </si>
  <si>
    <t>Integrar los Sistemas de Atención Ciudadana</t>
  </si>
  <si>
    <t>Identificar tendencias y anticipar nuevos focos demandas</t>
  </si>
  <si>
    <t>Mejorar la Experiencia del Ciudadano en su interacción con el GCBA Eficientizando los tiempos, procesos  e infraestructura de todos los servicios.</t>
  </si>
  <si>
    <t>Estandarizar   procesos y calidad de Atención</t>
  </si>
  <si>
    <t>Garantizar el correcto funcionamiento de la Gestion de Citas</t>
  </si>
  <si>
    <t>Lograr la resolución de los reclamos relacionados al Mantenimiento del Espacio Público, Garantizando el cumplimiento de los SLA establecidos y la satisfacción del Vecino</t>
  </si>
  <si>
    <t>Brindar un sistema de información integrado con el fin de Incrementar el índice de resolución de reclamos relacionados al Mantenimiento del Espacio Público  durante 201Lograr el cumplimiento de los SLA establecidos y garantizar la respuesta del 100% de los reclamos ingresados</t>
  </si>
  <si>
    <t>Garantizar la verificación del 100% del universo de Reclamos</t>
  </si>
  <si>
    <t>Medir, evaluar y asegurar la calidad de la respuesta del gobierno a las demandas de la ciudania, y acciones de gobierno, bajo estándares de sustentabilidad (eficiencia, armonia y perdurabilidad) y satisfacción del vecino. Certificar estándares internacionales de gestión de calidad y satisfacción</t>
  </si>
  <si>
    <t>Incrementar la periodicidad de las mediciones de calidad sobre áreas clave respecto del año anterior y evaluar correcciones sugeridas (antes semestral, ahora cuatrimestral)</t>
  </si>
  <si>
    <t>Colaborar en la definición de los SLA y los estándares básicos de calidad para los procesos clave de los servicios más demandados (Reclamos, registro civil, rentas, licencias, infracciones, salud, 147 y Web)</t>
  </si>
  <si>
    <t>Preparar la reformulación de los procesos con el objetivo de la futura certificación de normas y estándares internacionales</t>
  </si>
  <si>
    <t>Proteger y promover los derechos de los consumidores, facilitando la solución de sus controversias con altos estándares de calidad, eficiencia e innovación, acercando los servicios a la población.</t>
  </si>
  <si>
    <t>Fortalecer la conciliación como respuesta ágil y eficiente ante los conflictos entre las empresas y consumidores en la comercialización de bienes y servicios Aumentando la proporción al 60%</t>
  </si>
  <si>
    <t>Empoderar al Consumidor a través de la Información incrementando el indice de conocimiento al 60%</t>
  </si>
  <si>
    <t>Detectar e iniciar de oficio actuaciones contra prácticas abusivas y publicidad engañosa en violación a la Legislación vigente</t>
  </si>
  <si>
    <t>Promover las relaciones interjurisdiccionales</t>
  </si>
  <si>
    <t>Generar proyectos legislativos relacionados a Juventud</t>
  </si>
  <si>
    <t>Generar convenios para realizar acciones conjuntas con otras áreas para fortalecer los ejes de trabajo</t>
  </si>
  <si>
    <t>Posicionar a Buenos Aires como la ciudad con mejores indicadores en conductas saludables de la juventud en Latinoamérica</t>
  </si>
  <si>
    <t>Reducir las enfermedades de transmisión sexual entre los jóvenes y los embarazos prematuros</t>
  </si>
  <si>
    <t>Impulsar las conductas saludables entre los jóvenes</t>
  </si>
  <si>
    <t>Proporcionar una visión integral de las problemáticas de la juventud de la Ciudad</t>
  </si>
  <si>
    <t>Generar una fuente de información estadística confiable sobre las situaciones que afectan la juventud y de seguimiento de políticas públicas aplicadas a los jóvenes</t>
  </si>
  <si>
    <t>Promover las distintas expresiones de la juventud aumentando su participación y relevancia en la vida de los vecinos de la Ciudad</t>
  </si>
  <si>
    <t>Incentivar la expresión cultural joven</t>
  </si>
  <si>
    <t>Disponer de espacios de comunicación e información joven</t>
  </si>
  <si>
    <t>Disponer de espacios de encuentro e integración para jóvenes</t>
  </si>
  <si>
    <t>Fomentar el compromiso ciudadano y democrático de los jóvenes de la Ciudad</t>
  </si>
  <si>
    <t>Estimular la formación vocacional y profesional de los jóvenes de la Ciudad desde un abordaje integrador</t>
  </si>
  <si>
    <t>Reducir el desempleo joven</t>
  </si>
  <si>
    <t>Posicionar a la Ciudad de Buenos Aires como el principal polo universitario de Latinoamérica</t>
  </si>
  <si>
    <t>Promover la actividad física como derecho y contenido de la calidad de vida de toda la población</t>
  </si>
  <si>
    <t>Potenciar el Desarrollo Deportivo, Igualando las oportunidades de acceso a la actividad deportiva</t>
  </si>
  <si>
    <t>Posicionar a BA como la Ciudad Activa referente de Latinoamerica</t>
  </si>
  <si>
    <t>Fortalecer y promover los clubes barriales</t>
  </si>
  <si>
    <t>Generar y potenciar la cercanía del deporte y actividad física al Ciudadano identificando y potenciando espacios urbanos</t>
  </si>
  <si>
    <t>Promover el espíritu y los valores olímpicos de la Ciudad</t>
  </si>
  <si>
    <t>Posicionar a la Ciudad de Buenos Aires como referente en la defensa y promoción de los Derechos Humanos; haciendo eje en la convivencia, el diálogo, el encuentro, la inclusión y el pluralismo cultural</t>
  </si>
  <si>
    <t>Desarrollar políticas y acciones que pongan en relieve el valor y la riqueza del pluralismo cultural.</t>
  </si>
  <si>
    <t>Desarrollo gastronómico de la Ciudad de Buenos Aires</t>
  </si>
  <si>
    <t>Fomentar la gastronomía como política generadora de empleo, seguridad e inclusión social</t>
  </si>
  <si>
    <t>Prevención de obesidad y sobrepeso infantil; promoción de hábitos saludables en la población.</t>
  </si>
  <si>
    <t>Atención de la población en Estaciones Saludables</t>
  </si>
  <si>
    <t>Focalización en la problemática de sobrepeso infantil mediante el programa Mi Escuela Saludable</t>
  </si>
  <si>
    <t>Investigación</t>
  </si>
  <si>
    <t>Promoción de los programas saludables</t>
  </si>
  <si>
    <t>Difundir y promover la cultura cívica en Derechos Humanos, fomentando alianzas estratégicas con organismos e instituciones nacionales e internacionales.</t>
  </si>
  <si>
    <t>Campaña masiva de concientización</t>
  </si>
  <si>
    <t>Fomentar la convivencia urbana sostenida en el diálogo, la inclusión, el encuentro.</t>
  </si>
  <si>
    <t>Activaciones especiales</t>
  </si>
  <si>
    <t>Desarrollo de mercados de productos y platos elaborados</t>
  </si>
  <si>
    <t>Posicionar a la CABA como modelo de integración y respeto por la diversidad sexual</t>
  </si>
  <si>
    <t>Fomentar la integración de los colectivos inmigrantes en la Ciudad de Buenos Aires</t>
  </si>
  <si>
    <t>Posicionar al Parque de la Memoria como el espacio público de referencia para la construcción de la memoria del terrorismo de estado, a través del arte y la educación.</t>
  </si>
  <si>
    <t>Promoción de la gastronomía como hito económico y cultural</t>
  </si>
  <si>
    <t>Promoción mediante eventos gastronómicos especiales</t>
  </si>
  <si>
    <t>Promoción masiva</t>
  </si>
  <si>
    <t>Infraestructura. Mejorar y poner en valor las instalaciones deportivas (12 polideportivos existentes y 4 parques)</t>
  </si>
  <si>
    <t>Desarrollo familiar de los vecinos de la ciudad</t>
  </si>
  <si>
    <t>Fomentar la orientación familiar</t>
  </si>
  <si>
    <t>Evaluación del impacto familiar</t>
  </si>
  <si>
    <t>Instalar a la familia como valor social</t>
  </si>
  <si>
    <t>Promoción Masiva</t>
  </si>
  <si>
    <t>Eventos Especiales</t>
  </si>
  <si>
    <t>Consolidar la temática mediante la institución de museos referentes</t>
  </si>
  <si>
    <t>Cod</t>
  </si>
  <si>
    <t>AGC</t>
  </si>
  <si>
    <t>SiglaJur</t>
  </si>
  <si>
    <t>255 caracteres</t>
  </si>
  <si>
    <t>CodObjEst</t>
  </si>
  <si>
    <t>SiglaObjEst</t>
  </si>
  <si>
    <t>Tipo de proyecto</t>
  </si>
  <si>
    <t>Eje de Gobierno</t>
  </si>
  <si>
    <t>Cambio Legislativo</t>
  </si>
  <si>
    <t>Eje 1</t>
  </si>
  <si>
    <t>Eje 2</t>
  </si>
  <si>
    <t>Eje 3</t>
  </si>
  <si>
    <t>Ninguno</t>
  </si>
  <si>
    <t>Nombre de Proyecto</t>
  </si>
  <si>
    <t>Tipo de ubicación</t>
  </si>
  <si>
    <t>Tenemos una Ciudad hermosa con infinitas posibilidades para disfrutarla cada día más. Queremos convivir mejor en esta Ciudad: que
los vecinos se sientan movilizados y comprometidos, que la cuiden y respeten participando activamente a través de la cultura, el deporte y el turismo. Y lograr la mejor Ciudad para todos.</t>
  </si>
  <si>
    <t>Queremos que la gente camine por la calle y se encuentre. El espacio público tiene que disfrutarse, no es solo un lugar para transitar.
El espacio público es un servicio público.
Es socializador, igualador, y brinda las mismas
oportunidades para todos.</t>
  </si>
  <si>
    <t>Queremos una Ciudad al alcance de todos, donde todos los vecinos se sientan parte. Por eso, es nuestra prioridad seguir trabajando en una reforma integral del sistema de salud, en la educación y en el acompañamiento a nuestros adultos mayores.</t>
  </si>
  <si>
    <t>Queremos una Ciudad donde la creatividad, el diseño y el arte sean pilares fundamentales de
nuestra cultura. Una Ciudad inteligente, que facilite la comunicación, que apoye los proyectos emprendedores y el espíritu de trabajo y de mejora continua. Por eso, trabajaremos promoviendo la inversión, la innovación técnica y la generación constante de nuevos empleos.</t>
  </si>
  <si>
    <t>Mantenimiento • Regeneración Urbana • Transporte Público
 Paseo del Bajo • Solicitudes y Trámites</t>
  </si>
  <si>
    <t>Cuidad Inteligente • Emprendedorismo • Gobierno Eficiente y Transparente 
Proyectos Público Privados • Distritos Creativos</t>
  </si>
  <si>
    <t>Desarrollo del Sur • Integración de Villas (foco en 31 y 20) • Mejoras en Educación 
Reforma Integral de Salud • Adultos Mayores</t>
  </si>
  <si>
    <t>Seguridad • Higiene y Reciclado • Cambio Cultural • Participación Ciudadana • Turismo 
Plan Gastronómico  • JJOO de la Juventud • Cultura cerca de la gente • Ecoparque</t>
  </si>
  <si>
    <t>ID ObjEst</t>
  </si>
  <si>
    <t>ID ObjOp</t>
  </si>
  <si>
    <t>CodObjOp</t>
  </si>
  <si>
    <t>BCBA</t>
  </si>
  <si>
    <t>EATC</t>
  </si>
  <si>
    <t>MSGC</t>
  </si>
  <si>
    <t>MEGC</t>
  </si>
  <si>
    <t>MGOBGC</t>
  </si>
  <si>
    <t>MHGC</t>
  </si>
  <si>
    <t>MCGC</t>
  </si>
  <si>
    <t>MAYEPGC</t>
  </si>
  <si>
    <t>MHYDHGC</t>
  </si>
  <si>
    <t>MDUYTGC</t>
  </si>
  <si>
    <t>MMIYTGC</t>
  </si>
  <si>
    <t>SECDES</t>
  </si>
  <si>
    <t>SECCCYFP</t>
  </si>
  <si>
    <t>SECISYU</t>
  </si>
  <si>
    <t>SSCOMUNIC</t>
  </si>
  <si>
    <t>SSCON</t>
  </si>
  <si>
    <t>SSCYPE</t>
  </si>
  <si>
    <t>SSSYP</t>
  </si>
  <si>
    <t>SSDCCYC</t>
  </si>
  <si>
    <t>SGCBA</t>
  </si>
  <si>
    <t>SGYRI</t>
  </si>
  <si>
    <t>Integración Social</t>
  </si>
  <si>
    <t>Población impactada</t>
  </si>
  <si>
    <t>Cantidad total</t>
  </si>
  <si>
    <t>Área</t>
  </si>
  <si>
    <t>Nombre y Apellido Líder de Proyecto</t>
  </si>
  <si>
    <t>Organismos Corresponsables</t>
  </si>
  <si>
    <t>Niño/Primera Infancia</t>
  </si>
  <si>
    <t>Ni estudia Ni trabaja</t>
  </si>
  <si>
    <t>Empresa Grande</t>
  </si>
  <si>
    <t>Descripción del Proyecto</t>
  </si>
  <si>
    <t>Primero seleccioná tu jurisdicción</t>
  </si>
  <si>
    <t>SiglaObjOp</t>
  </si>
  <si>
    <t>Secretaría de Uso del Espacio Público</t>
  </si>
  <si>
    <t>Secretaría de Higiene Urbana</t>
  </si>
  <si>
    <t>Secretaría de Mantenimiento del Espacio Público</t>
  </si>
  <si>
    <t>Dirección General de Mantenimientos y Talleres</t>
  </si>
  <si>
    <t>Dirección General de Ferias y Mercados</t>
  </si>
  <si>
    <t>Dirección General de Ordenamiento del Espacio Público</t>
  </si>
  <si>
    <t>Dirección General de Fiscalización del Espacio Público</t>
  </si>
  <si>
    <t>Dirección General de Regeneración Urbana</t>
  </si>
  <si>
    <t>Dirección General de Obras de Regeneración Urbana</t>
  </si>
  <si>
    <t>Dirección General de Cementerios</t>
  </si>
  <si>
    <t>Dirección General de Alumbrado</t>
  </si>
  <si>
    <t>Dirección General de Espacios Verdes</t>
  </si>
  <si>
    <t>Dirección General de Sistema Pluvial</t>
  </si>
  <si>
    <t>Dirección General de Limpieza</t>
  </si>
  <si>
    <t>Dirección General de Tratamiento y Nuevas Tecnologías</t>
  </si>
  <si>
    <t>Dirección General de Recilado</t>
  </si>
  <si>
    <t>Dirección General de Técnica, Administrativa y Legal</t>
  </si>
  <si>
    <t>Dirección General de Control de Gestión</t>
  </si>
  <si>
    <t>Dirección General de Comunicación</t>
  </si>
  <si>
    <t>Dirección General de Planificación y Presupuesto</t>
  </si>
  <si>
    <t>Unidad de Auditoría Interna</t>
  </si>
  <si>
    <t>Ente de Mantenimiento Urbano Integral</t>
  </si>
  <si>
    <t>Ente de Higiene Urbana</t>
  </si>
  <si>
    <t>Agencia de Protección Ambiental</t>
  </si>
  <si>
    <t>Unidad de Coordinación General de Control de Gestión</t>
  </si>
  <si>
    <t>Unidad de Coordinación General de Gestión Ambiental</t>
  </si>
  <si>
    <t>DG de Evaluación Técnica</t>
  </si>
  <si>
    <t>DG de Estrategias Ambientales</t>
  </si>
  <si>
    <t>DG de Control Ambiental</t>
  </si>
  <si>
    <t>DG Técnica, Administrativa y Legal</t>
  </si>
  <si>
    <t>Subsecretaría de Trabajo, Industria y Comercio</t>
  </si>
  <si>
    <t>Subsecretaría de Ciudad Inteligente</t>
  </si>
  <si>
    <t>Subsecretaría de Inversiones</t>
  </si>
  <si>
    <t>Subsecretaría de Economía Creativa y Comercio Exterior</t>
  </si>
  <si>
    <t>Dirección General de Empleo</t>
  </si>
  <si>
    <t>Dirección General de Protección del Trabajo</t>
  </si>
  <si>
    <t>Dirección General de Negociaciones Laborales</t>
  </si>
  <si>
    <t>Dirección General de Industrias Creativas</t>
  </si>
  <si>
    <t>Dirección General de Emprendedores</t>
  </si>
  <si>
    <t>Dirección General de Ciencia y Tecnología</t>
  </si>
  <si>
    <t>Dirección General de Promoción de Inversiones</t>
  </si>
  <si>
    <t>Dirección General de Gestión de Inversiones</t>
  </si>
  <si>
    <t>Dirección General de Proyectos de Ciudad Inteligente</t>
  </si>
  <si>
    <t>Dirección General de Innovación y Gobierno Abierto</t>
  </si>
  <si>
    <t>Dirección General de Ciudad Moderna y Sustentable</t>
  </si>
  <si>
    <t>Dirección General de Gestión Digital</t>
  </si>
  <si>
    <t>UPE JJOO de la Juventud Bs. As. 2018</t>
  </si>
  <si>
    <t>Parque de la Ciudad</t>
  </si>
  <si>
    <t>Consejo Económico y Social de la Ciudad Bs. As.</t>
  </si>
  <si>
    <t>Ente de Turismo</t>
  </si>
  <si>
    <t>Agencia de Bienes Sociedad del Estado Ley N° 5558</t>
  </si>
  <si>
    <t>Consejo Asesor de Plan Urbano Ambiental</t>
  </si>
  <si>
    <t>Subsecretaría de Obras</t>
  </si>
  <si>
    <t>Subsecretaría de Proyectos</t>
  </si>
  <si>
    <t>Subsecretaría de Registros, Interpretación y Catastro</t>
  </si>
  <si>
    <t>Subsecretaría de Planeamiento</t>
  </si>
  <si>
    <t>Dirección General de Obras de Ingeniería y Arquitectura</t>
  </si>
  <si>
    <t>Dirección General de Infraestructura Gubernamental</t>
  </si>
  <si>
    <t>Dirección General de Obras de Infraestructura Urbana</t>
  </si>
  <si>
    <t>Dirección General de Innovación Urbana</t>
  </si>
  <si>
    <t>Dirección General de Antropología Urbana</t>
  </si>
  <si>
    <t>Dirección General de Interpretación Urbanística</t>
  </si>
  <si>
    <t>Dirección General de Registro de Obra y Catastro</t>
  </si>
  <si>
    <t>Dirección General de Planeamiento Urbano</t>
  </si>
  <si>
    <t>Dirección General de Datos, Estadística y Proyección Urbana</t>
  </si>
  <si>
    <t>Dirección General de Coordinación Institucional y Comunicación</t>
  </si>
  <si>
    <t>Dirección General de Seguimiento de Gestión</t>
  </si>
  <si>
    <t>UPE Plan Hidráulico</t>
  </si>
  <si>
    <t>UPE Obras Red de Subterráneos</t>
  </si>
  <si>
    <t>UPE Villa Olímpica</t>
  </si>
  <si>
    <t>UPE Relocalización y Gestión Integral de Edificios del GCBA</t>
  </si>
  <si>
    <t>Unidad Ejecutora para la Renovación Urbana de la Traza de la ExAU</t>
  </si>
  <si>
    <t>Autopistas Urbanas SA (AUSA)</t>
  </si>
  <si>
    <t>Ministerio de Desarrollo Urbano y Transporte (SBASE)</t>
  </si>
  <si>
    <t>Subterráneos de Bs. As. S.E.</t>
  </si>
  <si>
    <t>Ministerio de Desarrollo Urbano y Transporte (STRANS)</t>
  </si>
  <si>
    <t>Subsecretaría de Tránsito y Transporte</t>
  </si>
  <si>
    <t>Subsecretaría de Movilidad Sustentable</t>
  </si>
  <si>
    <t>Dirección General de Planificación de la Movilidad</t>
  </si>
  <si>
    <t>Dirección General de Tránsito y Transporte</t>
  </si>
  <si>
    <t>Dirección General de Transportes Masivos de Buses Rápidos</t>
  </si>
  <si>
    <t>Dirección General de Movilidad Saludable</t>
  </si>
  <si>
    <t>Dirección General de Licencias</t>
  </si>
  <si>
    <t>Dirección General de Cuerpo de Agentes de Control de Tránsito y Seguridad Vial</t>
  </si>
  <si>
    <t>Ministerio de Desarrollo Urbano y Transporte (IVC)</t>
  </si>
  <si>
    <t>Corporación Bs. As. Sur</t>
  </si>
  <si>
    <t>Subsecretaría de Políticas Culturales y Nuevas Audiencias</t>
  </si>
  <si>
    <t>Subsecretaría de Gestión Cultural</t>
  </si>
  <si>
    <t>Dirección General del Libro, Bibliotecas y Promoción de la Lectura</t>
  </si>
  <si>
    <t>Centro Cultural Gral. San Martín</t>
  </si>
  <si>
    <t>Centro Cultural Recoleta</t>
  </si>
  <si>
    <t>Dirección General de Enseñanza Artística</t>
  </si>
  <si>
    <t>Dirección General de Festivales y Eventos Centrales</t>
  </si>
  <si>
    <t>Dirección General de Música</t>
  </si>
  <si>
    <t>Dirección General de Promoción Cultural</t>
  </si>
  <si>
    <t>Complejo Teatral Ciudad de Bs. As.</t>
  </si>
  <si>
    <t>Dirección General de Patrimonio, Museos y Casco Histórico</t>
  </si>
  <si>
    <t>Dirección General Técnica, Administrativa y Legal</t>
  </si>
  <si>
    <t>Ente Autárquico Teatro Colón</t>
  </si>
  <si>
    <t>Subsecretaría de Atención Hospitalaria</t>
  </si>
  <si>
    <t>Subsecretaría de Planificación Sanitaria</t>
  </si>
  <si>
    <t>Subsecretaría de Administración del Sistema de Salud</t>
  </si>
  <si>
    <t>Subsecretaría de Atención Primaria, Ambulatoria y Comunitaria</t>
  </si>
  <si>
    <t>Dirección General de Hospitales</t>
  </si>
  <si>
    <t>Dirección General de Sistema de Atención Médica de Emergencia</t>
  </si>
  <si>
    <t>Dirección General de Salud Mental</t>
  </si>
  <si>
    <t>Dirección General de Atención Primaria</t>
  </si>
  <si>
    <t>Dirección General de Salud Comunitaria</t>
  </si>
  <si>
    <t>Dirección General de Planificación Operativa</t>
  </si>
  <si>
    <t>Dirección General de Informática, Clínica, Estadística y Epidemiológica</t>
  </si>
  <si>
    <t>Dirección General de Coordinación, Tecnologías y Financiamiento en Salud</t>
  </si>
  <si>
    <t>Dirección General de Docencia, Investigación y Desarrollo Profesional</t>
  </si>
  <si>
    <t>Dirección General de Administración y Desarrollo de Recursos Humanos</t>
  </si>
  <si>
    <t>Dirección General de Sistemas Informáticos</t>
  </si>
  <si>
    <t>Dirección General Administrativa, Contable y Presupuesto</t>
  </si>
  <si>
    <t>Dirección General de Recursos Físicos en Salud</t>
  </si>
  <si>
    <t>Dirección General de Abastecimiento en Salud</t>
  </si>
  <si>
    <t>Dirección General Legal y Técnica</t>
  </si>
  <si>
    <t>Hospitales y Centros de Salud</t>
  </si>
  <si>
    <t>Instituto de Transplante de la CABA</t>
  </si>
  <si>
    <t>Subsecretaría de Finanzas</t>
  </si>
  <si>
    <t>Subsecretaría de Gestión y Administración Económica</t>
  </si>
  <si>
    <t>Subsecretaría de Gestión de RRHH</t>
  </si>
  <si>
    <t>Subsecretaría de Gestión Operativa</t>
  </si>
  <si>
    <t>Dirección General de Seguros</t>
  </si>
  <si>
    <t>Dirección General de Relaciones Fiscales</t>
  </si>
  <si>
    <t>Dirección General de Crédito Público</t>
  </si>
  <si>
    <t>Dirección General de Compras y Contrataciones</t>
  </si>
  <si>
    <t>Dirección General Gestión de la Flota Automotor</t>
  </si>
  <si>
    <t>Dirección General de Redeterminación de Precios</t>
  </si>
  <si>
    <t>Dirección General Unidad Informática de Administración Financiera</t>
  </si>
  <si>
    <t>Dirección General de Planificación y Control Operativo</t>
  </si>
  <si>
    <t>Dirección General de Desarrollo del Servicio Civil</t>
  </si>
  <si>
    <t>Dirección General de Relaciones Laborales</t>
  </si>
  <si>
    <t>Dirección General de Administración y Liquidación de Haberes</t>
  </si>
  <si>
    <t>Dirección General de Asuntos Laborales y Previsionales</t>
  </si>
  <si>
    <t>Dirección General de Administración de Medicina de Trabajo</t>
  </si>
  <si>
    <t>Dirección General de Oficina de Gestión Pública y Presupuesto</t>
  </si>
  <si>
    <t>Dirección General de Tesorería</t>
  </si>
  <si>
    <t>Dirección General de Contaduría</t>
  </si>
  <si>
    <t>Administración Gubernamental de Ingresos Públicos</t>
  </si>
  <si>
    <t>Unidad de Financiamiento con Organismos Multilaterales de Créditos</t>
  </si>
  <si>
    <t xml:space="preserve">Obra Social de la Ciudad de Bs. As. </t>
  </si>
  <si>
    <t>Instituto de Juego y Apuestas</t>
  </si>
  <si>
    <t>Dirección General de Estadística y Censos</t>
  </si>
  <si>
    <t>Dirección General de Rentas</t>
  </si>
  <si>
    <t>Dirección General de Relaciones Institucionales</t>
  </si>
  <si>
    <t>Dirección General de Análisis Fiscal</t>
  </si>
  <si>
    <t>Dirección General de Planificación y Control</t>
  </si>
  <si>
    <t>Ministerio de Justicia y Seguridad</t>
  </si>
  <si>
    <t>Secretaría de Seguridad</t>
  </si>
  <si>
    <t>Subsecretaría de Prevención del Delito</t>
  </si>
  <si>
    <t>Subsecretaría de Vinculación Ciudadana con la Seguridad</t>
  </si>
  <si>
    <t>Subsecretaría de Seguridad Operativa</t>
  </si>
  <si>
    <t>Subsecretaría de Seguridad Ciudadana</t>
  </si>
  <si>
    <t>PFA - Jefatura CABA</t>
  </si>
  <si>
    <t>Subsecretaría de Jefatura de Policía Metropolitana</t>
  </si>
  <si>
    <t>Subjefatura de Policía Metropolitana</t>
  </si>
  <si>
    <t>Subsecretaría de Emergencias</t>
  </si>
  <si>
    <t>Subsecretaría de Justicia</t>
  </si>
  <si>
    <t>Subsecretaría de Administración de Seguridad</t>
  </si>
  <si>
    <t>Dirección General de Diagnóstico y Diseño de Políticas de Intervención Temprana de la Seguridad</t>
  </si>
  <si>
    <t>Dirección General de Contención Primaria de la Ciudadanía Ante Delitos</t>
  </si>
  <si>
    <t>Dirección General de Eventos Masivos</t>
  </si>
  <si>
    <t>Dirección General de Seguridad Privada</t>
  </si>
  <si>
    <t>Dirección General de Custodia de Bienes</t>
  </si>
  <si>
    <t>Dirección General de Planificación de Seguridad con Recursos No Policiales</t>
  </si>
  <si>
    <t>Dirección General de Coordinación Operativa</t>
  </si>
  <si>
    <t>Dirección General de Información y Estadística Criminal</t>
  </si>
  <si>
    <t>Dirección General de Investigación Criminal</t>
  </si>
  <si>
    <t>Dirección General de Justicia, Registro y Mediación</t>
  </si>
  <si>
    <t>Dirección General de Administración de Infracciones</t>
  </si>
  <si>
    <t>Dirección General de Estudios y Tecnologías de la Información</t>
  </si>
  <si>
    <t>Dirección General de Comunicación y Relaciones Institucionales</t>
  </si>
  <si>
    <t>Dirección General Electoral</t>
  </si>
  <si>
    <t>Dirección General de Logística</t>
  </si>
  <si>
    <t>Dirección General de Guardia de Auxilio y Emergencias</t>
  </si>
  <si>
    <t>Dirección General de Defensa Civil</t>
  </si>
  <si>
    <t>Dirección General de Planeamiento de Emergencia y Coordinación de Bomberos</t>
  </si>
  <si>
    <t>Dirección General Administrativa y Legal de Seguridad</t>
  </si>
  <si>
    <t>Dirección General de Administración de Recursos Humanos de Seguridad</t>
  </si>
  <si>
    <t>Dirección General de Suministros de Seguridad</t>
  </si>
  <si>
    <t>Dirección General de Infraestructura de Seguridad</t>
  </si>
  <si>
    <t>Auditoría Externa Policial</t>
  </si>
  <si>
    <t>Comité de Planificación Estratégica</t>
  </si>
  <si>
    <t>Unidad de Enlace del Consejo de Seguridad y Prevención del Delito</t>
  </si>
  <si>
    <t>Obra Social de la Policía Metropolitana</t>
  </si>
  <si>
    <t>Comité de Seguimiento del Sistema de Seguridad Pública</t>
  </si>
  <si>
    <t>Registro de Verificación de Autopartes</t>
  </si>
  <si>
    <t>Organización del Registro Público de Com. Y Cont. De Personas Jurídicas</t>
  </si>
  <si>
    <t>Instituto Superior de Seguridad Pública</t>
  </si>
  <si>
    <t>Comité de Prevención y Seguridad para Eventos Deportivos</t>
  </si>
  <si>
    <t>UPE para la Transferencia de Funciones y Facultades en Materia de Seguridad</t>
  </si>
  <si>
    <t>Unidad Administrativa de Control de Faltas</t>
  </si>
  <si>
    <t>Unidad de Enlace de Faltas Especiales</t>
  </si>
  <si>
    <t>Unidad de Enlace de Faltas de Tránsito</t>
  </si>
  <si>
    <t>Unidad Organización Electoral</t>
  </si>
  <si>
    <t>Unidad de Prensa y Comunicación Institucional</t>
  </si>
  <si>
    <t>Jefatura de Gabinete</t>
  </si>
  <si>
    <t>Unidad de Coord. General</t>
  </si>
  <si>
    <t>Unidad de Gestión de la Información y Coordinación Operativa</t>
  </si>
  <si>
    <t>Unidad de Coordinación Administrativa</t>
  </si>
  <si>
    <t>Unidad de Sistemas Informáticos y Procesos</t>
  </si>
  <si>
    <t>Dirección General de Habilitaciones y Permisos</t>
  </si>
  <si>
    <t>Dirección General de Fiscalización y Control</t>
  </si>
  <si>
    <t>Dirección General de Fiscalización y Control de Obras</t>
  </si>
  <si>
    <t>Dirección General de Higiene y Seguridad Alimentaria</t>
  </si>
  <si>
    <t>Subsecretaría de Infraestructura Urbana y Coordinación Gubernamental</t>
  </si>
  <si>
    <t>Subsecretaría de Planeamiento y Gestión Comunitaria</t>
  </si>
  <si>
    <t>Dirección General de Proyectos y Diseño Urbano</t>
  </si>
  <si>
    <t>Dirección General de Coordinación Gubernamental</t>
  </si>
  <si>
    <t>Dirección General de Obras e Infraestructura</t>
  </si>
  <si>
    <t>Dirección General de Gestión Comunitaria</t>
  </si>
  <si>
    <t>Dirección General de Innovación Social y Planeamiento Participativo</t>
  </si>
  <si>
    <t>Secretaría de Tercera Edad</t>
  </si>
  <si>
    <t>Subsecretaría de Fortalecimiento Familia y Comunitario</t>
  </si>
  <si>
    <t>Subsecretaría de Hábitat e Inclusión</t>
  </si>
  <si>
    <t>Subsecretaría de Promoción Social</t>
  </si>
  <si>
    <t>Dirección General de Servicios y Dependencia</t>
  </si>
  <si>
    <t>Dirección General de Protección e Inclusión</t>
  </si>
  <si>
    <t>Dirección General de Nuevos Estándares y Tecnologías</t>
  </si>
  <si>
    <t>Dirección General de Ciudadanía Porteña</t>
  </si>
  <si>
    <t>Dirección General de Economía Social</t>
  </si>
  <si>
    <t>Dirección General de Servicios Sociales Zonales</t>
  </si>
  <si>
    <t>Dirección General de Atención Inmediata</t>
  </si>
  <si>
    <t>Dirección General de Fortalecimiento de la Sociedad Civil</t>
  </si>
  <si>
    <t>Dirección General de Niñez y Adolescencia</t>
  </si>
  <si>
    <t>Dirección General de la Mujer</t>
  </si>
  <si>
    <t>Dirección General de Políticas Sociales en Adicciones</t>
  </si>
  <si>
    <t>Dirección General de Atención y Asistencia a la Víctima</t>
  </si>
  <si>
    <t>Dirección General de Desarrollo Territorial</t>
  </si>
  <si>
    <t>Dirección General de Desarrollo Inclusivo</t>
  </si>
  <si>
    <t>Dirección General de Hábitat</t>
  </si>
  <si>
    <t>Dirección General de Inclusión Social</t>
  </si>
  <si>
    <t>Dirección General de Red Integral de Protección Social</t>
  </si>
  <si>
    <t>Dirección General de Infraestructura Social</t>
  </si>
  <si>
    <t>Unidad de Gestión de Intervención Social (UGIS)</t>
  </si>
  <si>
    <t>COPIDIS Ley N°447</t>
  </si>
  <si>
    <t>Consejo Social</t>
  </si>
  <si>
    <t>Ministerio de Educación</t>
  </si>
  <si>
    <t>Subsecretaría de Carrera Docente</t>
  </si>
  <si>
    <t>Subsecretaría de Planeamiento e Innovación Educativa</t>
  </si>
  <si>
    <t>Subsecretaría de Coordinación Pedagógica Equidad Educativa</t>
  </si>
  <si>
    <t>Subsecretaría de Gestión Económico Financiera y Adm. De Recursos</t>
  </si>
  <si>
    <t>Dirección General de Personal Docente y no Docente</t>
  </si>
  <si>
    <t>Dirección General de Carrera Docente</t>
  </si>
  <si>
    <t>Dirección General de Educación de Gestión Privada</t>
  </si>
  <si>
    <t>Dirección General de Educación de Gestión Estatal</t>
  </si>
  <si>
    <t>Dirección General de Educación Superior</t>
  </si>
  <si>
    <t>Dirección General de Escuela Abierta</t>
  </si>
  <si>
    <t>Dirección General de Fortalecimiento de la Comunidad Educativa</t>
  </si>
  <si>
    <t>Dirección General de Infraestructura y Mantenimiento Escolar</t>
  </si>
  <si>
    <t>Dirección General de Servicios a Escuelas</t>
  </si>
  <si>
    <t>Dirección General de Administración de Recursos</t>
  </si>
  <si>
    <t>Dirección General de Escuela de Maestros</t>
  </si>
  <si>
    <t>Dirección General de Planeamiento Educativo</t>
  </si>
  <si>
    <t>Dirección General de Coordinación Legal e Institucional</t>
  </si>
  <si>
    <t>Dirección General de Comunicaciones y Relaciones Institucionales</t>
  </si>
  <si>
    <t>Dirección General de Tecnología Educativa</t>
  </si>
  <si>
    <t>Dirección General de Planeamiento y Control de Gestión</t>
  </si>
  <si>
    <t>Unidad de Evaluación Integral de la Calidad y Equidad Educativa</t>
  </si>
  <si>
    <t>UPE Educación para la Sustentabilidad</t>
  </si>
  <si>
    <t>Dirección General de Servicios Desconcentrados</t>
  </si>
  <si>
    <t>Dirección General de Descentralización Comunal</t>
  </si>
  <si>
    <t>Dirección General de Mantenimiento del Espacio Público Comunal</t>
  </si>
  <si>
    <t>Unidades de Atención Ciudadana</t>
  </si>
  <si>
    <t>Consejo de Coordinación Intercomunal</t>
  </si>
  <si>
    <t>Dirección General de Atención y Cercanía Ciudadana</t>
  </si>
  <si>
    <t>Dirección General de Gestión de Demanda Ciudadana</t>
  </si>
  <si>
    <t>Dirección General de Gestión de Calidad</t>
  </si>
  <si>
    <t>Dirección General de Defensa y Protección al Consumidor</t>
  </si>
  <si>
    <t>Subsecretaría de Gobierno</t>
  </si>
  <si>
    <t>Subsecretaría de Asuntos Internacionales</t>
  </si>
  <si>
    <t>Subsecretaría de Reforma Política</t>
  </si>
  <si>
    <t>Asuntos Legislativos</t>
  </si>
  <si>
    <t>Reg. Del Estado Civil y Capac. De las Personas</t>
  </si>
  <si>
    <t>Relaciones con las Provincias y Municipios</t>
  </si>
  <si>
    <t>Reforma Política y Electoral</t>
  </si>
  <si>
    <t>Seguimiento de Organismos de Contenidos y Acceso a la Información</t>
  </si>
  <si>
    <t>Asuntos Interjurisdiccionales y Transferencias de Competencias</t>
  </si>
  <si>
    <t>Programas de Cooperación Interjurisdiccional y Casas de la Ciudad</t>
  </si>
  <si>
    <t>UPE Cuenca - Matanza - Riachuelo</t>
  </si>
  <si>
    <t>UPE Área Metropolitana de Bs. As.</t>
  </si>
  <si>
    <t>Sociedad Administradora del Puerto-Sap</t>
  </si>
  <si>
    <t>Corporación Mercado Central</t>
  </si>
  <si>
    <t>Corporación Antiguo Puerto Madero</t>
  </si>
  <si>
    <t>Coordinación Ecológica Área Metropolitana Sociedad del Estado</t>
  </si>
  <si>
    <t>Relaciones Institucionales y Promoción Cultural Ciudadana</t>
  </si>
  <si>
    <t>Cultura del Servicio Público</t>
  </si>
  <si>
    <t>Onservatorio Cambio Cultural</t>
  </si>
  <si>
    <t>Identidad, Compromiso Barrial y Voluntariado</t>
  </si>
  <si>
    <t>Instituto Superior de la Carrera</t>
  </si>
  <si>
    <t>Subsecretaría de Relaciones Internacionales e Institucionales</t>
  </si>
  <si>
    <t>Subsecretaría de Gestión Estratégica y Calidad Institucional</t>
  </si>
  <si>
    <t>Protocolo y Ceremonial</t>
  </si>
  <si>
    <t>Culto</t>
  </si>
  <si>
    <t>Relaciones Internacionales y Cooperación</t>
  </si>
  <si>
    <t>Gestión Estratégica</t>
  </si>
  <si>
    <t>Calidad Institucional</t>
  </si>
  <si>
    <t>Unidad de Gestión del Cumplimiento</t>
  </si>
  <si>
    <t>Procuración Gral. Adjunta de Asuntos Patrimoniales y Fiscales</t>
  </si>
  <si>
    <t>Procuración Gral. Adjunta de Asuntos Institucionales y Empleo Público</t>
  </si>
  <si>
    <t>Dirección General de Asuntos Tributarios y Recursos Fiscales</t>
  </si>
  <si>
    <t>Dirección General de Relaciones Contractuales</t>
  </si>
  <si>
    <t>Dirección General de Asuntos Patrimoniales</t>
  </si>
  <si>
    <t>Dirección General de Empleo Público</t>
  </si>
  <si>
    <t>Dirección General de Asuntos Institucionales</t>
  </si>
  <si>
    <t>Dirección General de Sumarios</t>
  </si>
  <si>
    <t>Dirección General de Asuntos Comunales</t>
  </si>
  <si>
    <t>Dirección General de Información Jurídica y Extendión</t>
  </si>
  <si>
    <t>Dirección General de Asuntos Penales</t>
  </si>
  <si>
    <t>Subsecretaría de Deporte</t>
  </si>
  <si>
    <t>Subsecretaría de Bienestar Ciudadano</t>
  </si>
  <si>
    <t>Subsecretaría de Derechos Humanos y Pluralismo Cultural</t>
  </si>
  <si>
    <t>Deporte Social y Desarrollo Deportivo</t>
  </si>
  <si>
    <t>Infraestructura Deportiva</t>
  </si>
  <si>
    <t>Administración y Organización Deportiva</t>
  </si>
  <si>
    <t>Convivencia en la Diversidad</t>
  </si>
  <si>
    <t>Colectividades</t>
  </si>
  <si>
    <t>Políticas de Juventud</t>
  </si>
  <si>
    <t>Desarrollo Familiar</t>
  </si>
  <si>
    <t>Desarrollo Saludable</t>
  </si>
  <si>
    <t>Desarrollo Gastronómico</t>
  </si>
  <si>
    <t>Promoción de Políticas de Bienestar Ciudadano</t>
  </si>
  <si>
    <t>Consejo Asesor en Políticas Públicas de Memoria</t>
  </si>
  <si>
    <t>Consejo de Gestión del Parque de la Memoria y del Monumento a las Víctimas del Terrorismo de Estado</t>
  </si>
  <si>
    <t>Subsecretaría de Sistemas y Procesos</t>
  </si>
  <si>
    <t>Eficiencia Administrativa</t>
  </si>
  <si>
    <t>Administración de Bases de Datos e Ingen. De Proyectos.</t>
  </si>
  <si>
    <t>Agencia de Sistemas de Información</t>
  </si>
  <si>
    <t>Coordinación General de Seguridad Informática</t>
  </si>
  <si>
    <t>Dirección General de Servicios</t>
  </si>
  <si>
    <t>Dirección General de Integración de Sistemas</t>
  </si>
  <si>
    <t>Dirección General de Infraestructura</t>
  </si>
  <si>
    <t xml:space="preserve">Sindicatura General de la Ciudad de Bs. As. </t>
  </si>
  <si>
    <t>Dirección General de Opinión Pública</t>
  </si>
  <si>
    <t>Dirección General de Comunicación Digital</t>
  </si>
  <si>
    <t>Dirección General de Comunicación Directa</t>
  </si>
  <si>
    <t>Dirección General de Comunicación Participativa</t>
  </si>
  <si>
    <t>Dirección General de Planificación Comunicacional</t>
  </si>
  <si>
    <t>Dirección General de Producción General</t>
  </si>
  <si>
    <t>Dirección General de Contenidos y Marcas</t>
  </si>
  <si>
    <t>Dirección General de Eventos de Gobierno</t>
  </si>
  <si>
    <t>Coordinación y Promoción de Eventos</t>
  </si>
  <si>
    <t>Secretaría de Planificación, Evaluación y Coordinación de Gestión</t>
  </si>
  <si>
    <t>Coordinación de Gestión</t>
  </si>
  <si>
    <t>Evaluación del Gasto</t>
  </si>
  <si>
    <t>Planificación Estratégica</t>
  </si>
  <si>
    <t>Secretaría de Medios</t>
  </si>
  <si>
    <t>Subsecretaría de Medios y Prensa</t>
  </si>
  <si>
    <t>Subsecretaría de Comunicación Social</t>
  </si>
  <si>
    <t>Coordinación de Prensa</t>
  </si>
  <si>
    <t>Planeamiento de Medios</t>
  </si>
  <si>
    <t>Señal de Cable y Ciudad Abierta</t>
  </si>
  <si>
    <t>LS1 Radio de la Ciudad y FM 2x4</t>
  </si>
  <si>
    <t>Corporación Buenos Aires Sur</t>
  </si>
  <si>
    <t>CBAS</t>
  </si>
  <si>
    <t>MJYSGC</t>
  </si>
  <si>
    <t>Procuración General</t>
  </si>
  <si>
    <t>PG</t>
  </si>
  <si>
    <t>Secretaría de Desarrollo Ciudadano (Vicejefatura)</t>
  </si>
  <si>
    <t>SECDC</t>
  </si>
  <si>
    <t>Secretaría General y Relaciones Internacionales</t>
  </si>
  <si>
    <t>Ministerio de Desarrollo Humano y Hábitat</t>
  </si>
  <si>
    <t>SECPECG</t>
  </si>
  <si>
    <t>SECM</t>
  </si>
  <si>
    <t>MDUYTGC.IVC</t>
  </si>
  <si>
    <t>MDUYTGC.SBASE</t>
  </si>
  <si>
    <t>MDUYTGC.STRANS</t>
  </si>
  <si>
    <t>Subsecretaría de Demanda Ciudadana, Calidad y Cercanía</t>
  </si>
  <si>
    <t>Secretaría de Cultura Ciudadana y Función Pública</t>
  </si>
  <si>
    <t>Generar la información que sea necesaria para conocer la realidad ciudadana y la gestión de Gobierno. Apoyo al diseño de estrategias de gestión y comunicación, convirtiendo datos en información y herramientas.</t>
  </si>
  <si>
    <t>Mejorar la comprensión de las conversaciones que se producen en el mundo digital. Detectar posibles crisis y oportunidades de comunicación. Monitorear el estado de la opinión pública.</t>
  </si>
  <si>
    <t>Utilizar tecnologías que permitan comunicar los diferentes proyectos a audiencias específicas, generando segmentaciones únicas interesadas en políticas públicas particulares. Obtener el mayor detalle sobre el público en cuestión para generar contenidos que mejoren la cercanía del Jefe de Gobierno a partir de la publicidad Online.</t>
  </si>
  <si>
    <t>Promover el control institucional</t>
  </si>
  <si>
    <t>Velar por la convivencia y la seguridad ciudadana</t>
  </si>
  <si>
    <t>Información inicial</t>
  </si>
  <si>
    <t>Responsables</t>
  </si>
  <si>
    <t>Ubicación</t>
  </si>
  <si>
    <t>Fechas y Presupuesto</t>
  </si>
  <si>
    <t>Información adicional</t>
  </si>
  <si>
    <t>Seleccioná..</t>
  </si>
  <si>
    <t>Si el tipo de ubicación es "Comunas", seleccionalas</t>
  </si>
  <si>
    <t>Seleccioná…</t>
  </si>
  <si>
    <t>Seleccioná o ingresá uno nuevo</t>
  </si>
  <si>
    <t>Ej: 200</t>
  </si>
  <si>
    <t>255</t>
  </si>
  <si>
    <t>Seleccioná los ejes del gobierno relacionados..</t>
  </si>
  <si>
    <t>(Opcional)</t>
  </si>
  <si>
    <t>Si el tipo de ubicación es Dirección, completa éste campo</t>
  </si>
  <si>
    <t>Ej: 200.000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</si>
</sst>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quot;$&quot;* #,##0.00_);_(&quot;$&quot;* \(#,##0.00\);_(&quot;$&quot;* &quot;-&quot;??_);_(@_)"/>
    <numFmt numFmtId="165" formatCode="&quot;$&quot;\ #,##0.00"/>
    <numFmt numFmtId="166" formatCode="m/d/yyyy"/>
  </numFmts>
  <fonts count="17" x14ac:knownFonts="1">
    <font>
      <sz val="11"/>
      <color theme="1"/>
      <name val="Calibri"/>
      <family val="2"/>
      <scheme val="minor"/>
    </font>
    <font>
      <b/>
      <sz val="11"/>
      <color theme="1"/>
      <name val="Calibri"/>
      <family val="2"/>
      <scheme val="minor"/>
    </font>
    <font>
      <b/>
      <sz val="11"/>
      <color theme="0"/>
      <name val="Calibri"/>
      <family val="2"/>
      <scheme val="minor"/>
    </font>
    <font>
      <sz val="11"/>
      <color theme="1"/>
      <name val="Calibri"/>
      <family val="2"/>
      <scheme val="minor"/>
    </font>
    <font>
      <b/>
      <sz val="11"/>
      <color theme="1"/>
      <name val="Calibri"/>
      <family val="2"/>
      <scheme val="minor"/>
    </font>
    <font>
      <sz val="11"/>
      <color theme="1"/>
      <name val="Segoe UI"/>
      <family val="2"/>
    </font>
    <font>
      <sz val="11"/>
      <color theme="0"/>
      <name val="Segoe UI Semilight"/>
      <family val="2"/>
    </font>
    <font>
      <sz val="10"/>
      <color theme="1"/>
      <name val="Calibri"/>
      <family val="2"/>
      <scheme val="minor"/>
    </font>
    <font>
      <b/>
      <sz val="14"/>
      <color theme="0"/>
      <name val="Segoe UI"/>
      <family val="2"/>
    </font>
    <font>
      <b/>
      <sz val="16"/>
      <color theme="0"/>
      <name val="Segoe UI"/>
      <family val="2"/>
    </font>
    <font>
      <b/>
      <sz val="16"/>
      <color rgb="FFA6EC34"/>
      <name val="Segoe UI"/>
      <family val="2"/>
    </font>
    <font>
      <sz val="11"/>
      <color theme="1"/>
      <name val="Segoe UI"/>
    </font>
    <font>
      <sz val="11"/>
      <color theme="1" tint="0.499984740745262"/>
      <name val="Segoe UI"/>
      <family val="2"/>
    </font>
    <font>
      <sz val="14"/>
      <color theme="0"/>
      <name val="Segoe UI"/>
      <family val="2"/>
    </font>
    <font>
      <sz val="11"/>
      <color theme="0"/>
      <name val="Calibri"/>
      <family val="2"/>
      <scheme val="minor"/>
    </font>
    <font>
      <sz val="11"/>
      <color theme="0"/>
      <name val="Segoe UI"/>
      <family val="2"/>
    </font>
    <font>
      <sz val="9"/>
      <color theme="0"/>
      <name val="Segoe UI"/>
      <family val="2"/>
    </font>
  </fonts>
  <fills count="1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E38B"/>
        <bgColor indexed="64"/>
      </patternFill>
    </fill>
    <fill>
      <patternFill patternType="solid">
        <fgColor theme="4" tint="0.59999389629810485"/>
        <bgColor indexed="64"/>
      </patternFill>
    </fill>
    <fill>
      <patternFill patternType="solid">
        <fgColor rgb="FFC198E0"/>
        <bgColor indexed="64"/>
      </patternFill>
    </fill>
    <fill>
      <patternFill patternType="solid">
        <fgColor rgb="FFFA8EB7"/>
        <bgColor indexed="64"/>
      </patternFill>
    </fill>
    <fill>
      <patternFill patternType="solid">
        <fgColor rgb="FFF7478A"/>
        <bgColor theme="4"/>
      </patternFill>
    </fill>
    <fill>
      <patternFill patternType="solid">
        <fgColor rgb="FFF6BB00"/>
        <bgColor indexed="64"/>
      </patternFill>
    </fill>
    <fill>
      <patternFill patternType="solid">
        <fgColor rgb="FFA6EC34"/>
        <bgColor indexed="64"/>
      </patternFill>
    </fill>
    <fill>
      <patternFill patternType="solid">
        <fgColor rgb="FFB1F20E"/>
        <bgColor theme="4"/>
      </patternFill>
    </fill>
    <fill>
      <patternFill patternType="solid">
        <fgColor theme="2"/>
        <bgColor indexed="64"/>
      </patternFill>
    </fill>
    <fill>
      <patternFill patternType="solid">
        <fgColor theme="2"/>
        <bgColor theme="4"/>
      </patternFill>
    </fill>
    <fill>
      <patternFill patternType="solid">
        <fgColor rgb="FF00B0F0"/>
        <bgColor theme="4"/>
      </patternFill>
    </fill>
    <fill>
      <patternFill patternType="solid">
        <fgColor rgb="FF8A3CC4"/>
        <bgColor theme="4"/>
      </patternFill>
    </fill>
    <fill>
      <patternFill patternType="solid">
        <fgColor rgb="FF8A3CC4"/>
        <bgColor indexed="64"/>
      </patternFill>
    </fill>
  </fills>
  <borders count="14">
    <border>
      <left/>
      <right/>
      <top/>
      <bottom/>
      <diagonal/>
    </border>
    <border>
      <left/>
      <right/>
      <top style="thin">
        <color theme="4" tint="0.39997558519241921"/>
      </top>
      <bottom/>
      <diagonal/>
    </border>
    <border>
      <left/>
      <right/>
      <top style="thin">
        <color theme="4" tint="0.39997558519241921"/>
      </top>
      <bottom style="thin">
        <color theme="4" tint="0.39997558519241921"/>
      </bottom>
      <diagonal/>
    </border>
    <border>
      <left/>
      <right/>
      <top/>
      <bottom style="thin">
        <color theme="0" tint="-0.34998626667073579"/>
      </bottom>
      <diagonal/>
    </border>
    <border>
      <left/>
      <right/>
      <top style="thin">
        <color theme="6" tint="0.39997558519241921"/>
      </top>
      <bottom style="thin">
        <color theme="6" tint="0.39997558519241921"/>
      </bottom>
      <diagonal/>
    </border>
    <border>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tint="-0.24994659260841701"/>
      </left>
      <right/>
      <top/>
      <bottom/>
      <diagonal/>
    </border>
    <border>
      <left/>
      <right style="thin">
        <color theme="0" tint="-0.249977111117893"/>
      </right>
      <top/>
      <bottom/>
      <diagonal/>
    </border>
    <border>
      <left style="thin">
        <color theme="0" tint="-0.249977111117893"/>
      </left>
      <right/>
      <top/>
      <bottom/>
      <diagonal/>
    </border>
    <border>
      <left style="thin">
        <color theme="0" tint="-0.249977111117893"/>
      </left>
      <right/>
      <top style="thin">
        <color theme="4" tint="0.39997558519241921"/>
      </top>
      <bottom style="thin">
        <color theme="4" tint="0.39997558519241921"/>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style="thin">
        <color theme="0" tint="-0.249977111117893"/>
      </top>
      <bottom/>
      <diagonal/>
    </border>
  </borders>
  <cellStyleXfs count="2">
    <xf numFmtId="0" fontId="0" fillId="0" borderId="0"/>
    <xf numFmtId="164" fontId="3" fillId="0" borderId="0" applyFont="0" applyFill="0" applyBorder="0" applyAlignment="0" applyProtection="0"/>
  </cellStyleXfs>
  <cellXfs count="96">
    <xf numFmtId="0" fontId="0" fillId="0" borderId="0" xfId="0"/>
    <xf numFmtId="0" fontId="1" fillId="0" borderId="0" xfId="0" applyFont="1" applyAlignment="1"/>
    <xf numFmtId="0" fontId="1" fillId="0" borderId="0" xfId="0" applyFont="1"/>
    <xf numFmtId="0" fontId="0" fillId="0" borderId="0" xfId="0" applyAlignment="1">
      <alignment wrapText="1"/>
    </xf>
    <xf numFmtId="0" fontId="4" fillId="0" borderId="0" xfId="0" applyFont="1"/>
    <xf numFmtId="0" fontId="5" fillId="0" borderId="0" xfId="0" applyFont="1" applyAlignment="1" applyProtection="1">
      <protection locked="0"/>
    </xf>
    <xf numFmtId="0" fontId="5" fillId="0" borderId="0" xfId="0" applyFont="1" applyProtection="1">
      <protection locked="0"/>
    </xf>
    <xf numFmtId="0" fontId="5" fillId="0" borderId="0" xfId="0" applyFont="1" applyBorder="1" applyProtection="1">
      <protection locked="0" hidden="1"/>
    </xf>
    <xf numFmtId="0" fontId="5" fillId="0" borderId="0" xfId="0" applyFont="1" applyAlignment="1" applyProtection="1">
      <protection locked="0" hidden="1"/>
    </xf>
    <xf numFmtId="0" fontId="5" fillId="0" borderId="0" xfId="0" applyFont="1" applyFill="1" applyProtection="1">
      <protection locked="0"/>
    </xf>
    <xf numFmtId="0" fontId="5" fillId="0" borderId="0" xfId="0" applyFont="1" applyFill="1" applyAlignment="1" applyProtection="1">
      <protection locked="0"/>
    </xf>
    <xf numFmtId="0" fontId="5" fillId="0" borderId="0" xfId="0" applyFont="1" applyFill="1" applyAlignment="1" applyProtection="1">
      <protection locked="0" hidden="1"/>
    </xf>
    <xf numFmtId="0" fontId="6" fillId="2" borderId="0" xfId="0" applyFont="1" applyFill="1" applyAlignment="1" applyProtection="1">
      <alignment horizontal="left"/>
      <protection locked="0" hidden="1"/>
    </xf>
    <xf numFmtId="0" fontId="0" fillId="0" borderId="0" xfId="0" applyFill="1" applyBorder="1"/>
    <xf numFmtId="0" fontId="0" fillId="3" borderId="0" xfId="0" applyFill="1" applyBorder="1"/>
    <xf numFmtId="0" fontId="5" fillId="0" borderId="0" xfId="0" applyFont="1" applyFill="1" applyBorder="1" applyAlignment="1" applyProtection="1">
      <alignment horizontal="left" vertical="top" wrapText="1"/>
      <protection locked="0" hidden="1"/>
    </xf>
    <xf numFmtId="2" fontId="5" fillId="0" borderId="0" xfId="0" applyNumberFormat="1" applyFont="1" applyFill="1" applyAlignment="1" applyProtection="1">
      <alignment horizontal="left" vertical="top" wrapText="1"/>
      <protection locked="0" hidden="1"/>
    </xf>
    <xf numFmtId="0" fontId="5" fillId="0" borderId="0" xfId="0" applyFont="1" applyFill="1" applyAlignment="1" applyProtection="1">
      <alignment horizontal="left" vertical="top" wrapText="1"/>
      <protection locked="0" hidden="1"/>
    </xf>
    <xf numFmtId="1" fontId="5" fillId="0" borderId="0" xfId="0" applyNumberFormat="1" applyFont="1" applyFill="1" applyAlignment="1" applyProtection="1">
      <alignment horizontal="left" vertical="top" wrapText="1"/>
      <protection locked="0" hidden="1"/>
    </xf>
    <xf numFmtId="0" fontId="5" fillId="2" borderId="1" xfId="0" applyFont="1" applyFill="1" applyBorder="1" applyAlignment="1" applyProtection="1">
      <alignment vertical="top" wrapText="1"/>
      <protection locked="0" hidden="1"/>
    </xf>
    <xf numFmtId="0" fontId="5" fillId="0" borderId="0" xfId="0" applyFont="1" applyFill="1" applyAlignment="1" applyProtection="1">
      <alignment horizontal="left" vertical="top"/>
      <protection locked="0" hidden="1"/>
    </xf>
    <xf numFmtId="0" fontId="7" fillId="3" borderId="0" xfId="0" applyFont="1" applyFill="1" applyBorder="1" applyAlignment="1">
      <alignment horizontal="left" vertical="top" wrapText="1"/>
    </xf>
    <xf numFmtId="0" fontId="7" fillId="3" borderId="0" xfId="0" applyFont="1" applyFill="1" applyBorder="1" applyAlignment="1">
      <alignment horizontal="left" vertical="center"/>
    </xf>
    <xf numFmtId="0" fontId="7" fillId="3" borderId="0" xfId="0" applyFont="1" applyFill="1" applyBorder="1" applyAlignment="1">
      <alignment horizontal="left" vertical="center" wrapText="1"/>
    </xf>
    <xf numFmtId="0" fontId="0" fillId="3" borderId="0" xfId="0" applyFill="1" applyBorder="1" applyAlignment="1">
      <alignment horizontal="center" vertical="top" wrapText="1"/>
    </xf>
    <xf numFmtId="0" fontId="0" fillId="3" borderId="0" xfId="0" applyFill="1" applyBorder="1" applyAlignment="1">
      <alignment vertical="center"/>
    </xf>
    <xf numFmtId="0" fontId="0" fillId="0" borderId="0" xfId="0" applyFill="1" applyBorder="1" applyAlignment="1">
      <alignment horizontal="center" vertical="center" wrapText="1"/>
    </xf>
    <xf numFmtId="0" fontId="0" fillId="3" borderId="0" xfId="0" applyFill="1" applyBorder="1" applyAlignment="1">
      <alignment vertical="center" wrapText="1"/>
    </xf>
    <xf numFmtId="0" fontId="6" fillId="9" borderId="0" xfId="0" applyFont="1" applyFill="1" applyBorder="1" applyAlignment="1" applyProtection="1">
      <alignment horizontal="left"/>
      <protection locked="0"/>
    </xf>
    <xf numFmtId="0" fontId="6" fillId="9" borderId="1" xfId="0" applyFont="1" applyFill="1" applyBorder="1" applyAlignment="1" applyProtection="1">
      <alignment horizontal="left"/>
      <protection locked="0"/>
    </xf>
    <xf numFmtId="0" fontId="6" fillId="9" borderId="0" xfId="0" applyFont="1" applyFill="1" applyAlignment="1" applyProtection="1">
      <alignment horizontal="left"/>
      <protection locked="0"/>
    </xf>
    <xf numFmtId="0" fontId="10" fillId="0" borderId="0" xfId="0" applyFont="1" applyFill="1" applyProtection="1">
      <protection locked="0"/>
    </xf>
    <xf numFmtId="0" fontId="0" fillId="3" borderId="3" xfId="0" applyFill="1" applyBorder="1" applyAlignment="1">
      <alignment horizontal="center" vertical="top" wrapText="1"/>
    </xf>
    <xf numFmtId="0" fontId="7" fillId="3" borderId="3" xfId="0" applyFont="1" applyFill="1" applyBorder="1" applyAlignment="1">
      <alignment horizontal="left" vertical="center"/>
    </xf>
    <xf numFmtId="0" fontId="7" fillId="3" borderId="3" xfId="0" applyFont="1" applyFill="1" applyBorder="1" applyAlignment="1">
      <alignment horizontal="left" vertical="center" wrapText="1"/>
    </xf>
    <xf numFmtId="0" fontId="0" fillId="3" borderId="3" xfId="0" applyFill="1" applyBorder="1"/>
    <xf numFmtId="0" fontId="2" fillId="0" borderId="0" xfId="0" applyFont="1" applyFill="1" applyBorder="1"/>
    <xf numFmtId="0" fontId="0" fillId="0" borderId="0" xfId="0" applyFont="1" applyFill="1" applyBorder="1"/>
    <xf numFmtId="0" fontId="0" fillId="0" borderId="0" xfId="0" applyFont="1" applyFill="1" applyBorder="1" applyAlignment="1">
      <alignment wrapText="1"/>
    </xf>
    <xf numFmtId="0" fontId="0" fillId="0" borderId="0" xfId="0" applyFill="1"/>
    <xf numFmtId="0" fontId="6" fillId="0" borderId="0" xfId="0" applyFont="1" applyFill="1" applyAlignment="1" applyProtection="1">
      <alignment horizontal="left"/>
      <protection locked="0"/>
    </xf>
    <xf numFmtId="0" fontId="0" fillId="0" borderId="0" xfId="0" applyFill="1" applyBorder="1" applyAlignment="1">
      <alignment vertical="center"/>
    </xf>
    <xf numFmtId="0" fontId="0" fillId="0" borderId="0" xfId="0" applyBorder="1"/>
    <xf numFmtId="0" fontId="0" fillId="0" borderId="4" xfId="0" applyFont="1" applyFill="1" applyBorder="1"/>
    <xf numFmtId="0" fontId="0" fillId="0" borderId="5" xfId="0" applyFill="1" applyBorder="1"/>
    <xf numFmtId="0" fontId="0" fillId="0" borderId="0" xfId="0" applyFill="1" applyBorder="1" applyAlignment="1">
      <alignment horizontal="left" vertical="center"/>
    </xf>
    <xf numFmtId="0" fontId="0" fillId="0" borderId="0" xfId="0" applyFill="1" applyBorder="1" applyAlignment="1">
      <alignment horizontal="left"/>
    </xf>
    <xf numFmtId="0" fontId="0" fillId="0" borderId="0" xfId="0" applyFill="1" applyBorder="1" applyAlignment="1">
      <alignment horizontal="left" vertical="center" wrapText="1"/>
    </xf>
    <xf numFmtId="49" fontId="0" fillId="0" borderId="0" xfId="0" applyNumberFormat="1" applyFill="1"/>
    <xf numFmtId="0" fontId="1" fillId="0" borderId="0" xfId="0" applyFont="1" applyFill="1"/>
    <xf numFmtId="0" fontId="0" fillId="0" borderId="6" xfId="0" applyFill="1" applyBorder="1"/>
    <xf numFmtId="0" fontId="0" fillId="0" borderId="7" xfId="0" applyFill="1" applyBorder="1"/>
    <xf numFmtId="0" fontId="0" fillId="0" borderId="0" xfId="0" applyNumberFormat="1" applyAlignment="1">
      <alignment wrapText="1"/>
    </xf>
    <xf numFmtId="0" fontId="5" fillId="0" borderId="0" xfId="0" applyFont="1" applyAlignment="1" applyProtection="1">
      <alignment horizontal="left"/>
      <protection locked="0" hidden="1"/>
    </xf>
    <xf numFmtId="0" fontId="5" fillId="0" borderId="0" xfId="0" applyFont="1" applyAlignment="1" applyProtection="1">
      <alignment horizontal="left"/>
      <protection locked="0"/>
    </xf>
    <xf numFmtId="0" fontId="12" fillId="12" borderId="0" xfId="0" applyFont="1" applyFill="1" applyBorder="1" applyAlignment="1" applyProtection="1">
      <alignment horizontal="left"/>
      <protection locked="0"/>
    </xf>
    <xf numFmtId="0" fontId="12" fillId="13" borderId="2" xfId="0" applyFont="1" applyFill="1" applyBorder="1" applyAlignment="1" applyProtection="1">
      <alignment horizontal="left"/>
      <protection locked="0"/>
    </xf>
    <xf numFmtId="0" fontId="13" fillId="0" borderId="0" xfId="0" applyFont="1" applyAlignment="1" applyProtection="1">
      <alignment horizontal="left"/>
      <protection locked="0"/>
    </xf>
    <xf numFmtId="0" fontId="12" fillId="13" borderId="0" xfId="0" applyFont="1" applyFill="1" applyBorder="1" applyAlignment="1" applyProtection="1">
      <alignment horizontal="left"/>
      <protection locked="0"/>
    </xf>
    <xf numFmtId="0" fontId="2" fillId="16" borderId="0" xfId="0" applyFont="1" applyFill="1" applyBorder="1"/>
    <xf numFmtId="0" fontId="15" fillId="0" borderId="0" xfId="0" applyFont="1" applyProtection="1">
      <protection locked="0" hidden="1"/>
    </xf>
    <xf numFmtId="0" fontId="14" fillId="0" borderId="0" xfId="0" applyFont="1" applyAlignment="1" applyProtection="1">
      <protection hidden="1"/>
    </xf>
    <xf numFmtId="0" fontId="16" fillId="0" borderId="0" xfId="0" applyFont="1" applyAlignment="1" applyProtection="1">
      <protection locked="0" hidden="1"/>
    </xf>
    <xf numFmtId="0" fontId="15" fillId="0" borderId="0" xfId="0" applyFont="1" applyAlignment="1" applyProtection="1">
      <protection locked="0" hidden="1"/>
    </xf>
    <xf numFmtId="0" fontId="11" fillId="2" borderId="1" xfId="0" applyFont="1" applyFill="1" applyBorder="1" applyAlignment="1" applyProtection="1">
      <alignment horizontal="left" vertical="top" wrapText="1"/>
      <protection locked="0" hidden="1"/>
    </xf>
    <xf numFmtId="0" fontId="12" fillId="12" borderId="8" xfId="0" applyFont="1" applyFill="1" applyBorder="1" applyAlignment="1" applyProtection="1">
      <alignment horizontal="left"/>
      <protection locked="0"/>
    </xf>
    <xf numFmtId="0" fontId="12" fillId="12" borderId="9" xfId="0" applyFont="1" applyFill="1" applyBorder="1" applyAlignment="1" applyProtection="1">
      <alignment horizontal="left"/>
      <protection locked="0"/>
    </xf>
    <xf numFmtId="0" fontId="12" fillId="12" borderId="10" xfId="0" applyFont="1" applyFill="1" applyBorder="1" applyAlignment="1" applyProtection="1">
      <alignment horizontal="left"/>
      <protection locked="0"/>
    </xf>
    <xf numFmtId="0" fontId="12" fillId="13" borderId="10" xfId="0" applyFont="1" applyFill="1" applyBorder="1" applyAlignment="1" applyProtection="1">
      <alignment horizontal="left"/>
      <protection locked="0"/>
    </xf>
    <xf numFmtId="0" fontId="12" fillId="13" borderId="11" xfId="0" applyFont="1" applyFill="1" applyBorder="1" applyAlignment="1" applyProtection="1">
      <alignment horizontal="left"/>
      <protection locked="0"/>
    </xf>
    <xf numFmtId="0" fontId="12" fillId="13" borderId="12" xfId="0" applyFont="1" applyFill="1" applyBorder="1" applyAlignment="1" applyProtection="1">
      <alignment horizontal="left"/>
      <protection locked="0"/>
    </xf>
    <xf numFmtId="0" fontId="12" fillId="13" borderId="13" xfId="0" applyFont="1" applyFill="1" applyBorder="1" applyAlignment="1" applyProtection="1">
      <alignment horizontal="left"/>
      <protection locked="0"/>
    </xf>
    <xf numFmtId="165" fontId="5" fillId="0" borderId="0" xfId="1" applyNumberFormat="1" applyFont="1" applyFill="1" applyAlignment="1" applyProtection="1">
      <alignment horizontal="left" vertical="top" wrapText="1"/>
      <protection locked="0" hidden="1"/>
    </xf>
    <xf numFmtId="14" fontId="5" fillId="0" borderId="0" xfId="0" applyNumberFormat="1" applyFont="1" applyFill="1" applyBorder="1" applyAlignment="1" applyProtection="1">
      <alignment horizontal="left" vertical="top" wrapText="1"/>
      <protection locked="0"/>
    </xf>
    <xf numFmtId="0" fontId="11" fillId="0" borderId="0" xfId="0" applyFont="1" applyFill="1" applyAlignment="1" applyProtection="1">
      <alignment horizontal="left" vertical="top" wrapText="1"/>
      <protection locked="0" hidden="1"/>
    </xf>
    <xf numFmtId="2" fontId="11" fillId="0" borderId="0" xfId="0" applyNumberFormat="1" applyFont="1" applyFill="1" applyAlignment="1" applyProtection="1">
      <alignment horizontal="left" vertical="top" wrapText="1"/>
      <protection locked="0" hidden="1"/>
    </xf>
    <xf numFmtId="166" fontId="11" fillId="0" borderId="0" xfId="0" applyNumberFormat="1" applyFont="1" applyFill="1" applyAlignment="1" applyProtection="1">
      <alignment horizontal="left" vertical="top" wrapText="1"/>
      <protection locked="0" hidden="1"/>
    </xf>
    <xf numFmtId="1" fontId="11" fillId="0" borderId="0" xfId="0" applyNumberFormat="1" applyFont="1" applyFill="1" applyAlignment="1" applyProtection="1">
      <alignment horizontal="left" vertical="top" wrapText="1"/>
      <protection locked="0" hidden="1"/>
    </xf>
    <xf numFmtId="0" fontId="11" fillId="0" borderId="1" xfId="0" applyFont="1" applyFill="1" applyBorder="1" applyAlignment="1" applyProtection="1">
      <alignment horizontal="left" vertical="top" wrapText="1"/>
      <protection locked="0" hidden="1"/>
    </xf>
    <xf numFmtId="166" fontId="11" fillId="0" borderId="0" xfId="0" applyNumberFormat="1" applyFont="1" applyFill="1" applyAlignment="1" applyProtection="1">
      <alignment horizontal="left" vertical="top" wrapText="1"/>
      <protection locked="0"/>
    </xf>
    <xf numFmtId="165" fontId="11" fillId="0" borderId="0" xfId="1" applyNumberFormat="1" applyFont="1" applyFill="1" applyAlignment="1" applyProtection="1">
      <alignment horizontal="left" vertical="top" wrapText="1"/>
      <protection locked="0" hidden="1"/>
    </xf>
    <xf numFmtId="164" fontId="11" fillId="0" borderId="0" xfId="1" applyFont="1" applyFill="1" applyAlignment="1" applyProtection="1">
      <alignment horizontal="left" vertical="top" wrapText="1"/>
      <protection locked="0" hidden="1"/>
    </xf>
    <xf numFmtId="0" fontId="11" fillId="2" borderId="1" xfId="0" applyNumberFormat="1" applyFont="1" applyFill="1" applyBorder="1" applyAlignment="1" applyProtection="1">
      <alignment vertical="top" wrapText="1"/>
      <protection locked="0" hidden="1"/>
    </xf>
    <xf numFmtId="0" fontId="11" fillId="2" borderId="1" xfId="0" applyNumberFormat="1" applyFont="1" applyFill="1" applyBorder="1" applyAlignment="1" applyProtection="1">
      <alignment horizontal="left" vertical="top" wrapText="1"/>
      <protection locked="0" hidden="1"/>
    </xf>
    <xf numFmtId="0" fontId="8" fillId="8" borderId="0" xfId="0" applyFont="1" applyFill="1" applyBorder="1" applyAlignment="1" applyProtection="1">
      <alignment horizontal="left"/>
      <protection locked="0"/>
    </xf>
    <xf numFmtId="0" fontId="12" fillId="13" borderId="10" xfId="0" applyFont="1" applyFill="1" applyBorder="1" applyAlignment="1" applyProtection="1">
      <alignment horizontal="left"/>
      <protection locked="0"/>
    </xf>
    <xf numFmtId="0" fontId="12" fillId="13" borderId="0" xfId="0" applyFont="1" applyFill="1" applyBorder="1" applyAlignment="1" applyProtection="1">
      <alignment horizontal="left"/>
      <protection locked="0"/>
    </xf>
    <xf numFmtId="0" fontId="9" fillId="10" borderId="0" xfId="0" applyFont="1" applyFill="1" applyBorder="1" applyAlignment="1" applyProtection="1">
      <alignment horizontal="left"/>
      <protection locked="0"/>
    </xf>
    <xf numFmtId="0" fontId="8" fillId="11" borderId="0" xfId="0" applyFont="1" applyFill="1" applyBorder="1" applyAlignment="1" applyProtection="1">
      <alignment horizontal="left"/>
      <protection locked="0"/>
    </xf>
    <xf numFmtId="0" fontId="8" fillId="16" borderId="0" xfId="0" applyFont="1" applyFill="1" applyBorder="1" applyAlignment="1" applyProtection="1">
      <alignment horizontal="left"/>
      <protection locked="0"/>
    </xf>
    <xf numFmtId="0" fontId="8" fillId="14" borderId="0" xfId="0" applyFont="1" applyFill="1" applyBorder="1" applyAlignment="1" applyProtection="1">
      <alignment horizontal="left"/>
      <protection locked="0"/>
    </xf>
    <xf numFmtId="0" fontId="8" fillId="15" borderId="0" xfId="0" applyFont="1" applyFill="1" applyBorder="1" applyAlignment="1" applyProtection="1">
      <alignment horizontal="left"/>
      <protection locked="0"/>
    </xf>
    <xf numFmtId="0" fontId="7" fillId="4" borderId="0" xfId="0" applyFont="1" applyFill="1" applyBorder="1" applyAlignment="1">
      <alignment horizontal="center" vertical="center" wrapText="1"/>
    </xf>
    <xf numFmtId="0" fontId="7" fillId="7" borderId="0" xfId="0" applyFont="1" applyFill="1" applyBorder="1" applyAlignment="1">
      <alignment horizontal="center" vertical="center" wrapText="1"/>
    </xf>
    <xf numFmtId="0" fontId="7" fillId="6" borderId="0" xfId="0" applyFont="1" applyFill="1" applyBorder="1" applyAlignment="1">
      <alignment horizontal="center" vertical="center" wrapText="1"/>
    </xf>
    <xf numFmtId="0" fontId="7" fillId="5" borderId="0" xfId="0" applyFont="1" applyFill="1" applyBorder="1" applyAlignment="1">
      <alignment horizontal="center" vertical="center" wrapText="1"/>
    </xf>
  </cellXfs>
  <cellStyles count="2">
    <cellStyle name="Currency" xfId="1" builtinId="4"/>
    <cellStyle name="Normal" xfId="0" builtinId="0"/>
  </cellStyles>
  <dxfs count="69">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i val="0"/>
        <strike val="0"/>
        <condense val="0"/>
        <extend val="0"/>
        <outline val="0"/>
        <shadow val="0"/>
        <u val="none"/>
        <vertAlign val="baseline"/>
        <sz val="11"/>
        <color theme="1"/>
        <name val="Calibri"/>
        <scheme val="minor"/>
      </font>
      <fill>
        <patternFill patternType="none">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dxf>
    <dxf>
      <border outline="0">
        <left style="thin">
          <color theme="4" tint="0.39997558519241921"/>
        </left>
        <right style="thin">
          <color theme="4" tint="0.39997558519241921"/>
        </right>
        <top style="thin">
          <color theme="4" tint="0.39997558519241921"/>
        </top>
        <bottom style="thin">
          <color theme="4" tint="0.39997558519241921"/>
        </bottom>
      </border>
    </dxf>
    <dxf>
      <fill>
        <patternFill patternType="none">
          <fgColor indexed="64"/>
          <bgColor auto="1"/>
        </patternFill>
      </fill>
    </dxf>
    <dxf>
      <fill>
        <patternFill patternType="none">
          <fgColor indexed="64"/>
          <bgColor auto="1"/>
        </patternFill>
      </fill>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Segoe UI"/>
        <scheme val="none"/>
      </font>
      <numFmt numFmtId="0" formatCode="General"/>
      <fill>
        <patternFill patternType="solid">
          <fgColor indexed="64"/>
          <bgColor theme="0" tint="-0.14999847407452621"/>
        </patternFill>
      </fill>
      <alignment horizontal="left" vertical="top" textRotation="0" wrapText="1" indent="0" justifyLastLine="0" shrinkToFit="0" readingOrder="0"/>
      <border diagonalUp="0" diagonalDown="0" outline="0">
        <left/>
        <right/>
        <top style="thin">
          <color theme="4" tint="0.39997558519241921"/>
        </top>
        <bottom/>
      </border>
      <protection locked="0" hidden="1"/>
    </dxf>
    <dxf>
      <font>
        <b val="0"/>
        <strike val="0"/>
        <outline val="0"/>
        <shadow val="0"/>
        <u val="none"/>
        <vertAlign val="baseline"/>
        <name val="Segoe UI"/>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right/>
        <top style="thin">
          <color theme="4" tint="0.39997558519241921"/>
        </top>
        <bottom/>
      </border>
      <protection locked="0" hidden="1"/>
    </dxf>
    <dxf>
      <font>
        <b val="0"/>
        <i val="0"/>
        <strike val="0"/>
        <condense val="0"/>
        <extend val="0"/>
        <outline val="0"/>
        <shadow val="0"/>
        <u val="none"/>
        <vertAlign val="baseline"/>
        <sz val="11"/>
        <color theme="1"/>
        <name val="Segoe UI"/>
        <scheme val="none"/>
      </font>
      <numFmt numFmtId="166" formatCode="m/d/yyyy"/>
      <fill>
        <patternFill patternType="none">
          <fgColor indexed="64"/>
          <bgColor indexed="65"/>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numFmt numFmtId="166" formatCode="m/d/yyyy"/>
      <fill>
        <patternFill patternType="none">
          <fgColor indexed="64"/>
          <bgColor indexed="65"/>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indexed="65"/>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numFmt numFmtId="165" formatCode="&quot;$&quot;\ #,##0.00"/>
      <fill>
        <patternFill patternType="none">
          <fgColor indexed="64"/>
          <bgColor auto="1"/>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numFmt numFmtId="165" formatCode="&quot;$&quot;\ #,##0.00"/>
      <fill>
        <patternFill patternType="none">
          <fgColor indexed="64"/>
          <bgColor auto="1"/>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numFmt numFmtId="1" formatCode="0"/>
      <fill>
        <patternFill patternType="none">
          <fgColor indexed="64"/>
          <bgColor auto="1"/>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numFmt numFmtId="165" formatCode="&quot;$&quot;\ #,##0.00"/>
      <fill>
        <patternFill patternType="none">
          <fgColor indexed="64"/>
          <bgColor auto="1"/>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numFmt numFmtId="1" formatCode="0"/>
      <fill>
        <patternFill patternType="none">
          <fgColor indexed="64"/>
          <bgColor auto="1"/>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numFmt numFmtId="165" formatCode="&quot;$&quot;\ #,##0.00"/>
      <fill>
        <patternFill patternType="none">
          <fgColor indexed="64"/>
          <bgColor auto="1"/>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numFmt numFmtId="1" formatCode="0"/>
      <fill>
        <patternFill patternType="none">
          <fgColor indexed="64"/>
          <bgColor auto="1"/>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numFmt numFmtId="165" formatCode="&quot;$&quot;\ #,##0.00"/>
      <fill>
        <patternFill patternType="none">
          <fgColor indexed="64"/>
          <bgColor auto="1"/>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numFmt numFmtId="166" formatCode="m/d/yyyy"/>
      <fill>
        <patternFill patternType="none">
          <fgColor indexed="64"/>
          <bgColor indexed="65"/>
        </patternFill>
      </fill>
      <alignment horizontal="left" vertical="top" textRotation="0" wrapText="1" indent="0" justifyLastLine="0" shrinkToFit="0" readingOrder="0"/>
      <protection locked="0" hidden="0"/>
    </dxf>
    <dxf>
      <font>
        <b val="0"/>
        <i val="0"/>
        <strike val="0"/>
        <condense val="0"/>
        <extend val="0"/>
        <outline val="0"/>
        <shadow val="0"/>
        <u val="none"/>
        <vertAlign val="baseline"/>
        <sz val="11"/>
        <color theme="1"/>
        <name val="Segoe UI"/>
        <scheme val="none"/>
      </font>
      <numFmt numFmtId="166" formatCode="m/d/yyyy"/>
      <fill>
        <patternFill patternType="none">
          <fgColor indexed="64"/>
          <bgColor indexed="65"/>
        </patternFill>
      </fill>
      <alignment horizontal="left" vertical="top" textRotation="0" wrapText="1" indent="0" justifyLastLine="0" shrinkToFit="0" readingOrder="0"/>
      <protection locked="0" hidden="0"/>
    </dxf>
    <dxf>
      <font>
        <b val="0"/>
        <i val="0"/>
        <strike val="0"/>
        <condense val="0"/>
        <extend val="0"/>
        <outline val="0"/>
        <shadow val="0"/>
        <u val="none"/>
        <vertAlign val="baseline"/>
        <sz val="11"/>
        <color theme="1"/>
        <name val="Segoe UI"/>
        <scheme val="none"/>
      </font>
      <fill>
        <patternFill patternType="none">
          <fgColor indexed="64"/>
          <bgColor indexed="65"/>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indexed="65"/>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indexed="65"/>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right/>
        <top style="thin">
          <color theme="4" tint="0.39997558519241921"/>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right/>
        <top style="thin">
          <color theme="4" tint="0.39997558519241921"/>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indexed="65"/>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indexed="65"/>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indexed="65"/>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indexed="65"/>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indexed="65"/>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indexed="65"/>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indexed="65"/>
        </patternFill>
      </fill>
      <alignment horizontal="left" vertical="top" textRotation="0" wrapText="1" indent="0" justifyLastLine="0" shrinkToFit="0" readingOrder="0"/>
      <protection locked="0" hidden="1"/>
    </dxf>
    <dxf>
      <font>
        <b val="0"/>
        <strike val="0"/>
        <outline val="0"/>
        <shadow val="0"/>
        <u val="none"/>
        <vertAlign val="baseline"/>
        <name val="Segoe UI"/>
        <scheme val="none"/>
      </font>
      <numFmt numFmtId="1" formatCode="0"/>
      <fill>
        <patternFill patternType="none">
          <fgColor indexed="64"/>
          <bgColor indexed="65"/>
        </patternFill>
      </fill>
      <alignment horizontal="left" vertical="top" textRotation="0" wrapText="1" indent="0" justifyLastLine="0" shrinkToFit="0" readingOrder="0"/>
      <protection locked="0" hidden="1"/>
    </dxf>
    <dxf>
      <font>
        <b val="0"/>
        <strike val="0"/>
        <outline val="0"/>
        <shadow val="0"/>
        <u val="none"/>
        <vertAlign val="baseline"/>
        <name val="Segoe UI"/>
        <scheme val="none"/>
      </font>
      <numFmt numFmtId="166" formatCode="m/d/yyyy"/>
      <fill>
        <patternFill patternType="none">
          <fgColor indexed="64"/>
          <bgColor indexed="65"/>
        </patternFill>
      </fill>
      <alignment horizontal="left" vertical="top" textRotation="0" wrapText="1" indent="0" justifyLastLine="0" shrinkToFit="0" readingOrder="0"/>
      <protection locked="0" hidden="1"/>
    </dxf>
    <dxf>
      <font>
        <b val="0"/>
        <strike val="0"/>
        <outline val="0"/>
        <shadow val="0"/>
        <u val="none"/>
        <vertAlign val="baseline"/>
        <name val="Segoe UI"/>
        <scheme val="none"/>
      </font>
      <numFmt numFmtId="2" formatCode="0.00"/>
      <fill>
        <patternFill patternType="none">
          <fgColor indexed="64"/>
          <bgColor indexed="65"/>
        </patternFill>
      </fill>
      <alignment horizontal="left" vertical="top" textRotation="0" wrapText="1" indent="0" justifyLastLine="0" shrinkToFit="0" readingOrder="0"/>
      <protection locked="0" hidden="1"/>
    </dxf>
    <dxf>
      <font>
        <b val="0"/>
        <strike val="0"/>
        <outline val="0"/>
        <shadow val="0"/>
        <u val="none"/>
        <vertAlign val="baseline"/>
        <name val="Segoe UI"/>
        <scheme val="none"/>
      </font>
      <fill>
        <patternFill patternType="none">
          <fgColor indexed="64"/>
          <bgColor indexed="65"/>
        </patternFill>
      </fill>
      <alignment horizontal="left" vertical="top" textRotation="0" wrapText="1" indent="0" justifyLastLine="0" shrinkToFit="0" readingOrder="0"/>
      <protection locked="0" hidden="1"/>
    </dxf>
    <dxf>
      <font>
        <b val="0"/>
        <strike val="0"/>
        <outline val="0"/>
        <shadow val="0"/>
        <u val="none"/>
        <vertAlign val="baseline"/>
        <name val="Segoe UI"/>
        <scheme val="none"/>
      </font>
      <fill>
        <patternFill patternType="none">
          <fgColor indexed="64"/>
          <bgColor auto="1"/>
        </patternFill>
      </fill>
      <alignment horizontal="left" vertical="top" textRotation="0" wrapText="1" indent="0" justifyLastLine="0" shrinkToFit="0" readingOrder="0"/>
      <protection locked="0" hidden="1"/>
    </dxf>
    <dxf>
      <font>
        <b val="0"/>
        <strike val="0"/>
        <outline val="0"/>
        <shadow val="0"/>
        <u val="none"/>
        <vertAlign val="baseline"/>
        <name val="Segoe UI"/>
        <scheme val="none"/>
      </font>
      <fill>
        <patternFill patternType="none">
          <fgColor indexed="64"/>
          <bgColor auto="1"/>
        </patternFill>
      </fill>
      <alignment horizontal="left" vertical="top" textRotation="0" wrapText="1" indent="0" justifyLastLine="0" shrinkToFit="0" readingOrder="0"/>
      <protection locked="0" hidden="1"/>
    </dxf>
    <dxf>
      <font>
        <b val="0"/>
        <strike val="0"/>
        <outline val="0"/>
        <shadow val="0"/>
        <u val="none"/>
        <vertAlign val="baseline"/>
        <name val="Segoe UI"/>
        <scheme val="none"/>
      </font>
      <fill>
        <patternFill patternType="none">
          <fgColor indexed="64"/>
          <bgColor auto="1"/>
        </patternFill>
      </fill>
      <alignment horizontal="left" vertical="top" textRotation="0" wrapText="1" indent="0" justifyLastLine="0" shrinkToFit="0" readingOrder="0"/>
      <protection locked="0" hidden="1"/>
    </dxf>
    <dxf>
      <border outline="0">
        <right style="thin">
          <color theme="4" tint="0.39997558519241921"/>
        </right>
      </border>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0"/>
        <name val="Segoe UI Semilight"/>
        <scheme val="none"/>
      </font>
      <fill>
        <patternFill patternType="none">
          <fgColor indexed="64"/>
          <bgColor auto="1"/>
        </patternFill>
      </fill>
      <alignment horizontal="left" vertical="bottom" textRotation="0" wrapText="0" indent="0" justifyLastLine="0" shrinkToFit="0" readingOrder="0"/>
      <protection locked="0"/>
    </dxf>
    <dxf>
      <font>
        <color theme="5" tint="-0.24994659260841701"/>
      </font>
      <fill>
        <patternFill>
          <bgColor theme="5" tint="0.39994506668294322"/>
        </patternFill>
      </fill>
    </dxf>
    <dxf>
      <fill>
        <patternFill>
          <bgColor theme="7" tint="0.59996337778862885"/>
        </patternFill>
      </fill>
    </dxf>
    <dxf>
      <fill>
        <patternFill>
          <bgColor theme="7" tint="0.59996337778862885"/>
        </patternFill>
      </fill>
    </dxf>
  </dxfs>
  <tableStyles count="0" defaultTableStyle="TableStyleMedium2" defaultPivotStyle="PivotStyleLight16"/>
  <colors>
    <mruColors>
      <color rgb="FF8A3CC4"/>
      <color rgb="FF7E36B4"/>
      <color rgb="FFF7478A"/>
      <color rgb="FFEE1212"/>
      <color rgb="FFFF3300"/>
      <color rgb="FFA6EC34"/>
      <color rgb="FFB1F20E"/>
      <color rgb="FF01FF2B"/>
      <color rgb="FFF6BB00"/>
      <color rgb="FFFFFE3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1.xml"/><Relationship Id="rId5" Type="http://schemas.openxmlformats.org/officeDocument/2006/relationships/theme" Target="theme/theme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owerPivotData" Target="model/item.data"/></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2372061</xdr:colOff>
      <xdr:row>1</xdr:row>
      <xdr:rowOff>1400175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372061" cy="1400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19050</xdr:rowOff>
    </xdr:from>
    <xdr:to>
      <xdr:col>0</xdr:col>
      <xdr:colOff>2383641</xdr:colOff>
      <xdr:row>5</xdr:row>
      <xdr:rowOff>1438275</xdr:rowOff>
    </xdr:to>
    <xdr:pic>
      <xdr:nvPicPr>
        <xdr:cNvPr id="4"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524000"/>
          <a:ext cx="2383641" cy="1419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332814</xdr:colOff>
      <xdr:row>1</xdr:row>
      <xdr:rowOff>9525</xdr:rowOff>
    </xdr:from>
    <xdr:to>
      <xdr:col>4</xdr:col>
      <xdr:colOff>2357157</xdr:colOff>
      <xdr:row>1</xdr:row>
      <xdr:rowOff>1394394</xdr:rowOff>
    </xdr:to>
    <xdr:pic>
      <xdr:nvPicPr>
        <xdr:cNvPr id="5" name="Picture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11638" y="200025"/>
          <a:ext cx="2371725" cy="13848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9525</xdr:colOff>
      <xdr:row>5</xdr:row>
      <xdr:rowOff>28575</xdr:rowOff>
    </xdr:from>
    <xdr:to>
      <xdr:col>4</xdr:col>
      <xdr:colOff>2381250</xdr:colOff>
      <xdr:row>5</xdr:row>
      <xdr:rowOff>1408886</xdr:rowOff>
    </xdr:to>
    <xdr:pic>
      <xdr:nvPicPr>
        <xdr:cNvPr id="6" name="Picture 5"/>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610225" y="1533525"/>
          <a:ext cx="2371725" cy="13803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5:AM300" totalsRowShown="0" headerRowDxfId="65" dataDxfId="64" tableBorderDxfId="63">
  <tableColumns count="39">
    <tableColumn id="13" name="Nombre de Proyecto" dataDxfId="62"/>
    <tableColumn id="1" name="Objetivo estratégico" dataDxfId="61"/>
    <tableColumn id="24" name="Objetivo operativo" dataDxfId="60"/>
    <tableColumn id="2" name="Descripción del Proyecto" dataDxfId="59"/>
    <tableColumn id="3" name="Meta" dataDxfId="58"/>
    <tableColumn id="4" name="Unidad de la Meta" dataDxfId="57"/>
    <tableColumn id="5" name="Cantidad total" dataDxfId="56"/>
    <tableColumn id="6" name="Segmento 1" dataDxfId="55"/>
    <tableColumn id="15" name="Segmento 2" dataDxfId="54"/>
    <tableColumn id="14" name="Segmento 3" dataDxfId="53"/>
    <tableColumn id="7" name="Segmento 4" dataDxfId="52"/>
    <tableColumn id="8" name="Nombre y Apellido Líder de Proyecto" dataDxfId="51"/>
    <tableColumn id="9" name="Área" dataDxfId="50"/>
    <tableColumn id="34" name="Organismos Corresponsables" dataDxfId="49"/>
    <tableColumn id="10" name="Tipo de ubicación" dataDxfId="48"/>
    <tableColumn id="11" name="Dirección" dataDxfId="47"/>
    <tableColumn id="28" name="1ra Comuna" dataDxfId="46"/>
    <tableColumn id="29" name="2da Comuna" dataDxfId="45"/>
    <tableColumn id="37" name="3ra Comuna" dataDxfId="44"/>
    <tableColumn id="12" name="4ta Comuna" dataDxfId="43"/>
    <tableColumn id="16" name="Fecha Inicio" dataDxfId="42"/>
    <tableColumn id="17" name="Fecha Fin" dataDxfId="41"/>
    <tableColumn id="18" name="1er año" dataDxfId="40">
      <calculatedColumnFormula>IF(NOT(ISBLANK(Table1[Fecha Inicio])),YEAR(Table1[Fecha Inicio]),"")</calculatedColumnFormula>
    </tableColumn>
    <tableColumn id="19" name="Presupuesto 1er Año" dataDxfId="39" dataCellStyle="Currency"/>
    <tableColumn id="20" name="2do Año" dataDxfId="38">
      <calculatedColumnFormula>IF(AND(NOT(ISBLANK(Table1[Fecha Inicio])),NOT(ISBLANK(Table1[Fecha Fin])),YEAR(Table1[[#This Row],[Fecha Fin]]&gt;=Table1[[#This Row],[1er año]])),Table1[[#This Row],[1er año]]+1,"")</calculatedColumnFormula>
    </tableColumn>
    <tableColumn id="21" name="Presupuesto 2do Año" dataDxfId="37" dataCellStyle="Currency"/>
    <tableColumn id="22" name="3er Año" dataDxfId="36">
      <calculatedColumnFormula>IF(AND(NOT(ISBLANK(Table1[Fecha Inicio])),NOT(ISBLANK(Table1[Fecha Fin])),YEAR(Table1[[#This Row],[Fecha Fin]])&gt;Table1[[#This Row],[2do Año]]),Table1[[#This Row],[2do Año]]+1,"")</calculatedColumnFormula>
    </tableColumn>
    <tableColumn id="23" name="Presupuesto 3er Año" dataDxfId="35" dataCellStyle="Currency"/>
    <tableColumn id="25" name="4to Año" dataDxfId="34">
      <calculatedColumnFormula>IF(AND(NOT(ISBLANK(Table1[Fecha Inicio])),NOT(ISBLANK(Table1[Fecha Fin])),YEAR(Table1[[#This Row],[Fecha Fin]])&gt;Table1[[#This Row],[3er Año]]),Table1[[#This Row],[3er Año]]+1,"")</calculatedColumnFormula>
    </tableColumn>
    <tableColumn id="26" name="Presupuesto 4to Año" dataDxfId="33" dataCellStyle="Currency"/>
    <tableColumn id="27" name="Total" dataDxfId="32" dataCellStyle="Currency">
      <calculatedColumnFormula>SUM(Table1[Presupuesto 1er Año],Table1[Presupuesto 2do Año],Table1[Presupuesto 3er Año],Table1[Presupuesto 4to Año])</calculatedColumnFormula>
    </tableColumn>
    <tableColumn id="30" name="Tipo de proyecto" dataDxfId="31" dataCellStyle="Currency"/>
    <tableColumn id="31" name="Eje 1" dataDxfId="30"/>
    <tableColumn id="32" name="Eje 2" dataDxfId="29"/>
    <tableColumn id="33" name="Eje 3" dataDxfId="28"/>
    <tableColumn id="35" name="Implica Cambio Legislativo" dataDxfId="27"/>
    <tableColumn id="36" name="Prioridad Jurisdiccional" dataDxfId="26"/>
    <tableColumn id="40" name="ID ObjEst" dataDxfId="25">
      <calculatedColumnFormula>IFERROR(IF($B$2= VLOOKUP(LEFT(Table1[Objetivo estratégico],255),Table2[[#All],[255 caracteres]:[CodObjEst]],2,FALSE), CONCATENATE($B$2,".",VLOOKUP(LEFT(Table1[Objetivo estratégico],255),Table2[[#All],[255 caracteres]:[CodObjEst]],3,FALSE)),""),"")</calculatedColumnFormula>
    </tableColumn>
    <tableColumn id="38" name="ID ObjOp" dataDxfId="24">
      <calculatedColumnFormula>IFERROR(IF(AND(Table1[ID ObjEst]&lt;&gt;"",FIND(Table1[[#This Row],[ID ObjEst]], VLOOKUP(LEFT(Table1[Objetivo operativo],255),Table4[[#All],[255]:[SiglaObjOp]],3,FALSE))), CONCATENATE(VLOOKUP(LEFT(Table1[Objetivo operativo],255),Table4[[#All],[255]:[SiglaObjOp]],3,FALSE),""),""),"")</calculatedColumnFormula>
    </tableColumn>
  </tableColumns>
  <tableStyleInfo name="TableStyleLight12" showFirstColumn="0" showLastColumn="0" showRowStripes="1" showColumnStripes="0"/>
</table>
</file>

<file path=xl/tables/table2.xml><?xml version="1.0" encoding="utf-8"?>
<table xmlns="http://schemas.openxmlformats.org/spreadsheetml/2006/main" id="2" name="Table2" displayName="Table2" ref="A1:E123" totalsRowShown="0" headerRowDxfId="23">
  <autoFilter ref="A1:E123"/>
  <sortState ref="A2:E123">
    <sortCondition ref="A1:A123"/>
  </sortState>
  <tableColumns count="5">
    <tableColumn id="1" name="Jurisdicción"/>
    <tableColumn id="2" name="Objetivo estratégico" dataDxfId="22"/>
    <tableColumn id="8" name="255 caracteres" dataDxfId="21">
      <calculatedColumnFormula>LEFT(Table2[[#This Row],[Objetivo estratégico]],255)</calculatedColumnFormula>
    </tableColumn>
    <tableColumn id="6" name="SiglaJur" dataDxfId="20">
      <calculatedColumnFormula>VLOOKUP(Table2[[#This Row],[Jurisdicción]],Table5[#All],2,FALSE)</calculatedColumnFormula>
    </tableColumn>
    <tableColumn id="7" name="CodObjEst">
      <calculatedColumnFormula>IF(Table2[[#This Row],[SiglaJur]]=D1,E1+1,1)</calculatedColumnFormula>
    </tableColumn>
  </tableColumns>
  <tableStyleInfo name="TableStyleMedium4" showFirstColumn="0" showLastColumn="0" showRowStripes="1" showColumnStripes="0"/>
  <extLst>
    <ext xmlns:x14="http://schemas.microsoft.com/office/spreadsheetml/2009/9/main" uri="{504A1905-F514-4f6f-8877-14C23A59335A}">
      <x14:table altText="Obj Estr"/>
    </ext>
  </extLst>
</table>
</file>

<file path=xl/tables/table3.xml><?xml version="1.0" encoding="utf-8"?>
<table xmlns="http://schemas.openxmlformats.org/spreadsheetml/2006/main" id="4" name="Table4" displayName="Table4" ref="H1:O370" totalsRowShown="0" headerRowDxfId="19" dataDxfId="18" tableBorderDxfId="17">
  <autoFilter ref="H1:O370"/>
  <sortState ref="H2:N370">
    <sortCondition ref="H1:H370"/>
  </sortState>
  <tableColumns count="8">
    <tableColumn id="1" name="Jurisdicción" dataDxfId="16"/>
    <tableColumn id="2" name="Objetivo estratégico" dataDxfId="15"/>
    <tableColumn id="4" name="CodObjEst" dataDxfId="14">
      <calculatedColumnFormula>VLOOKUP(LEFT(Table4[[#This Row],[Objetivo estratégico]],255),Table2[[#All],[255 caracteres]:[CodObjEst]],3,FALSE)</calculatedColumnFormula>
    </tableColumn>
    <tableColumn id="5" name="SiglaObjEst" dataDxfId="13">
      <calculatedColumnFormula>CONCATENATE(VLOOKUP(Table4[[#This Row],[Jurisdicción]],Table5[#All],2,FALSE),".",Table4[[#This Row],[CodObjEst]])</calculatedColumnFormula>
    </tableColumn>
    <tableColumn id="3" name="Objetivo operativo" dataDxfId="12"/>
    <tableColumn id="9" name="255" dataDxfId="11">
      <calculatedColumnFormula>LEFT(Table4[[#This Row],[Objetivo operativo]],255)</calculatedColumnFormula>
    </tableColumn>
    <tableColumn id="6" name="CodObjOp" dataDxfId="10"/>
    <tableColumn id="7" name="SiglaObjOp" dataDxfId="9">
      <calculatedColumnFormula>CONCATENATE(K:K,".",N:N)</calculatedColumnFormula>
    </tableColumn>
  </tableColumns>
  <tableStyleInfo name="TableStyleMedium4" showFirstColumn="0" showLastColumn="0" showRowStripes="1" showColumnStripes="0"/>
</table>
</file>

<file path=xl/tables/table4.xml><?xml version="1.0" encoding="utf-8"?>
<table xmlns="http://schemas.openxmlformats.org/spreadsheetml/2006/main" id="5" name="Table5" displayName="Table5" ref="O1:P32" totalsRowShown="0" headerRowDxfId="8" dataDxfId="7">
  <autoFilter ref="O1:P32"/>
  <tableColumns count="2">
    <tableColumn id="1" name="Jurisdicción" dataDxfId="6"/>
    <tableColumn id="2" name="Cod" dataDxfId="5"/>
  </tableColumns>
  <tableStyleInfo name="TableStyleMedium4" showFirstColumn="0" showLastColumn="0" showRowStripes="1" showColumnStripes="0"/>
</table>
</file>

<file path=xl/tables/table5.xml><?xml version="1.0" encoding="utf-8"?>
<table xmlns="http://schemas.openxmlformats.org/spreadsheetml/2006/main" id="3" name="Table3" displayName="Table3" ref="R1:T372" totalsRowShown="0" headerRowDxfId="4" dataDxfId="3">
  <autoFilter ref="R1:T372"/>
  <tableColumns count="3">
    <tableColumn id="1" name="Jurisdicción" dataDxfId="2"/>
    <tableColumn id="2" name="Cod" dataDxfId="1"/>
    <tableColumn id="3" name="Área" dataDxfId="0"/>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I300"/>
  <sheetViews>
    <sheetView tabSelected="1" zoomScaleNormal="100" workbookViewId="0">
      <pane xSplit="1" topLeftCell="B1" activePane="topRight" state="frozen"/>
      <selection activeCell="C12" sqref="C12:C13"/>
      <selection pane="topRight" activeCell="B1" sqref="B1:C1"/>
    </sheetView>
  </sheetViews>
  <sheetFormatPr defaultColWidth="9.28515625" defaultRowHeight="16.5" x14ac:dyDescent="0.3"/>
  <cols>
    <col min="1" max="1" width="27.140625" style="6" customWidth="1"/>
    <col min="2" max="2" width="46" style="6" customWidth="1"/>
    <col min="3" max="3" width="52.7109375" style="6" customWidth="1"/>
    <col min="4" max="4" width="48.140625" style="5" customWidth="1"/>
    <col min="5" max="5" width="27.140625" style="6" bestFit="1" customWidth="1"/>
    <col min="6" max="6" width="27.140625" style="6" customWidth="1"/>
    <col min="7" max="7" width="24.140625" style="6" bestFit="1" customWidth="1"/>
    <col min="8" max="10" width="21.85546875" style="5" customWidth="1"/>
    <col min="11" max="11" width="21.85546875" style="6" customWidth="1"/>
    <col min="12" max="12" width="47.140625" bestFit="1" customWidth="1"/>
    <col min="13" max="13" width="42.85546875" customWidth="1"/>
    <col min="14" max="14" width="35.140625" style="5" bestFit="1" customWidth="1"/>
    <col min="15" max="15" width="25.42578125" bestFit="1" customWidth="1"/>
    <col min="16" max="16" width="73.85546875" customWidth="1"/>
    <col min="17" max="20" width="19.85546875" customWidth="1"/>
    <col min="21" max="21" width="18.85546875" bestFit="1" customWidth="1"/>
    <col min="22" max="22" width="16.28515625" bestFit="1" customWidth="1"/>
    <col min="23" max="23" width="13" bestFit="1" customWidth="1"/>
    <col min="24" max="24" width="28.5703125" bestFit="1" customWidth="1"/>
    <col min="25" max="25" width="14.28515625" bestFit="1" customWidth="1"/>
    <col min="26" max="26" width="29.5703125" bestFit="1" customWidth="1"/>
    <col min="27" max="27" width="14.85546875" customWidth="1"/>
    <col min="28" max="28" width="35.7109375" style="5" bestFit="1" customWidth="1"/>
    <col min="29" max="29" width="15.7109375" style="5" customWidth="1"/>
    <col min="30" max="30" width="27.140625" style="5" bestFit="1" customWidth="1"/>
    <col min="31" max="31" width="21.7109375" customWidth="1"/>
    <col min="32" max="32" width="24.28515625" style="6" bestFit="1" customWidth="1"/>
    <col min="33" max="35" width="19.7109375" style="5" customWidth="1"/>
    <col min="36" max="36" width="35.7109375" bestFit="1" customWidth="1"/>
    <col min="37" max="37" width="34.140625" customWidth="1"/>
    <col min="38" max="38" width="16.42578125" hidden="1" customWidth="1"/>
    <col min="39" max="39" width="11" hidden="1" customWidth="1"/>
    <col min="40" max="40" width="34.28515625" style="5" customWidth="1"/>
    <col min="41" max="44" width="17.140625" style="5" customWidth="1"/>
    <col min="45" max="45" width="11.140625" style="5" customWidth="1"/>
    <col min="46" max="46" width="25.5703125" style="5" customWidth="1"/>
    <col min="47" max="47" width="11.140625" style="5" customWidth="1"/>
    <col min="48" max="48" width="25.5703125" style="5" customWidth="1"/>
    <col min="49" max="49" width="11.140625" style="5" customWidth="1"/>
    <col min="50" max="50" width="25.5703125" style="5" customWidth="1"/>
    <col min="51" max="51" width="22.140625" style="5" customWidth="1"/>
    <col min="52" max="52" width="11.140625" style="6" customWidth="1"/>
    <col min="53" max="53" width="25.5703125" style="6" customWidth="1"/>
    <col min="54" max="54" width="22" style="5" bestFit="1" customWidth="1"/>
    <col min="55" max="55" width="17.7109375" style="5" customWidth="1"/>
    <col min="56" max="57" width="18.5703125" style="5" customWidth="1"/>
    <col min="58" max="58" width="18.5703125" style="8" customWidth="1"/>
    <col min="59" max="60" width="9.28515625" style="6"/>
    <col min="61" max="16384" width="9.28515625" style="5"/>
  </cols>
  <sheetData>
    <row r="1" spans="1:61" ht="25.5" x14ac:dyDescent="0.5">
      <c r="A1" s="31" t="s">
        <v>68</v>
      </c>
      <c r="B1" s="87" t="s">
        <v>622</v>
      </c>
      <c r="C1" s="87"/>
      <c r="E1" s="5"/>
      <c r="K1" s="5"/>
      <c r="L1" s="5"/>
      <c r="M1" s="5"/>
      <c r="N1" s="6"/>
      <c r="O1" s="5"/>
      <c r="P1" s="5"/>
      <c r="Q1" s="5"/>
      <c r="R1" s="5"/>
      <c r="S1" s="5"/>
      <c r="T1" s="5"/>
      <c r="U1" s="5"/>
      <c r="V1" s="5"/>
      <c r="W1" s="5"/>
      <c r="X1" s="5"/>
      <c r="Y1" s="5"/>
      <c r="Z1" s="5"/>
      <c r="AA1" s="5"/>
      <c r="AB1" s="6"/>
      <c r="AC1" s="6"/>
      <c r="AE1" s="5"/>
      <c r="AF1" s="5"/>
      <c r="AJ1" s="6"/>
      <c r="AK1" s="6"/>
      <c r="AL1" s="7"/>
      <c r="AM1" s="6"/>
      <c r="AZ1" s="5"/>
      <c r="BA1" s="5"/>
      <c r="BF1" s="5"/>
      <c r="BG1" s="5"/>
      <c r="BH1" s="5"/>
    </row>
    <row r="2" spans="1:61" s="63" customFormat="1" x14ac:dyDescent="0.3">
      <c r="A2" s="60"/>
      <c r="B2" s="61" t="str">
        <f>IFERROR(VLOOKUP(B1,Referencias!O1:P32,2,FALSE),"")</f>
        <v/>
      </c>
      <c r="C2" s="62"/>
      <c r="F2" s="60"/>
      <c r="G2" s="60"/>
      <c r="N2" s="60"/>
      <c r="AB2" s="60"/>
      <c r="AC2" s="60"/>
      <c r="AJ2" s="60"/>
      <c r="AK2" s="60"/>
      <c r="AL2" s="62"/>
      <c r="AM2" s="60"/>
    </row>
    <row r="3" spans="1:61" s="54" customFormat="1" ht="20.25" x14ac:dyDescent="0.35">
      <c r="A3" s="89" t="s">
        <v>1000</v>
      </c>
      <c r="B3" s="89"/>
      <c r="C3" s="89"/>
      <c r="D3" s="89"/>
      <c r="E3" s="89"/>
      <c r="F3" s="89"/>
      <c r="G3" s="84" t="s">
        <v>613</v>
      </c>
      <c r="H3" s="84"/>
      <c r="I3" s="84"/>
      <c r="J3" s="84"/>
      <c r="K3" s="84"/>
      <c r="L3" s="90" t="s">
        <v>1001</v>
      </c>
      <c r="M3" s="90"/>
      <c r="N3" s="90"/>
      <c r="O3" s="88" t="s">
        <v>1002</v>
      </c>
      <c r="P3" s="88"/>
      <c r="Q3" s="88"/>
      <c r="R3" s="88"/>
      <c r="S3" s="88"/>
      <c r="T3" s="88"/>
      <c r="U3" s="91" t="s">
        <v>1003</v>
      </c>
      <c r="V3" s="91"/>
      <c r="W3" s="91"/>
      <c r="X3" s="91"/>
      <c r="Y3" s="91"/>
      <c r="Z3" s="91"/>
      <c r="AA3" s="91"/>
      <c r="AB3" s="91"/>
      <c r="AC3" s="91"/>
      <c r="AD3" s="91"/>
      <c r="AE3" s="91"/>
      <c r="AF3" s="84" t="s">
        <v>1004</v>
      </c>
      <c r="AG3" s="84"/>
      <c r="AH3" s="84"/>
      <c r="AI3" s="84"/>
      <c r="AJ3" s="84"/>
      <c r="AK3" s="84"/>
      <c r="AL3" s="53"/>
    </row>
    <row r="4" spans="1:61" s="57" customFormat="1" ht="20.25" x14ac:dyDescent="0.35">
      <c r="A4" s="65"/>
      <c r="B4" s="66" t="s">
        <v>1008</v>
      </c>
      <c r="C4" s="55" t="s">
        <v>1008</v>
      </c>
      <c r="D4" s="55"/>
      <c r="E4" s="67" t="s">
        <v>1009</v>
      </c>
      <c r="F4" s="55"/>
      <c r="G4" s="67" t="s">
        <v>1014</v>
      </c>
      <c r="H4" s="68" t="s">
        <v>1007</v>
      </c>
      <c r="I4" s="58"/>
      <c r="J4" s="58"/>
      <c r="K4" s="58"/>
      <c r="L4" s="56"/>
      <c r="M4" s="69" t="s">
        <v>1007</v>
      </c>
      <c r="N4" s="55" t="s">
        <v>1012</v>
      </c>
      <c r="O4" s="68" t="s">
        <v>1007</v>
      </c>
      <c r="P4" s="68" t="s">
        <v>1013</v>
      </c>
      <c r="Q4" s="85" t="s">
        <v>1006</v>
      </c>
      <c r="R4" s="86"/>
      <c r="S4" s="86"/>
      <c r="T4" s="86"/>
      <c r="U4" s="55"/>
      <c r="V4" s="55"/>
      <c r="W4" s="58"/>
      <c r="X4" s="58"/>
      <c r="Y4" s="58"/>
      <c r="Z4" s="58"/>
      <c r="AA4" s="58"/>
      <c r="AB4" s="58"/>
      <c r="AC4" s="58"/>
      <c r="AD4" s="58"/>
      <c r="AE4" s="58"/>
      <c r="AF4" s="70" t="s">
        <v>1005</v>
      </c>
      <c r="AG4" s="68" t="s">
        <v>1011</v>
      </c>
      <c r="AH4" s="58"/>
      <c r="AI4" s="58"/>
      <c r="AJ4" s="71" t="s">
        <v>1005</v>
      </c>
      <c r="AK4" s="68" t="s">
        <v>1005</v>
      </c>
    </row>
    <row r="5" spans="1:61" s="40" customFormat="1" x14ac:dyDescent="0.3">
      <c r="A5" s="28" t="s">
        <v>578</v>
      </c>
      <c r="B5" s="28" t="s">
        <v>62</v>
      </c>
      <c r="C5" s="28" t="s">
        <v>63</v>
      </c>
      <c r="D5" s="28" t="s">
        <v>621</v>
      </c>
      <c r="E5" s="30" t="s">
        <v>5</v>
      </c>
      <c r="F5" s="30" t="s">
        <v>6</v>
      </c>
      <c r="G5" s="30" t="s">
        <v>614</v>
      </c>
      <c r="H5" s="28" t="s">
        <v>0</v>
      </c>
      <c r="I5" s="28" t="s">
        <v>1</v>
      </c>
      <c r="J5" s="28" t="s">
        <v>11</v>
      </c>
      <c r="K5" s="28" t="s">
        <v>12</v>
      </c>
      <c r="L5" s="29" t="s">
        <v>616</v>
      </c>
      <c r="M5" s="29" t="s">
        <v>615</v>
      </c>
      <c r="N5" s="28" t="s">
        <v>617</v>
      </c>
      <c r="O5" s="28" t="s">
        <v>579</v>
      </c>
      <c r="P5" s="28" t="s">
        <v>8</v>
      </c>
      <c r="Q5" s="28" t="s">
        <v>64</v>
      </c>
      <c r="R5" s="28" t="s">
        <v>65</v>
      </c>
      <c r="S5" s="28" t="s">
        <v>66</v>
      </c>
      <c r="T5" s="28" t="s">
        <v>67</v>
      </c>
      <c r="U5" s="28" t="s">
        <v>13</v>
      </c>
      <c r="V5" s="28" t="s">
        <v>14</v>
      </c>
      <c r="W5" s="30" t="s">
        <v>15</v>
      </c>
      <c r="X5" s="30" t="s">
        <v>16</v>
      </c>
      <c r="Y5" s="30" t="s">
        <v>17</v>
      </c>
      <c r="Z5" s="30" t="s">
        <v>18</v>
      </c>
      <c r="AA5" s="30" t="s">
        <v>19</v>
      </c>
      <c r="AB5" s="30" t="s">
        <v>20</v>
      </c>
      <c r="AC5" s="30" t="s">
        <v>21</v>
      </c>
      <c r="AD5" s="30" t="s">
        <v>22</v>
      </c>
      <c r="AE5" s="30" t="s">
        <v>23</v>
      </c>
      <c r="AF5" s="28" t="s">
        <v>571</v>
      </c>
      <c r="AG5" s="30" t="s">
        <v>574</v>
      </c>
      <c r="AH5" s="30" t="s">
        <v>575</v>
      </c>
      <c r="AI5" s="30" t="s">
        <v>576</v>
      </c>
      <c r="AJ5" s="28" t="s">
        <v>30</v>
      </c>
      <c r="AK5" s="28" t="s">
        <v>31</v>
      </c>
      <c r="AL5" s="12" t="s">
        <v>588</v>
      </c>
      <c r="AM5" s="12" t="s">
        <v>589</v>
      </c>
    </row>
    <row r="6" spans="1:61" s="20" customFormat="1" ht="63.75" customHeight="1" x14ac:dyDescent="0.25">
      <c r="A6" s="15"/>
      <c r="B6" s="15"/>
      <c r="C6" s="15"/>
      <c r="D6" s="15"/>
      <c r="E6" s="16"/>
      <c r="F6" s="17"/>
      <c r="G6" s="18"/>
      <c r="H6" s="15"/>
      <c r="I6" s="15"/>
      <c r="J6" s="15"/>
      <c r="K6" s="15"/>
      <c r="L6" s="15"/>
      <c r="M6" s="15"/>
      <c r="N6" s="15"/>
      <c r="O6" s="15"/>
      <c r="P6" s="15"/>
      <c r="Q6" s="15"/>
      <c r="R6" s="15"/>
      <c r="S6" s="15"/>
      <c r="T6" s="15"/>
      <c r="U6" s="73"/>
      <c r="V6" s="73"/>
      <c r="W6" s="17" t="str">
        <f>IF(NOT(ISBLANK(Table1[Fecha Inicio])),YEAR(Table1[Fecha Inicio]),"")</f>
        <v/>
      </c>
      <c r="X6" s="72"/>
      <c r="Y6" s="18" t="str">
        <f>IF(AND(NOT(ISBLANK(Table1[Fecha Inicio])),NOT(ISBLANK(Table1[Fecha Fin])),YEAR(Table1[[#This Row],[Fecha Fin]]&gt;=Table1[[#This Row],[1er año]])),Table1[[#This Row],[1er año]]+1,"")</f>
        <v/>
      </c>
      <c r="Z6" s="72"/>
      <c r="AA6" s="18" t="str">
        <f>IF(AND(NOT(ISBLANK(Table1[Fecha Inicio])),NOT(ISBLANK(Table1[Fecha Fin])),YEAR(Table1[[#This Row],[Fecha Fin]])&gt;Table1[[#This Row],[2do Año]]),Table1[[#This Row],[2do Año]]+1,"")</f>
        <v/>
      </c>
      <c r="AB6" s="72"/>
      <c r="AC6" s="18" t="str">
        <f>IF(AND(NOT(ISBLANK(Table1[Fecha Inicio])),NOT(ISBLANK(Table1[Fecha Fin])),YEAR(Table1[[#This Row],[Fecha Fin]])&gt;Table1[[#This Row],[3er Año]]),Table1[[#This Row],[3er Año]]+1,"")</f>
        <v/>
      </c>
      <c r="AD6" s="72"/>
      <c r="AE6" s="72">
        <f>SUM(Table1[Presupuesto 1er Año],Table1[Presupuesto 2do Año],Table1[Presupuesto 3er Año],Table1[Presupuesto 4to Año])</f>
        <v>0</v>
      </c>
      <c r="AF6" s="15"/>
      <c r="AG6" s="17"/>
      <c r="AH6" s="17"/>
      <c r="AI6" s="17"/>
      <c r="AJ6" s="15"/>
      <c r="AK6" s="15"/>
      <c r="AL6" s="19" t="str">
        <f>IFERROR(IF($B$2= VLOOKUP(LEFT(Table1[Objetivo estratégico],255),Table2[[#All],[255 caracteres]:[CodObjEst]],2,FALSE), CONCATENATE($B$2,".",VLOOKUP(LEFT(Table1[Objetivo estratégico],255),Table2[[#All],[255 caracteres]:[CodObjEst]],3,FALSE)),""),"")</f>
        <v/>
      </c>
      <c r="AM6" s="64" t="str">
        <f>IFERROR(IF(AND(Table1[ID ObjEst]&lt;&gt;"",FIND(Table1[[#This Row],[ID ObjEst]], VLOOKUP(LEFT(Table1[Objetivo operativo],255),Table4[[#All],[255]:[SiglaObjOp]],3,FALSE))), CONCATENATE(VLOOKUP(LEFT(Table1[Objetivo operativo],255),Table4[[#All],[255]:[SiglaObjOp]],3,FALSE),""),""),"")</f>
        <v/>
      </c>
    </row>
    <row r="7" spans="1:61" s="10" customFormat="1" ht="63.75" customHeight="1" x14ac:dyDescent="0.3">
      <c r="A7" s="74"/>
      <c r="B7" s="74"/>
      <c r="C7" s="74"/>
      <c r="D7" s="74"/>
      <c r="E7" s="75"/>
      <c r="F7" s="76"/>
      <c r="G7" s="77"/>
      <c r="H7" s="74"/>
      <c r="I7" s="74"/>
      <c r="J7" s="74"/>
      <c r="K7" s="74"/>
      <c r="L7" s="74"/>
      <c r="M7" s="74"/>
      <c r="N7" s="74"/>
      <c r="O7" s="78"/>
      <c r="P7" s="78"/>
      <c r="Q7" s="74"/>
      <c r="R7" s="74"/>
      <c r="S7" s="74"/>
      <c r="T7" s="74"/>
      <c r="U7" s="79"/>
      <c r="V7" s="79"/>
      <c r="W7" s="74" t="str">
        <f>IF(NOT(ISBLANK(Table1[Fecha Inicio])),YEAR(Table1[Fecha Inicio]),"")</f>
        <v/>
      </c>
      <c r="X7" s="80"/>
      <c r="Y7" s="77" t="str">
        <f>IF(AND(NOT(ISBLANK(Table1[Fecha Inicio])),NOT(ISBLANK(Table1[Fecha Fin])),YEAR(Table1[[#This Row],[Fecha Fin]]&gt;=Table1[[#This Row],[1er año]])),Table1[[#This Row],[1er año]]+1,"")</f>
        <v/>
      </c>
      <c r="Z7" s="80"/>
      <c r="AA7" s="77" t="str">
        <f>IF(AND(NOT(ISBLANK(Table1[Fecha Inicio])),NOT(ISBLANK(Table1[Fecha Fin])),YEAR(Table1[[#This Row],[Fecha Fin]])&gt;Table1[[#This Row],[2do Año]]),Table1[[#This Row],[2do Año]]+1,"")</f>
        <v/>
      </c>
      <c r="AB7" s="80"/>
      <c r="AC7" s="77" t="str">
        <f>IF(AND(NOT(ISBLANK(Table1[Fecha Inicio])),NOT(ISBLANK(Table1[Fecha Fin])),YEAR(Table1[[#This Row],[Fecha Fin]])&gt;Table1[[#This Row],[3er Año]]),Table1[[#This Row],[3er Año]]+1,"")</f>
        <v/>
      </c>
      <c r="AD7" s="80"/>
      <c r="AE7" s="80">
        <f>SUM(Table1[Presupuesto 1er Año],Table1[Presupuesto 2do Año],Table1[Presupuesto 3er Año],Table1[Presupuesto 4to Año])</f>
        <v>0</v>
      </c>
      <c r="AF7" s="81"/>
      <c r="AG7" s="74"/>
      <c r="AH7" s="74"/>
      <c r="AI7" s="74"/>
      <c r="AJ7" s="76"/>
      <c r="AK7" s="76"/>
      <c r="AL7" s="82" t="str">
        <f>IFERROR(IF($B$2= VLOOKUP(LEFT(Table1[Objetivo estratégico],255),Table2[[#All],[255 caracteres]:[CodObjEst]],2,FALSE), CONCATENATE($B$2,".",VLOOKUP(LEFT(Table1[Objetivo estratégico],255),Table2[[#All],[255 caracteres]:[CodObjEst]],3,FALSE)),""),"")</f>
        <v/>
      </c>
      <c r="AM7" s="83" t="str">
        <f>IFERROR(IF(AND(Table1[ID ObjEst]&lt;&gt;"",FIND(Table1[[#This Row],[ID ObjEst]], VLOOKUP(LEFT(Table1[Objetivo operativo],255),Table4[[#All],[255]:[SiglaObjOp]],3,FALSE))), CONCATENATE(VLOOKUP(LEFT(Table1[Objetivo operativo],255),Table4[[#All],[255]:[SiglaObjOp]],3,FALSE),""),""),"")</f>
        <v/>
      </c>
      <c r="BF7" s="11"/>
      <c r="BG7" s="9"/>
      <c r="BH7" s="9"/>
      <c r="BI7" s="9"/>
    </row>
    <row r="8" spans="1:61" s="10" customFormat="1" ht="63.75" customHeight="1" x14ac:dyDescent="0.3">
      <c r="A8" s="74"/>
      <c r="B8" s="74"/>
      <c r="C8" s="74"/>
      <c r="D8" s="74"/>
      <c r="E8" s="75"/>
      <c r="F8" s="76"/>
      <c r="G8" s="77"/>
      <c r="H8" s="74"/>
      <c r="I8" s="74"/>
      <c r="J8" s="74"/>
      <c r="K8" s="74"/>
      <c r="L8" s="74"/>
      <c r="M8" s="74"/>
      <c r="N8" s="74"/>
      <c r="O8" s="78"/>
      <c r="P8" s="78"/>
      <c r="Q8" s="74"/>
      <c r="R8" s="74"/>
      <c r="S8" s="74"/>
      <c r="T8" s="74"/>
      <c r="U8" s="79"/>
      <c r="V8" s="79"/>
      <c r="W8" s="74" t="str">
        <f>IF(NOT(ISBLANK(Table1[Fecha Inicio])),YEAR(Table1[Fecha Inicio]),"")</f>
        <v/>
      </c>
      <c r="X8" s="80"/>
      <c r="Y8" s="77" t="str">
        <f>IF(AND(NOT(ISBLANK(Table1[Fecha Inicio])),NOT(ISBLANK(Table1[Fecha Fin])),YEAR(Table1[[#This Row],[Fecha Fin]]&gt;=Table1[[#This Row],[1er año]])),Table1[[#This Row],[1er año]]+1,"")</f>
        <v/>
      </c>
      <c r="Z8" s="80"/>
      <c r="AA8" s="77" t="str">
        <f>IF(AND(NOT(ISBLANK(Table1[Fecha Inicio])),NOT(ISBLANK(Table1[Fecha Fin])),YEAR(Table1[[#This Row],[Fecha Fin]])&gt;Table1[[#This Row],[2do Año]]),Table1[[#This Row],[2do Año]]+1,"")</f>
        <v/>
      </c>
      <c r="AB8" s="80"/>
      <c r="AC8" s="77" t="str">
        <f>IF(AND(NOT(ISBLANK(Table1[Fecha Inicio])),NOT(ISBLANK(Table1[Fecha Fin])),YEAR(Table1[[#This Row],[Fecha Fin]])&gt;Table1[[#This Row],[3er Año]]),Table1[[#This Row],[3er Año]]+1,"")</f>
        <v/>
      </c>
      <c r="AD8" s="80"/>
      <c r="AE8" s="80">
        <f>SUM(Table1[Presupuesto 1er Año],Table1[Presupuesto 2do Año],Table1[Presupuesto 3er Año],Table1[Presupuesto 4to Año])</f>
        <v>0</v>
      </c>
      <c r="AF8" s="81"/>
      <c r="AG8" s="74"/>
      <c r="AH8" s="74"/>
      <c r="AI8" s="74"/>
      <c r="AJ8" s="76"/>
      <c r="AK8" s="76"/>
      <c r="AL8" s="82" t="str">
        <f>IFERROR(IF($B$2= VLOOKUP(LEFT(Table1[Objetivo estratégico],255),Table2[[#All],[255 caracteres]:[CodObjEst]],2,FALSE), CONCATENATE($B$2,".",VLOOKUP(LEFT(Table1[Objetivo estratégico],255),Table2[[#All],[255 caracteres]:[CodObjEst]],3,FALSE)),""),"")</f>
        <v/>
      </c>
      <c r="AM8" s="83" t="str">
        <f>IFERROR(IF(AND(Table1[ID ObjEst]&lt;&gt;"",FIND(Table1[[#This Row],[ID ObjEst]], VLOOKUP(LEFT(Table1[Objetivo operativo],255),Table4[[#All],[255]:[SiglaObjOp]],3,FALSE))), CONCATENATE(VLOOKUP(LEFT(Table1[Objetivo operativo],255),Table4[[#All],[255]:[SiglaObjOp]],3,FALSE),""),""),"")</f>
        <v/>
      </c>
      <c r="BF8" s="11"/>
      <c r="BG8" s="9"/>
      <c r="BH8" s="9"/>
    </row>
    <row r="9" spans="1:61" s="10" customFormat="1" ht="63.75" customHeight="1" x14ac:dyDescent="0.3">
      <c r="A9" s="74"/>
      <c r="B9" s="74"/>
      <c r="C9" s="74"/>
      <c r="D9" s="74"/>
      <c r="E9" s="75"/>
      <c r="F9" s="76"/>
      <c r="G9" s="77"/>
      <c r="H9" s="74"/>
      <c r="I9" s="74"/>
      <c r="J9" s="74"/>
      <c r="K9" s="74"/>
      <c r="L9" s="74"/>
      <c r="M9" s="74"/>
      <c r="N9" s="74"/>
      <c r="O9" s="78"/>
      <c r="P9" s="78"/>
      <c r="Q9" s="74"/>
      <c r="R9" s="74"/>
      <c r="S9" s="74"/>
      <c r="T9" s="74"/>
      <c r="U9" s="79"/>
      <c r="V9" s="79"/>
      <c r="W9" s="74" t="str">
        <f>IF(NOT(ISBLANK(Table1[Fecha Inicio])),YEAR(Table1[Fecha Inicio]),"")</f>
        <v/>
      </c>
      <c r="X9" s="80"/>
      <c r="Y9" s="77" t="str">
        <f>IF(AND(NOT(ISBLANK(Table1[Fecha Inicio])),NOT(ISBLANK(Table1[Fecha Fin])),YEAR(Table1[[#This Row],[Fecha Fin]]&gt;=Table1[[#This Row],[1er año]])),Table1[[#This Row],[1er año]]+1,"")</f>
        <v/>
      </c>
      <c r="Z9" s="80"/>
      <c r="AA9" s="77" t="str">
        <f>IF(AND(NOT(ISBLANK(Table1[Fecha Inicio])),NOT(ISBLANK(Table1[Fecha Fin])),YEAR(Table1[[#This Row],[Fecha Fin]])&gt;Table1[[#This Row],[2do Año]]),Table1[[#This Row],[2do Año]]+1,"")</f>
        <v/>
      </c>
      <c r="AB9" s="80"/>
      <c r="AC9" s="77" t="str">
        <f>IF(AND(NOT(ISBLANK(Table1[Fecha Inicio])),NOT(ISBLANK(Table1[Fecha Fin])),YEAR(Table1[[#This Row],[Fecha Fin]])&gt;Table1[[#This Row],[3er Año]]),Table1[[#This Row],[3er Año]]+1,"")</f>
        <v/>
      </c>
      <c r="AD9" s="80"/>
      <c r="AE9" s="80">
        <f>SUM(Table1[Presupuesto 1er Año],Table1[Presupuesto 2do Año],Table1[Presupuesto 3er Año],Table1[Presupuesto 4to Año])</f>
        <v>0</v>
      </c>
      <c r="AF9" s="81"/>
      <c r="AG9" s="74"/>
      <c r="AH9" s="74"/>
      <c r="AI9" s="74"/>
      <c r="AJ9" s="76"/>
      <c r="AK9" s="76"/>
      <c r="AL9" s="82" t="str">
        <f>IFERROR(IF($B$2= VLOOKUP(LEFT(Table1[Objetivo estratégico],255),Table2[[#All],[255 caracteres]:[CodObjEst]],2,FALSE), CONCATENATE($B$2,".",VLOOKUP(LEFT(Table1[Objetivo estratégico],255),Table2[[#All],[255 caracteres]:[CodObjEst]],3,FALSE)),""),"")</f>
        <v/>
      </c>
      <c r="AM9" s="83" t="str">
        <f>IFERROR(IF(AND(Table1[ID ObjEst]&lt;&gt;"",FIND(Table1[[#This Row],[ID ObjEst]], VLOOKUP(LEFT(Table1[Objetivo operativo],255),Table4[[#All],[255]:[SiglaObjOp]],3,FALSE))), CONCATENATE(VLOOKUP(LEFT(Table1[Objetivo operativo],255),Table4[[#All],[255]:[SiglaObjOp]],3,FALSE),""),""),"")</f>
        <v/>
      </c>
      <c r="BF9" s="11"/>
      <c r="BG9" s="9"/>
      <c r="BH9" s="9"/>
    </row>
    <row r="10" spans="1:61" s="10" customFormat="1" ht="63.75" customHeight="1" x14ac:dyDescent="0.3">
      <c r="A10" s="74"/>
      <c r="B10" s="74"/>
      <c r="C10" s="74"/>
      <c r="D10" s="74"/>
      <c r="E10" s="75"/>
      <c r="F10" s="76"/>
      <c r="G10" s="77"/>
      <c r="H10" s="74"/>
      <c r="I10" s="74"/>
      <c r="J10" s="74"/>
      <c r="K10" s="74"/>
      <c r="L10" s="74"/>
      <c r="M10" s="74"/>
      <c r="N10" s="74"/>
      <c r="O10" s="78"/>
      <c r="P10" s="78"/>
      <c r="Q10" s="74"/>
      <c r="R10" s="74"/>
      <c r="S10" s="74"/>
      <c r="T10" s="74"/>
      <c r="U10" s="79"/>
      <c r="V10" s="79"/>
      <c r="W10" s="74" t="str">
        <f>IF(NOT(ISBLANK(Table1[Fecha Inicio])),YEAR(Table1[Fecha Inicio]),"")</f>
        <v/>
      </c>
      <c r="X10" s="80"/>
      <c r="Y10" s="77" t="str">
        <f>IF(AND(NOT(ISBLANK(Table1[Fecha Inicio])),NOT(ISBLANK(Table1[Fecha Fin])),YEAR(Table1[[#This Row],[Fecha Fin]]&gt;=Table1[[#This Row],[1er año]])),Table1[[#This Row],[1er año]]+1,"")</f>
        <v/>
      </c>
      <c r="Z10" s="80"/>
      <c r="AA10" s="77" t="str">
        <f>IF(AND(NOT(ISBLANK(Table1[Fecha Inicio])),NOT(ISBLANK(Table1[Fecha Fin])),YEAR(Table1[[#This Row],[Fecha Fin]])&gt;Table1[[#This Row],[2do Año]]),Table1[[#This Row],[2do Año]]+1,"")</f>
        <v/>
      </c>
      <c r="AB10" s="80"/>
      <c r="AC10" s="77" t="str">
        <f>IF(AND(NOT(ISBLANK(Table1[Fecha Inicio])),NOT(ISBLANK(Table1[Fecha Fin])),YEAR(Table1[[#This Row],[Fecha Fin]])&gt;Table1[[#This Row],[3er Año]]),Table1[[#This Row],[3er Año]]+1,"")</f>
        <v/>
      </c>
      <c r="AD10" s="80"/>
      <c r="AE10" s="80">
        <f>SUM(Table1[Presupuesto 1er Año],Table1[Presupuesto 2do Año],Table1[Presupuesto 3er Año],Table1[Presupuesto 4to Año])</f>
        <v>0</v>
      </c>
      <c r="AF10" s="81"/>
      <c r="AG10" s="74"/>
      <c r="AH10" s="74"/>
      <c r="AI10" s="74"/>
      <c r="AJ10" s="76"/>
      <c r="AK10" s="76"/>
      <c r="AL10" s="82" t="str">
        <f>IFERROR(IF($B$2= VLOOKUP(LEFT(Table1[Objetivo estratégico],255),Table2[[#All],[255 caracteres]:[CodObjEst]],2,FALSE), CONCATENATE($B$2,".",VLOOKUP(LEFT(Table1[Objetivo estratégico],255),Table2[[#All],[255 caracteres]:[CodObjEst]],3,FALSE)),""),"")</f>
        <v/>
      </c>
      <c r="AM10" s="83" t="str">
        <f>IFERROR(IF(AND(Table1[ID ObjEst]&lt;&gt;"",FIND(Table1[[#This Row],[ID ObjEst]], VLOOKUP(LEFT(Table1[Objetivo operativo],255),Table4[[#All],[255]:[SiglaObjOp]],3,FALSE))), CONCATENATE(VLOOKUP(LEFT(Table1[Objetivo operativo],255),Table4[[#All],[255]:[SiglaObjOp]],3,FALSE),""),""),"")</f>
        <v/>
      </c>
      <c r="BF10" s="11"/>
      <c r="BG10" s="9"/>
      <c r="BH10" s="9"/>
    </row>
    <row r="11" spans="1:61" s="10" customFormat="1" ht="63.75" customHeight="1" x14ac:dyDescent="0.3">
      <c r="A11" s="74"/>
      <c r="B11" s="74"/>
      <c r="C11" s="74"/>
      <c r="D11" s="74"/>
      <c r="E11" s="75"/>
      <c r="F11" s="76"/>
      <c r="G11" s="77"/>
      <c r="H11" s="74"/>
      <c r="I11" s="74"/>
      <c r="J11" s="74"/>
      <c r="K11" s="74"/>
      <c r="L11" s="74"/>
      <c r="M11" s="74"/>
      <c r="N11" s="74"/>
      <c r="O11" s="78"/>
      <c r="P11" s="78"/>
      <c r="Q11" s="74"/>
      <c r="R11" s="74"/>
      <c r="S11" s="74"/>
      <c r="T11" s="74"/>
      <c r="U11" s="79"/>
      <c r="V11" s="79"/>
      <c r="W11" s="74" t="str">
        <f>IF(NOT(ISBLANK(Table1[Fecha Inicio])),YEAR(Table1[Fecha Inicio]),"")</f>
        <v/>
      </c>
      <c r="X11" s="80"/>
      <c r="Y11" s="77" t="str">
        <f>IF(AND(NOT(ISBLANK(Table1[Fecha Inicio])),NOT(ISBLANK(Table1[Fecha Fin])),YEAR(Table1[[#This Row],[Fecha Fin]]&gt;=Table1[[#This Row],[1er año]])),Table1[[#This Row],[1er año]]+1,"")</f>
        <v/>
      </c>
      <c r="Z11" s="80"/>
      <c r="AA11" s="77" t="str">
        <f>IF(AND(NOT(ISBLANK(Table1[Fecha Inicio])),NOT(ISBLANK(Table1[Fecha Fin])),YEAR(Table1[[#This Row],[Fecha Fin]])&gt;Table1[[#This Row],[2do Año]]),Table1[[#This Row],[2do Año]]+1,"")</f>
        <v/>
      </c>
      <c r="AB11" s="80"/>
      <c r="AC11" s="77" t="str">
        <f>IF(AND(NOT(ISBLANK(Table1[Fecha Inicio])),NOT(ISBLANK(Table1[Fecha Fin])),YEAR(Table1[[#This Row],[Fecha Fin]])&gt;Table1[[#This Row],[3er Año]]),Table1[[#This Row],[3er Año]]+1,"")</f>
        <v/>
      </c>
      <c r="AD11" s="80"/>
      <c r="AE11" s="80">
        <f>SUM(Table1[Presupuesto 1er Año],Table1[Presupuesto 2do Año],Table1[Presupuesto 3er Año],Table1[Presupuesto 4to Año])</f>
        <v>0</v>
      </c>
      <c r="AF11" s="81"/>
      <c r="AG11" s="74"/>
      <c r="AH11" s="74"/>
      <c r="AI11" s="74"/>
      <c r="AJ11" s="76"/>
      <c r="AK11" s="76"/>
      <c r="AL11" s="82" t="str">
        <f>IFERROR(IF($B$2= VLOOKUP(LEFT(Table1[Objetivo estratégico],255),Table2[[#All],[255 caracteres]:[CodObjEst]],2,FALSE), CONCATENATE($B$2,".",VLOOKUP(LEFT(Table1[Objetivo estratégico],255),Table2[[#All],[255 caracteres]:[CodObjEst]],3,FALSE)),""),"")</f>
        <v/>
      </c>
      <c r="AM11" s="83" t="str">
        <f>IFERROR(IF(AND(Table1[ID ObjEst]&lt;&gt;"",FIND(Table1[[#This Row],[ID ObjEst]], VLOOKUP(LEFT(Table1[Objetivo operativo],255),Table4[[#All],[255]:[SiglaObjOp]],3,FALSE))), CONCATENATE(VLOOKUP(LEFT(Table1[Objetivo operativo],255),Table4[[#All],[255]:[SiglaObjOp]],3,FALSE),""),""),"")</f>
        <v/>
      </c>
      <c r="BF11" s="11"/>
      <c r="BG11" s="9"/>
      <c r="BH11" s="9"/>
    </row>
    <row r="12" spans="1:61" s="10" customFormat="1" ht="63.75" customHeight="1" x14ac:dyDescent="0.3">
      <c r="A12" s="74"/>
      <c r="B12" s="74"/>
      <c r="C12" s="74"/>
      <c r="D12" s="74"/>
      <c r="E12" s="75"/>
      <c r="F12" s="76"/>
      <c r="G12" s="77"/>
      <c r="H12" s="74"/>
      <c r="I12" s="74"/>
      <c r="J12" s="74"/>
      <c r="K12" s="74"/>
      <c r="L12" s="74"/>
      <c r="M12" s="74"/>
      <c r="N12" s="74"/>
      <c r="O12" s="78"/>
      <c r="P12" s="78"/>
      <c r="Q12" s="74"/>
      <c r="R12" s="74"/>
      <c r="S12" s="74"/>
      <c r="T12" s="74"/>
      <c r="U12" s="79"/>
      <c r="V12" s="79"/>
      <c r="W12" s="74" t="str">
        <f>IF(NOT(ISBLANK(Table1[Fecha Inicio])),YEAR(Table1[Fecha Inicio]),"")</f>
        <v/>
      </c>
      <c r="X12" s="80"/>
      <c r="Y12" s="77" t="str">
        <f>IF(AND(NOT(ISBLANK(Table1[Fecha Inicio])),NOT(ISBLANK(Table1[Fecha Fin])),YEAR(Table1[[#This Row],[Fecha Fin]]&gt;=Table1[[#This Row],[1er año]])),Table1[[#This Row],[1er año]]+1,"")</f>
        <v/>
      </c>
      <c r="Z12" s="80"/>
      <c r="AA12" s="77" t="str">
        <f>IF(AND(NOT(ISBLANK(Table1[Fecha Inicio])),NOT(ISBLANK(Table1[Fecha Fin])),YEAR(Table1[[#This Row],[Fecha Fin]])&gt;Table1[[#This Row],[2do Año]]),Table1[[#This Row],[2do Año]]+1,"")</f>
        <v/>
      </c>
      <c r="AB12" s="80"/>
      <c r="AC12" s="77" t="str">
        <f>IF(AND(NOT(ISBLANK(Table1[Fecha Inicio])),NOT(ISBLANK(Table1[Fecha Fin])),YEAR(Table1[[#This Row],[Fecha Fin]])&gt;Table1[[#This Row],[3er Año]]),Table1[[#This Row],[3er Año]]+1,"")</f>
        <v/>
      </c>
      <c r="AD12" s="80"/>
      <c r="AE12" s="80">
        <f>SUM(Table1[Presupuesto 1er Año],Table1[Presupuesto 2do Año],Table1[Presupuesto 3er Año],Table1[Presupuesto 4to Año])</f>
        <v>0</v>
      </c>
      <c r="AF12" s="81"/>
      <c r="AG12" s="74"/>
      <c r="AH12" s="74"/>
      <c r="AI12" s="74"/>
      <c r="AJ12" s="76"/>
      <c r="AK12" s="76"/>
      <c r="AL12" s="82" t="str">
        <f>IFERROR(IF($B$2= VLOOKUP(LEFT(Table1[Objetivo estratégico],255),Table2[[#All],[255 caracteres]:[CodObjEst]],2,FALSE), CONCATENATE($B$2,".",VLOOKUP(LEFT(Table1[Objetivo estratégico],255),Table2[[#All],[255 caracteres]:[CodObjEst]],3,FALSE)),""),"")</f>
        <v/>
      </c>
      <c r="AM12" s="83" t="str">
        <f>IFERROR(IF(AND(Table1[ID ObjEst]&lt;&gt;"",FIND(Table1[[#This Row],[ID ObjEst]], VLOOKUP(LEFT(Table1[Objetivo operativo],255),Table4[[#All],[255]:[SiglaObjOp]],3,FALSE))), CONCATENATE(VLOOKUP(LEFT(Table1[Objetivo operativo],255),Table4[[#All],[255]:[SiglaObjOp]],3,FALSE),""),""),"")</f>
        <v/>
      </c>
      <c r="AY12" s="9"/>
      <c r="BF12" s="11"/>
      <c r="BG12" s="9"/>
      <c r="BH12" s="9"/>
    </row>
    <row r="13" spans="1:61" s="10" customFormat="1" ht="63.75" customHeight="1" x14ac:dyDescent="0.3">
      <c r="A13" s="74"/>
      <c r="B13" s="74"/>
      <c r="C13" s="74"/>
      <c r="D13" s="74"/>
      <c r="E13" s="75"/>
      <c r="F13" s="76"/>
      <c r="G13" s="77"/>
      <c r="H13" s="74"/>
      <c r="I13" s="74"/>
      <c r="J13" s="74"/>
      <c r="K13" s="74"/>
      <c r="L13" s="74"/>
      <c r="M13" s="74"/>
      <c r="N13" s="74"/>
      <c r="O13" s="78"/>
      <c r="P13" s="78"/>
      <c r="Q13" s="74"/>
      <c r="R13" s="74"/>
      <c r="S13" s="74"/>
      <c r="T13" s="74"/>
      <c r="U13" s="79"/>
      <c r="V13" s="79"/>
      <c r="W13" s="74" t="str">
        <f>IF(NOT(ISBLANK(Table1[Fecha Inicio])),YEAR(Table1[Fecha Inicio]),"")</f>
        <v/>
      </c>
      <c r="X13" s="80"/>
      <c r="Y13" s="77" t="str">
        <f>IF(AND(NOT(ISBLANK(Table1[Fecha Inicio])),NOT(ISBLANK(Table1[Fecha Fin])),YEAR(Table1[[#This Row],[Fecha Fin]]&gt;=Table1[[#This Row],[1er año]])),Table1[[#This Row],[1er año]]+1,"")</f>
        <v/>
      </c>
      <c r="Z13" s="80"/>
      <c r="AA13" s="77" t="str">
        <f>IF(AND(NOT(ISBLANK(Table1[Fecha Inicio])),NOT(ISBLANK(Table1[Fecha Fin])),YEAR(Table1[[#This Row],[Fecha Fin]])&gt;Table1[[#This Row],[2do Año]]),Table1[[#This Row],[2do Año]]+1,"")</f>
        <v/>
      </c>
      <c r="AB13" s="80"/>
      <c r="AC13" s="77" t="str">
        <f>IF(AND(NOT(ISBLANK(Table1[Fecha Inicio])),NOT(ISBLANK(Table1[Fecha Fin])),YEAR(Table1[[#This Row],[Fecha Fin]])&gt;Table1[[#This Row],[3er Año]]),Table1[[#This Row],[3er Año]]+1,"")</f>
        <v/>
      </c>
      <c r="AD13" s="80"/>
      <c r="AE13" s="80">
        <f>SUM(Table1[Presupuesto 1er Año],Table1[Presupuesto 2do Año],Table1[Presupuesto 3er Año],Table1[Presupuesto 4to Año])</f>
        <v>0</v>
      </c>
      <c r="AF13" s="81"/>
      <c r="AG13" s="74"/>
      <c r="AH13" s="74"/>
      <c r="AI13" s="74"/>
      <c r="AJ13" s="76"/>
      <c r="AK13" s="76"/>
      <c r="AL13" s="82" t="str">
        <f>IFERROR(IF($B$2= VLOOKUP(LEFT(Table1[Objetivo estratégico],255),Table2[[#All],[255 caracteres]:[CodObjEst]],2,FALSE), CONCATENATE($B$2,".",VLOOKUP(LEFT(Table1[Objetivo estratégico],255),Table2[[#All],[255 caracteres]:[CodObjEst]],3,FALSE)),""),"")</f>
        <v/>
      </c>
      <c r="AM13" s="83" t="str">
        <f>IFERROR(IF(AND(Table1[ID ObjEst]&lt;&gt;"",FIND(Table1[[#This Row],[ID ObjEst]], VLOOKUP(LEFT(Table1[Objetivo operativo],255),Table4[[#All],[255]:[SiglaObjOp]],3,FALSE))), CONCATENATE(VLOOKUP(LEFT(Table1[Objetivo operativo],255),Table4[[#All],[255]:[SiglaObjOp]],3,FALSE),""),""),"")</f>
        <v/>
      </c>
      <c r="AY13" s="9"/>
      <c r="BF13" s="11"/>
      <c r="BG13" s="9"/>
      <c r="BH13" s="9"/>
    </row>
    <row r="14" spans="1:61" s="10" customFormat="1" ht="63.75" customHeight="1" x14ac:dyDescent="0.3">
      <c r="A14" s="74"/>
      <c r="B14" s="74"/>
      <c r="C14" s="74"/>
      <c r="D14" s="74"/>
      <c r="E14" s="75"/>
      <c r="F14" s="76"/>
      <c r="G14" s="77"/>
      <c r="H14" s="74"/>
      <c r="I14" s="74"/>
      <c r="J14" s="74"/>
      <c r="K14" s="74"/>
      <c r="L14" s="74"/>
      <c r="M14" s="74"/>
      <c r="N14" s="74"/>
      <c r="O14" s="78"/>
      <c r="P14" s="78"/>
      <c r="Q14" s="74"/>
      <c r="R14" s="74"/>
      <c r="S14" s="74"/>
      <c r="T14" s="74"/>
      <c r="U14" s="79"/>
      <c r="V14" s="79"/>
      <c r="W14" s="74" t="str">
        <f>IF(NOT(ISBLANK(Table1[Fecha Inicio])),YEAR(Table1[Fecha Inicio]),"")</f>
        <v/>
      </c>
      <c r="X14" s="80"/>
      <c r="Y14" s="77" t="str">
        <f>IF(AND(NOT(ISBLANK(Table1[Fecha Inicio])),NOT(ISBLANK(Table1[Fecha Fin])),YEAR(Table1[[#This Row],[Fecha Fin]]&gt;=Table1[[#This Row],[1er año]])),Table1[[#This Row],[1er año]]+1,"")</f>
        <v/>
      </c>
      <c r="Z14" s="80"/>
      <c r="AA14" s="77" t="str">
        <f>IF(AND(NOT(ISBLANK(Table1[Fecha Inicio])),NOT(ISBLANK(Table1[Fecha Fin])),YEAR(Table1[[#This Row],[Fecha Fin]])&gt;Table1[[#This Row],[2do Año]]),Table1[[#This Row],[2do Año]]+1,"")</f>
        <v/>
      </c>
      <c r="AB14" s="80"/>
      <c r="AC14" s="77" t="str">
        <f>IF(AND(NOT(ISBLANK(Table1[Fecha Inicio])),NOT(ISBLANK(Table1[Fecha Fin])),YEAR(Table1[[#This Row],[Fecha Fin]])&gt;Table1[[#This Row],[3er Año]]),Table1[[#This Row],[3er Año]]+1,"")</f>
        <v/>
      </c>
      <c r="AD14" s="80"/>
      <c r="AE14" s="80">
        <f>SUM(Table1[Presupuesto 1er Año],Table1[Presupuesto 2do Año],Table1[Presupuesto 3er Año],Table1[Presupuesto 4to Año])</f>
        <v>0</v>
      </c>
      <c r="AF14" s="81"/>
      <c r="AG14" s="74"/>
      <c r="AH14" s="74"/>
      <c r="AI14" s="74"/>
      <c r="AJ14" s="76"/>
      <c r="AK14" s="76"/>
      <c r="AL14" s="82" t="str">
        <f>IFERROR(IF($B$2= VLOOKUP(LEFT(Table1[Objetivo estratégico],255),Table2[[#All],[255 caracteres]:[CodObjEst]],2,FALSE), CONCATENATE($B$2,".",VLOOKUP(LEFT(Table1[Objetivo estratégico],255),Table2[[#All],[255 caracteres]:[CodObjEst]],3,FALSE)),""),"")</f>
        <v/>
      </c>
      <c r="AM14" s="83" t="str">
        <f>IFERROR(IF(AND(Table1[ID ObjEst]&lt;&gt;"",FIND(Table1[[#This Row],[ID ObjEst]], VLOOKUP(LEFT(Table1[Objetivo operativo],255),Table4[[#All],[255]:[SiglaObjOp]],3,FALSE))), CONCATENATE(VLOOKUP(LEFT(Table1[Objetivo operativo],255),Table4[[#All],[255]:[SiglaObjOp]],3,FALSE),""),""),"")</f>
        <v/>
      </c>
      <c r="BF14" s="11"/>
      <c r="BG14" s="9"/>
      <c r="BH14" s="9"/>
    </row>
    <row r="15" spans="1:61" s="10" customFormat="1" ht="63.75" customHeight="1" x14ac:dyDescent="0.3">
      <c r="A15" s="74"/>
      <c r="B15" s="74"/>
      <c r="C15" s="74"/>
      <c r="D15" s="74"/>
      <c r="E15" s="75"/>
      <c r="F15" s="76"/>
      <c r="G15" s="77"/>
      <c r="H15" s="74"/>
      <c r="I15" s="74"/>
      <c r="J15" s="74"/>
      <c r="K15" s="74"/>
      <c r="L15" s="74"/>
      <c r="M15" s="74"/>
      <c r="N15" s="74"/>
      <c r="O15" s="78"/>
      <c r="P15" s="78"/>
      <c r="Q15" s="74"/>
      <c r="R15" s="74"/>
      <c r="S15" s="74"/>
      <c r="T15" s="74"/>
      <c r="U15" s="79"/>
      <c r="V15" s="79"/>
      <c r="W15" s="74" t="str">
        <f>IF(NOT(ISBLANK(Table1[Fecha Inicio])),YEAR(Table1[Fecha Inicio]),"")</f>
        <v/>
      </c>
      <c r="X15" s="80"/>
      <c r="Y15" s="77" t="str">
        <f>IF(AND(NOT(ISBLANK(Table1[Fecha Inicio])),NOT(ISBLANK(Table1[Fecha Fin])),YEAR(Table1[[#This Row],[Fecha Fin]]&gt;=Table1[[#This Row],[1er año]])),Table1[[#This Row],[1er año]]+1,"")</f>
        <v/>
      </c>
      <c r="Z15" s="80"/>
      <c r="AA15" s="77" t="str">
        <f>IF(AND(NOT(ISBLANK(Table1[Fecha Inicio])),NOT(ISBLANK(Table1[Fecha Fin])),YEAR(Table1[[#This Row],[Fecha Fin]])&gt;Table1[[#This Row],[2do Año]]),Table1[[#This Row],[2do Año]]+1,"")</f>
        <v/>
      </c>
      <c r="AB15" s="80"/>
      <c r="AC15" s="77" t="str">
        <f>IF(AND(NOT(ISBLANK(Table1[Fecha Inicio])),NOT(ISBLANK(Table1[Fecha Fin])),YEAR(Table1[[#This Row],[Fecha Fin]])&gt;Table1[[#This Row],[3er Año]]),Table1[[#This Row],[3er Año]]+1,"")</f>
        <v/>
      </c>
      <c r="AD15" s="80"/>
      <c r="AE15" s="80">
        <f>SUM(Table1[Presupuesto 1er Año],Table1[Presupuesto 2do Año],Table1[Presupuesto 3er Año],Table1[Presupuesto 4to Año])</f>
        <v>0</v>
      </c>
      <c r="AF15" s="81"/>
      <c r="AG15" s="74"/>
      <c r="AH15" s="74"/>
      <c r="AI15" s="74"/>
      <c r="AJ15" s="76"/>
      <c r="AK15" s="76"/>
      <c r="AL15" s="82" t="str">
        <f>IFERROR(IF($B$2= VLOOKUP(LEFT(Table1[Objetivo estratégico],255),Table2[[#All],[255 caracteres]:[CodObjEst]],2,FALSE), CONCATENATE($B$2,".",VLOOKUP(LEFT(Table1[Objetivo estratégico],255),Table2[[#All],[255 caracteres]:[CodObjEst]],3,FALSE)),""),"")</f>
        <v/>
      </c>
      <c r="AM15" s="83" t="str">
        <f>IFERROR(IF(AND(Table1[ID ObjEst]&lt;&gt;"",FIND(Table1[[#This Row],[ID ObjEst]], VLOOKUP(LEFT(Table1[Objetivo operativo],255),Table4[[#All],[255]:[SiglaObjOp]],3,FALSE))), CONCATENATE(VLOOKUP(LEFT(Table1[Objetivo operativo],255),Table4[[#All],[255]:[SiglaObjOp]],3,FALSE),""),""),"")</f>
        <v/>
      </c>
      <c r="BF15" s="11"/>
      <c r="BG15" s="9"/>
      <c r="BH15" s="9"/>
    </row>
    <row r="16" spans="1:61" s="10" customFormat="1" ht="63.75" customHeight="1" x14ac:dyDescent="0.3">
      <c r="A16" s="74"/>
      <c r="B16" s="74"/>
      <c r="C16" s="74"/>
      <c r="D16" s="74"/>
      <c r="E16" s="75"/>
      <c r="F16" s="76"/>
      <c r="G16" s="77"/>
      <c r="H16" s="74"/>
      <c r="I16" s="74"/>
      <c r="J16" s="74"/>
      <c r="K16" s="74"/>
      <c r="L16" s="74"/>
      <c r="M16" s="74"/>
      <c r="N16" s="74"/>
      <c r="O16" s="78"/>
      <c r="P16" s="78"/>
      <c r="Q16" s="74"/>
      <c r="R16" s="74"/>
      <c r="S16" s="74"/>
      <c r="T16" s="74"/>
      <c r="U16" s="79"/>
      <c r="V16" s="79"/>
      <c r="W16" s="74" t="str">
        <f>IF(NOT(ISBLANK(Table1[Fecha Inicio])),YEAR(Table1[Fecha Inicio]),"")</f>
        <v/>
      </c>
      <c r="X16" s="80"/>
      <c r="Y16" s="77" t="str">
        <f>IF(AND(NOT(ISBLANK(Table1[Fecha Inicio])),NOT(ISBLANK(Table1[Fecha Fin])),YEAR(Table1[[#This Row],[Fecha Fin]]&gt;=Table1[[#This Row],[1er año]])),Table1[[#This Row],[1er año]]+1,"")</f>
        <v/>
      </c>
      <c r="Z16" s="80"/>
      <c r="AA16" s="77" t="str">
        <f>IF(AND(NOT(ISBLANK(Table1[Fecha Inicio])),NOT(ISBLANK(Table1[Fecha Fin])),YEAR(Table1[[#This Row],[Fecha Fin]])&gt;Table1[[#This Row],[2do Año]]),Table1[[#This Row],[2do Año]]+1,"")</f>
        <v/>
      </c>
      <c r="AB16" s="80"/>
      <c r="AC16" s="77" t="str">
        <f>IF(AND(NOT(ISBLANK(Table1[Fecha Inicio])),NOT(ISBLANK(Table1[Fecha Fin])),YEAR(Table1[[#This Row],[Fecha Fin]])&gt;Table1[[#This Row],[3er Año]]),Table1[[#This Row],[3er Año]]+1,"")</f>
        <v/>
      </c>
      <c r="AD16" s="80"/>
      <c r="AE16" s="80">
        <f>SUM(Table1[Presupuesto 1er Año],Table1[Presupuesto 2do Año],Table1[Presupuesto 3er Año],Table1[Presupuesto 4to Año])</f>
        <v>0</v>
      </c>
      <c r="AF16" s="81"/>
      <c r="AG16" s="74"/>
      <c r="AH16" s="74"/>
      <c r="AI16" s="74"/>
      <c r="AJ16" s="76"/>
      <c r="AK16" s="76"/>
      <c r="AL16" s="82" t="str">
        <f>IFERROR(IF($B$2= VLOOKUP(LEFT(Table1[Objetivo estratégico],255),Table2[[#All],[255 caracteres]:[CodObjEst]],2,FALSE), CONCATENATE($B$2,".",VLOOKUP(LEFT(Table1[Objetivo estratégico],255),Table2[[#All],[255 caracteres]:[CodObjEst]],3,FALSE)),""),"")</f>
        <v/>
      </c>
      <c r="AM16" s="83" t="str">
        <f>IFERROR(IF(AND(Table1[ID ObjEst]&lt;&gt;"",FIND(Table1[[#This Row],[ID ObjEst]], VLOOKUP(LEFT(Table1[Objetivo operativo],255),Table4[[#All],[255]:[SiglaObjOp]],3,FALSE))), CONCATENATE(VLOOKUP(LEFT(Table1[Objetivo operativo],255),Table4[[#All],[255]:[SiglaObjOp]],3,FALSE),""),""),"")</f>
        <v/>
      </c>
      <c r="AZ16" s="9"/>
      <c r="BA16" s="9"/>
      <c r="BF16" s="11"/>
      <c r="BG16" s="9"/>
      <c r="BH16" s="9"/>
    </row>
    <row r="17" spans="1:60" s="10" customFormat="1" ht="63.75" customHeight="1" x14ac:dyDescent="0.3">
      <c r="A17" s="74"/>
      <c r="B17" s="74"/>
      <c r="C17" s="74"/>
      <c r="D17" s="74"/>
      <c r="E17" s="75"/>
      <c r="F17" s="76"/>
      <c r="G17" s="77"/>
      <c r="H17" s="74"/>
      <c r="I17" s="74"/>
      <c r="J17" s="74"/>
      <c r="K17" s="74"/>
      <c r="L17" s="74"/>
      <c r="M17" s="74"/>
      <c r="N17" s="74"/>
      <c r="O17" s="78"/>
      <c r="P17" s="78"/>
      <c r="Q17" s="74"/>
      <c r="R17" s="74"/>
      <c r="S17" s="74"/>
      <c r="T17" s="74"/>
      <c r="U17" s="79"/>
      <c r="V17" s="79"/>
      <c r="W17" s="74" t="str">
        <f>IF(NOT(ISBLANK(Table1[Fecha Inicio])),YEAR(Table1[Fecha Inicio]),"")</f>
        <v/>
      </c>
      <c r="X17" s="80"/>
      <c r="Y17" s="77" t="str">
        <f>IF(AND(NOT(ISBLANK(Table1[Fecha Inicio])),NOT(ISBLANK(Table1[Fecha Fin])),YEAR(Table1[[#This Row],[Fecha Fin]]&gt;=Table1[[#This Row],[1er año]])),Table1[[#This Row],[1er año]]+1,"")</f>
        <v/>
      </c>
      <c r="Z17" s="80"/>
      <c r="AA17" s="77" t="str">
        <f>IF(AND(NOT(ISBLANK(Table1[Fecha Inicio])),NOT(ISBLANK(Table1[Fecha Fin])),YEAR(Table1[[#This Row],[Fecha Fin]])&gt;Table1[[#This Row],[2do Año]]),Table1[[#This Row],[2do Año]]+1,"")</f>
        <v/>
      </c>
      <c r="AB17" s="80"/>
      <c r="AC17" s="77" t="str">
        <f>IF(AND(NOT(ISBLANK(Table1[Fecha Inicio])),NOT(ISBLANK(Table1[Fecha Fin])),YEAR(Table1[[#This Row],[Fecha Fin]])&gt;Table1[[#This Row],[3er Año]]),Table1[[#This Row],[3er Año]]+1,"")</f>
        <v/>
      </c>
      <c r="AD17" s="80"/>
      <c r="AE17" s="80">
        <f>SUM(Table1[Presupuesto 1er Año],Table1[Presupuesto 2do Año],Table1[Presupuesto 3er Año],Table1[Presupuesto 4to Año])</f>
        <v>0</v>
      </c>
      <c r="AF17" s="81"/>
      <c r="AG17" s="74"/>
      <c r="AH17" s="74"/>
      <c r="AI17" s="74"/>
      <c r="AJ17" s="76"/>
      <c r="AK17" s="76"/>
      <c r="AL17" s="82" t="str">
        <f>IFERROR(IF($B$2= VLOOKUP(LEFT(Table1[Objetivo estratégico],255),Table2[[#All],[255 caracteres]:[CodObjEst]],2,FALSE), CONCATENATE($B$2,".",VLOOKUP(LEFT(Table1[Objetivo estratégico],255),Table2[[#All],[255 caracteres]:[CodObjEst]],3,FALSE)),""),"")</f>
        <v/>
      </c>
      <c r="AM17" s="83" t="str">
        <f>IFERROR(IF(AND(Table1[ID ObjEst]&lt;&gt;"",FIND(Table1[[#This Row],[ID ObjEst]], VLOOKUP(LEFT(Table1[Objetivo operativo],255),Table4[[#All],[255]:[SiglaObjOp]],3,FALSE))), CONCATENATE(VLOOKUP(LEFT(Table1[Objetivo operativo],255),Table4[[#All],[255]:[SiglaObjOp]],3,FALSE),""),""),"")</f>
        <v/>
      </c>
      <c r="AZ17" s="9"/>
      <c r="BA17" s="9"/>
      <c r="BF17" s="11"/>
      <c r="BG17" s="9"/>
      <c r="BH17" s="9"/>
    </row>
    <row r="18" spans="1:60" s="10" customFormat="1" ht="63.75" customHeight="1" x14ac:dyDescent="0.3">
      <c r="A18" s="74"/>
      <c r="B18" s="74"/>
      <c r="C18" s="74"/>
      <c r="D18" s="74"/>
      <c r="E18" s="75"/>
      <c r="F18" s="76"/>
      <c r="G18" s="77"/>
      <c r="H18" s="74"/>
      <c r="I18" s="74"/>
      <c r="J18" s="74"/>
      <c r="K18" s="74"/>
      <c r="L18" s="74"/>
      <c r="M18" s="74"/>
      <c r="N18" s="74"/>
      <c r="O18" s="78"/>
      <c r="P18" s="78"/>
      <c r="Q18" s="74"/>
      <c r="R18" s="74"/>
      <c r="S18" s="74"/>
      <c r="T18" s="74"/>
      <c r="U18" s="79"/>
      <c r="V18" s="79"/>
      <c r="W18" s="74" t="str">
        <f>IF(NOT(ISBLANK(Table1[Fecha Inicio])),YEAR(Table1[Fecha Inicio]),"")</f>
        <v/>
      </c>
      <c r="X18" s="80"/>
      <c r="Y18" s="77" t="str">
        <f>IF(AND(NOT(ISBLANK(Table1[Fecha Inicio])),NOT(ISBLANK(Table1[Fecha Fin])),YEAR(Table1[[#This Row],[Fecha Fin]]&gt;=Table1[[#This Row],[1er año]])),Table1[[#This Row],[1er año]]+1,"")</f>
        <v/>
      </c>
      <c r="Z18" s="80"/>
      <c r="AA18" s="77" t="str">
        <f>IF(AND(NOT(ISBLANK(Table1[Fecha Inicio])),NOT(ISBLANK(Table1[Fecha Fin])),YEAR(Table1[[#This Row],[Fecha Fin]])&gt;Table1[[#This Row],[2do Año]]),Table1[[#This Row],[2do Año]]+1,"")</f>
        <v/>
      </c>
      <c r="AB18" s="80"/>
      <c r="AC18" s="77" t="str">
        <f>IF(AND(NOT(ISBLANK(Table1[Fecha Inicio])),NOT(ISBLANK(Table1[Fecha Fin])),YEAR(Table1[[#This Row],[Fecha Fin]])&gt;Table1[[#This Row],[3er Año]]),Table1[[#This Row],[3er Año]]+1,"")</f>
        <v/>
      </c>
      <c r="AD18" s="80"/>
      <c r="AE18" s="80">
        <f>SUM(Table1[Presupuesto 1er Año],Table1[Presupuesto 2do Año],Table1[Presupuesto 3er Año],Table1[Presupuesto 4to Año])</f>
        <v>0</v>
      </c>
      <c r="AF18" s="81"/>
      <c r="AG18" s="74"/>
      <c r="AH18" s="74"/>
      <c r="AI18" s="74"/>
      <c r="AJ18" s="76"/>
      <c r="AK18" s="76"/>
      <c r="AL18" s="82" t="str">
        <f>IFERROR(IF($B$2= VLOOKUP(LEFT(Table1[Objetivo estratégico],255),Table2[[#All],[255 caracteres]:[CodObjEst]],2,FALSE), CONCATENATE($B$2,".",VLOOKUP(LEFT(Table1[Objetivo estratégico],255),Table2[[#All],[255 caracteres]:[CodObjEst]],3,FALSE)),""),"")</f>
        <v/>
      </c>
      <c r="AM18" s="83" t="str">
        <f>IFERROR(IF(AND(Table1[ID ObjEst]&lt;&gt;"",FIND(Table1[[#This Row],[ID ObjEst]], VLOOKUP(LEFT(Table1[Objetivo operativo],255),Table4[[#All],[255]:[SiglaObjOp]],3,FALSE))), CONCATENATE(VLOOKUP(LEFT(Table1[Objetivo operativo],255),Table4[[#All],[255]:[SiglaObjOp]],3,FALSE),""),""),"")</f>
        <v/>
      </c>
      <c r="AZ18" s="9"/>
      <c r="BA18" s="9"/>
      <c r="BF18" s="11"/>
      <c r="BG18" s="9"/>
      <c r="BH18" s="9"/>
    </row>
    <row r="19" spans="1:60" s="10" customFormat="1" ht="63.75" customHeight="1" x14ac:dyDescent="0.3">
      <c r="A19" s="74"/>
      <c r="B19" s="74"/>
      <c r="C19" s="74"/>
      <c r="D19" s="74"/>
      <c r="E19" s="75"/>
      <c r="F19" s="76"/>
      <c r="G19" s="77"/>
      <c r="H19" s="74"/>
      <c r="I19" s="74"/>
      <c r="J19" s="74"/>
      <c r="K19" s="74"/>
      <c r="L19" s="74"/>
      <c r="M19" s="74"/>
      <c r="N19" s="74"/>
      <c r="O19" s="78"/>
      <c r="P19" s="78"/>
      <c r="Q19" s="74"/>
      <c r="R19" s="74"/>
      <c r="S19" s="74"/>
      <c r="T19" s="74"/>
      <c r="U19" s="79"/>
      <c r="V19" s="79"/>
      <c r="W19" s="74" t="str">
        <f>IF(NOT(ISBLANK(Table1[Fecha Inicio])),YEAR(Table1[Fecha Inicio]),"")</f>
        <v/>
      </c>
      <c r="X19" s="80"/>
      <c r="Y19" s="77" t="str">
        <f>IF(AND(NOT(ISBLANK(Table1[Fecha Inicio])),NOT(ISBLANK(Table1[Fecha Fin])),YEAR(Table1[[#This Row],[Fecha Fin]]&gt;=Table1[[#This Row],[1er año]])),Table1[[#This Row],[1er año]]+1,"")</f>
        <v/>
      </c>
      <c r="Z19" s="80"/>
      <c r="AA19" s="77" t="str">
        <f>IF(AND(NOT(ISBLANK(Table1[Fecha Inicio])),NOT(ISBLANK(Table1[Fecha Fin])),YEAR(Table1[[#This Row],[Fecha Fin]])&gt;Table1[[#This Row],[2do Año]]),Table1[[#This Row],[2do Año]]+1,"")</f>
        <v/>
      </c>
      <c r="AB19" s="80"/>
      <c r="AC19" s="77" t="str">
        <f>IF(AND(NOT(ISBLANK(Table1[Fecha Inicio])),NOT(ISBLANK(Table1[Fecha Fin])),YEAR(Table1[[#This Row],[Fecha Fin]])&gt;Table1[[#This Row],[3er Año]]),Table1[[#This Row],[3er Año]]+1,"")</f>
        <v/>
      </c>
      <c r="AD19" s="80"/>
      <c r="AE19" s="80">
        <f>SUM(Table1[Presupuesto 1er Año],Table1[Presupuesto 2do Año],Table1[Presupuesto 3er Año],Table1[Presupuesto 4to Año])</f>
        <v>0</v>
      </c>
      <c r="AF19" s="81"/>
      <c r="AG19" s="74"/>
      <c r="AH19" s="74"/>
      <c r="AI19" s="74"/>
      <c r="AJ19" s="76"/>
      <c r="AK19" s="76"/>
      <c r="AL19" s="82" t="str">
        <f>IFERROR(IF($B$2= VLOOKUP(LEFT(Table1[Objetivo estratégico],255),Table2[[#All],[255 caracteres]:[CodObjEst]],2,FALSE), CONCATENATE($B$2,".",VLOOKUP(LEFT(Table1[Objetivo estratégico],255),Table2[[#All],[255 caracteres]:[CodObjEst]],3,FALSE)),""),"")</f>
        <v/>
      </c>
      <c r="AM19" s="83" t="str">
        <f>IFERROR(IF(AND(Table1[ID ObjEst]&lt;&gt;"",FIND(Table1[[#This Row],[ID ObjEst]], VLOOKUP(LEFT(Table1[Objetivo operativo],255),Table4[[#All],[255]:[SiglaObjOp]],3,FALSE))), CONCATENATE(VLOOKUP(LEFT(Table1[Objetivo operativo],255),Table4[[#All],[255]:[SiglaObjOp]],3,FALSE),""),""),"")</f>
        <v/>
      </c>
      <c r="AZ19" s="9"/>
      <c r="BA19" s="9"/>
      <c r="BF19" s="11"/>
      <c r="BG19" s="9"/>
      <c r="BH19" s="9"/>
    </row>
    <row r="20" spans="1:60" s="10" customFormat="1" ht="63.75" customHeight="1" x14ac:dyDescent="0.3">
      <c r="A20" s="74"/>
      <c r="B20" s="74"/>
      <c r="C20" s="74"/>
      <c r="D20" s="74"/>
      <c r="E20" s="75"/>
      <c r="F20" s="76"/>
      <c r="G20" s="77"/>
      <c r="H20" s="74"/>
      <c r="I20" s="74"/>
      <c r="J20" s="74"/>
      <c r="K20" s="74"/>
      <c r="L20" s="74"/>
      <c r="M20" s="74"/>
      <c r="N20" s="74"/>
      <c r="O20" s="78"/>
      <c r="P20" s="78"/>
      <c r="Q20" s="74"/>
      <c r="R20" s="74"/>
      <c r="S20" s="74"/>
      <c r="T20" s="74"/>
      <c r="U20" s="79"/>
      <c r="V20" s="79"/>
      <c r="W20" s="74" t="str">
        <f>IF(NOT(ISBLANK(Table1[Fecha Inicio])),YEAR(Table1[Fecha Inicio]),"")</f>
        <v/>
      </c>
      <c r="X20" s="80"/>
      <c r="Y20" s="77" t="str">
        <f>IF(AND(NOT(ISBLANK(Table1[Fecha Inicio])),NOT(ISBLANK(Table1[Fecha Fin])),YEAR(Table1[[#This Row],[Fecha Fin]]&gt;=Table1[[#This Row],[1er año]])),Table1[[#This Row],[1er año]]+1,"")</f>
        <v/>
      </c>
      <c r="Z20" s="80"/>
      <c r="AA20" s="77" t="str">
        <f>IF(AND(NOT(ISBLANK(Table1[Fecha Inicio])),NOT(ISBLANK(Table1[Fecha Fin])),YEAR(Table1[[#This Row],[Fecha Fin]])&gt;Table1[[#This Row],[2do Año]]),Table1[[#This Row],[2do Año]]+1,"")</f>
        <v/>
      </c>
      <c r="AB20" s="80"/>
      <c r="AC20" s="77" t="str">
        <f>IF(AND(NOT(ISBLANK(Table1[Fecha Inicio])),NOT(ISBLANK(Table1[Fecha Fin])),YEAR(Table1[[#This Row],[Fecha Fin]])&gt;Table1[[#This Row],[3er Año]]),Table1[[#This Row],[3er Año]]+1,"")</f>
        <v/>
      </c>
      <c r="AD20" s="80"/>
      <c r="AE20" s="80">
        <f>SUM(Table1[Presupuesto 1er Año],Table1[Presupuesto 2do Año],Table1[Presupuesto 3er Año],Table1[Presupuesto 4to Año])</f>
        <v>0</v>
      </c>
      <c r="AF20" s="81"/>
      <c r="AG20" s="74"/>
      <c r="AH20" s="74"/>
      <c r="AI20" s="74"/>
      <c r="AJ20" s="76"/>
      <c r="AK20" s="76"/>
      <c r="AL20" s="82" t="str">
        <f>IFERROR(IF($B$2= VLOOKUP(LEFT(Table1[Objetivo estratégico],255),Table2[[#All],[255 caracteres]:[CodObjEst]],2,FALSE), CONCATENATE($B$2,".",VLOOKUP(LEFT(Table1[Objetivo estratégico],255),Table2[[#All],[255 caracteres]:[CodObjEst]],3,FALSE)),""),"")</f>
        <v/>
      </c>
      <c r="AM20" s="83" t="str">
        <f>IFERROR(IF(AND(Table1[ID ObjEst]&lt;&gt;"",FIND(Table1[[#This Row],[ID ObjEst]], VLOOKUP(LEFT(Table1[Objetivo operativo],255),Table4[[#All],[255]:[SiglaObjOp]],3,FALSE))), CONCATENATE(VLOOKUP(LEFT(Table1[Objetivo operativo],255),Table4[[#All],[255]:[SiglaObjOp]],3,FALSE),""),""),"")</f>
        <v/>
      </c>
      <c r="AZ20" s="9"/>
      <c r="BA20" s="9"/>
      <c r="BF20" s="11"/>
      <c r="BG20" s="9"/>
      <c r="BH20" s="9"/>
    </row>
    <row r="21" spans="1:60" s="10" customFormat="1" ht="63.75" customHeight="1" x14ac:dyDescent="0.3">
      <c r="A21" s="74"/>
      <c r="B21" s="74"/>
      <c r="C21" s="74"/>
      <c r="D21" s="74"/>
      <c r="E21" s="75"/>
      <c r="F21" s="76"/>
      <c r="G21" s="77"/>
      <c r="H21" s="74"/>
      <c r="I21" s="74"/>
      <c r="J21" s="74"/>
      <c r="K21" s="74"/>
      <c r="L21" s="74"/>
      <c r="M21" s="74"/>
      <c r="N21" s="74"/>
      <c r="O21" s="78"/>
      <c r="P21" s="78"/>
      <c r="Q21" s="74"/>
      <c r="R21" s="74"/>
      <c r="S21" s="74"/>
      <c r="T21" s="74"/>
      <c r="U21" s="79"/>
      <c r="V21" s="79"/>
      <c r="W21" s="74" t="str">
        <f>IF(NOT(ISBLANK(Table1[Fecha Inicio])),YEAR(Table1[Fecha Inicio]),"")</f>
        <v/>
      </c>
      <c r="X21" s="80"/>
      <c r="Y21" s="77" t="str">
        <f>IF(AND(NOT(ISBLANK(Table1[Fecha Inicio])),NOT(ISBLANK(Table1[Fecha Fin])),YEAR(Table1[[#This Row],[Fecha Fin]]&gt;=Table1[[#This Row],[1er año]])),Table1[[#This Row],[1er año]]+1,"")</f>
        <v/>
      </c>
      <c r="Z21" s="80"/>
      <c r="AA21" s="77" t="str">
        <f>IF(AND(NOT(ISBLANK(Table1[Fecha Inicio])),NOT(ISBLANK(Table1[Fecha Fin])),YEAR(Table1[[#This Row],[Fecha Fin]])&gt;Table1[[#This Row],[2do Año]]),Table1[[#This Row],[2do Año]]+1,"")</f>
        <v/>
      </c>
      <c r="AB21" s="80"/>
      <c r="AC21" s="77" t="str">
        <f>IF(AND(NOT(ISBLANK(Table1[Fecha Inicio])),NOT(ISBLANK(Table1[Fecha Fin])),YEAR(Table1[[#This Row],[Fecha Fin]])&gt;Table1[[#This Row],[3er Año]]),Table1[[#This Row],[3er Año]]+1,"")</f>
        <v/>
      </c>
      <c r="AD21" s="80"/>
      <c r="AE21" s="80">
        <f>SUM(Table1[Presupuesto 1er Año],Table1[Presupuesto 2do Año],Table1[Presupuesto 3er Año],Table1[Presupuesto 4to Año])</f>
        <v>0</v>
      </c>
      <c r="AF21" s="81"/>
      <c r="AG21" s="74"/>
      <c r="AH21" s="74"/>
      <c r="AI21" s="74"/>
      <c r="AJ21" s="76"/>
      <c r="AK21" s="76"/>
      <c r="AL21" s="82" t="str">
        <f>IFERROR(IF($B$2= VLOOKUP(LEFT(Table1[Objetivo estratégico],255),Table2[[#All],[255 caracteres]:[CodObjEst]],2,FALSE), CONCATENATE($B$2,".",VLOOKUP(LEFT(Table1[Objetivo estratégico],255),Table2[[#All],[255 caracteres]:[CodObjEst]],3,FALSE)),""),"")</f>
        <v/>
      </c>
      <c r="AM21" s="83" t="str">
        <f>IFERROR(IF(AND(Table1[ID ObjEst]&lt;&gt;"",FIND(Table1[[#This Row],[ID ObjEst]], VLOOKUP(LEFT(Table1[Objetivo operativo],255),Table4[[#All],[255]:[SiglaObjOp]],3,FALSE))), CONCATENATE(VLOOKUP(LEFT(Table1[Objetivo operativo],255),Table4[[#All],[255]:[SiglaObjOp]],3,FALSE),""),""),"")</f>
        <v/>
      </c>
      <c r="AZ21" s="9"/>
      <c r="BA21" s="9"/>
      <c r="BF21" s="11"/>
      <c r="BG21" s="9"/>
      <c r="BH21" s="9"/>
    </row>
    <row r="22" spans="1:60" s="10" customFormat="1" ht="63.75" customHeight="1" x14ac:dyDescent="0.3">
      <c r="A22" s="74"/>
      <c r="B22" s="74"/>
      <c r="C22" s="74"/>
      <c r="D22" s="74"/>
      <c r="E22" s="75"/>
      <c r="F22" s="76"/>
      <c r="G22" s="77"/>
      <c r="H22" s="74"/>
      <c r="I22" s="74"/>
      <c r="J22" s="74"/>
      <c r="K22" s="74"/>
      <c r="L22" s="74"/>
      <c r="M22" s="74"/>
      <c r="N22" s="74"/>
      <c r="O22" s="78"/>
      <c r="P22" s="78"/>
      <c r="Q22" s="74"/>
      <c r="R22" s="74"/>
      <c r="S22" s="74"/>
      <c r="T22" s="74"/>
      <c r="U22" s="79"/>
      <c r="V22" s="79"/>
      <c r="W22" s="74" t="str">
        <f>IF(NOT(ISBLANK(Table1[Fecha Inicio])),YEAR(Table1[Fecha Inicio]),"")</f>
        <v/>
      </c>
      <c r="X22" s="80"/>
      <c r="Y22" s="77" t="str">
        <f>IF(AND(NOT(ISBLANK(Table1[Fecha Inicio])),NOT(ISBLANK(Table1[Fecha Fin])),YEAR(Table1[[#This Row],[Fecha Fin]]&gt;=Table1[[#This Row],[1er año]])),Table1[[#This Row],[1er año]]+1,"")</f>
        <v/>
      </c>
      <c r="Z22" s="80"/>
      <c r="AA22" s="77" t="str">
        <f>IF(AND(NOT(ISBLANK(Table1[Fecha Inicio])),NOT(ISBLANK(Table1[Fecha Fin])),YEAR(Table1[[#This Row],[Fecha Fin]])&gt;Table1[[#This Row],[2do Año]]),Table1[[#This Row],[2do Año]]+1,"")</f>
        <v/>
      </c>
      <c r="AB22" s="80"/>
      <c r="AC22" s="77" t="str">
        <f>IF(AND(NOT(ISBLANK(Table1[Fecha Inicio])),NOT(ISBLANK(Table1[Fecha Fin])),YEAR(Table1[[#This Row],[Fecha Fin]])&gt;Table1[[#This Row],[3er Año]]),Table1[[#This Row],[3er Año]]+1,"")</f>
        <v/>
      </c>
      <c r="AD22" s="80"/>
      <c r="AE22" s="80">
        <f>SUM(Table1[Presupuesto 1er Año],Table1[Presupuesto 2do Año],Table1[Presupuesto 3er Año],Table1[Presupuesto 4to Año])</f>
        <v>0</v>
      </c>
      <c r="AF22" s="81"/>
      <c r="AG22" s="74"/>
      <c r="AH22" s="74"/>
      <c r="AI22" s="74"/>
      <c r="AJ22" s="76"/>
      <c r="AK22" s="76"/>
      <c r="AL22" s="82" t="str">
        <f>IFERROR(IF($B$2= VLOOKUP(LEFT(Table1[Objetivo estratégico],255),Table2[[#All],[255 caracteres]:[CodObjEst]],2,FALSE), CONCATENATE($B$2,".",VLOOKUP(LEFT(Table1[Objetivo estratégico],255),Table2[[#All],[255 caracteres]:[CodObjEst]],3,FALSE)),""),"")</f>
        <v/>
      </c>
      <c r="AM22" s="83" t="str">
        <f>IFERROR(IF(AND(Table1[ID ObjEst]&lt;&gt;"",FIND(Table1[[#This Row],[ID ObjEst]], VLOOKUP(LEFT(Table1[Objetivo operativo],255),Table4[[#All],[255]:[SiglaObjOp]],3,FALSE))), CONCATENATE(VLOOKUP(LEFT(Table1[Objetivo operativo],255),Table4[[#All],[255]:[SiglaObjOp]],3,FALSE),""),""),"")</f>
        <v/>
      </c>
      <c r="AZ22" s="9"/>
      <c r="BA22" s="9"/>
      <c r="BF22" s="11"/>
      <c r="BG22" s="9"/>
      <c r="BH22" s="9"/>
    </row>
    <row r="23" spans="1:60" s="10" customFormat="1" ht="63.75" customHeight="1" x14ac:dyDescent="0.3">
      <c r="A23" s="74"/>
      <c r="B23" s="74"/>
      <c r="C23" s="74"/>
      <c r="D23" s="74"/>
      <c r="E23" s="75"/>
      <c r="F23" s="76"/>
      <c r="G23" s="77"/>
      <c r="H23" s="74"/>
      <c r="I23" s="74"/>
      <c r="J23" s="74"/>
      <c r="K23" s="74"/>
      <c r="L23" s="74"/>
      <c r="M23" s="74"/>
      <c r="N23" s="74"/>
      <c r="O23" s="78"/>
      <c r="P23" s="78"/>
      <c r="Q23" s="74"/>
      <c r="R23" s="74"/>
      <c r="S23" s="74"/>
      <c r="T23" s="74"/>
      <c r="U23" s="79"/>
      <c r="V23" s="79"/>
      <c r="W23" s="74" t="str">
        <f>IF(NOT(ISBLANK(Table1[Fecha Inicio])),YEAR(Table1[Fecha Inicio]),"")</f>
        <v/>
      </c>
      <c r="X23" s="80"/>
      <c r="Y23" s="77" t="str">
        <f>IF(AND(NOT(ISBLANK(Table1[Fecha Inicio])),NOT(ISBLANK(Table1[Fecha Fin])),YEAR(Table1[[#This Row],[Fecha Fin]]&gt;=Table1[[#This Row],[1er año]])),Table1[[#This Row],[1er año]]+1,"")</f>
        <v/>
      </c>
      <c r="Z23" s="80"/>
      <c r="AA23" s="77" t="str">
        <f>IF(AND(NOT(ISBLANK(Table1[Fecha Inicio])),NOT(ISBLANK(Table1[Fecha Fin])),YEAR(Table1[[#This Row],[Fecha Fin]])&gt;Table1[[#This Row],[2do Año]]),Table1[[#This Row],[2do Año]]+1,"")</f>
        <v/>
      </c>
      <c r="AB23" s="80"/>
      <c r="AC23" s="77" t="str">
        <f>IF(AND(NOT(ISBLANK(Table1[Fecha Inicio])),NOT(ISBLANK(Table1[Fecha Fin])),YEAR(Table1[[#This Row],[Fecha Fin]])&gt;Table1[[#This Row],[3er Año]]),Table1[[#This Row],[3er Año]]+1,"")</f>
        <v/>
      </c>
      <c r="AD23" s="80"/>
      <c r="AE23" s="80">
        <f>SUM(Table1[Presupuesto 1er Año],Table1[Presupuesto 2do Año],Table1[Presupuesto 3er Año],Table1[Presupuesto 4to Año])</f>
        <v>0</v>
      </c>
      <c r="AF23" s="81"/>
      <c r="AG23" s="74"/>
      <c r="AH23" s="74"/>
      <c r="AI23" s="74"/>
      <c r="AJ23" s="76"/>
      <c r="AK23" s="76"/>
      <c r="AL23" s="82" t="str">
        <f>IFERROR(IF($B$2= VLOOKUP(LEFT(Table1[Objetivo estratégico],255),Table2[[#All],[255 caracteres]:[CodObjEst]],2,FALSE), CONCATENATE($B$2,".",VLOOKUP(LEFT(Table1[Objetivo estratégico],255),Table2[[#All],[255 caracteres]:[CodObjEst]],3,FALSE)),""),"")</f>
        <v/>
      </c>
      <c r="AM23" s="83" t="str">
        <f>IFERROR(IF(AND(Table1[ID ObjEst]&lt;&gt;"",FIND(Table1[[#This Row],[ID ObjEst]], VLOOKUP(LEFT(Table1[Objetivo operativo],255),Table4[[#All],[255]:[SiglaObjOp]],3,FALSE))), CONCATENATE(VLOOKUP(LEFT(Table1[Objetivo operativo],255),Table4[[#All],[255]:[SiglaObjOp]],3,FALSE),""),""),"")</f>
        <v/>
      </c>
      <c r="AZ23" s="9"/>
      <c r="BA23" s="9"/>
      <c r="BF23" s="11"/>
      <c r="BG23" s="9"/>
      <c r="BH23" s="9"/>
    </row>
    <row r="24" spans="1:60" s="10" customFormat="1" ht="63.75" customHeight="1" x14ac:dyDescent="0.3">
      <c r="A24" s="74"/>
      <c r="B24" s="74"/>
      <c r="C24" s="74"/>
      <c r="D24" s="74"/>
      <c r="E24" s="75"/>
      <c r="F24" s="76"/>
      <c r="G24" s="77"/>
      <c r="H24" s="74"/>
      <c r="I24" s="74"/>
      <c r="J24" s="74"/>
      <c r="K24" s="74"/>
      <c r="L24" s="74"/>
      <c r="M24" s="74"/>
      <c r="N24" s="74"/>
      <c r="O24" s="78"/>
      <c r="P24" s="78"/>
      <c r="Q24" s="74"/>
      <c r="R24" s="74"/>
      <c r="S24" s="74"/>
      <c r="T24" s="74"/>
      <c r="U24" s="79"/>
      <c r="V24" s="79"/>
      <c r="W24" s="74" t="str">
        <f>IF(NOT(ISBLANK(Table1[Fecha Inicio])),YEAR(Table1[Fecha Inicio]),"")</f>
        <v/>
      </c>
      <c r="X24" s="80"/>
      <c r="Y24" s="77" t="str">
        <f>IF(AND(NOT(ISBLANK(Table1[Fecha Inicio])),NOT(ISBLANK(Table1[Fecha Fin])),YEAR(Table1[[#This Row],[Fecha Fin]]&gt;=Table1[[#This Row],[1er año]])),Table1[[#This Row],[1er año]]+1,"")</f>
        <v/>
      </c>
      <c r="Z24" s="80"/>
      <c r="AA24" s="77" t="str">
        <f>IF(AND(NOT(ISBLANK(Table1[Fecha Inicio])),NOT(ISBLANK(Table1[Fecha Fin])),YEAR(Table1[[#This Row],[Fecha Fin]])&gt;Table1[[#This Row],[2do Año]]),Table1[[#This Row],[2do Año]]+1,"")</f>
        <v/>
      </c>
      <c r="AB24" s="80"/>
      <c r="AC24" s="77" t="str">
        <f>IF(AND(NOT(ISBLANK(Table1[Fecha Inicio])),NOT(ISBLANK(Table1[Fecha Fin])),YEAR(Table1[[#This Row],[Fecha Fin]])&gt;Table1[[#This Row],[3er Año]]),Table1[[#This Row],[3er Año]]+1,"")</f>
        <v/>
      </c>
      <c r="AD24" s="80"/>
      <c r="AE24" s="80">
        <f>SUM(Table1[Presupuesto 1er Año],Table1[Presupuesto 2do Año],Table1[Presupuesto 3er Año],Table1[Presupuesto 4to Año])</f>
        <v>0</v>
      </c>
      <c r="AF24" s="81"/>
      <c r="AG24" s="74"/>
      <c r="AH24" s="74"/>
      <c r="AI24" s="74"/>
      <c r="AJ24" s="76"/>
      <c r="AK24" s="76"/>
      <c r="AL24" s="82" t="str">
        <f>IFERROR(IF($B$2= VLOOKUP(LEFT(Table1[Objetivo estratégico],255),Table2[[#All],[255 caracteres]:[CodObjEst]],2,FALSE), CONCATENATE($B$2,".",VLOOKUP(LEFT(Table1[Objetivo estratégico],255),Table2[[#All],[255 caracteres]:[CodObjEst]],3,FALSE)),""),"")</f>
        <v/>
      </c>
      <c r="AM24" s="83" t="str">
        <f>IFERROR(IF(AND(Table1[ID ObjEst]&lt;&gt;"",FIND(Table1[[#This Row],[ID ObjEst]], VLOOKUP(LEFT(Table1[Objetivo operativo],255),Table4[[#All],[255]:[SiglaObjOp]],3,FALSE))), CONCATENATE(VLOOKUP(LEFT(Table1[Objetivo operativo],255),Table4[[#All],[255]:[SiglaObjOp]],3,FALSE),""),""),"")</f>
        <v/>
      </c>
      <c r="AZ24" s="9"/>
      <c r="BA24" s="9"/>
      <c r="BF24" s="11"/>
      <c r="BG24" s="9"/>
      <c r="BH24" s="9"/>
    </row>
    <row r="25" spans="1:60" s="10" customFormat="1" ht="63.75" customHeight="1" x14ac:dyDescent="0.3">
      <c r="A25" s="74"/>
      <c r="B25" s="74"/>
      <c r="C25" s="74"/>
      <c r="D25" s="74"/>
      <c r="E25" s="75"/>
      <c r="F25" s="76"/>
      <c r="G25" s="77"/>
      <c r="H25" s="74"/>
      <c r="I25" s="74"/>
      <c r="J25" s="74"/>
      <c r="K25" s="74"/>
      <c r="L25" s="74"/>
      <c r="M25" s="74"/>
      <c r="N25" s="74"/>
      <c r="O25" s="78"/>
      <c r="P25" s="78"/>
      <c r="Q25" s="74"/>
      <c r="R25" s="74"/>
      <c r="S25" s="74"/>
      <c r="T25" s="74"/>
      <c r="U25" s="79"/>
      <c r="V25" s="79"/>
      <c r="W25" s="74" t="str">
        <f>IF(NOT(ISBLANK(Table1[Fecha Inicio])),YEAR(Table1[Fecha Inicio]),"")</f>
        <v/>
      </c>
      <c r="X25" s="80"/>
      <c r="Y25" s="77" t="str">
        <f>IF(AND(NOT(ISBLANK(Table1[Fecha Inicio])),NOT(ISBLANK(Table1[Fecha Fin])),YEAR(Table1[[#This Row],[Fecha Fin]]&gt;=Table1[[#This Row],[1er año]])),Table1[[#This Row],[1er año]]+1,"")</f>
        <v/>
      </c>
      <c r="Z25" s="80"/>
      <c r="AA25" s="77" t="str">
        <f>IF(AND(NOT(ISBLANK(Table1[Fecha Inicio])),NOT(ISBLANK(Table1[Fecha Fin])),YEAR(Table1[[#This Row],[Fecha Fin]])&gt;Table1[[#This Row],[2do Año]]),Table1[[#This Row],[2do Año]]+1,"")</f>
        <v/>
      </c>
      <c r="AB25" s="80"/>
      <c r="AC25" s="77" t="str">
        <f>IF(AND(NOT(ISBLANK(Table1[Fecha Inicio])),NOT(ISBLANK(Table1[Fecha Fin])),YEAR(Table1[[#This Row],[Fecha Fin]])&gt;Table1[[#This Row],[3er Año]]),Table1[[#This Row],[3er Año]]+1,"")</f>
        <v/>
      </c>
      <c r="AD25" s="80"/>
      <c r="AE25" s="80">
        <f>SUM(Table1[Presupuesto 1er Año],Table1[Presupuesto 2do Año],Table1[Presupuesto 3er Año],Table1[Presupuesto 4to Año])</f>
        <v>0</v>
      </c>
      <c r="AF25" s="81"/>
      <c r="AG25" s="74"/>
      <c r="AH25" s="74"/>
      <c r="AI25" s="74"/>
      <c r="AJ25" s="76"/>
      <c r="AK25" s="76"/>
      <c r="AL25" s="82" t="str">
        <f>IFERROR(IF($B$2= VLOOKUP(LEFT(Table1[Objetivo estratégico],255),Table2[[#All],[255 caracteres]:[CodObjEst]],2,FALSE), CONCATENATE($B$2,".",VLOOKUP(LEFT(Table1[Objetivo estratégico],255),Table2[[#All],[255 caracteres]:[CodObjEst]],3,FALSE)),""),"")</f>
        <v/>
      </c>
      <c r="AM25" s="83" t="str">
        <f>IFERROR(IF(AND(Table1[ID ObjEst]&lt;&gt;"",FIND(Table1[[#This Row],[ID ObjEst]], VLOOKUP(LEFT(Table1[Objetivo operativo],255),Table4[[#All],[255]:[SiglaObjOp]],3,FALSE))), CONCATENATE(VLOOKUP(LEFT(Table1[Objetivo operativo],255),Table4[[#All],[255]:[SiglaObjOp]],3,FALSE),""),""),"")</f>
        <v/>
      </c>
      <c r="AZ25" s="9"/>
      <c r="BA25" s="9"/>
      <c r="BF25" s="11"/>
      <c r="BG25" s="9"/>
      <c r="BH25" s="9"/>
    </row>
    <row r="26" spans="1:60" s="10" customFormat="1" ht="63.75" customHeight="1" x14ac:dyDescent="0.3">
      <c r="A26" s="74"/>
      <c r="B26" s="74"/>
      <c r="C26" s="74"/>
      <c r="D26" s="74"/>
      <c r="E26" s="75"/>
      <c r="F26" s="76"/>
      <c r="G26" s="77"/>
      <c r="H26" s="74"/>
      <c r="I26" s="74"/>
      <c r="J26" s="74"/>
      <c r="K26" s="74"/>
      <c r="L26" s="74"/>
      <c r="M26" s="74"/>
      <c r="N26" s="74"/>
      <c r="O26" s="78"/>
      <c r="P26" s="78"/>
      <c r="Q26" s="74"/>
      <c r="R26" s="74"/>
      <c r="S26" s="74"/>
      <c r="T26" s="74"/>
      <c r="U26" s="79"/>
      <c r="V26" s="79"/>
      <c r="W26" s="74" t="str">
        <f>IF(NOT(ISBLANK(Table1[Fecha Inicio])),YEAR(Table1[Fecha Inicio]),"")</f>
        <v/>
      </c>
      <c r="X26" s="80"/>
      <c r="Y26" s="77" t="str">
        <f>IF(AND(NOT(ISBLANK(Table1[Fecha Inicio])),NOT(ISBLANK(Table1[Fecha Fin])),YEAR(Table1[[#This Row],[Fecha Fin]]&gt;=Table1[[#This Row],[1er año]])),Table1[[#This Row],[1er año]]+1,"")</f>
        <v/>
      </c>
      <c r="Z26" s="80"/>
      <c r="AA26" s="77" t="str">
        <f>IF(AND(NOT(ISBLANK(Table1[Fecha Inicio])),NOT(ISBLANK(Table1[Fecha Fin])),YEAR(Table1[[#This Row],[Fecha Fin]])&gt;Table1[[#This Row],[2do Año]]),Table1[[#This Row],[2do Año]]+1,"")</f>
        <v/>
      </c>
      <c r="AB26" s="80"/>
      <c r="AC26" s="77" t="str">
        <f>IF(AND(NOT(ISBLANK(Table1[Fecha Inicio])),NOT(ISBLANK(Table1[Fecha Fin])),YEAR(Table1[[#This Row],[Fecha Fin]])&gt;Table1[[#This Row],[3er Año]]),Table1[[#This Row],[3er Año]]+1,"")</f>
        <v/>
      </c>
      <c r="AD26" s="80"/>
      <c r="AE26" s="80">
        <f>SUM(Table1[Presupuesto 1er Año],Table1[Presupuesto 2do Año],Table1[Presupuesto 3er Año],Table1[Presupuesto 4to Año])</f>
        <v>0</v>
      </c>
      <c r="AF26" s="81"/>
      <c r="AG26" s="74"/>
      <c r="AH26" s="74"/>
      <c r="AI26" s="74"/>
      <c r="AJ26" s="76"/>
      <c r="AK26" s="76"/>
      <c r="AL26" s="82" t="str">
        <f>IFERROR(IF($B$2= VLOOKUP(LEFT(Table1[Objetivo estratégico],255),Table2[[#All],[255 caracteres]:[CodObjEst]],2,FALSE), CONCATENATE($B$2,".",VLOOKUP(LEFT(Table1[Objetivo estratégico],255),Table2[[#All],[255 caracteres]:[CodObjEst]],3,FALSE)),""),"")</f>
        <v/>
      </c>
      <c r="AM26" s="83" t="str">
        <f>IFERROR(IF(AND(Table1[ID ObjEst]&lt;&gt;"",FIND(Table1[[#This Row],[ID ObjEst]], VLOOKUP(LEFT(Table1[Objetivo operativo],255),Table4[[#All],[255]:[SiglaObjOp]],3,FALSE))), CONCATENATE(VLOOKUP(LEFT(Table1[Objetivo operativo],255),Table4[[#All],[255]:[SiglaObjOp]],3,FALSE),""),""),"")</f>
        <v/>
      </c>
      <c r="AZ26" s="9"/>
      <c r="BA26" s="9"/>
      <c r="BF26" s="11"/>
      <c r="BG26" s="9"/>
      <c r="BH26" s="9"/>
    </row>
    <row r="27" spans="1:60" s="10" customFormat="1" ht="63.75" customHeight="1" x14ac:dyDescent="0.3">
      <c r="A27" s="74"/>
      <c r="B27" s="74"/>
      <c r="C27" s="74"/>
      <c r="D27" s="74"/>
      <c r="E27" s="75"/>
      <c r="F27" s="76"/>
      <c r="G27" s="77"/>
      <c r="H27" s="74"/>
      <c r="I27" s="74"/>
      <c r="J27" s="74"/>
      <c r="K27" s="74"/>
      <c r="L27" s="74"/>
      <c r="M27" s="74"/>
      <c r="N27" s="74"/>
      <c r="O27" s="78"/>
      <c r="P27" s="78"/>
      <c r="Q27" s="74"/>
      <c r="R27" s="74"/>
      <c r="S27" s="74"/>
      <c r="T27" s="74"/>
      <c r="U27" s="79"/>
      <c r="V27" s="79"/>
      <c r="W27" s="74" t="str">
        <f>IF(NOT(ISBLANK(Table1[Fecha Inicio])),YEAR(Table1[Fecha Inicio]),"")</f>
        <v/>
      </c>
      <c r="X27" s="80"/>
      <c r="Y27" s="77" t="str">
        <f>IF(AND(NOT(ISBLANK(Table1[Fecha Inicio])),NOT(ISBLANK(Table1[Fecha Fin])),YEAR(Table1[[#This Row],[Fecha Fin]]&gt;=Table1[[#This Row],[1er año]])),Table1[[#This Row],[1er año]]+1,"")</f>
        <v/>
      </c>
      <c r="Z27" s="80"/>
      <c r="AA27" s="77" t="str">
        <f>IF(AND(NOT(ISBLANK(Table1[Fecha Inicio])),NOT(ISBLANK(Table1[Fecha Fin])),YEAR(Table1[[#This Row],[Fecha Fin]])&gt;Table1[[#This Row],[2do Año]]),Table1[[#This Row],[2do Año]]+1,"")</f>
        <v/>
      </c>
      <c r="AB27" s="80"/>
      <c r="AC27" s="77" t="str">
        <f>IF(AND(NOT(ISBLANK(Table1[Fecha Inicio])),NOT(ISBLANK(Table1[Fecha Fin])),YEAR(Table1[[#This Row],[Fecha Fin]])&gt;Table1[[#This Row],[3er Año]]),Table1[[#This Row],[3er Año]]+1,"")</f>
        <v/>
      </c>
      <c r="AD27" s="80"/>
      <c r="AE27" s="80">
        <f>SUM(Table1[Presupuesto 1er Año],Table1[Presupuesto 2do Año],Table1[Presupuesto 3er Año],Table1[Presupuesto 4to Año])</f>
        <v>0</v>
      </c>
      <c r="AF27" s="81"/>
      <c r="AG27" s="74"/>
      <c r="AH27" s="74"/>
      <c r="AI27" s="74"/>
      <c r="AJ27" s="76"/>
      <c r="AK27" s="76"/>
      <c r="AL27" s="82" t="str">
        <f>IFERROR(IF($B$2= VLOOKUP(LEFT(Table1[Objetivo estratégico],255),Table2[[#All],[255 caracteres]:[CodObjEst]],2,FALSE), CONCATENATE($B$2,".",VLOOKUP(LEFT(Table1[Objetivo estratégico],255),Table2[[#All],[255 caracteres]:[CodObjEst]],3,FALSE)),""),"")</f>
        <v/>
      </c>
      <c r="AM27" s="83" t="str">
        <f>IFERROR(IF(AND(Table1[ID ObjEst]&lt;&gt;"",FIND(Table1[[#This Row],[ID ObjEst]], VLOOKUP(LEFT(Table1[Objetivo operativo],255),Table4[[#All],[255]:[SiglaObjOp]],3,FALSE))), CONCATENATE(VLOOKUP(LEFT(Table1[Objetivo operativo],255),Table4[[#All],[255]:[SiglaObjOp]],3,FALSE),""),""),"")</f>
        <v/>
      </c>
      <c r="AZ27" s="9"/>
      <c r="BA27" s="9"/>
      <c r="BF27" s="11"/>
      <c r="BG27" s="9"/>
      <c r="BH27" s="9"/>
    </row>
    <row r="28" spans="1:60" s="10" customFormat="1" ht="63.75" customHeight="1" x14ac:dyDescent="0.3">
      <c r="A28" s="74"/>
      <c r="B28" s="74"/>
      <c r="C28" s="74"/>
      <c r="D28" s="74"/>
      <c r="E28" s="75"/>
      <c r="F28" s="76"/>
      <c r="G28" s="77"/>
      <c r="H28" s="74"/>
      <c r="I28" s="74"/>
      <c r="J28" s="74"/>
      <c r="K28" s="74"/>
      <c r="L28" s="74"/>
      <c r="M28" s="74"/>
      <c r="N28" s="74"/>
      <c r="O28" s="78"/>
      <c r="P28" s="78"/>
      <c r="Q28" s="74"/>
      <c r="R28" s="74"/>
      <c r="S28" s="74"/>
      <c r="T28" s="74"/>
      <c r="U28" s="79"/>
      <c r="V28" s="79"/>
      <c r="W28" s="74" t="str">
        <f>IF(NOT(ISBLANK(Table1[Fecha Inicio])),YEAR(Table1[Fecha Inicio]),"")</f>
        <v/>
      </c>
      <c r="X28" s="80"/>
      <c r="Y28" s="77" t="str">
        <f>IF(AND(NOT(ISBLANK(Table1[Fecha Inicio])),NOT(ISBLANK(Table1[Fecha Fin])),YEAR(Table1[[#This Row],[Fecha Fin]]&gt;=Table1[[#This Row],[1er año]])),Table1[[#This Row],[1er año]]+1,"")</f>
        <v/>
      </c>
      <c r="Z28" s="80"/>
      <c r="AA28" s="77" t="str">
        <f>IF(AND(NOT(ISBLANK(Table1[Fecha Inicio])),NOT(ISBLANK(Table1[Fecha Fin])),YEAR(Table1[[#This Row],[Fecha Fin]])&gt;Table1[[#This Row],[2do Año]]),Table1[[#This Row],[2do Año]]+1,"")</f>
        <v/>
      </c>
      <c r="AB28" s="80"/>
      <c r="AC28" s="77" t="str">
        <f>IF(AND(NOT(ISBLANK(Table1[Fecha Inicio])),NOT(ISBLANK(Table1[Fecha Fin])),YEAR(Table1[[#This Row],[Fecha Fin]])&gt;Table1[[#This Row],[3er Año]]),Table1[[#This Row],[3er Año]]+1,"")</f>
        <v/>
      </c>
      <c r="AD28" s="80"/>
      <c r="AE28" s="80">
        <f>SUM(Table1[Presupuesto 1er Año],Table1[Presupuesto 2do Año],Table1[Presupuesto 3er Año],Table1[Presupuesto 4to Año])</f>
        <v>0</v>
      </c>
      <c r="AF28" s="81"/>
      <c r="AG28" s="74"/>
      <c r="AH28" s="74"/>
      <c r="AI28" s="74"/>
      <c r="AJ28" s="76"/>
      <c r="AK28" s="76"/>
      <c r="AL28" s="82" t="str">
        <f>IFERROR(IF($B$2= VLOOKUP(LEFT(Table1[Objetivo estratégico],255),Table2[[#All],[255 caracteres]:[CodObjEst]],2,FALSE), CONCATENATE($B$2,".",VLOOKUP(LEFT(Table1[Objetivo estratégico],255),Table2[[#All],[255 caracteres]:[CodObjEst]],3,FALSE)),""),"")</f>
        <v/>
      </c>
      <c r="AM28" s="83" t="str">
        <f>IFERROR(IF(AND(Table1[ID ObjEst]&lt;&gt;"",FIND(Table1[[#This Row],[ID ObjEst]], VLOOKUP(LEFT(Table1[Objetivo operativo],255),Table4[[#All],[255]:[SiglaObjOp]],3,FALSE))), CONCATENATE(VLOOKUP(LEFT(Table1[Objetivo operativo],255),Table4[[#All],[255]:[SiglaObjOp]],3,FALSE),""),""),"")</f>
        <v/>
      </c>
      <c r="AZ28" s="9"/>
      <c r="BA28" s="9"/>
      <c r="BF28" s="11"/>
      <c r="BG28" s="9"/>
      <c r="BH28" s="9"/>
    </row>
    <row r="29" spans="1:60" s="10" customFormat="1" ht="63.75" customHeight="1" x14ac:dyDescent="0.3">
      <c r="A29" s="74"/>
      <c r="B29" s="74"/>
      <c r="C29" s="74"/>
      <c r="D29" s="74"/>
      <c r="E29" s="75"/>
      <c r="F29" s="76"/>
      <c r="G29" s="77"/>
      <c r="H29" s="74"/>
      <c r="I29" s="74"/>
      <c r="J29" s="74"/>
      <c r="K29" s="74"/>
      <c r="L29" s="74"/>
      <c r="M29" s="74"/>
      <c r="N29" s="74"/>
      <c r="O29" s="78"/>
      <c r="P29" s="78"/>
      <c r="Q29" s="74"/>
      <c r="R29" s="74"/>
      <c r="S29" s="74"/>
      <c r="T29" s="74"/>
      <c r="U29" s="79"/>
      <c r="V29" s="79"/>
      <c r="W29" s="74" t="str">
        <f>IF(NOT(ISBLANK(Table1[Fecha Inicio])),YEAR(Table1[Fecha Inicio]),"")</f>
        <v/>
      </c>
      <c r="X29" s="80"/>
      <c r="Y29" s="77" t="str">
        <f>IF(AND(NOT(ISBLANK(Table1[Fecha Inicio])),NOT(ISBLANK(Table1[Fecha Fin])),YEAR(Table1[[#This Row],[Fecha Fin]]&gt;=Table1[[#This Row],[1er año]])),Table1[[#This Row],[1er año]]+1,"")</f>
        <v/>
      </c>
      <c r="Z29" s="80"/>
      <c r="AA29" s="77" t="str">
        <f>IF(AND(NOT(ISBLANK(Table1[Fecha Inicio])),NOT(ISBLANK(Table1[Fecha Fin])),YEAR(Table1[[#This Row],[Fecha Fin]])&gt;Table1[[#This Row],[2do Año]]),Table1[[#This Row],[2do Año]]+1,"")</f>
        <v/>
      </c>
      <c r="AB29" s="80"/>
      <c r="AC29" s="77" t="str">
        <f>IF(AND(NOT(ISBLANK(Table1[Fecha Inicio])),NOT(ISBLANK(Table1[Fecha Fin])),YEAR(Table1[[#This Row],[Fecha Fin]])&gt;Table1[[#This Row],[3er Año]]),Table1[[#This Row],[3er Año]]+1,"")</f>
        <v/>
      </c>
      <c r="AD29" s="80"/>
      <c r="AE29" s="80">
        <f>SUM(Table1[Presupuesto 1er Año],Table1[Presupuesto 2do Año],Table1[Presupuesto 3er Año],Table1[Presupuesto 4to Año])</f>
        <v>0</v>
      </c>
      <c r="AF29" s="81"/>
      <c r="AG29" s="74"/>
      <c r="AH29" s="74"/>
      <c r="AI29" s="74"/>
      <c r="AJ29" s="76"/>
      <c r="AK29" s="76"/>
      <c r="AL29" s="82" t="str">
        <f>IFERROR(IF($B$2= VLOOKUP(LEFT(Table1[Objetivo estratégico],255),Table2[[#All],[255 caracteres]:[CodObjEst]],2,FALSE), CONCATENATE($B$2,".",VLOOKUP(LEFT(Table1[Objetivo estratégico],255),Table2[[#All],[255 caracteres]:[CodObjEst]],3,FALSE)),""),"")</f>
        <v/>
      </c>
      <c r="AM29" s="83" t="str">
        <f>IFERROR(IF(AND(Table1[ID ObjEst]&lt;&gt;"",FIND(Table1[[#This Row],[ID ObjEst]], VLOOKUP(LEFT(Table1[Objetivo operativo],255),Table4[[#All],[255]:[SiglaObjOp]],3,FALSE))), CONCATENATE(VLOOKUP(LEFT(Table1[Objetivo operativo],255),Table4[[#All],[255]:[SiglaObjOp]],3,FALSE),""),""),"")</f>
        <v/>
      </c>
      <c r="AZ29" s="9"/>
      <c r="BA29" s="9"/>
      <c r="BF29" s="11"/>
      <c r="BG29" s="9"/>
      <c r="BH29" s="9"/>
    </row>
    <row r="30" spans="1:60" s="10" customFormat="1" ht="63.75" customHeight="1" x14ac:dyDescent="0.3">
      <c r="A30" s="74"/>
      <c r="B30" s="74"/>
      <c r="C30" s="74"/>
      <c r="D30" s="74"/>
      <c r="E30" s="75"/>
      <c r="F30" s="76"/>
      <c r="G30" s="77"/>
      <c r="H30" s="74"/>
      <c r="I30" s="74"/>
      <c r="J30" s="74"/>
      <c r="K30" s="74"/>
      <c r="L30" s="74"/>
      <c r="M30" s="74"/>
      <c r="N30" s="74"/>
      <c r="O30" s="78"/>
      <c r="P30" s="78"/>
      <c r="Q30" s="74"/>
      <c r="R30" s="74"/>
      <c r="S30" s="74"/>
      <c r="T30" s="74"/>
      <c r="U30" s="79"/>
      <c r="V30" s="79"/>
      <c r="W30" s="74" t="str">
        <f>IF(NOT(ISBLANK(Table1[Fecha Inicio])),YEAR(Table1[Fecha Inicio]),"")</f>
        <v/>
      </c>
      <c r="X30" s="80"/>
      <c r="Y30" s="77" t="str">
        <f>IF(AND(NOT(ISBLANK(Table1[Fecha Inicio])),NOT(ISBLANK(Table1[Fecha Fin])),YEAR(Table1[[#This Row],[Fecha Fin]]&gt;=Table1[[#This Row],[1er año]])),Table1[[#This Row],[1er año]]+1,"")</f>
        <v/>
      </c>
      <c r="Z30" s="80"/>
      <c r="AA30" s="77" t="str">
        <f>IF(AND(NOT(ISBLANK(Table1[Fecha Inicio])),NOT(ISBLANK(Table1[Fecha Fin])),YEAR(Table1[[#This Row],[Fecha Fin]])&gt;Table1[[#This Row],[2do Año]]),Table1[[#This Row],[2do Año]]+1,"")</f>
        <v/>
      </c>
      <c r="AB30" s="80"/>
      <c r="AC30" s="77" t="str">
        <f>IF(AND(NOT(ISBLANK(Table1[Fecha Inicio])),NOT(ISBLANK(Table1[Fecha Fin])),YEAR(Table1[[#This Row],[Fecha Fin]])&gt;Table1[[#This Row],[3er Año]]),Table1[[#This Row],[3er Año]]+1,"")</f>
        <v/>
      </c>
      <c r="AD30" s="80"/>
      <c r="AE30" s="80">
        <f>SUM(Table1[Presupuesto 1er Año],Table1[Presupuesto 2do Año],Table1[Presupuesto 3er Año],Table1[Presupuesto 4to Año])</f>
        <v>0</v>
      </c>
      <c r="AF30" s="81"/>
      <c r="AG30" s="74"/>
      <c r="AH30" s="74"/>
      <c r="AI30" s="74"/>
      <c r="AJ30" s="76"/>
      <c r="AK30" s="76"/>
      <c r="AL30" s="82" t="str">
        <f>IFERROR(IF($B$2= VLOOKUP(LEFT(Table1[Objetivo estratégico],255),Table2[[#All],[255 caracteres]:[CodObjEst]],2,FALSE), CONCATENATE($B$2,".",VLOOKUP(LEFT(Table1[Objetivo estratégico],255),Table2[[#All],[255 caracteres]:[CodObjEst]],3,FALSE)),""),"")</f>
        <v/>
      </c>
      <c r="AM30" s="83" t="str">
        <f>IFERROR(IF(AND(Table1[ID ObjEst]&lt;&gt;"",FIND(Table1[[#This Row],[ID ObjEst]], VLOOKUP(LEFT(Table1[Objetivo operativo],255),Table4[[#All],[255]:[SiglaObjOp]],3,FALSE))), CONCATENATE(VLOOKUP(LEFT(Table1[Objetivo operativo],255),Table4[[#All],[255]:[SiglaObjOp]],3,FALSE),""),""),"")</f>
        <v/>
      </c>
      <c r="AZ30" s="9"/>
      <c r="BA30" s="9"/>
      <c r="BF30" s="11"/>
      <c r="BG30" s="9"/>
      <c r="BH30" s="9"/>
    </row>
    <row r="31" spans="1:60" s="10" customFormat="1" ht="63.75" customHeight="1" x14ac:dyDescent="0.3">
      <c r="A31" s="74"/>
      <c r="B31" s="74"/>
      <c r="C31" s="74"/>
      <c r="D31" s="74"/>
      <c r="E31" s="75"/>
      <c r="F31" s="76"/>
      <c r="G31" s="77"/>
      <c r="H31" s="74"/>
      <c r="I31" s="74"/>
      <c r="J31" s="74"/>
      <c r="K31" s="74"/>
      <c r="L31" s="74"/>
      <c r="M31" s="74"/>
      <c r="N31" s="74"/>
      <c r="O31" s="78"/>
      <c r="P31" s="78"/>
      <c r="Q31" s="74"/>
      <c r="R31" s="74"/>
      <c r="S31" s="74"/>
      <c r="T31" s="74"/>
      <c r="U31" s="79"/>
      <c r="V31" s="79"/>
      <c r="W31" s="74" t="str">
        <f>IF(NOT(ISBLANK(Table1[Fecha Inicio])),YEAR(Table1[Fecha Inicio]),"")</f>
        <v/>
      </c>
      <c r="X31" s="80"/>
      <c r="Y31" s="77" t="str">
        <f>IF(AND(NOT(ISBLANK(Table1[Fecha Inicio])),NOT(ISBLANK(Table1[Fecha Fin])),YEAR(Table1[[#This Row],[Fecha Fin]]&gt;=Table1[[#This Row],[1er año]])),Table1[[#This Row],[1er año]]+1,"")</f>
        <v/>
      </c>
      <c r="Z31" s="80"/>
      <c r="AA31" s="77" t="str">
        <f>IF(AND(NOT(ISBLANK(Table1[Fecha Inicio])),NOT(ISBLANK(Table1[Fecha Fin])),YEAR(Table1[[#This Row],[Fecha Fin]])&gt;Table1[[#This Row],[2do Año]]),Table1[[#This Row],[2do Año]]+1,"")</f>
        <v/>
      </c>
      <c r="AB31" s="80"/>
      <c r="AC31" s="77" t="str">
        <f>IF(AND(NOT(ISBLANK(Table1[Fecha Inicio])),NOT(ISBLANK(Table1[Fecha Fin])),YEAR(Table1[[#This Row],[Fecha Fin]])&gt;Table1[[#This Row],[3er Año]]),Table1[[#This Row],[3er Año]]+1,"")</f>
        <v/>
      </c>
      <c r="AD31" s="80"/>
      <c r="AE31" s="80">
        <f>SUM(Table1[Presupuesto 1er Año],Table1[Presupuesto 2do Año],Table1[Presupuesto 3er Año],Table1[Presupuesto 4to Año])</f>
        <v>0</v>
      </c>
      <c r="AF31" s="81"/>
      <c r="AG31" s="74"/>
      <c r="AH31" s="74"/>
      <c r="AI31" s="74"/>
      <c r="AJ31" s="76"/>
      <c r="AK31" s="76"/>
      <c r="AL31" s="82" t="str">
        <f>IFERROR(IF($B$2= VLOOKUP(LEFT(Table1[Objetivo estratégico],255),Table2[[#All],[255 caracteres]:[CodObjEst]],2,FALSE), CONCATENATE($B$2,".",VLOOKUP(LEFT(Table1[Objetivo estratégico],255),Table2[[#All],[255 caracteres]:[CodObjEst]],3,FALSE)),""),"")</f>
        <v/>
      </c>
      <c r="AM31" s="83" t="str">
        <f>IFERROR(IF(AND(Table1[ID ObjEst]&lt;&gt;"",FIND(Table1[[#This Row],[ID ObjEst]], VLOOKUP(LEFT(Table1[Objetivo operativo],255),Table4[[#All],[255]:[SiglaObjOp]],3,FALSE))), CONCATENATE(VLOOKUP(LEFT(Table1[Objetivo operativo],255),Table4[[#All],[255]:[SiglaObjOp]],3,FALSE),""),""),"")</f>
        <v/>
      </c>
      <c r="AZ31" s="9"/>
      <c r="BA31" s="9"/>
      <c r="BF31" s="11"/>
      <c r="BG31" s="9"/>
      <c r="BH31" s="9"/>
    </row>
    <row r="32" spans="1:60" s="10" customFormat="1" ht="63.75" customHeight="1" x14ac:dyDescent="0.3">
      <c r="A32" s="74"/>
      <c r="B32" s="74"/>
      <c r="C32" s="74"/>
      <c r="D32" s="74"/>
      <c r="E32" s="75"/>
      <c r="F32" s="76"/>
      <c r="G32" s="77"/>
      <c r="H32" s="74"/>
      <c r="I32" s="74"/>
      <c r="J32" s="74"/>
      <c r="K32" s="74"/>
      <c r="L32" s="74"/>
      <c r="M32" s="74"/>
      <c r="N32" s="74"/>
      <c r="O32" s="78"/>
      <c r="P32" s="78"/>
      <c r="Q32" s="74"/>
      <c r="R32" s="74"/>
      <c r="S32" s="74"/>
      <c r="T32" s="74"/>
      <c r="U32" s="79"/>
      <c r="V32" s="79"/>
      <c r="W32" s="74" t="str">
        <f>IF(NOT(ISBLANK(Table1[Fecha Inicio])),YEAR(Table1[Fecha Inicio]),"")</f>
        <v/>
      </c>
      <c r="X32" s="80"/>
      <c r="Y32" s="77" t="str">
        <f>IF(AND(NOT(ISBLANK(Table1[Fecha Inicio])),NOT(ISBLANK(Table1[Fecha Fin])),YEAR(Table1[[#This Row],[Fecha Fin]]&gt;=Table1[[#This Row],[1er año]])),Table1[[#This Row],[1er año]]+1,"")</f>
        <v/>
      </c>
      <c r="Z32" s="80"/>
      <c r="AA32" s="77" t="str">
        <f>IF(AND(NOT(ISBLANK(Table1[Fecha Inicio])),NOT(ISBLANK(Table1[Fecha Fin])),YEAR(Table1[[#This Row],[Fecha Fin]])&gt;Table1[[#This Row],[2do Año]]),Table1[[#This Row],[2do Año]]+1,"")</f>
        <v/>
      </c>
      <c r="AB32" s="80"/>
      <c r="AC32" s="77" t="str">
        <f>IF(AND(NOT(ISBLANK(Table1[Fecha Inicio])),NOT(ISBLANK(Table1[Fecha Fin])),YEAR(Table1[[#This Row],[Fecha Fin]])&gt;Table1[[#This Row],[3er Año]]),Table1[[#This Row],[3er Año]]+1,"")</f>
        <v/>
      </c>
      <c r="AD32" s="80"/>
      <c r="AE32" s="80">
        <f>SUM(Table1[Presupuesto 1er Año],Table1[Presupuesto 2do Año],Table1[Presupuesto 3er Año],Table1[Presupuesto 4to Año])</f>
        <v>0</v>
      </c>
      <c r="AF32" s="81"/>
      <c r="AG32" s="74"/>
      <c r="AH32" s="74"/>
      <c r="AI32" s="74"/>
      <c r="AJ32" s="76"/>
      <c r="AK32" s="76"/>
      <c r="AL32" s="82" t="str">
        <f>IFERROR(IF($B$2= VLOOKUP(LEFT(Table1[Objetivo estratégico],255),Table2[[#All],[255 caracteres]:[CodObjEst]],2,FALSE), CONCATENATE($B$2,".",VLOOKUP(LEFT(Table1[Objetivo estratégico],255),Table2[[#All],[255 caracteres]:[CodObjEst]],3,FALSE)),""),"")</f>
        <v/>
      </c>
      <c r="AM32" s="83" t="str">
        <f>IFERROR(IF(AND(Table1[ID ObjEst]&lt;&gt;"",FIND(Table1[[#This Row],[ID ObjEst]], VLOOKUP(LEFT(Table1[Objetivo operativo],255),Table4[[#All],[255]:[SiglaObjOp]],3,FALSE))), CONCATENATE(VLOOKUP(LEFT(Table1[Objetivo operativo],255),Table4[[#All],[255]:[SiglaObjOp]],3,FALSE),""),""),"")</f>
        <v/>
      </c>
      <c r="AZ32" s="9"/>
      <c r="BA32" s="9"/>
      <c r="BF32" s="11"/>
      <c r="BG32" s="9"/>
      <c r="BH32" s="9"/>
    </row>
    <row r="33" spans="1:60" s="10" customFormat="1" ht="63.75" customHeight="1" x14ac:dyDescent="0.3">
      <c r="A33" s="74"/>
      <c r="B33" s="74"/>
      <c r="C33" s="74"/>
      <c r="D33" s="74"/>
      <c r="E33" s="75"/>
      <c r="F33" s="76"/>
      <c r="G33" s="77"/>
      <c r="H33" s="74"/>
      <c r="I33" s="74"/>
      <c r="J33" s="74"/>
      <c r="K33" s="74"/>
      <c r="L33" s="74"/>
      <c r="M33" s="74"/>
      <c r="N33" s="74"/>
      <c r="O33" s="78"/>
      <c r="P33" s="78"/>
      <c r="Q33" s="74"/>
      <c r="R33" s="74"/>
      <c r="S33" s="74"/>
      <c r="T33" s="74"/>
      <c r="U33" s="79"/>
      <c r="V33" s="79"/>
      <c r="W33" s="74" t="str">
        <f>IF(NOT(ISBLANK(Table1[Fecha Inicio])),YEAR(Table1[Fecha Inicio]),"")</f>
        <v/>
      </c>
      <c r="X33" s="80"/>
      <c r="Y33" s="77" t="str">
        <f>IF(AND(NOT(ISBLANK(Table1[Fecha Inicio])),NOT(ISBLANK(Table1[Fecha Fin])),YEAR(Table1[[#This Row],[Fecha Fin]]&gt;=Table1[[#This Row],[1er año]])),Table1[[#This Row],[1er año]]+1,"")</f>
        <v/>
      </c>
      <c r="Z33" s="80"/>
      <c r="AA33" s="77" t="str">
        <f>IF(AND(NOT(ISBLANK(Table1[Fecha Inicio])),NOT(ISBLANK(Table1[Fecha Fin])),YEAR(Table1[[#This Row],[Fecha Fin]])&gt;Table1[[#This Row],[2do Año]]),Table1[[#This Row],[2do Año]]+1,"")</f>
        <v/>
      </c>
      <c r="AB33" s="80"/>
      <c r="AC33" s="77" t="str">
        <f>IF(AND(NOT(ISBLANK(Table1[Fecha Inicio])),NOT(ISBLANK(Table1[Fecha Fin])),YEAR(Table1[[#This Row],[Fecha Fin]])&gt;Table1[[#This Row],[3er Año]]),Table1[[#This Row],[3er Año]]+1,"")</f>
        <v/>
      </c>
      <c r="AD33" s="80"/>
      <c r="AE33" s="80">
        <f>SUM(Table1[Presupuesto 1er Año],Table1[Presupuesto 2do Año],Table1[Presupuesto 3er Año],Table1[Presupuesto 4to Año])</f>
        <v>0</v>
      </c>
      <c r="AF33" s="81"/>
      <c r="AG33" s="74"/>
      <c r="AH33" s="74"/>
      <c r="AI33" s="74"/>
      <c r="AJ33" s="76"/>
      <c r="AK33" s="76"/>
      <c r="AL33" s="82" t="str">
        <f>IFERROR(IF($B$2= VLOOKUP(LEFT(Table1[Objetivo estratégico],255),Table2[[#All],[255 caracteres]:[CodObjEst]],2,FALSE), CONCATENATE($B$2,".",VLOOKUP(LEFT(Table1[Objetivo estratégico],255),Table2[[#All],[255 caracteres]:[CodObjEst]],3,FALSE)),""),"")</f>
        <v/>
      </c>
      <c r="AM33" s="83" t="str">
        <f>IFERROR(IF(AND(Table1[ID ObjEst]&lt;&gt;"",FIND(Table1[[#This Row],[ID ObjEst]], VLOOKUP(LEFT(Table1[Objetivo operativo],255),Table4[[#All],[255]:[SiglaObjOp]],3,FALSE))), CONCATENATE(VLOOKUP(LEFT(Table1[Objetivo operativo],255),Table4[[#All],[255]:[SiglaObjOp]],3,FALSE),""),""),"")</f>
        <v/>
      </c>
      <c r="AZ33" s="9"/>
      <c r="BA33" s="9"/>
      <c r="BF33" s="11"/>
      <c r="BG33" s="9"/>
      <c r="BH33" s="9"/>
    </row>
    <row r="34" spans="1:60" s="10" customFormat="1" ht="63.75" customHeight="1" x14ac:dyDescent="0.3">
      <c r="A34" s="74"/>
      <c r="B34" s="74"/>
      <c r="C34" s="74"/>
      <c r="D34" s="74"/>
      <c r="E34" s="75"/>
      <c r="F34" s="76"/>
      <c r="G34" s="77"/>
      <c r="H34" s="74"/>
      <c r="I34" s="74"/>
      <c r="J34" s="74"/>
      <c r="K34" s="74"/>
      <c r="L34" s="74"/>
      <c r="M34" s="74"/>
      <c r="N34" s="74"/>
      <c r="O34" s="78"/>
      <c r="P34" s="78"/>
      <c r="Q34" s="74"/>
      <c r="R34" s="74"/>
      <c r="S34" s="74"/>
      <c r="T34" s="74"/>
      <c r="U34" s="79"/>
      <c r="V34" s="79"/>
      <c r="W34" s="74" t="str">
        <f>IF(NOT(ISBLANK(Table1[Fecha Inicio])),YEAR(Table1[Fecha Inicio]),"")</f>
        <v/>
      </c>
      <c r="X34" s="80"/>
      <c r="Y34" s="77" t="str">
        <f>IF(AND(NOT(ISBLANK(Table1[Fecha Inicio])),NOT(ISBLANK(Table1[Fecha Fin])),YEAR(Table1[[#This Row],[Fecha Fin]]&gt;=Table1[[#This Row],[1er año]])),Table1[[#This Row],[1er año]]+1,"")</f>
        <v/>
      </c>
      <c r="Z34" s="80"/>
      <c r="AA34" s="77" t="str">
        <f>IF(AND(NOT(ISBLANK(Table1[Fecha Inicio])),NOT(ISBLANK(Table1[Fecha Fin])),YEAR(Table1[[#This Row],[Fecha Fin]])&gt;Table1[[#This Row],[2do Año]]),Table1[[#This Row],[2do Año]]+1,"")</f>
        <v/>
      </c>
      <c r="AB34" s="80"/>
      <c r="AC34" s="77" t="str">
        <f>IF(AND(NOT(ISBLANK(Table1[Fecha Inicio])),NOT(ISBLANK(Table1[Fecha Fin])),YEAR(Table1[[#This Row],[Fecha Fin]])&gt;Table1[[#This Row],[3er Año]]),Table1[[#This Row],[3er Año]]+1,"")</f>
        <v/>
      </c>
      <c r="AD34" s="80"/>
      <c r="AE34" s="80">
        <f>SUM(Table1[Presupuesto 1er Año],Table1[Presupuesto 2do Año],Table1[Presupuesto 3er Año],Table1[Presupuesto 4to Año])</f>
        <v>0</v>
      </c>
      <c r="AF34" s="81"/>
      <c r="AG34" s="74"/>
      <c r="AH34" s="74"/>
      <c r="AI34" s="74"/>
      <c r="AJ34" s="76"/>
      <c r="AK34" s="76"/>
      <c r="AL34" s="82" t="str">
        <f>IFERROR(IF($B$2= VLOOKUP(LEFT(Table1[Objetivo estratégico],255),Table2[[#All],[255 caracteres]:[CodObjEst]],2,FALSE), CONCATENATE($B$2,".",VLOOKUP(LEFT(Table1[Objetivo estratégico],255),Table2[[#All],[255 caracteres]:[CodObjEst]],3,FALSE)),""),"")</f>
        <v/>
      </c>
      <c r="AM34" s="83" t="str">
        <f>IFERROR(IF(AND(Table1[ID ObjEst]&lt;&gt;"",FIND(Table1[[#This Row],[ID ObjEst]], VLOOKUP(LEFT(Table1[Objetivo operativo],255),Table4[[#All],[255]:[SiglaObjOp]],3,FALSE))), CONCATENATE(VLOOKUP(LEFT(Table1[Objetivo operativo],255),Table4[[#All],[255]:[SiglaObjOp]],3,FALSE),""),""),"")</f>
        <v/>
      </c>
      <c r="AZ34" s="9"/>
      <c r="BA34" s="9"/>
      <c r="BF34" s="11"/>
      <c r="BG34" s="9"/>
      <c r="BH34" s="9"/>
    </row>
    <row r="35" spans="1:60" s="10" customFormat="1" ht="63.75" customHeight="1" x14ac:dyDescent="0.3">
      <c r="A35" s="74"/>
      <c r="B35" s="74"/>
      <c r="C35" s="74"/>
      <c r="D35" s="74"/>
      <c r="E35" s="75"/>
      <c r="F35" s="76"/>
      <c r="G35" s="77"/>
      <c r="H35" s="74"/>
      <c r="I35" s="74"/>
      <c r="J35" s="74"/>
      <c r="K35" s="74"/>
      <c r="L35" s="74"/>
      <c r="M35" s="74"/>
      <c r="N35" s="74"/>
      <c r="O35" s="78"/>
      <c r="P35" s="78"/>
      <c r="Q35" s="74"/>
      <c r="R35" s="74"/>
      <c r="S35" s="74"/>
      <c r="T35" s="74"/>
      <c r="U35" s="79"/>
      <c r="V35" s="79"/>
      <c r="W35" s="74" t="str">
        <f>IF(NOT(ISBLANK(Table1[Fecha Inicio])),YEAR(Table1[Fecha Inicio]),"")</f>
        <v/>
      </c>
      <c r="X35" s="80"/>
      <c r="Y35" s="77" t="str">
        <f>IF(AND(NOT(ISBLANK(Table1[Fecha Inicio])),NOT(ISBLANK(Table1[Fecha Fin])),YEAR(Table1[[#This Row],[Fecha Fin]]&gt;=Table1[[#This Row],[1er año]])),Table1[[#This Row],[1er año]]+1,"")</f>
        <v/>
      </c>
      <c r="Z35" s="80"/>
      <c r="AA35" s="77" t="str">
        <f>IF(AND(NOT(ISBLANK(Table1[Fecha Inicio])),NOT(ISBLANK(Table1[Fecha Fin])),YEAR(Table1[[#This Row],[Fecha Fin]])&gt;Table1[[#This Row],[2do Año]]),Table1[[#This Row],[2do Año]]+1,"")</f>
        <v/>
      </c>
      <c r="AB35" s="80"/>
      <c r="AC35" s="77" t="str">
        <f>IF(AND(NOT(ISBLANK(Table1[Fecha Inicio])),NOT(ISBLANK(Table1[Fecha Fin])),YEAR(Table1[[#This Row],[Fecha Fin]])&gt;Table1[[#This Row],[3er Año]]),Table1[[#This Row],[3er Año]]+1,"")</f>
        <v/>
      </c>
      <c r="AD35" s="80"/>
      <c r="AE35" s="80">
        <f>SUM(Table1[Presupuesto 1er Año],Table1[Presupuesto 2do Año],Table1[Presupuesto 3er Año],Table1[Presupuesto 4to Año])</f>
        <v>0</v>
      </c>
      <c r="AF35" s="81"/>
      <c r="AG35" s="74"/>
      <c r="AH35" s="74"/>
      <c r="AI35" s="74"/>
      <c r="AJ35" s="76"/>
      <c r="AK35" s="76"/>
      <c r="AL35" s="82" t="str">
        <f>IFERROR(IF($B$2= VLOOKUP(LEFT(Table1[Objetivo estratégico],255),Table2[[#All],[255 caracteres]:[CodObjEst]],2,FALSE), CONCATENATE($B$2,".",VLOOKUP(LEFT(Table1[Objetivo estratégico],255),Table2[[#All],[255 caracteres]:[CodObjEst]],3,FALSE)),""),"")</f>
        <v/>
      </c>
      <c r="AM35" s="83" t="str">
        <f>IFERROR(IF(AND(Table1[ID ObjEst]&lt;&gt;"",FIND(Table1[[#This Row],[ID ObjEst]], VLOOKUP(LEFT(Table1[Objetivo operativo],255),Table4[[#All],[255]:[SiglaObjOp]],3,FALSE))), CONCATENATE(VLOOKUP(LEFT(Table1[Objetivo operativo],255),Table4[[#All],[255]:[SiglaObjOp]],3,FALSE),""),""),"")</f>
        <v/>
      </c>
      <c r="AZ35" s="9"/>
      <c r="BA35" s="9"/>
      <c r="BF35" s="11"/>
      <c r="BG35" s="9"/>
      <c r="BH35" s="9"/>
    </row>
    <row r="36" spans="1:60" s="10" customFormat="1" ht="63.75" customHeight="1" x14ac:dyDescent="0.3">
      <c r="A36" s="74"/>
      <c r="B36" s="74"/>
      <c r="C36" s="74"/>
      <c r="D36" s="74"/>
      <c r="E36" s="75"/>
      <c r="F36" s="76"/>
      <c r="G36" s="77"/>
      <c r="H36" s="74"/>
      <c r="I36" s="74"/>
      <c r="J36" s="74"/>
      <c r="K36" s="74"/>
      <c r="L36" s="74"/>
      <c r="M36" s="74"/>
      <c r="N36" s="74"/>
      <c r="O36" s="78"/>
      <c r="P36" s="78"/>
      <c r="Q36" s="74"/>
      <c r="R36" s="74"/>
      <c r="S36" s="74"/>
      <c r="T36" s="74"/>
      <c r="U36" s="79"/>
      <c r="V36" s="79"/>
      <c r="W36" s="74" t="str">
        <f>IF(NOT(ISBLANK(Table1[Fecha Inicio])),YEAR(Table1[Fecha Inicio]),"")</f>
        <v/>
      </c>
      <c r="X36" s="80"/>
      <c r="Y36" s="77" t="str">
        <f>IF(AND(NOT(ISBLANK(Table1[Fecha Inicio])),NOT(ISBLANK(Table1[Fecha Fin])),YEAR(Table1[[#This Row],[Fecha Fin]]&gt;=Table1[[#This Row],[1er año]])),Table1[[#This Row],[1er año]]+1,"")</f>
        <v/>
      </c>
      <c r="Z36" s="80"/>
      <c r="AA36" s="77" t="str">
        <f>IF(AND(NOT(ISBLANK(Table1[Fecha Inicio])),NOT(ISBLANK(Table1[Fecha Fin])),YEAR(Table1[[#This Row],[Fecha Fin]])&gt;Table1[[#This Row],[2do Año]]),Table1[[#This Row],[2do Año]]+1,"")</f>
        <v/>
      </c>
      <c r="AB36" s="80"/>
      <c r="AC36" s="77" t="str">
        <f>IF(AND(NOT(ISBLANK(Table1[Fecha Inicio])),NOT(ISBLANK(Table1[Fecha Fin])),YEAR(Table1[[#This Row],[Fecha Fin]])&gt;Table1[[#This Row],[3er Año]]),Table1[[#This Row],[3er Año]]+1,"")</f>
        <v/>
      </c>
      <c r="AD36" s="80"/>
      <c r="AE36" s="80">
        <f>SUM(Table1[Presupuesto 1er Año],Table1[Presupuesto 2do Año],Table1[Presupuesto 3er Año],Table1[Presupuesto 4to Año])</f>
        <v>0</v>
      </c>
      <c r="AF36" s="81"/>
      <c r="AG36" s="74"/>
      <c r="AH36" s="74"/>
      <c r="AI36" s="74"/>
      <c r="AJ36" s="76"/>
      <c r="AK36" s="76"/>
      <c r="AL36" s="82" t="str">
        <f>IFERROR(IF($B$2= VLOOKUP(LEFT(Table1[Objetivo estratégico],255),Table2[[#All],[255 caracteres]:[CodObjEst]],2,FALSE), CONCATENATE($B$2,".",VLOOKUP(LEFT(Table1[Objetivo estratégico],255),Table2[[#All],[255 caracteres]:[CodObjEst]],3,FALSE)),""),"")</f>
        <v/>
      </c>
      <c r="AM36" s="83" t="str">
        <f>IFERROR(IF(AND(Table1[ID ObjEst]&lt;&gt;"",FIND(Table1[[#This Row],[ID ObjEst]], VLOOKUP(LEFT(Table1[Objetivo operativo],255),Table4[[#All],[255]:[SiglaObjOp]],3,FALSE))), CONCATENATE(VLOOKUP(LEFT(Table1[Objetivo operativo],255),Table4[[#All],[255]:[SiglaObjOp]],3,FALSE),""),""),"")</f>
        <v/>
      </c>
      <c r="AZ36" s="9"/>
      <c r="BA36" s="9"/>
      <c r="BF36" s="11"/>
      <c r="BG36" s="9"/>
      <c r="BH36" s="9"/>
    </row>
    <row r="37" spans="1:60" s="10" customFormat="1" ht="63.75" customHeight="1" x14ac:dyDescent="0.3">
      <c r="A37" s="74"/>
      <c r="B37" s="74"/>
      <c r="C37" s="74"/>
      <c r="D37" s="74"/>
      <c r="E37" s="75"/>
      <c r="F37" s="76"/>
      <c r="G37" s="77"/>
      <c r="H37" s="74"/>
      <c r="I37" s="74"/>
      <c r="J37" s="74"/>
      <c r="K37" s="74"/>
      <c r="L37" s="74"/>
      <c r="M37" s="74"/>
      <c r="N37" s="74"/>
      <c r="O37" s="78"/>
      <c r="P37" s="78"/>
      <c r="Q37" s="74"/>
      <c r="R37" s="74"/>
      <c r="S37" s="74"/>
      <c r="T37" s="74"/>
      <c r="U37" s="79"/>
      <c r="V37" s="79"/>
      <c r="W37" s="74" t="str">
        <f>IF(NOT(ISBLANK(Table1[Fecha Inicio])),YEAR(Table1[Fecha Inicio]),"")</f>
        <v/>
      </c>
      <c r="X37" s="80"/>
      <c r="Y37" s="77" t="str">
        <f>IF(AND(NOT(ISBLANK(Table1[Fecha Inicio])),NOT(ISBLANK(Table1[Fecha Fin])),YEAR(Table1[[#This Row],[Fecha Fin]]&gt;=Table1[[#This Row],[1er año]])),Table1[[#This Row],[1er año]]+1,"")</f>
        <v/>
      </c>
      <c r="Z37" s="80"/>
      <c r="AA37" s="77" t="str">
        <f>IF(AND(NOT(ISBLANK(Table1[Fecha Inicio])),NOT(ISBLANK(Table1[Fecha Fin])),YEAR(Table1[[#This Row],[Fecha Fin]])&gt;Table1[[#This Row],[2do Año]]),Table1[[#This Row],[2do Año]]+1,"")</f>
        <v/>
      </c>
      <c r="AB37" s="80"/>
      <c r="AC37" s="77" t="str">
        <f>IF(AND(NOT(ISBLANK(Table1[Fecha Inicio])),NOT(ISBLANK(Table1[Fecha Fin])),YEAR(Table1[[#This Row],[Fecha Fin]])&gt;Table1[[#This Row],[3er Año]]),Table1[[#This Row],[3er Año]]+1,"")</f>
        <v/>
      </c>
      <c r="AD37" s="80"/>
      <c r="AE37" s="80">
        <f>SUM(Table1[Presupuesto 1er Año],Table1[Presupuesto 2do Año],Table1[Presupuesto 3er Año],Table1[Presupuesto 4to Año])</f>
        <v>0</v>
      </c>
      <c r="AF37" s="81"/>
      <c r="AG37" s="74"/>
      <c r="AH37" s="74"/>
      <c r="AI37" s="74"/>
      <c r="AJ37" s="76"/>
      <c r="AK37" s="76"/>
      <c r="AL37" s="82" t="str">
        <f>IFERROR(IF($B$2= VLOOKUP(LEFT(Table1[Objetivo estratégico],255),Table2[[#All],[255 caracteres]:[CodObjEst]],2,FALSE), CONCATENATE($B$2,".",VLOOKUP(LEFT(Table1[Objetivo estratégico],255),Table2[[#All],[255 caracteres]:[CodObjEst]],3,FALSE)),""),"")</f>
        <v/>
      </c>
      <c r="AM37" s="83" t="str">
        <f>IFERROR(IF(AND(Table1[ID ObjEst]&lt;&gt;"",FIND(Table1[[#This Row],[ID ObjEst]], VLOOKUP(LEFT(Table1[Objetivo operativo],255),Table4[[#All],[255]:[SiglaObjOp]],3,FALSE))), CONCATENATE(VLOOKUP(LEFT(Table1[Objetivo operativo],255),Table4[[#All],[255]:[SiglaObjOp]],3,FALSE),""),""),"")</f>
        <v/>
      </c>
      <c r="AZ37" s="9"/>
      <c r="BA37" s="9"/>
      <c r="BF37" s="11"/>
      <c r="BG37" s="9"/>
      <c r="BH37" s="9"/>
    </row>
    <row r="38" spans="1:60" s="10" customFormat="1" ht="63.75" customHeight="1" x14ac:dyDescent="0.3">
      <c r="A38" s="74"/>
      <c r="B38" s="74"/>
      <c r="C38" s="74"/>
      <c r="D38" s="74"/>
      <c r="E38" s="75"/>
      <c r="F38" s="76"/>
      <c r="G38" s="77"/>
      <c r="H38" s="74"/>
      <c r="I38" s="74"/>
      <c r="J38" s="74"/>
      <c r="K38" s="74"/>
      <c r="L38" s="74"/>
      <c r="M38" s="74"/>
      <c r="N38" s="74"/>
      <c r="O38" s="78"/>
      <c r="P38" s="78"/>
      <c r="Q38" s="74"/>
      <c r="R38" s="74"/>
      <c r="S38" s="74"/>
      <c r="T38" s="74"/>
      <c r="U38" s="79"/>
      <c r="V38" s="79"/>
      <c r="W38" s="74" t="str">
        <f>IF(NOT(ISBLANK(Table1[Fecha Inicio])),YEAR(Table1[Fecha Inicio]),"")</f>
        <v/>
      </c>
      <c r="X38" s="80"/>
      <c r="Y38" s="77" t="str">
        <f>IF(AND(NOT(ISBLANK(Table1[Fecha Inicio])),NOT(ISBLANK(Table1[Fecha Fin])),YEAR(Table1[[#This Row],[Fecha Fin]]&gt;=Table1[[#This Row],[1er año]])),Table1[[#This Row],[1er año]]+1,"")</f>
        <v/>
      </c>
      <c r="Z38" s="80"/>
      <c r="AA38" s="77" t="str">
        <f>IF(AND(NOT(ISBLANK(Table1[Fecha Inicio])),NOT(ISBLANK(Table1[Fecha Fin])),YEAR(Table1[[#This Row],[Fecha Fin]])&gt;Table1[[#This Row],[2do Año]]),Table1[[#This Row],[2do Año]]+1,"")</f>
        <v/>
      </c>
      <c r="AB38" s="80"/>
      <c r="AC38" s="77" t="str">
        <f>IF(AND(NOT(ISBLANK(Table1[Fecha Inicio])),NOT(ISBLANK(Table1[Fecha Fin])),YEAR(Table1[[#This Row],[Fecha Fin]])&gt;Table1[[#This Row],[3er Año]]),Table1[[#This Row],[3er Año]]+1,"")</f>
        <v/>
      </c>
      <c r="AD38" s="80"/>
      <c r="AE38" s="80">
        <f>SUM(Table1[Presupuesto 1er Año],Table1[Presupuesto 2do Año],Table1[Presupuesto 3er Año],Table1[Presupuesto 4to Año])</f>
        <v>0</v>
      </c>
      <c r="AF38" s="81"/>
      <c r="AG38" s="74"/>
      <c r="AH38" s="74"/>
      <c r="AI38" s="74"/>
      <c r="AJ38" s="76"/>
      <c r="AK38" s="76"/>
      <c r="AL38" s="82" t="str">
        <f>IFERROR(IF($B$2= VLOOKUP(LEFT(Table1[Objetivo estratégico],255),Table2[[#All],[255 caracteres]:[CodObjEst]],2,FALSE), CONCATENATE($B$2,".",VLOOKUP(LEFT(Table1[Objetivo estratégico],255),Table2[[#All],[255 caracteres]:[CodObjEst]],3,FALSE)),""),"")</f>
        <v/>
      </c>
      <c r="AM38" s="83" t="str">
        <f>IFERROR(IF(AND(Table1[ID ObjEst]&lt;&gt;"",FIND(Table1[[#This Row],[ID ObjEst]], VLOOKUP(LEFT(Table1[Objetivo operativo],255),Table4[[#All],[255]:[SiglaObjOp]],3,FALSE))), CONCATENATE(VLOOKUP(LEFT(Table1[Objetivo operativo],255),Table4[[#All],[255]:[SiglaObjOp]],3,FALSE),""),""),"")</f>
        <v/>
      </c>
      <c r="AZ38" s="9"/>
      <c r="BA38" s="9"/>
      <c r="BF38" s="11"/>
      <c r="BG38" s="9"/>
      <c r="BH38" s="9"/>
    </row>
    <row r="39" spans="1:60" s="10" customFormat="1" ht="63.75" customHeight="1" x14ac:dyDescent="0.3">
      <c r="A39" s="74"/>
      <c r="B39" s="74"/>
      <c r="C39" s="74"/>
      <c r="D39" s="74"/>
      <c r="E39" s="75"/>
      <c r="F39" s="76"/>
      <c r="G39" s="77"/>
      <c r="H39" s="74"/>
      <c r="I39" s="74"/>
      <c r="J39" s="74"/>
      <c r="K39" s="74"/>
      <c r="L39" s="74"/>
      <c r="M39" s="74"/>
      <c r="N39" s="74"/>
      <c r="O39" s="78"/>
      <c r="P39" s="78"/>
      <c r="Q39" s="74"/>
      <c r="R39" s="74"/>
      <c r="S39" s="74"/>
      <c r="T39" s="74"/>
      <c r="U39" s="79"/>
      <c r="V39" s="79"/>
      <c r="W39" s="74" t="str">
        <f>IF(NOT(ISBLANK(Table1[Fecha Inicio])),YEAR(Table1[Fecha Inicio]),"")</f>
        <v/>
      </c>
      <c r="X39" s="80"/>
      <c r="Y39" s="77" t="str">
        <f>IF(AND(NOT(ISBLANK(Table1[Fecha Inicio])),NOT(ISBLANK(Table1[Fecha Fin])),YEAR(Table1[[#This Row],[Fecha Fin]]&gt;=Table1[[#This Row],[1er año]])),Table1[[#This Row],[1er año]]+1,"")</f>
        <v/>
      </c>
      <c r="Z39" s="80"/>
      <c r="AA39" s="77" t="str">
        <f>IF(AND(NOT(ISBLANK(Table1[Fecha Inicio])),NOT(ISBLANK(Table1[Fecha Fin])),YEAR(Table1[[#This Row],[Fecha Fin]])&gt;Table1[[#This Row],[2do Año]]),Table1[[#This Row],[2do Año]]+1,"")</f>
        <v/>
      </c>
      <c r="AB39" s="80"/>
      <c r="AC39" s="77" t="str">
        <f>IF(AND(NOT(ISBLANK(Table1[Fecha Inicio])),NOT(ISBLANK(Table1[Fecha Fin])),YEAR(Table1[[#This Row],[Fecha Fin]])&gt;Table1[[#This Row],[3er Año]]),Table1[[#This Row],[3er Año]]+1,"")</f>
        <v/>
      </c>
      <c r="AD39" s="80"/>
      <c r="AE39" s="80">
        <f>SUM(Table1[Presupuesto 1er Año],Table1[Presupuesto 2do Año],Table1[Presupuesto 3er Año],Table1[Presupuesto 4to Año])</f>
        <v>0</v>
      </c>
      <c r="AF39" s="81"/>
      <c r="AG39" s="74"/>
      <c r="AH39" s="74"/>
      <c r="AI39" s="74"/>
      <c r="AJ39" s="76"/>
      <c r="AK39" s="76"/>
      <c r="AL39" s="82" t="str">
        <f>IFERROR(IF($B$2= VLOOKUP(LEFT(Table1[Objetivo estratégico],255),Table2[[#All],[255 caracteres]:[CodObjEst]],2,FALSE), CONCATENATE($B$2,".",VLOOKUP(LEFT(Table1[Objetivo estratégico],255),Table2[[#All],[255 caracteres]:[CodObjEst]],3,FALSE)),""),"")</f>
        <v/>
      </c>
      <c r="AM39" s="83" t="str">
        <f>IFERROR(IF(AND(Table1[ID ObjEst]&lt;&gt;"",FIND(Table1[[#This Row],[ID ObjEst]], VLOOKUP(LEFT(Table1[Objetivo operativo],255),Table4[[#All],[255]:[SiglaObjOp]],3,FALSE))), CONCATENATE(VLOOKUP(LEFT(Table1[Objetivo operativo],255),Table4[[#All],[255]:[SiglaObjOp]],3,FALSE),""),""),"")</f>
        <v/>
      </c>
      <c r="AZ39" s="9"/>
      <c r="BA39" s="9"/>
      <c r="BF39" s="11"/>
      <c r="BG39" s="9"/>
      <c r="BH39" s="9"/>
    </row>
    <row r="40" spans="1:60" s="10" customFormat="1" ht="63.75" customHeight="1" x14ac:dyDescent="0.3">
      <c r="A40" s="74"/>
      <c r="B40" s="74"/>
      <c r="C40" s="74"/>
      <c r="D40" s="74"/>
      <c r="E40" s="75"/>
      <c r="F40" s="76"/>
      <c r="G40" s="77"/>
      <c r="H40" s="74"/>
      <c r="I40" s="74"/>
      <c r="J40" s="74"/>
      <c r="K40" s="74"/>
      <c r="L40" s="74"/>
      <c r="M40" s="74"/>
      <c r="N40" s="74"/>
      <c r="O40" s="78"/>
      <c r="P40" s="78"/>
      <c r="Q40" s="74"/>
      <c r="R40" s="74"/>
      <c r="S40" s="74"/>
      <c r="T40" s="74"/>
      <c r="U40" s="79"/>
      <c r="V40" s="79"/>
      <c r="W40" s="74" t="str">
        <f>IF(NOT(ISBLANK(Table1[Fecha Inicio])),YEAR(Table1[Fecha Inicio]),"")</f>
        <v/>
      </c>
      <c r="X40" s="80"/>
      <c r="Y40" s="77" t="str">
        <f>IF(AND(NOT(ISBLANK(Table1[Fecha Inicio])),NOT(ISBLANK(Table1[Fecha Fin])),YEAR(Table1[[#This Row],[Fecha Fin]]&gt;=Table1[[#This Row],[1er año]])),Table1[[#This Row],[1er año]]+1,"")</f>
        <v/>
      </c>
      <c r="Z40" s="80"/>
      <c r="AA40" s="77" t="str">
        <f>IF(AND(NOT(ISBLANK(Table1[Fecha Inicio])),NOT(ISBLANK(Table1[Fecha Fin])),YEAR(Table1[[#This Row],[Fecha Fin]])&gt;Table1[[#This Row],[2do Año]]),Table1[[#This Row],[2do Año]]+1,"")</f>
        <v/>
      </c>
      <c r="AB40" s="80"/>
      <c r="AC40" s="77" t="str">
        <f>IF(AND(NOT(ISBLANK(Table1[Fecha Inicio])),NOT(ISBLANK(Table1[Fecha Fin])),YEAR(Table1[[#This Row],[Fecha Fin]])&gt;Table1[[#This Row],[3er Año]]),Table1[[#This Row],[3er Año]]+1,"")</f>
        <v/>
      </c>
      <c r="AD40" s="80"/>
      <c r="AE40" s="80">
        <f>SUM(Table1[Presupuesto 1er Año],Table1[Presupuesto 2do Año],Table1[Presupuesto 3er Año],Table1[Presupuesto 4to Año])</f>
        <v>0</v>
      </c>
      <c r="AF40" s="81"/>
      <c r="AG40" s="74"/>
      <c r="AH40" s="74"/>
      <c r="AI40" s="74"/>
      <c r="AJ40" s="76"/>
      <c r="AK40" s="76"/>
      <c r="AL40" s="82" t="str">
        <f>IFERROR(IF($B$2= VLOOKUP(LEFT(Table1[Objetivo estratégico],255),Table2[[#All],[255 caracteres]:[CodObjEst]],2,FALSE), CONCATENATE($B$2,".",VLOOKUP(LEFT(Table1[Objetivo estratégico],255),Table2[[#All],[255 caracteres]:[CodObjEst]],3,FALSE)),""),"")</f>
        <v/>
      </c>
      <c r="AM40" s="83" t="str">
        <f>IFERROR(IF(AND(Table1[ID ObjEst]&lt;&gt;"",FIND(Table1[[#This Row],[ID ObjEst]], VLOOKUP(LEFT(Table1[Objetivo operativo],255),Table4[[#All],[255]:[SiglaObjOp]],3,FALSE))), CONCATENATE(VLOOKUP(LEFT(Table1[Objetivo operativo],255),Table4[[#All],[255]:[SiglaObjOp]],3,FALSE),""),""),"")</f>
        <v/>
      </c>
      <c r="AZ40" s="9"/>
      <c r="BA40" s="9"/>
      <c r="BF40" s="11"/>
      <c r="BG40" s="9"/>
      <c r="BH40" s="9"/>
    </row>
    <row r="41" spans="1:60" s="10" customFormat="1" ht="63.75" customHeight="1" x14ac:dyDescent="0.3">
      <c r="A41" s="74"/>
      <c r="B41" s="74"/>
      <c r="C41" s="74"/>
      <c r="D41" s="74"/>
      <c r="E41" s="75"/>
      <c r="F41" s="76"/>
      <c r="G41" s="77"/>
      <c r="H41" s="74"/>
      <c r="I41" s="74"/>
      <c r="J41" s="74"/>
      <c r="K41" s="74"/>
      <c r="L41" s="74"/>
      <c r="M41" s="74"/>
      <c r="N41" s="74"/>
      <c r="O41" s="78"/>
      <c r="P41" s="78"/>
      <c r="Q41" s="74"/>
      <c r="R41" s="74"/>
      <c r="S41" s="74"/>
      <c r="T41" s="74"/>
      <c r="U41" s="79"/>
      <c r="V41" s="79"/>
      <c r="W41" s="74" t="str">
        <f>IF(NOT(ISBLANK(Table1[Fecha Inicio])),YEAR(Table1[Fecha Inicio]),"")</f>
        <v/>
      </c>
      <c r="X41" s="80"/>
      <c r="Y41" s="77" t="str">
        <f>IF(AND(NOT(ISBLANK(Table1[Fecha Inicio])),NOT(ISBLANK(Table1[Fecha Fin])),YEAR(Table1[[#This Row],[Fecha Fin]]&gt;=Table1[[#This Row],[1er año]])),Table1[[#This Row],[1er año]]+1,"")</f>
        <v/>
      </c>
      <c r="Z41" s="80"/>
      <c r="AA41" s="77" t="str">
        <f>IF(AND(NOT(ISBLANK(Table1[Fecha Inicio])),NOT(ISBLANK(Table1[Fecha Fin])),YEAR(Table1[[#This Row],[Fecha Fin]])&gt;Table1[[#This Row],[2do Año]]),Table1[[#This Row],[2do Año]]+1,"")</f>
        <v/>
      </c>
      <c r="AB41" s="80"/>
      <c r="AC41" s="77" t="str">
        <f>IF(AND(NOT(ISBLANK(Table1[Fecha Inicio])),NOT(ISBLANK(Table1[Fecha Fin])),YEAR(Table1[[#This Row],[Fecha Fin]])&gt;Table1[[#This Row],[3er Año]]),Table1[[#This Row],[3er Año]]+1,"")</f>
        <v/>
      </c>
      <c r="AD41" s="80"/>
      <c r="AE41" s="80">
        <f>SUM(Table1[Presupuesto 1er Año],Table1[Presupuesto 2do Año],Table1[Presupuesto 3er Año],Table1[Presupuesto 4to Año])</f>
        <v>0</v>
      </c>
      <c r="AF41" s="81"/>
      <c r="AG41" s="74"/>
      <c r="AH41" s="74"/>
      <c r="AI41" s="74"/>
      <c r="AJ41" s="76"/>
      <c r="AK41" s="76"/>
      <c r="AL41" s="82" t="str">
        <f>IFERROR(IF($B$2= VLOOKUP(LEFT(Table1[Objetivo estratégico],255),Table2[[#All],[255 caracteres]:[CodObjEst]],2,FALSE), CONCATENATE($B$2,".",VLOOKUP(LEFT(Table1[Objetivo estratégico],255),Table2[[#All],[255 caracteres]:[CodObjEst]],3,FALSE)),""),"")</f>
        <v/>
      </c>
      <c r="AM41" s="83" t="str">
        <f>IFERROR(IF(AND(Table1[ID ObjEst]&lt;&gt;"",FIND(Table1[[#This Row],[ID ObjEst]], VLOOKUP(LEFT(Table1[Objetivo operativo],255),Table4[[#All],[255]:[SiglaObjOp]],3,FALSE))), CONCATENATE(VLOOKUP(LEFT(Table1[Objetivo operativo],255),Table4[[#All],[255]:[SiglaObjOp]],3,FALSE),""),""),"")</f>
        <v/>
      </c>
      <c r="AZ41" s="9"/>
      <c r="BA41" s="9"/>
      <c r="BF41" s="11"/>
      <c r="BG41" s="9"/>
      <c r="BH41" s="9"/>
    </row>
    <row r="42" spans="1:60" s="10" customFormat="1" ht="63.75" customHeight="1" x14ac:dyDescent="0.3">
      <c r="A42" s="74"/>
      <c r="B42" s="74"/>
      <c r="C42" s="74"/>
      <c r="D42" s="74"/>
      <c r="E42" s="75"/>
      <c r="F42" s="76"/>
      <c r="G42" s="77"/>
      <c r="H42" s="74"/>
      <c r="I42" s="74"/>
      <c r="J42" s="74"/>
      <c r="K42" s="74"/>
      <c r="L42" s="74"/>
      <c r="M42" s="74"/>
      <c r="N42" s="74"/>
      <c r="O42" s="78"/>
      <c r="P42" s="78"/>
      <c r="Q42" s="74"/>
      <c r="R42" s="74"/>
      <c r="S42" s="74"/>
      <c r="T42" s="74"/>
      <c r="U42" s="79"/>
      <c r="V42" s="79"/>
      <c r="W42" s="74" t="str">
        <f>IF(NOT(ISBLANK(Table1[Fecha Inicio])),YEAR(Table1[Fecha Inicio]),"")</f>
        <v/>
      </c>
      <c r="X42" s="80"/>
      <c r="Y42" s="77" t="str">
        <f>IF(AND(NOT(ISBLANK(Table1[Fecha Inicio])),NOT(ISBLANK(Table1[Fecha Fin])),YEAR(Table1[[#This Row],[Fecha Fin]]&gt;=Table1[[#This Row],[1er año]])),Table1[[#This Row],[1er año]]+1,"")</f>
        <v/>
      </c>
      <c r="Z42" s="80"/>
      <c r="AA42" s="77" t="str">
        <f>IF(AND(NOT(ISBLANK(Table1[Fecha Inicio])),NOT(ISBLANK(Table1[Fecha Fin])),YEAR(Table1[[#This Row],[Fecha Fin]])&gt;Table1[[#This Row],[2do Año]]),Table1[[#This Row],[2do Año]]+1,"")</f>
        <v/>
      </c>
      <c r="AB42" s="80"/>
      <c r="AC42" s="77" t="str">
        <f>IF(AND(NOT(ISBLANK(Table1[Fecha Inicio])),NOT(ISBLANK(Table1[Fecha Fin])),YEAR(Table1[[#This Row],[Fecha Fin]])&gt;Table1[[#This Row],[3er Año]]),Table1[[#This Row],[3er Año]]+1,"")</f>
        <v/>
      </c>
      <c r="AD42" s="80"/>
      <c r="AE42" s="80">
        <f>SUM(Table1[Presupuesto 1er Año],Table1[Presupuesto 2do Año],Table1[Presupuesto 3er Año],Table1[Presupuesto 4to Año])</f>
        <v>0</v>
      </c>
      <c r="AF42" s="81"/>
      <c r="AG42" s="74"/>
      <c r="AH42" s="74"/>
      <c r="AI42" s="74"/>
      <c r="AJ42" s="76"/>
      <c r="AK42" s="76"/>
      <c r="AL42" s="82" t="str">
        <f>IFERROR(IF($B$2= VLOOKUP(LEFT(Table1[Objetivo estratégico],255),Table2[[#All],[255 caracteres]:[CodObjEst]],2,FALSE), CONCATENATE($B$2,".",VLOOKUP(LEFT(Table1[Objetivo estratégico],255),Table2[[#All],[255 caracteres]:[CodObjEst]],3,FALSE)),""),"")</f>
        <v/>
      </c>
      <c r="AM42" s="83" t="str">
        <f>IFERROR(IF(AND(Table1[ID ObjEst]&lt;&gt;"",FIND(Table1[[#This Row],[ID ObjEst]], VLOOKUP(LEFT(Table1[Objetivo operativo],255),Table4[[#All],[255]:[SiglaObjOp]],3,FALSE))), CONCATENATE(VLOOKUP(LEFT(Table1[Objetivo operativo],255),Table4[[#All],[255]:[SiglaObjOp]],3,FALSE),""),""),"")</f>
        <v/>
      </c>
      <c r="AZ42" s="9"/>
      <c r="BA42" s="9"/>
      <c r="BF42" s="11"/>
      <c r="BG42" s="9"/>
      <c r="BH42" s="9"/>
    </row>
    <row r="43" spans="1:60" s="10" customFormat="1" ht="63.75" customHeight="1" x14ac:dyDescent="0.3">
      <c r="A43" s="74"/>
      <c r="B43" s="74"/>
      <c r="C43" s="74"/>
      <c r="D43" s="74"/>
      <c r="E43" s="75"/>
      <c r="F43" s="76"/>
      <c r="G43" s="77"/>
      <c r="H43" s="74"/>
      <c r="I43" s="74"/>
      <c r="J43" s="74"/>
      <c r="K43" s="74"/>
      <c r="L43" s="74"/>
      <c r="M43" s="74"/>
      <c r="N43" s="74"/>
      <c r="O43" s="78"/>
      <c r="P43" s="78"/>
      <c r="Q43" s="74"/>
      <c r="R43" s="74"/>
      <c r="S43" s="74"/>
      <c r="T43" s="74"/>
      <c r="U43" s="79"/>
      <c r="V43" s="79"/>
      <c r="W43" s="74" t="str">
        <f>IF(NOT(ISBLANK(Table1[Fecha Inicio])),YEAR(Table1[Fecha Inicio]),"")</f>
        <v/>
      </c>
      <c r="X43" s="80"/>
      <c r="Y43" s="77" t="str">
        <f>IF(AND(NOT(ISBLANK(Table1[Fecha Inicio])),NOT(ISBLANK(Table1[Fecha Fin])),YEAR(Table1[[#This Row],[Fecha Fin]]&gt;=Table1[[#This Row],[1er año]])),Table1[[#This Row],[1er año]]+1,"")</f>
        <v/>
      </c>
      <c r="Z43" s="80"/>
      <c r="AA43" s="77" t="str">
        <f>IF(AND(NOT(ISBLANK(Table1[Fecha Inicio])),NOT(ISBLANK(Table1[Fecha Fin])),YEAR(Table1[[#This Row],[Fecha Fin]])&gt;Table1[[#This Row],[2do Año]]),Table1[[#This Row],[2do Año]]+1,"")</f>
        <v/>
      </c>
      <c r="AB43" s="80"/>
      <c r="AC43" s="77" t="str">
        <f>IF(AND(NOT(ISBLANK(Table1[Fecha Inicio])),NOT(ISBLANK(Table1[Fecha Fin])),YEAR(Table1[[#This Row],[Fecha Fin]])&gt;Table1[[#This Row],[3er Año]]),Table1[[#This Row],[3er Año]]+1,"")</f>
        <v/>
      </c>
      <c r="AD43" s="80"/>
      <c r="AE43" s="80">
        <f>SUM(Table1[Presupuesto 1er Año],Table1[Presupuesto 2do Año],Table1[Presupuesto 3er Año],Table1[Presupuesto 4to Año])</f>
        <v>0</v>
      </c>
      <c r="AF43" s="81"/>
      <c r="AG43" s="74"/>
      <c r="AH43" s="74"/>
      <c r="AI43" s="74"/>
      <c r="AJ43" s="76"/>
      <c r="AK43" s="76"/>
      <c r="AL43" s="82" t="str">
        <f>IFERROR(IF($B$2= VLOOKUP(LEFT(Table1[Objetivo estratégico],255),Table2[[#All],[255 caracteres]:[CodObjEst]],2,FALSE), CONCATENATE($B$2,".",VLOOKUP(LEFT(Table1[Objetivo estratégico],255),Table2[[#All],[255 caracteres]:[CodObjEst]],3,FALSE)),""),"")</f>
        <v/>
      </c>
      <c r="AM43" s="83" t="str">
        <f>IFERROR(IF(AND(Table1[ID ObjEst]&lt;&gt;"",FIND(Table1[[#This Row],[ID ObjEst]], VLOOKUP(LEFT(Table1[Objetivo operativo],255),Table4[[#All],[255]:[SiglaObjOp]],3,FALSE))), CONCATENATE(VLOOKUP(LEFT(Table1[Objetivo operativo],255),Table4[[#All],[255]:[SiglaObjOp]],3,FALSE),""),""),"")</f>
        <v/>
      </c>
      <c r="AZ43" s="9"/>
      <c r="BA43" s="9"/>
      <c r="BF43" s="11"/>
      <c r="BG43" s="9"/>
      <c r="BH43" s="9"/>
    </row>
    <row r="44" spans="1:60" s="10" customFormat="1" ht="63.75" customHeight="1" x14ac:dyDescent="0.3">
      <c r="A44" s="74"/>
      <c r="B44" s="74"/>
      <c r="C44" s="74"/>
      <c r="D44" s="74"/>
      <c r="E44" s="75"/>
      <c r="F44" s="76"/>
      <c r="G44" s="77"/>
      <c r="H44" s="74"/>
      <c r="I44" s="74"/>
      <c r="J44" s="74"/>
      <c r="K44" s="74"/>
      <c r="L44" s="74"/>
      <c r="M44" s="74"/>
      <c r="N44" s="74"/>
      <c r="O44" s="78"/>
      <c r="P44" s="78"/>
      <c r="Q44" s="74"/>
      <c r="R44" s="74"/>
      <c r="S44" s="74"/>
      <c r="T44" s="74"/>
      <c r="U44" s="79"/>
      <c r="V44" s="79"/>
      <c r="W44" s="74" t="str">
        <f>IF(NOT(ISBLANK(Table1[Fecha Inicio])),YEAR(Table1[Fecha Inicio]),"")</f>
        <v/>
      </c>
      <c r="X44" s="80"/>
      <c r="Y44" s="77" t="str">
        <f>IF(AND(NOT(ISBLANK(Table1[Fecha Inicio])),NOT(ISBLANK(Table1[Fecha Fin])),YEAR(Table1[[#This Row],[Fecha Fin]]&gt;=Table1[[#This Row],[1er año]])),Table1[[#This Row],[1er año]]+1,"")</f>
        <v/>
      </c>
      <c r="Z44" s="80"/>
      <c r="AA44" s="77" t="str">
        <f>IF(AND(NOT(ISBLANK(Table1[Fecha Inicio])),NOT(ISBLANK(Table1[Fecha Fin])),YEAR(Table1[[#This Row],[Fecha Fin]])&gt;Table1[[#This Row],[2do Año]]),Table1[[#This Row],[2do Año]]+1,"")</f>
        <v/>
      </c>
      <c r="AB44" s="80"/>
      <c r="AC44" s="77" t="str">
        <f>IF(AND(NOT(ISBLANK(Table1[Fecha Inicio])),NOT(ISBLANK(Table1[Fecha Fin])),YEAR(Table1[[#This Row],[Fecha Fin]])&gt;Table1[[#This Row],[3er Año]]),Table1[[#This Row],[3er Año]]+1,"")</f>
        <v/>
      </c>
      <c r="AD44" s="80"/>
      <c r="AE44" s="80">
        <f>SUM(Table1[Presupuesto 1er Año],Table1[Presupuesto 2do Año],Table1[Presupuesto 3er Año],Table1[Presupuesto 4to Año])</f>
        <v>0</v>
      </c>
      <c r="AF44" s="81"/>
      <c r="AG44" s="74"/>
      <c r="AH44" s="74"/>
      <c r="AI44" s="74"/>
      <c r="AJ44" s="76"/>
      <c r="AK44" s="76"/>
      <c r="AL44" s="82" t="str">
        <f>IFERROR(IF($B$2= VLOOKUP(LEFT(Table1[Objetivo estratégico],255),Table2[[#All],[255 caracteres]:[CodObjEst]],2,FALSE), CONCATENATE($B$2,".",VLOOKUP(LEFT(Table1[Objetivo estratégico],255),Table2[[#All],[255 caracteres]:[CodObjEst]],3,FALSE)),""),"")</f>
        <v/>
      </c>
      <c r="AM44" s="83" t="str">
        <f>IFERROR(IF(AND(Table1[ID ObjEst]&lt;&gt;"",FIND(Table1[[#This Row],[ID ObjEst]], VLOOKUP(LEFT(Table1[Objetivo operativo],255),Table4[[#All],[255]:[SiglaObjOp]],3,FALSE))), CONCATENATE(VLOOKUP(LEFT(Table1[Objetivo operativo],255),Table4[[#All],[255]:[SiglaObjOp]],3,FALSE),""),""),"")</f>
        <v/>
      </c>
      <c r="AZ44" s="9"/>
      <c r="BA44" s="9"/>
      <c r="BF44" s="11"/>
      <c r="BG44" s="9"/>
      <c r="BH44" s="9"/>
    </row>
    <row r="45" spans="1:60" s="10" customFormat="1" ht="63.75" customHeight="1" x14ac:dyDescent="0.3">
      <c r="A45" s="74"/>
      <c r="B45" s="74"/>
      <c r="C45" s="74"/>
      <c r="D45" s="74"/>
      <c r="E45" s="75"/>
      <c r="F45" s="76"/>
      <c r="G45" s="77"/>
      <c r="H45" s="74"/>
      <c r="I45" s="74"/>
      <c r="J45" s="74"/>
      <c r="K45" s="74"/>
      <c r="L45" s="74"/>
      <c r="M45" s="74"/>
      <c r="N45" s="74"/>
      <c r="O45" s="78"/>
      <c r="P45" s="78"/>
      <c r="Q45" s="74"/>
      <c r="R45" s="74"/>
      <c r="S45" s="74"/>
      <c r="T45" s="74"/>
      <c r="U45" s="79"/>
      <c r="V45" s="79"/>
      <c r="W45" s="74" t="str">
        <f>IF(NOT(ISBLANK(Table1[Fecha Inicio])),YEAR(Table1[Fecha Inicio]),"")</f>
        <v/>
      </c>
      <c r="X45" s="80"/>
      <c r="Y45" s="77" t="str">
        <f>IF(AND(NOT(ISBLANK(Table1[Fecha Inicio])),NOT(ISBLANK(Table1[Fecha Fin])),YEAR(Table1[[#This Row],[Fecha Fin]]&gt;=Table1[[#This Row],[1er año]])),Table1[[#This Row],[1er año]]+1,"")</f>
        <v/>
      </c>
      <c r="Z45" s="80"/>
      <c r="AA45" s="77" t="str">
        <f>IF(AND(NOT(ISBLANK(Table1[Fecha Inicio])),NOT(ISBLANK(Table1[Fecha Fin])),YEAR(Table1[[#This Row],[Fecha Fin]])&gt;Table1[[#This Row],[2do Año]]),Table1[[#This Row],[2do Año]]+1,"")</f>
        <v/>
      </c>
      <c r="AB45" s="80"/>
      <c r="AC45" s="77" t="str">
        <f>IF(AND(NOT(ISBLANK(Table1[Fecha Inicio])),NOT(ISBLANK(Table1[Fecha Fin])),YEAR(Table1[[#This Row],[Fecha Fin]])&gt;Table1[[#This Row],[3er Año]]),Table1[[#This Row],[3er Año]]+1,"")</f>
        <v/>
      </c>
      <c r="AD45" s="80"/>
      <c r="AE45" s="80">
        <f>SUM(Table1[Presupuesto 1er Año],Table1[Presupuesto 2do Año],Table1[Presupuesto 3er Año],Table1[Presupuesto 4to Año])</f>
        <v>0</v>
      </c>
      <c r="AF45" s="81"/>
      <c r="AG45" s="74"/>
      <c r="AH45" s="74"/>
      <c r="AI45" s="74"/>
      <c r="AJ45" s="76"/>
      <c r="AK45" s="76"/>
      <c r="AL45" s="82" t="str">
        <f>IFERROR(IF($B$2= VLOOKUP(LEFT(Table1[Objetivo estratégico],255),Table2[[#All],[255 caracteres]:[CodObjEst]],2,FALSE), CONCATENATE($B$2,".",VLOOKUP(LEFT(Table1[Objetivo estratégico],255),Table2[[#All],[255 caracteres]:[CodObjEst]],3,FALSE)),""),"")</f>
        <v/>
      </c>
      <c r="AM45" s="83" t="str">
        <f>IFERROR(IF(AND(Table1[ID ObjEst]&lt;&gt;"",FIND(Table1[[#This Row],[ID ObjEst]], VLOOKUP(LEFT(Table1[Objetivo operativo],255),Table4[[#All],[255]:[SiglaObjOp]],3,FALSE))), CONCATENATE(VLOOKUP(LEFT(Table1[Objetivo operativo],255),Table4[[#All],[255]:[SiglaObjOp]],3,FALSE),""),""),"")</f>
        <v/>
      </c>
      <c r="AZ45" s="9"/>
      <c r="BA45" s="9"/>
      <c r="BF45" s="11"/>
      <c r="BG45" s="9"/>
      <c r="BH45" s="9"/>
    </row>
    <row r="46" spans="1:60" s="10" customFormat="1" ht="63.75" customHeight="1" x14ac:dyDescent="0.3">
      <c r="A46" s="74"/>
      <c r="B46" s="74"/>
      <c r="C46" s="74"/>
      <c r="D46" s="74"/>
      <c r="E46" s="75"/>
      <c r="F46" s="76"/>
      <c r="G46" s="77"/>
      <c r="H46" s="74"/>
      <c r="I46" s="74"/>
      <c r="J46" s="74"/>
      <c r="K46" s="74"/>
      <c r="L46" s="74"/>
      <c r="M46" s="74"/>
      <c r="N46" s="74"/>
      <c r="O46" s="78"/>
      <c r="P46" s="78"/>
      <c r="Q46" s="74"/>
      <c r="R46" s="74"/>
      <c r="S46" s="74"/>
      <c r="T46" s="74"/>
      <c r="U46" s="79"/>
      <c r="V46" s="79"/>
      <c r="W46" s="74" t="str">
        <f>IF(NOT(ISBLANK(Table1[Fecha Inicio])),YEAR(Table1[Fecha Inicio]),"")</f>
        <v/>
      </c>
      <c r="X46" s="80"/>
      <c r="Y46" s="77" t="str">
        <f>IF(AND(NOT(ISBLANK(Table1[Fecha Inicio])),NOT(ISBLANK(Table1[Fecha Fin])),YEAR(Table1[[#This Row],[Fecha Fin]]&gt;=Table1[[#This Row],[1er año]])),Table1[[#This Row],[1er año]]+1,"")</f>
        <v/>
      </c>
      <c r="Z46" s="80"/>
      <c r="AA46" s="77" t="str">
        <f>IF(AND(NOT(ISBLANK(Table1[Fecha Inicio])),NOT(ISBLANK(Table1[Fecha Fin])),YEAR(Table1[[#This Row],[Fecha Fin]])&gt;Table1[[#This Row],[2do Año]]),Table1[[#This Row],[2do Año]]+1,"")</f>
        <v/>
      </c>
      <c r="AB46" s="80"/>
      <c r="AC46" s="77" t="str">
        <f>IF(AND(NOT(ISBLANK(Table1[Fecha Inicio])),NOT(ISBLANK(Table1[Fecha Fin])),YEAR(Table1[[#This Row],[Fecha Fin]])&gt;Table1[[#This Row],[3er Año]]),Table1[[#This Row],[3er Año]]+1,"")</f>
        <v/>
      </c>
      <c r="AD46" s="80"/>
      <c r="AE46" s="80">
        <f>SUM(Table1[Presupuesto 1er Año],Table1[Presupuesto 2do Año],Table1[Presupuesto 3er Año],Table1[Presupuesto 4to Año])</f>
        <v>0</v>
      </c>
      <c r="AF46" s="81"/>
      <c r="AG46" s="74"/>
      <c r="AH46" s="74"/>
      <c r="AI46" s="74"/>
      <c r="AJ46" s="76"/>
      <c r="AK46" s="76"/>
      <c r="AL46" s="82" t="str">
        <f>IFERROR(IF($B$2= VLOOKUP(LEFT(Table1[Objetivo estratégico],255),Table2[[#All],[255 caracteres]:[CodObjEst]],2,FALSE), CONCATENATE($B$2,".",VLOOKUP(LEFT(Table1[Objetivo estratégico],255),Table2[[#All],[255 caracteres]:[CodObjEst]],3,FALSE)),""),"")</f>
        <v/>
      </c>
      <c r="AM46" s="83" t="str">
        <f>IFERROR(IF(AND(Table1[ID ObjEst]&lt;&gt;"",FIND(Table1[[#This Row],[ID ObjEst]], VLOOKUP(LEFT(Table1[Objetivo operativo],255),Table4[[#All],[255]:[SiglaObjOp]],3,FALSE))), CONCATENATE(VLOOKUP(LEFT(Table1[Objetivo operativo],255),Table4[[#All],[255]:[SiglaObjOp]],3,FALSE),""),""),"")</f>
        <v/>
      </c>
      <c r="AZ46" s="9"/>
      <c r="BA46" s="9"/>
      <c r="BF46" s="11"/>
      <c r="BG46" s="9"/>
      <c r="BH46" s="9"/>
    </row>
    <row r="47" spans="1:60" s="10" customFormat="1" ht="63.75" customHeight="1" x14ac:dyDescent="0.3">
      <c r="A47" s="74"/>
      <c r="B47" s="74"/>
      <c r="C47" s="74"/>
      <c r="D47" s="74"/>
      <c r="E47" s="75"/>
      <c r="F47" s="76"/>
      <c r="G47" s="77"/>
      <c r="H47" s="74"/>
      <c r="I47" s="74"/>
      <c r="J47" s="74"/>
      <c r="K47" s="74"/>
      <c r="L47" s="74"/>
      <c r="M47" s="74"/>
      <c r="N47" s="74"/>
      <c r="O47" s="78"/>
      <c r="P47" s="78"/>
      <c r="Q47" s="74"/>
      <c r="R47" s="74"/>
      <c r="S47" s="74"/>
      <c r="T47" s="74"/>
      <c r="U47" s="79"/>
      <c r="V47" s="79"/>
      <c r="W47" s="74" t="str">
        <f>IF(NOT(ISBLANK(Table1[Fecha Inicio])),YEAR(Table1[Fecha Inicio]),"")</f>
        <v/>
      </c>
      <c r="X47" s="80"/>
      <c r="Y47" s="77" t="str">
        <f>IF(AND(NOT(ISBLANK(Table1[Fecha Inicio])),NOT(ISBLANK(Table1[Fecha Fin])),YEAR(Table1[[#This Row],[Fecha Fin]]&gt;=Table1[[#This Row],[1er año]])),Table1[[#This Row],[1er año]]+1,"")</f>
        <v/>
      </c>
      <c r="Z47" s="80"/>
      <c r="AA47" s="77" t="str">
        <f>IF(AND(NOT(ISBLANK(Table1[Fecha Inicio])),NOT(ISBLANK(Table1[Fecha Fin])),YEAR(Table1[[#This Row],[Fecha Fin]])&gt;Table1[[#This Row],[2do Año]]),Table1[[#This Row],[2do Año]]+1,"")</f>
        <v/>
      </c>
      <c r="AB47" s="80"/>
      <c r="AC47" s="77" t="str">
        <f>IF(AND(NOT(ISBLANK(Table1[Fecha Inicio])),NOT(ISBLANK(Table1[Fecha Fin])),YEAR(Table1[[#This Row],[Fecha Fin]])&gt;Table1[[#This Row],[3er Año]]),Table1[[#This Row],[3er Año]]+1,"")</f>
        <v/>
      </c>
      <c r="AD47" s="80"/>
      <c r="AE47" s="80">
        <f>SUM(Table1[Presupuesto 1er Año],Table1[Presupuesto 2do Año],Table1[Presupuesto 3er Año],Table1[Presupuesto 4to Año])</f>
        <v>0</v>
      </c>
      <c r="AF47" s="81"/>
      <c r="AG47" s="74"/>
      <c r="AH47" s="74"/>
      <c r="AI47" s="74"/>
      <c r="AJ47" s="76"/>
      <c r="AK47" s="76"/>
      <c r="AL47" s="82" t="str">
        <f>IFERROR(IF($B$2= VLOOKUP(LEFT(Table1[Objetivo estratégico],255),Table2[[#All],[255 caracteres]:[CodObjEst]],2,FALSE), CONCATENATE($B$2,".",VLOOKUP(LEFT(Table1[Objetivo estratégico],255),Table2[[#All],[255 caracteres]:[CodObjEst]],3,FALSE)),""),"")</f>
        <v/>
      </c>
      <c r="AM47" s="83" t="str">
        <f>IFERROR(IF(AND(Table1[ID ObjEst]&lt;&gt;"",FIND(Table1[[#This Row],[ID ObjEst]], VLOOKUP(LEFT(Table1[Objetivo operativo],255),Table4[[#All],[255]:[SiglaObjOp]],3,FALSE))), CONCATENATE(VLOOKUP(LEFT(Table1[Objetivo operativo],255),Table4[[#All],[255]:[SiglaObjOp]],3,FALSE),""),""),"")</f>
        <v/>
      </c>
      <c r="AZ47" s="9"/>
      <c r="BA47" s="9"/>
      <c r="BF47" s="11"/>
      <c r="BG47" s="9"/>
      <c r="BH47" s="9"/>
    </row>
    <row r="48" spans="1:60" s="10" customFormat="1" ht="63.75" customHeight="1" x14ac:dyDescent="0.3">
      <c r="A48" s="74"/>
      <c r="B48" s="74"/>
      <c r="C48" s="74"/>
      <c r="D48" s="74"/>
      <c r="E48" s="75"/>
      <c r="F48" s="76"/>
      <c r="G48" s="77"/>
      <c r="H48" s="74"/>
      <c r="I48" s="74"/>
      <c r="J48" s="74"/>
      <c r="K48" s="74"/>
      <c r="L48" s="74"/>
      <c r="M48" s="74"/>
      <c r="N48" s="74"/>
      <c r="O48" s="78"/>
      <c r="P48" s="78"/>
      <c r="Q48" s="74"/>
      <c r="R48" s="74"/>
      <c r="S48" s="74"/>
      <c r="T48" s="74"/>
      <c r="U48" s="79"/>
      <c r="V48" s="79"/>
      <c r="W48" s="74" t="str">
        <f>IF(NOT(ISBLANK(Table1[Fecha Inicio])),YEAR(Table1[Fecha Inicio]),"")</f>
        <v/>
      </c>
      <c r="X48" s="80"/>
      <c r="Y48" s="77" t="str">
        <f>IF(AND(NOT(ISBLANK(Table1[Fecha Inicio])),NOT(ISBLANK(Table1[Fecha Fin])),YEAR(Table1[[#This Row],[Fecha Fin]]&gt;=Table1[[#This Row],[1er año]])),Table1[[#This Row],[1er año]]+1,"")</f>
        <v/>
      </c>
      <c r="Z48" s="80"/>
      <c r="AA48" s="77" t="str">
        <f>IF(AND(NOT(ISBLANK(Table1[Fecha Inicio])),NOT(ISBLANK(Table1[Fecha Fin])),YEAR(Table1[[#This Row],[Fecha Fin]])&gt;Table1[[#This Row],[2do Año]]),Table1[[#This Row],[2do Año]]+1,"")</f>
        <v/>
      </c>
      <c r="AB48" s="80"/>
      <c r="AC48" s="77" t="str">
        <f>IF(AND(NOT(ISBLANK(Table1[Fecha Inicio])),NOT(ISBLANK(Table1[Fecha Fin])),YEAR(Table1[[#This Row],[Fecha Fin]])&gt;Table1[[#This Row],[3er Año]]),Table1[[#This Row],[3er Año]]+1,"")</f>
        <v/>
      </c>
      <c r="AD48" s="80"/>
      <c r="AE48" s="80">
        <f>SUM(Table1[Presupuesto 1er Año],Table1[Presupuesto 2do Año],Table1[Presupuesto 3er Año],Table1[Presupuesto 4to Año])</f>
        <v>0</v>
      </c>
      <c r="AF48" s="81"/>
      <c r="AG48" s="74"/>
      <c r="AH48" s="74"/>
      <c r="AI48" s="74"/>
      <c r="AJ48" s="76"/>
      <c r="AK48" s="76"/>
      <c r="AL48" s="82" t="str">
        <f>IFERROR(IF($B$2= VLOOKUP(LEFT(Table1[Objetivo estratégico],255),Table2[[#All],[255 caracteres]:[CodObjEst]],2,FALSE), CONCATENATE($B$2,".",VLOOKUP(LEFT(Table1[Objetivo estratégico],255),Table2[[#All],[255 caracteres]:[CodObjEst]],3,FALSE)),""),"")</f>
        <v/>
      </c>
      <c r="AM48" s="83" t="str">
        <f>IFERROR(IF(AND(Table1[ID ObjEst]&lt;&gt;"",FIND(Table1[[#This Row],[ID ObjEst]], VLOOKUP(LEFT(Table1[Objetivo operativo],255),Table4[[#All],[255]:[SiglaObjOp]],3,FALSE))), CONCATENATE(VLOOKUP(LEFT(Table1[Objetivo operativo],255),Table4[[#All],[255]:[SiglaObjOp]],3,FALSE),""),""),"")</f>
        <v/>
      </c>
      <c r="AZ48" s="9"/>
      <c r="BA48" s="9"/>
      <c r="BF48" s="11"/>
      <c r="BG48" s="9"/>
      <c r="BH48" s="9"/>
    </row>
    <row r="49" spans="1:60" s="10" customFormat="1" ht="63.75" customHeight="1" x14ac:dyDescent="0.3">
      <c r="A49" s="74"/>
      <c r="B49" s="74"/>
      <c r="C49" s="74"/>
      <c r="D49" s="74"/>
      <c r="E49" s="75"/>
      <c r="F49" s="76"/>
      <c r="G49" s="77"/>
      <c r="H49" s="74"/>
      <c r="I49" s="74"/>
      <c r="J49" s="74"/>
      <c r="K49" s="74"/>
      <c r="L49" s="74"/>
      <c r="M49" s="74"/>
      <c r="N49" s="74"/>
      <c r="O49" s="78"/>
      <c r="P49" s="78"/>
      <c r="Q49" s="74"/>
      <c r="R49" s="74"/>
      <c r="S49" s="74"/>
      <c r="T49" s="74"/>
      <c r="U49" s="79"/>
      <c r="V49" s="79"/>
      <c r="W49" s="74" t="str">
        <f>IF(NOT(ISBLANK(Table1[Fecha Inicio])),YEAR(Table1[Fecha Inicio]),"")</f>
        <v/>
      </c>
      <c r="X49" s="80"/>
      <c r="Y49" s="77" t="str">
        <f>IF(AND(NOT(ISBLANK(Table1[Fecha Inicio])),NOT(ISBLANK(Table1[Fecha Fin])),YEAR(Table1[[#This Row],[Fecha Fin]]&gt;=Table1[[#This Row],[1er año]])),Table1[[#This Row],[1er año]]+1,"")</f>
        <v/>
      </c>
      <c r="Z49" s="80"/>
      <c r="AA49" s="77" t="str">
        <f>IF(AND(NOT(ISBLANK(Table1[Fecha Inicio])),NOT(ISBLANK(Table1[Fecha Fin])),YEAR(Table1[[#This Row],[Fecha Fin]])&gt;Table1[[#This Row],[2do Año]]),Table1[[#This Row],[2do Año]]+1,"")</f>
        <v/>
      </c>
      <c r="AB49" s="80"/>
      <c r="AC49" s="77" t="str">
        <f>IF(AND(NOT(ISBLANK(Table1[Fecha Inicio])),NOT(ISBLANK(Table1[Fecha Fin])),YEAR(Table1[[#This Row],[Fecha Fin]])&gt;Table1[[#This Row],[3er Año]]),Table1[[#This Row],[3er Año]]+1,"")</f>
        <v/>
      </c>
      <c r="AD49" s="80"/>
      <c r="AE49" s="80">
        <f>SUM(Table1[Presupuesto 1er Año],Table1[Presupuesto 2do Año],Table1[Presupuesto 3er Año],Table1[Presupuesto 4to Año])</f>
        <v>0</v>
      </c>
      <c r="AF49" s="81"/>
      <c r="AG49" s="74"/>
      <c r="AH49" s="74"/>
      <c r="AI49" s="74"/>
      <c r="AJ49" s="76"/>
      <c r="AK49" s="76"/>
      <c r="AL49" s="82" t="str">
        <f>IFERROR(IF($B$2= VLOOKUP(LEFT(Table1[Objetivo estratégico],255),Table2[[#All],[255 caracteres]:[CodObjEst]],2,FALSE), CONCATENATE($B$2,".",VLOOKUP(LEFT(Table1[Objetivo estratégico],255),Table2[[#All],[255 caracteres]:[CodObjEst]],3,FALSE)),""),"")</f>
        <v/>
      </c>
      <c r="AM49" s="83" t="str">
        <f>IFERROR(IF(AND(Table1[ID ObjEst]&lt;&gt;"",FIND(Table1[[#This Row],[ID ObjEst]], VLOOKUP(LEFT(Table1[Objetivo operativo],255),Table4[[#All],[255]:[SiglaObjOp]],3,FALSE))), CONCATENATE(VLOOKUP(LEFT(Table1[Objetivo operativo],255),Table4[[#All],[255]:[SiglaObjOp]],3,FALSE),""),""),"")</f>
        <v/>
      </c>
      <c r="AZ49" s="9"/>
      <c r="BA49" s="9"/>
      <c r="BF49" s="11"/>
      <c r="BG49" s="9"/>
      <c r="BH49" s="9"/>
    </row>
    <row r="50" spans="1:60" s="10" customFormat="1" ht="63.75" customHeight="1" x14ac:dyDescent="0.3">
      <c r="A50" s="74"/>
      <c r="B50" s="74"/>
      <c r="C50" s="74"/>
      <c r="D50" s="74"/>
      <c r="E50" s="75"/>
      <c r="F50" s="76"/>
      <c r="G50" s="77"/>
      <c r="H50" s="74"/>
      <c r="I50" s="74"/>
      <c r="J50" s="74"/>
      <c r="K50" s="74"/>
      <c r="L50" s="74"/>
      <c r="M50" s="74"/>
      <c r="N50" s="74"/>
      <c r="O50" s="78"/>
      <c r="P50" s="78"/>
      <c r="Q50" s="74"/>
      <c r="R50" s="74"/>
      <c r="S50" s="74"/>
      <c r="T50" s="74"/>
      <c r="U50" s="79"/>
      <c r="V50" s="79"/>
      <c r="W50" s="74" t="str">
        <f>IF(NOT(ISBLANK(Table1[Fecha Inicio])),YEAR(Table1[Fecha Inicio]),"")</f>
        <v/>
      </c>
      <c r="X50" s="80"/>
      <c r="Y50" s="77" t="str">
        <f>IF(AND(NOT(ISBLANK(Table1[Fecha Inicio])),NOT(ISBLANK(Table1[Fecha Fin])),YEAR(Table1[[#This Row],[Fecha Fin]]&gt;=Table1[[#This Row],[1er año]])),Table1[[#This Row],[1er año]]+1,"")</f>
        <v/>
      </c>
      <c r="Z50" s="80"/>
      <c r="AA50" s="77" t="str">
        <f>IF(AND(NOT(ISBLANK(Table1[Fecha Inicio])),NOT(ISBLANK(Table1[Fecha Fin])),YEAR(Table1[[#This Row],[Fecha Fin]])&gt;Table1[[#This Row],[2do Año]]),Table1[[#This Row],[2do Año]]+1,"")</f>
        <v/>
      </c>
      <c r="AB50" s="80"/>
      <c r="AC50" s="77" t="str">
        <f>IF(AND(NOT(ISBLANK(Table1[Fecha Inicio])),NOT(ISBLANK(Table1[Fecha Fin])),YEAR(Table1[[#This Row],[Fecha Fin]])&gt;Table1[[#This Row],[3er Año]]),Table1[[#This Row],[3er Año]]+1,"")</f>
        <v/>
      </c>
      <c r="AD50" s="80"/>
      <c r="AE50" s="80">
        <f>SUM(Table1[Presupuesto 1er Año],Table1[Presupuesto 2do Año],Table1[Presupuesto 3er Año],Table1[Presupuesto 4to Año])</f>
        <v>0</v>
      </c>
      <c r="AF50" s="81"/>
      <c r="AG50" s="74"/>
      <c r="AH50" s="74"/>
      <c r="AI50" s="74"/>
      <c r="AJ50" s="76"/>
      <c r="AK50" s="76"/>
      <c r="AL50" s="82" t="str">
        <f>IFERROR(IF($B$2= VLOOKUP(LEFT(Table1[Objetivo estratégico],255),Table2[[#All],[255 caracteres]:[CodObjEst]],2,FALSE), CONCATENATE($B$2,".",VLOOKUP(LEFT(Table1[Objetivo estratégico],255),Table2[[#All],[255 caracteres]:[CodObjEst]],3,FALSE)),""),"")</f>
        <v/>
      </c>
      <c r="AM50" s="83" t="str">
        <f>IFERROR(IF(AND(Table1[ID ObjEst]&lt;&gt;"",FIND(Table1[[#This Row],[ID ObjEst]], VLOOKUP(LEFT(Table1[Objetivo operativo],255),Table4[[#All],[255]:[SiglaObjOp]],3,FALSE))), CONCATENATE(VLOOKUP(LEFT(Table1[Objetivo operativo],255),Table4[[#All],[255]:[SiglaObjOp]],3,FALSE),""),""),"")</f>
        <v/>
      </c>
      <c r="AZ50" s="9"/>
      <c r="BA50" s="9"/>
      <c r="BF50" s="11"/>
      <c r="BG50" s="9"/>
      <c r="BH50" s="9"/>
    </row>
    <row r="51" spans="1:60" s="10" customFormat="1" ht="63.75" customHeight="1" x14ac:dyDescent="0.3">
      <c r="A51" s="74"/>
      <c r="B51" s="74"/>
      <c r="C51" s="74"/>
      <c r="D51" s="74"/>
      <c r="E51" s="75"/>
      <c r="F51" s="76"/>
      <c r="G51" s="77"/>
      <c r="H51" s="74"/>
      <c r="I51" s="74"/>
      <c r="J51" s="74"/>
      <c r="K51" s="74"/>
      <c r="L51" s="74"/>
      <c r="M51" s="74"/>
      <c r="N51" s="74"/>
      <c r="O51" s="78"/>
      <c r="P51" s="78"/>
      <c r="Q51" s="74"/>
      <c r="R51" s="74"/>
      <c r="S51" s="74"/>
      <c r="T51" s="74"/>
      <c r="U51" s="79"/>
      <c r="V51" s="79"/>
      <c r="W51" s="74" t="str">
        <f>IF(NOT(ISBLANK(Table1[Fecha Inicio])),YEAR(Table1[Fecha Inicio]),"")</f>
        <v/>
      </c>
      <c r="X51" s="80"/>
      <c r="Y51" s="77" t="str">
        <f>IF(AND(NOT(ISBLANK(Table1[Fecha Inicio])),NOT(ISBLANK(Table1[Fecha Fin])),YEAR(Table1[[#This Row],[Fecha Fin]]&gt;=Table1[[#This Row],[1er año]])),Table1[[#This Row],[1er año]]+1,"")</f>
        <v/>
      </c>
      <c r="Z51" s="80"/>
      <c r="AA51" s="77" t="str">
        <f>IF(AND(NOT(ISBLANK(Table1[Fecha Inicio])),NOT(ISBLANK(Table1[Fecha Fin])),YEAR(Table1[[#This Row],[Fecha Fin]])&gt;Table1[[#This Row],[2do Año]]),Table1[[#This Row],[2do Año]]+1,"")</f>
        <v/>
      </c>
      <c r="AB51" s="80"/>
      <c r="AC51" s="77" t="str">
        <f>IF(AND(NOT(ISBLANK(Table1[Fecha Inicio])),NOT(ISBLANK(Table1[Fecha Fin])),YEAR(Table1[[#This Row],[Fecha Fin]])&gt;Table1[[#This Row],[3er Año]]),Table1[[#This Row],[3er Año]]+1,"")</f>
        <v/>
      </c>
      <c r="AD51" s="80"/>
      <c r="AE51" s="80">
        <f>SUM(Table1[Presupuesto 1er Año],Table1[Presupuesto 2do Año],Table1[Presupuesto 3er Año],Table1[Presupuesto 4to Año])</f>
        <v>0</v>
      </c>
      <c r="AF51" s="81"/>
      <c r="AG51" s="74"/>
      <c r="AH51" s="74"/>
      <c r="AI51" s="74"/>
      <c r="AJ51" s="76"/>
      <c r="AK51" s="76"/>
      <c r="AL51" s="82" t="str">
        <f>IFERROR(IF($B$2= VLOOKUP(LEFT(Table1[Objetivo estratégico],255),Table2[[#All],[255 caracteres]:[CodObjEst]],2,FALSE), CONCATENATE($B$2,".",VLOOKUP(LEFT(Table1[Objetivo estratégico],255),Table2[[#All],[255 caracteres]:[CodObjEst]],3,FALSE)),""),"")</f>
        <v/>
      </c>
      <c r="AM51" s="83" t="str">
        <f>IFERROR(IF(AND(Table1[ID ObjEst]&lt;&gt;"",FIND(Table1[[#This Row],[ID ObjEst]], VLOOKUP(LEFT(Table1[Objetivo operativo],255),Table4[[#All],[255]:[SiglaObjOp]],3,FALSE))), CONCATENATE(VLOOKUP(LEFT(Table1[Objetivo operativo],255),Table4[[#All],[255]:[SiglaObjOp]],3,FALSE),""),""),"")</f>
        <v/>
      </c>
      <c r="AZ51" s="9"/>
      <c r="BA51" s="9"/>
      <c r="BF51" s="11"/>
      <c r="BG51" s="9"/>
      <c r="BH51" s="9"/>
    </row>
    <row r="52" spans="1:60" s="10" customFormat="1" ht="63.75" customHeight="1" x14ac:dyDescent="0.3">
      <c r="A52" s="74"/>
      <c r="B52" s="74"/>
      <c r="C52" s="74"/>
      <c r="D52" s="74"/>
      <c r="E52" s="75"/>
      <c r="F52" s="76"/>
      <c r="G52" s="77"/>
      <c r="H52" s="74"/>
      <c r="I52" s="74"/>
      <c r="J52" s="74"/>
      <c r="K52" s="74"/>
      <c r="L52" s="74"/>
      <c r="M52" s="74"/>
      <c r="N52" s="74"/>
      <c r="O52" s="78"/>
      <c r="P52" s="78"/>
      <c r="Q52" s="74"/>
      <c r="R52" s="74"/>
      <c r="S52" s="74"/>
      <c r="T52" s="74"/>
      <c r="U52" s="79"/>
      <c r="V52" s="79"/>
      <c r="W52" s="74" t="str">
        <f>IF(NOT(ISBLANK(Table1[Fecha Inicio])),YEAR(Table1[Fecha Inicio]),"")</f>
        <v/>
      </c>
      <c r="X52" s="80"/>
      <c r="Y52" s="77" t="str">
        <f>IF(AND(NOT(ISBLANK(Table1[Fecha Inicio])),NOT(ISBLANK(Table1[Fecha Fin])),YEAR(Table1[[#This Row],[Fecha Fin]]&gt;=Table1[[#This Row],[1er año]])),Table1[[#This Row],[1er año]]+1,"")</f>
        <v/>
      </c>
      <c r="Z52" s="80"/>
      <c r="AA52" s="77" t="str">
        <f>IF(AND(NOT(ISBLANK(Table1[Fecha Inicio])),NOT(ISBLANK(Table1[Fecha Fin])),YEAR(Table1[[#This Row],[Fecha Fin]])&gt;Table1[[#This Row],[2do Año]]),Table1[[#This Row],[2do Año]]+1,"")</f>
        <v/>
      </c>
      <c r="AB52" s="80"/>
      <c r="AC52" s="77" t="str">
        <f>IF(AND(NOT(ISBLANK(Table1[Fecha Inicio])),NOT(ISBLANK(Table1[Fecha Fin])),YEAR(Table1[[#This Row],[Fecha Fin]])&gt;Table1[[#This Row],[3er Año]]),Table1[[#This Row],[3er Año]]+1,"")</f>
        <v/>
      </c>
      <c r="AD52" s="80"/>
      <c r="AE52" s="80">
        <f>SUM(Table1[Presupuesto 1er Año],Table1[Presupuesto 2do Año],Table1[Presupuesto 3er Año],Table1[Presupuesto 4to Año])</f>
        <v>0</v>
      </c>
      <c r="AF52" s="81"/>
      <c r="AG52" s="74"/>
      <c r="AH52" s="74"/>
      <c r="AI52" s="74"/>
      <c r="AJ52" s="76"/>
      <c r="AK52" s="76"/>
      <c r="AL52" s="82" t="str">
        <f>IFERROR(IF($B$2= VLOOKUP(LEFT(Table1[Objetivo estratégico],255),Table2[[#All],[255 caracteres]:[CodObjEst]],2,FALSE), CONCATENATE($B$2,".",VLOOKUP(LEFT(Table1[Objetivo estratégico],255),Table2[[#All],[255 caracteres]:[CodObjEst]],3,FALSE)),""),"")</f>
        <v/>
      </c>
      <c r="AM52" s="83" t="str">
        <f>IFERROR(IF(AND(Table1[ID ObjEst]&lt;&gt;"",FIND(Table1[[#This Row],[ID ObjEst]], VLOOKUP(LEFT(Table1[Objetivo operativo],255),Table4[[#All],[255]:[SiglaObjOp]],3,FALSE))), CONCATENATE(VLOOKUP(LEFT(Table1[Objetivo operativo],255),Table4[[#All],[255]:[SiglaObjOp]],3,FALSE),""),""),"")</f>
        <v/>
      </c>
      <c r="AZ52" s="9"/>
      <c r="BA52" s="9"/>
      <c r="BF52" s="11"/>
      <c r="BG52" s="9"/>
      <c r="BH52" s="9"/>
    </row>
    <row r="53" spans="1:60" s="10" customFormat="1" ht="63.75" customHeight="1" x14ac:dyDescent="0.3">
      <c r="A53" s="74"/>
      <c r="B53" s="74"/>
      <c r="C53" s="74"/>
      <c r="D53" s="74"/>
      <c r="E53" s="75"/>
      <c r="F53" s="76"/>
      <c r="G53" s="77"/>
      <c r="H53" s="74"/>
      <c r="I53" s="74"/>
      <c r="J53" s="74"/>
      <c r="K53" s="74"/>
      <c r="L53" s="74"/>
      <c r="M53" s="74"/>
      <c r="N53" s="74"/>
      <c r="O53" s="78"/>
      <c r="P53" s="78"/>
      <c r="Q53" s="74"/>
      <c r="R53" s="74"/>
      <c r="S53" s="74"/>
      <c r="T53" s="74"/>
      <c r="U53" s="79"/>
      <c r="V53" s="79"/>
      <c r="W53" s="74" t="str">
        <f>IF(NOT(ISBLANK(Table1[Fecha Inicio])),YEAR(Table1[Fecha Inicio]),"")</f>
        <v/>
      </c>
      <c r="X53" s="80"/>
      <c r="Y53" s="77" t="str">
        <f>IF(AND(NOT(ISBLANK(Table1[Fecha Inicio])),NOT(ISBLANK(Table1[Fecha Fin])),YEAR(Table1[[#This Row],[Fecha Fin]]&gt;=Table1[[#This Row],[1er año]])),Table1[[#This Row],[1er año]]+1,"")</f>
        <v/>
      </c>
      <c r="Z53" s="80"/>
      <c r="AA53" s="77" t="str">
        <f>IF(AND(NOT(ISBLANK(Table1[Fecha Inicio])),NOT(ISBLANK(Table1[Fecha Fin])),YEAR(Table1[[#This Row],[Fecha Fin]])&gt;Table1[[#This Row],[2do Año]]),Table1[[#This Row],[2do Año]]+1,"")</f>
        <v/>
      </c>
      <c r="AB53" s="80"/>
      <c r="AC53" s="77" t="str">
        <f>IF(AND(NOT(ISBLANK(Table1[Fecha Inicio])),NOT(ISBLANK(Table1[Fecha Fin])),YEAR(Table1[[#This Row],[Fecha Fin]])&gt;Table1[[#This Row],[3er Año]]),Table1[[#This Row],[3er Año]]+1,"")</f>
        <v/>
      </c>
      <c r="AD53" s="80"/>
      <c r="AE53" s="80">
        <f>SUM(Table1[Presupuesto 1er Año],Table1[Presupuesto 2do Año],Table1[Presupuesto 3er Año],Table1[Presupuesto 4to Año])</f>
        <v>0</v>
      </c>
      <c r="AF53" s="81"/>
      <c r="AG53" s="74"/>
      <c r="AH53" s="74"/>
      <c r="AI53" s="74"/>
      <c r="AJ53" s="76"/>
      <c r="AK53" s="76"/>
      <c r="AL53" s="82" t="str">
        <f>IFERROR(IF($B$2= VLOOKUP(LEFT(Table1[Objetivo estratégico],255),Table2[[#All],[255 caracteres]:[CodObjEst]],2,FALSE), CONCATENATE($B$2,".",VLOOKUP(LEFT(Table1[Objetivo estratégico],255),Table2[[#All],[255 caracteres]:[CodObjEst]],3,FALSE)),""),"")</f>
        <v/>
      </c>
      <c r="AM53" s="83" t="str">
        <f>IFERROR(IF(AND(Table1[ID ObjEst]&lt;&gt;"",FIND(Table1[[#This Row],[ID ObjEst]], VLOOKUP(LEFT(Table1[Objetivo operativo],255),Table4[[#All],[255]:[SiglaObjOp]],3,FALSE))), CONCATENATE(VLOOKUP(LEFT(Table1[Objetivo operativo],255),Table4[[#All],[255]:[SiglaObjOp]],3,FALSE),""),""),"")</f>
        <v/>
      </c>
      <c r="AZ53" s="9"/>
      <c r="BA53" s="9"/>
      <c r="BF53" s="11"/>
      <c r="BG53" s="9"/>
      <c r="BH53" s="9"/>
    </row>
    <row r="54" spans="1:60" s="10" customFormat="1" ht="63.75" customHeight="1" x14ac:dyDescent="0.3">
      <c r="A54" s="74"/>
      <c r="B54" s="74"/>
      <c r="C54" s="74"/>
      <c r="D54" s="74"/>
      <c r="E54" s="75"/>
      <c r="F54" s="76"/>
      <c r="G54" s="77"/>
      <c r="H54" s="74"/>
      <c r="I54" s="74"/>
      <c r="J54" s="74"/>
      <c r="K54" s="74"/>
      <c r="L54" s="74"/>
      <c r="M54" s="74"/>
      <c r="N54" s="74"/>
      <c r="O54" s="78"/>
      <c r="P54" s="78"/>
      <c r="Q54" s="74"/>
      <c r="R54" s="74"/>
      <c r="S54" s="74"/>
      <c r="T54" s="74"/>
      <c r="U54" s="79"/>
      <c r="V54" s="79"/>
      <c r="W54" s="74" t="str">
        <f>IF(NOT(ISBLANK(Table1[Fecha Inicio])),YEAR(Table1[Fecha Inicio]),"")</f>
        <v/>
      </c>
      <c r="X54" s="80"/>
      <c r="Y54" s="77" t="str">
        <f>IF(AND(NOT(ISBLANK(Table1[Fecha Inicio])),NOT(ISBLANK(Table1[Fecha Fin])),YEAR(Table1[[#This Row],[Fecha Fin]]&gt;=Table1[[#This Row],[1er año]])),Table1[[#This Row],[1er año]]+1,"")</f>
        <v/>
      </c>
      <c r="Z54" s="80"/>
      <c r="AA54" s="77" t="str">
        <f>IF(AND(NOT(ISBLANK(Table1[Fecha Inicio])),NOT(ISBLANK(Table1[Fecha Fin])),YEAR(Table1[[#This Row],[Fecha Fin]])&gt;Table1[[#This Row],[2do Año]]),Table1[[#This Row],[2do Año]]+1,"")</f>
        <v/>
      </c>
      <c r="AB54" s="80"/>
      <c r="AC54" s="77" t="str">
        <f>IF(AND(NOT(ISBLANK(Table1[Fecha Inicio])),NOT(ISBLANK(Table1[Fecha Fin])),YEAR(Table1[[#This Row],[Fecha Fin]])&gt;Table1[[#This Row],[3er Año]]),Table1[[#This Row],[3er Año]]+1,"")</f>
        <v/>
      </c>
      <c r="AD54" s="80"/>
      <c r="AE54" s="80">
        <f>SUM(Table1[Presupuesto 1er Año],Table1[Presupuesto 2do Año],Table1[Presupuesto 3er Año],Table1[Presupuesto 4to Año])</f>
        <v>0</v>
      </c>
      <c r="AF54" s="81"/>
      <c r="AG54" s="74"/>
      <c r="AH54" s="74"/>
      <c r="AI54" s="74"/>
      <c r="AJ54" s="76"/>
      <c r="AK54" s="76"/>
      <c r="AL54" s="82" t="str">
        <f>IFERROR(IF($B$2= VLOOKUP(LEFT(Table1[Objetivo estratégico],255),Table2[[#All],[255 caracteres]:[CodObjEst]],2,FALSE), CONCATENATE($B$2,".",VLOOKUP(LEFT(Table1[Objetivo estratégico],255),Table2[[#All],[255 caracteres]:[CodObjEst]],3,FALSE)),""),"")</f>
        <v/>
      </c>
      <c r="AM54" s="83" t="str">
        <f>IFERROR(IF(AND(Table1[ID ObjEst]&lt;&gt;"",FIND(Table1[[#This Row],[ID ObjEst]], VLOOKUP(LEFT(Table1[Objetivo operativo],255),Table4[[#All],[255]:[SiglaObjOp]],3,FALSE))), CONCATENATE(VLOOKUP(LEFT(Table1[Objetivo operativo],255),Table4[[#All],[255]:[SiglaObjOp]],3,FALSE),""),""),"")</f>
        <v/>
      </c>
      <c r="AZ54" s="9"/>
      <c r="BA54" s="9"/>
      <c r="BF54" s="11"/>
      <c r="BG54" s="9"/>
      <c r="BH54" s="9"/>
    </row>
    <row r="55" spans="1:60" s="10" customFormat="1" ht="63.75" customHeight="1" x14ac:dyDescent="0.3">
      <c r="A55" s="74"/>
      <c r="B55" s="74"/>
      <c r="C55" s="74"/>
      <c r="D55" s="74"/>
      <c r="E55" s="75"/>
      <c r="F55" s="76"/>
      <c r="G55" s="77"/>
      <c r="H55" s="74"/>
      <c r="I55" s="74"/>
      <c r="J55" s="74"/>
      <c r="K55" s="74"/>
      <c r="L55" s="74"/>
      <c r="M55" s="74"/>
      <c r="N55" s="74"/>
      <c r="O55" s="78"/>
      <c r="P55" s="78"/>
      <c r="Q55" s="74"/>
      <c r="R55" s="74"/>
      <c r="S55" s="74"/>
      <c r="T55" s="74"/>
      <c r="U55" s="79"/>
      <c r="V55" s="79"/>
      <c r="W55" s="74" t="str">
        <f>IF(NOT(ISBLANK(Table1[Fecha Inicio])),YEAR(Table1[Fecha Inicio]),"")</f>
        <v/>
      </c>
      <c r="X55" s="80"/>
      <c r="Y55" s="77" t="str">
        <f>IF(AND(NOT(ISBLANK(Table1[Fecha Inicio])),NOT(ISBLANK(Table1[Fecha Fin])),YEAR(Table1[[#This Row],[Fecha Fin]]&gt;=Table1[[#This Row],[1er año]])),Table1[[#This Row],[1er año]]+1,"")</f>
        <v/>
      </c>
      <c r="Z55" s="80"/>
      <c r="AA55" s="77" t="str">
        <f>IF(AND(NOT(ISBLANK(Table1[Fecha Inicio])),NOT(ISBLANK(Table1[Fecha Fin])),YEAR(Table1[[#This Row],[Fecha Fin]])&gt;Table1[[#This Row],[2do Año]]),Table1[[#This Row],[2do Año]]+1,"")</f>
        <v/>
      </c>
      <c r="AB55" s="80"/>
      <c r="AC55" s="77" t="str">
        <f>IF(AND(NOT(ISBLANK(Table1[Fecha Inicio])),NOT(ISBLANK(Table1[Fecha Fin])),YEAR(Table1[[#This Row],[Fecha Fin]])&gt;Table1[[#This Row],[3er Año]]),Table1[[#This Row],[3er Año]]+1,"")</f>
        <v/>
      </c>
      <c r="AD55" s="80"/>
      <c r="AE55" s="80">
        <f>SUM(Table1[Presupuesto 1er Año],Table1[Presupuesto 2do Año],Table1[Presupuesto 3er Año],Table1[Presupuesto 4to Año])</f>
        <v>0</v>
      </c>
      <c r="AF55" s="81"/>
      <c r="AG55" s="74"/>
      <c r="AH55" s="74"/>
      <c r="AI55" s="74"/>
      <c r="AJ55" s="76"/>
      <c r="AK55" s="76"/>
      <c r="AL55" s="82" t="str">
        <f>IFERROR(IF($B$2= VLOOKUP(LEFT(Table1[Objetivo estratégico],255),Table2[[#All],[255 caracteres]:[CodObjEst]],2,FALSE), CONCATENATE($B$2,".",VLOOKUP(LEFT(Table1[Objetivo estratégico],255),Table2[[#All],[255 caracteres]:[CodObjEst]],3,FALSE)),""),"")</f>
        <v/>
      </c>
      <c r="AM55" s="83" t="str">
        <f>IFERROR(IF(AND(Table1[ID ObjEst]&lt;&gt;"",FIND(Table1[[#This Row],[ID ObjEst]], VLOOKUP(LEFT(Table1[Objetivo operativo],255),Table4[[#All],[255]:[SiglaObjOp]],3,FALSE))), CONCATENATE(VLOOKUP(LEFT(Table1[Objetivo operativo],255),Table4[[#All],[255]:[SiglaObjOp]],3,FALSE),""),""),"")</f>
        <v/>
      </c>
      <c r="AZ55" s="9"/>
      <c r="BA55" s="9"/>
      <c r="BF55" s="11"/>
      <c r="BG55" s="9"/>
      <c r="BH55" s="9"/>
    </row>
    <row r="56" spans="1:60" s="10" customFormat="1" ht="63.75" customHeight="1" x14ac:dyDescent="0.3">
      <c r="A56" s="74"/>
      <c r="B56" s="74"/>
      <c r="C56" s="74"/>
      <c r="D56" s="74"/>
      <c r="E56" s="75"/>
      <c r="F56" s="76"/>
      <c r="G56" s="77"/>
      <c r="H56" s="74"/>
      <c r="I56" s="74"/>
      <c r="J56" s="74"/>
      <c r="K56" s="74"/>
      <c r="L56" s="74"/>
      <c r="M56" s="74"/>
      <c r="N56" s="74"/>
      <c r="O56" s="78"/>
      <c r="P56" s="78"/>
      <c r="Q56" s="74"/>
      <c r="R56" s="74"/>
      <c r="S56" s="74"/>
      <c r="T56" s="74"/>
      <c r="U56" s="79"/>
      <c r="V56" s="79"/>
      <c r="W56" s="74" t="str">
        <f>IF(NOT(ISBLANK(Table1[Fecha Inicio])),YEAR(Table1[Fecha Inicio]),"")</f>
        <v/>
      </c>
      <c r="X56" s="80"/>
      <c r="Y56" s="77" t="str">
        <f>IF(AND(NOT(ISBLANK(Table1[Fecha Inicio])),NOT(ISBLANK(Table1[Fecha Fin])),YEAR(Table1[[#This Row],[Fecha Fin]]&gt;=Table1[[#This Row],[1er año]])),Table1[[#This Row],[1er año]]+1,"")</f>
        <v/>
      </c>
      <c r="Z56" s="80"/>
      <c r="AA56" s="77" t="str">
        <f>IF(AND(NOT(ISBLANK(Table1[Fecha Inicio])),NOT(ISBLANK(Table1[Fecha Fin])),YEAR(Table1[[#This Row],[Fecha Fin]])&gt;Table1[[#This Row],[2do Año]]),Table1[[#This Row],[2do Año]]+1,"")</f>
        <v/>
      </c>
      <c r="AB56" s="80"/>
      <c r="AC56" s="77" t="str">
        <f>IF(AND(NOT(ISBLANK(Table1[Fecha Inicio])),NOT(ISBLANK(Table1[Fecha Fin])),YEAR(Table1[[#This Row],[Fecha Fin]])&gt;Table1[[#This Row],[3er Año]]),Table1[[#This Row],[3er Año]]+1,"")</f>
        <v/>
      </c>
      <c r="AD56" s="80"/>
      <c r="AE56" s="80">
        <f>SUM(Table1[Presupuesto 1er Año],Table1[Presupuesto 2do Año],Table1[Presupuesto 3er Año],Table1[Presupuesto 4to Año])</f>
        <v>0</v>
      </c>
      <c r="AF56" s="81"/>
      <c r="AG56" s="74"/>
      <c r="AH56" s="74"/>
      <c r="AI56" s="74"/>
      <c r="AJ56" s="76"/>
      <c r="AK56" s="76"/>
      <c r="AL56" s="82" t="str">
        <f>IFERROR(IF($B$2= VLOOKUP(LEFT(Table1[Objetivo estratégico],255),Table2[[#All],[255 caracteres]:[CodObjEst]],2,FALSE), CONCATENATE($B$2,".",VLOOKUP(LEFT(Table1[Objetivo estratégico],255),Table2[[#All],[255 caracteres]:[CodObjEst]],3,FALSE)),""),"")</f>
        <v/>
      </c>
      <c r="AM56" s="83" t="str">
        <f>IFERROR(IF(AND(Table1[ID ObjEst]&lt;&gt;"",FIND(Table1[[#This Row],[ID ObjEst]], VLOOKUP(LEFT(Table1[Objetivo operativo],255),Table4[[#All],[255]:[SiglaObjOp]],3,FALSE))), CONCATENATE(VLOOKUP(LEFT(Table1[Objetivo operativo],255),Table4[[#All],[255]:[SiglaObjOp]],3,FALSE),""),""),"")</f>
        <v/>
      </c>
      <c r="AZ56" s="9"/>
      <c r="BA56" s="9"/>
      <c r="BF56" s="11"/>
      <c r="BG56" s="9"/>
      <c r="BH56" s="9"/>
    </row>
    <row r="57" spans="1:60" ht="63.75" customHeight="1" x14ac:dyDescent="0.3">
      <c r="A57" s="74"/>
      <c r="B57" s="74"/>
      <c r="C57" s="74"/>
      <c r="D57" s="74"/>
      <c r="E57" s="75"/>
      <c r="F57" s="76"/>
      <c r="G57" s="77"/>
      <c r="H57" s="74"/>
      <c r="I57" s="74"/>
      <c r="J57" s="74"/>
      <c r="K57" s="74"/>
      <c r="L57" s="74"/>
      <c r="M57" s="74"/>
      <c r="N57" s="74"/>
      <c r="O57" s="78"/>
      <c r="P57" s="78"/>
      <c r="Q57" s="74"/>
      <c r="R57" s="74"/>
      <c r="S57" s="74"/>
      <c r="T57" s="74"/>
      <c r="U57" s="79"/>
      <c r="V57" s="79"/>
      <c r="W57" s="74" t="str">
        <f>IF(NOT(ISBLANK(Table1[Fecha Inicio])),YEAR(Table1[Fecha Inicio]),"")</f>
        <v/>
      </c>
      <c r="X57" s="80"/>
      <c r="Y57" s="77" t="str">
        <f>IF(AND(NOT(ISBLANK(Table1[Fecha Inicio])),NOT(ISBLANK(Table1[Fecha Fin])),YEAR(Table1[[#This Row],[Fecha Fin]]&gt;=Table1[[#This Row],[1er año]])),Table1[[#This Row],[1er año]]+1,"")</f>
        <v/>
      </c>
      <c r="Z57" s="80"/>
      <c r="AA57" s="77" t="str">
        <f>IF(AND(NOT(ISBLANK(Table1[Fecha Inicio])),NOT(ISBLANK(Table1[Fecha Fin])),YEAR(Table1[[#This Row],[Fecha Fin]])&gt;Table1[[#This Row],[2do Año]]),Table1[[#This Row],[2do Año]]+1,"")</f>
        <v/>
      </c>
      <c r="AB57" s="80"/>
      <c r="AC57" s="77" t="str">
        <f>IF(AND(NOT(ISBLANK(Table1[Fecha Inicio])),NOT(ISBLANK(Table1[Fecha Fin])),YEAR(Table1[[#This Row],[Fecha Fin]])&gt;Table1[[#This Row],[3er Año]]),Table1[[#This Row],[3er Año]]+1,"")</f>
        <v/>
      </c>
      <c r="AD57" s="80"/>
      <c r="AE57" s="80">
        <f>SUM(Table1[Presupuesto 1er Año],Table1[Presupuesto 2do Año],Table1[Presupuesto 3er Año],Table1[Presupuesto 4to Año])</f>
        <v>0</v>
      </c>
      <c r="AF57" s="81"/>
      <c r="AG57" s="74"/>
      <c r="AH57" s="74"/>
      <c r="AI57" s="74"/>
      <c r="AJ57" s="76"/>
      <c r="AK57" s="76"/>
      <c r="AL57" s="82" t="str">
        <f>IFERROR(IF($B$2= VLOOKUP(LEFT(Table1[Objetivo estratégico],255),Table2[[#All],[255 caracteres]:[CodObjEst]],2,FALSE), CONCATENATE($B$2,".",VLOOKUP(LEFT(Table1[Objetivo estratégico],255),Table2[[#All],[255 caracteres]:[CodObjEst]],3,FALSE)),""),"")</f>
        <v/>
      </c>
      <c r="AM57" s="83" t="str">
        <f>IFERROR(IF(AND(Table1[ID ObjEst]&lt;&gt;"",FIND(Table1[[#This Row],[ID ObjEst]], VLOOKUP(LEFT(Table1[Objetivo operativo],255),Table4[[#All],[255]:[SiglaObjOp]],3,FALSE))), CONCATENATE(VLOOKUP(LEFT(Table1[Objetivo operativo],255),Table4[[#All],[255]:[SiglaObjOp]],3,FALSE),""),""),"")</f>
        <v/>
      </c>
    </row>
    <row r="58" spans="1:60" ht="63.75" customHeight="1" x14ac:dyDescent="0.3">
      <c r="A58" s="74"/>
      <c r="B58" s="74"/>
      <c r="C58" s="74"/>
      <c r="D58" s="74"/>
      <c r="E58" s="75"/>
      <c r="F58" s="76"/>
      <c r="G58" s="77"/>
      <c r="H58" s="74"/>
      <c r="I58" s="74"/>
      <c r="J58" s="74"/>
      <c r="K58" s="74"/>
      <c r="L58" s="74"/>
      <c r="M58" s="74"/>
      <c r="N58" s="74"/>
      <c r="O58" s="78"/>
      <c r="P58" s="78"/>
      <c r="Q58" s="74"/>
      <c r="R58" s="74"/>
      <c r="S58" s="74"/>
      <c r="T58" s="74"/>
      <c r="U58" s="79"/>
      <c r="V58" s="79"/>
      <c r="W58" s="74" t="str">
        <f>IF(NOT(ISBLANK(Table1[Fecha Inicio])),YEAR(Table1[Fecha Inicio]),"")</f>
        <v/>
      </c>
      <c r="X58" s="80"/>
      <c r="Y58" s="77" t="str">
        <f>IF(AND(NOT(ISBLANK(Table1[Fecha Inicio])),NOT(ISBLANK(Table1[Fecha Fin])),YEAR(Table1[[#This Row],[Fecha Fin]]&gt;=Table1[[#This Row],[1er año]])),Table1[[#This Row],[1er año]]+1,"")</f>
        <v/>
      </c>
      <c r="Z58" s="80"/>
      <c r="AA58" s="77" t="str">
        <f>IF(AND(NOT(ISBLANK(Table1[Fecha Inicio])),NOT(ISBLANK(Table1[Fecha Fin])),YEAR(Table1[[#This Row],[Fecha Fin]])&gt;Table1[[#This Row],[2do Año]]),Table1[[#This Row],[2do Año]]+1,"")</f>
        <v/>
      </c>
      <c r="AB58" s="80"/>
      <c r="AC58" s="77" t="str">
        <f>IF(AND(NOT(ISBLANK(Table1[Fecha Inicio])),NOT(ISBLANK(Table1[Fecha Fin])),YEAR(Table1[[#This Row],[Fecha Fin]])&gt;Table1[[#This Row],[3er Año]]),Table1[[#This Row],[3er Año]]+1,"")</f>
        <v/>
      </c>
      <c r="AD58" s="80"/>
      <c r="AE58" s="80">
        <f>SUM(Table1[Presupuesto 1er Año],Table1[Presupuesto 2do Año],Table1[Presupuesto 3er Año],Table1[Presupuesto 4to Año])</f>
        <v>0</v>
      </c>
      <c r="AF58" s="81"/>
      <c r="AG58" s="74"/>
      <c r="AH58" s="74"/>
      <c r="AI58" s="74"/>
      <c r="AJ58" s="76"/>
      <c r="AK58" s="76"/>
      <c r="AL58" s="82" t="str">
        <f>IFERROR(IF($B$2= VLOOKUP(LEFT(Table1[Objetivo estratégico],255),Table2[[#All],[255 caracteres]:[CodObjEst]],2,FALSE), CONCATENATE($B$2,".",VLOOKUP(LEFT(Table1[Objetivo estratégico],255),Table2[[#All],[255 caracteres]:[CodObjEst]],3,FALSE)),""),"")</f>
        <v/>
      </c>
      <c r="AM58" s="83" t="str">
        <f>IFERROR(IF(AND(Table1[ID ObjEst]&lt;&gt;"",FIND(Table1[[#This Row],[ID ObjEst]], VLOOKUP(LEFT(Table1[Objetivo operativo],255),Table4[[#All],[255]:[SiglaObjOp]],3,FALSE))), CONCATENATE(VLOOKUP(LEFT(Table1[Objetivo operativo],255),Table4[[#All],[255]:[SiglaObjOp]],3,FALSE),""),""),"")</f>
        <v/>
      </c>
    </row>
    <row r="59" spans="1:60" ht="63.75" customHeight="1" x14ac:dyDescent="0.3">
      <c r="A59" s="74"/>
      <c r="B59" s="74"/>
      <c r="C59" s="74"/>
      <c r="D59" s="74"/>
      <c r="E59" s="75"/>
      <c r="F59" s="76"/>
      <c r="G59" s="77"/>
      <c r="H59" s="74"/>
      <c r="I59" s="74"/>
      <c r="J59" s="74"/>
      <c r="K59" s="74"/>
      <c r="L59" s="74"/>
      <c r="M59" s="74"/>
      <c r="N59" s="74"/>
      <c r="O59" s="78"/>
      <c r="P59" s="78"/>
      <c r="Q59" s="74"/>
      <c r="R59" s="74"/>
      <c r="S59" s="74"/>
      <c r="T59" s="74"/>
      <c r="U59" s="79"/>
      <c r="V59" s="79"/>
      <c r="W59" s="74" t="str">
        <f>IF(NOT(ISBLANK(Table1[Fecha Inicio])),YEAR(Table1[Fecha Inicio]),"")</f>
        <v/>
      </c>
      <c r="X59" s="80"/>
      <c r="Y59" s="77" t="str">
        <f>IF(AND(NOT(ISBLANK(Table1[Fecha Inicio])),NOT(ISBLANK(Table1[Fecha Fin])),YEAR(Table1[[#This Row],[Fecha Fin]]&gt;=Table1[[#This Row],[1er año]])),Table1[[#This Row],[1er año]]+1,"")</f>
        <v/>
      </c>
      <c r="Z59" s="80"/>
      <c r="AA59" s="77" t="str">
        <f>IF(AND(NOT(ISBLANK(Table1[Fecha Inicio])),NOT(ISBLANK(Table1[Fecha Fin])),YEAR(Table1[[#This Row],[Fecha Fin]])&gt;Table1[[#This Row],[2do Año]]),Table1[[#This Row],[2do Año]]+1,"")</f>
        <v/>
      </c>
      <c r="AB59" s="80"/>
      <c r="AC59" s="77" t="str">
        <f>IF(AND(NOT(ISBLANK(Table1[Fecha Inicio])),NOT(ISBLANK(Table1[Fecha Fin])),YEAR(Table1[[#This Row],[Fecha Fin]])&gt;Table1[[#This Row],[3er Año]]),Table1[[#This Row],[3er Año]]+1,"")</f>
        <v/>
      </c>
      <c r="AD59" s="80"/>
      <c r="AE59" s="80">
        <f>SUM(Table1[Presupuesto 1er Año],Table1[Presupuesto 2do Año],Table1[Presupuesto 3er Año],Table1[Presupuesto 4to Año])</f>
        <v>0</v>
      </c>
      <c r="AF59" s="81"/>
      <c r="AG59" s="74"/>
      <c r="AH59" s="74"/>
      <c r="AI59" s="74"/>
      <c r="AJ59" s="76"/>
      <c r="AK59" s="76"/>
      <c r="AL59" s="82" t="str">
        <f>IFERROR(IF($B$2= VLOOKUP(LEFT(Table1[Objetivo estratégico],255),Table2[[#All],[255 caracteres]:[CodObjEst]],2,FALSE), CONCATENATE($B$2,".",VLOOKUP(LEFT(Table1[Objetivo estratégico],255),Table2[[#All],[255 caracteres]:[CodObjEst]],3,FALSE)),""),"")</f>
        <v/>
      </c>
      <c r="AM59" s="83" t="str">
        <f>IFERROR(IF(AND(Table1[ID ObjEst]&lt;&gt;"",FIND(Table1[[#This Row],[ID ObjEst]], VLOOKUP(LEFT(Table1[Objetivo operativo],255),Table4[[#All],[255]:[SiglaObjOp]],3,FALSE))), CONCATENATE(VLOOKUP(LEFT(Table1[Objetivo operativo],255),Table4[[#All],[255]:[SiglaObjOp]],3,FALSE),""),""),"")</f>
        <v/>
      </c>
    </row>
    <row r="60" spans="1:60" ht="63.75" customHeight="1" x14ac:dyDescent="0.3">
      <c r="A60" s="74"/>
      <c r="B60" s="74"/>
      <c r="C60" s="74"/>
      <c r="D60" s="74"/>
      <c r="E60" s="75"/>
      <c r="F60" s="76"/>
      <c r="G60" s="77"/>
      <c r="H60" s="74"/>
      <c r="I60" s="74"/>
      <c r="J60" s="74"/>
      <c r="K60" s="74"/>
      <c r="L60" s="74"/>
      <c r="M60" s="74"/>
      <c r="N60" s="74"/>
      <c r="O60" s="78"/>
      <c r="P60" s="78"/>
      <c r="Q60" s="74"/>
      <c r="R60" s="74"/>
      <c r="S60" s="74"/>
      <c r="T60" s="74"/>
      <c r="U60" s="79"/>
      <c r="V60" s="79"/>
      <c r="W60" s="74" t="str">
        <f>IF(NOT(ISBLANK(Table1[Fecha Inicio])),YEAR(Table1[Fecha Inicio]),"")</f>
        <v/>
      </c>
      <c r="X60" s="80"/>
      <c r="Y60" s="77" t="str">
        <f>IF(AND(NOT(ISBLANK(Table1[Fecha Inicio])),NOT(ISBLANK(Table1[Fecha Fin])),YEAR(Table1[[#This Row],[Fecha Fin]]&gt;=Table1[[#This Row],[1er año]])),Table1[[#This Row],[1er año]]+1,"")</f>
        <v/>
      </c>
      <c r="Z60" s="80"/>
      <c r="AA60" s="77" t="str">
        <f>IF(AND(NOT(ISBLANK(Table1[Fecha Inicio])),NOT(ISBLANK(Table1[Fecha Fin])),YEAR(Table1[[#This Row],[Fecha Fin]])&gt;Table1[[#This Row],[2do Año]]),Table1[[#This Row],[2do Año]]+1,"")</f>
        <v/>
      </c>
      <c r="AB60" s="80"/>
      <c r="AC60" s="77" t="str">
        <f>IF(AND(NOT(ISBLANK(Table1[Fecha Inicio])),NOT(ISBLANK(Table1[Fecha Fin])),YEAR(Table1[[#This Row],[Fecha Fin]])&gt;Table1[[#This Row],[3er Año]]),Table1[[#This Row],[3er Año]]+1,"")</f>
        <v/>
      </c>
      <c r="AD60" s="80"/>
      <c r="AE60" s="80">
        <f>SUM(Table1[Presupuesto 1er Año],Table1[Presupuesto 2do Año],Table1[Presupuesto 3er Año],Table1[Presupuesto 4to Año])</f>
        <v>0</v>
      </c>
      <c r="AF60" s="81"/>
      <c r="AG60" s="74"/>
      <c r="AH60" s="74"/>
      <c r="AI60" s="74"/>
      <c r="AJ60" s="76"/>
      <c r="AK60" s="76"/>
      <c r="AL60" s="82" t="str">
        <f>IFERROR(IF($B$2= VLOOKUP(LEFT(Table1[Objetivo estratégico],255),Table2[[#All],[255 caracteres]:[CodObjEst]],2,FALSE), CONCATENATE($B$2,".",VLOOKUP(LEFT(Table1[Objetivo estratégico],255),Table2[[#All],[255 caracteres]:[CodObjEst]],3,FALSE)),""),"")</f>
        <v/>
      </c>
      <c r="AM60" s="83" t="str">
        <f>IFERROR(IF(AND(Table1[ID ObjEst]&lt;&gt;"",FIND(Table1[[#This Row],[ID ObjEst]], VLOOKUP(LEFT(Table1[Objetivo operativo],255),Table4[[#All],[255]:[SiglaObjOp]],3,FALSE))), CONCATENATE(VLOOKUP(LEFT(Table1[Objetivo operativo],255),Table4[[#All],[255]:[SiglaObjOp]],3,FALSE),""),""),"")</f>
        <v/>
      </c>
    </row>
    <row r="61" spans="1:60" ht="63.75" customHeight="1" x14ac:dyDescent="0.3">
      <c r="A61" s="74"/>
      <c r="B61" s="74"/>
      <c r="C61" s="74"/>
      <c r="D61" s="74"/>
      <c r="E61" s="75"/>
      <c r="F61" s="76"/>
      <c r="G61" s="77"/>
      <c r="H61" s="74"/>
      <c r="I61" s="74"/>
      <c r="J61" s="74"/>
      <c r="K61" s="74"/>
      <c r="L61" s="74"/>
      <c r="M61" s="74"/>
      <c r="N61" s="74"/>
      <c r="O61" s="78"/>
      <c r="P61" s="78"/>
      <c r="Q61" s="74"/>
      <c r="R61" s="74"/>
      <c r="S61" s="74"/>
      <c r="T61" s="74"/>
      <c r="U61" s="79"/>
      <c r="V61" s="79"/>
      <c r="W61" s="74" t="str">
        <f>IF(NOT(ISBLANK(Table1[Fecha Inicio])),YEAR(Table1[Fecha Inicio]),"")</f>
        <v/>
      </c>
      <c r="X61" s="80"/>
      <c r="Y61" s="77" t="str">
        <f>IF(AND(NOT(ISBLANK(Table1[Fecha Inicio])),NOT(ISBLANK(Table1[Fecha Fin])),YEAR(Table1[[#This Row],[Fecha Fin]]&gt;=Table1[[#This Row],[1er año]])),Table1[[#This Row],[1er año]]+1,"")</f>
        <v/>
      </c>
      <c r="Z61" s="80"/>
      <c r="AA61" s="77" t="str">
        <f>IF(AND(NOT(ISBLANK(Table1[Fecha Inicio])),NOT(ISBLANK(Table1[Fecha Fin])),YEAR(Table1[[#This Row],[Fecha Fin]])&gt;Table1[[#This Row],[2do Año]]),Table1[[#This Row],[2do Año]]+1,"")</f>
        <v/>
      </c>
      <c r="AB61" s="80"/>
      <c r="AC61" s="77" t="str">
        <f>IF(AND(NOT(ISBLANK(Table1[Fecha Inicio])),NOT(ISBLANK(Table1[Fecha Fin])),YEAR(Table1[[#This Row],[Fecha Fin]])&gt;Table1[[#This Row],[3er Año]]),Table1[[#This Row],[3er Año]]+1,"")</f>
        <v/>
      </c>
      <c r="AD61" s="80"/>
      <c r="AE61" s="80">
        <f>SUM(Table1[Presupuesto 1er Año],Table1[Presupuesto 2do Año],Table1[Presupuesto 3er Año],Table1[Presupuesto 4to Año])</f>
        <v>0</v>
      </c>
      <c r="AF61" s="81"/>
      <c r="AG61" s="74"/>
      <c r="AH61" s="74"/>
      <c r="AI61" s="74"/>
      <c r="AJ61" s="76"/>
      <c r="AK61" s="76"/>
      <c r="AL61" s="82" t="str">
        <f>IFERROR(IF($B$2= VLOOKUP(LEFT(Table1[Objetivo estratégico],255),Table2[[#All],[255 caracteres]:[CodObjEst]],2,FALSE), CONCATENATE($B$2,".",VLOOKUP(LEFT(Table1[Objetivo estratégico],255),Table2[[#All],[255 caracteres]:[CodObjEst]],3,FALSE)),""),"")</f>
        <v/>
      </c>
      <c r="AM61" s="83" t="str">
        <f>IFERROR(IF(AND(Table1[ID ObjEst]&lt;&gt;"",FIND(Table1[[#This Row],[ID ObjEst]], VLOOKUP(LEFT(Table1[Objetivo operativo],255),Table4[[#All],[255]:[SiglaObjOp]],3,FALSE))), CONCATENATE(VLOOKUP(LEFT(Table1[Objetivo operativo],255),Table4[[#All],[255]:[SiglaObjOp]],3,FALSE),""),""),"")</f>
        <v/>
      </c>
    </row>
    <row r="62" spans="1:60" ht="63.75" customHeight="1" x14ac:dyDescent="0.3">
      <c r="A62" s="74"/>
      <c r="B62" s="74"/>
      <c r="C62" s="74"/>
      <c r="D62" s="74"/>
      <c r="E62" s="75"/>
      <c r="F62" s="76"/>
      <c r="G62" s="77"/>
      <c r="H62" s="74"/>
      <c r="I62" s="74"/>
      <c r="J62" s="74"/>
      <c r="K62" s="74"/>
      <c r="L62" s="74"/>
      <c r="M62" s="74"/>
      <c r="N62" s="74"/>
      <c r="O62" s="78"/>
      <c r="P62" s="78"/>
      <c r="Q62" s="74"/>
      <c r="R62" s="74"/>
      <c r="S62" s="74"/>
      <c r="T62" s="74"/>
      <c r="U62" s="79"/>
      <c r="V62" s="79"/>
      <c r="W62" s="74" t="str">
        <f>IF(NOT(ISBLANK(Table1[Fecha Inicio])),YEAR(Table1[Fecha Inicio]),"")</f>
        <v/>
      </c>
      <c r="X62" s="80"/>
      <c r="Y62" s="77" t="str">
        <f>IF(AND(NOT(ISBLANK(Table1[Fecha Inicio])),NOT(ISBLANK(Table1[Fecha Fin])),YEAR(Table1[[#This Row],[Fecha Fin]]&gt;=Table1[[#This Row],[1er año]])),Table1[[#This Row],[1er año]]+1,"")</f>
        <v/>
      </c>
      <c r="Z62" s="80"/>
      <c r="AA62" s="77" t="str">
        <f>IF(AND(NOT(ISBLANK(Table1[Fecha Inicio])),NOT(ISBLANK(Table1[Fecha Fin])),YEAR(Table1[[#This Row],[Fecha Fin]])&gt;Table1[[#This Row],[2do Año]]),Table1[[#This Row],[2do Año]]+1,"")</f>
        <v/>
      </c>
      <c r="AB62" s="80"/>
      <c r="AC62" s="77" t="str">
        <f>IF(AND(NOT(ISBLANK(Table1[Fecha Inicio])),NOT(ISBLANK(Table1[Fecha Fin])),YEAR(Table1[[#This Row],[Fecha Fin]])&gt;Table1[[#This Row],[3er Año]]),Table1[[#This Row],[3er Año]]+1,"")</f>
        <v/>
      </c>
      <c r="AD62" s="80"/>
      <c r="AE62" s="80">
        <f>SUM(Table1[Presupuesto 1er Año],Table1[Presupuesto 2do Año],Table1[Presupuesto 3er Año],Table1[Presupuesto 4to Año])</f>
        <v>0</v>
      </c>
      <c r="AF62" s="81"/>
      <c r="AG62" s="74"/>
      <c r="AH62" s="74"/>
      <c r="AI62" s="74"/>
      <c r="AJ62" s="76"/>
      <c r="AK62" s="76"/>
      <c r="AL62" s="82" t="str">
        <f>IFERROR(IF($B$2= VLOOKUP(LEFT(Table1[Objetivo estratégico],255),Table2[[#All],[255 caracteres]:[CodObjEst]],2,FALSE), CONCATENATE($B$2,".",VLOOKUP(LEFT(Table1[Objetivo estratégico],255),Table2[[#All],[255 caracteres]:[CodObjEst]],3,FALSE)),""),"")</f>
        <v/>
      </c>
      <c r="AM62" s="83" t="str">
        <f>IFERROR(IF(AND(Table1[ID ObjEst]&lt;&gt;"",FIND(Table1[[#This Row],[ID ObjEst]], VLOOKUP(LEFT(Table1[Objetivo operativo],255),Table4[[#All],[255]:[SiglaObjOp]],3,FALSE))), CONCATENATE(VLOOKUP(LEFT(Table1[Objetivo operativo],255),Table4[[#All],[255]:[SiglaObjOp]],3,FALSE),""),""),"")</f>
        <v/>
      </c>
    </row>
    <row r="63" spans="1:60" ht="63.75" customHeight="1" x14ac:dyDescent="0.3">
      <c r="A63" s="74"/>
      <c r="B63" s="74"/>
      <c r="C63" s="74"/>
      <c r="D63" s="74"/>
      <c r="E63" s="75"/>
      <c r="F63" s="76"/>
      <c r="G63" s="77"/>
      <c r="H63" s="74"/>
      <c r="I63" s="74"/>
      <c r="J63" s="74"/>
      <c r="K63" s="74"/>
      <c r="L63" s="74"/>
      <c r="M63" s="74"/>
      <c r="N63" s="74"/>
      <c r="O63" s="78"/>
      <c r="P63" s="78"/>
      <c r="Q63" s="74"/>
      <c r="R63" s="74"/>
      <c r="S63" s="74"/>
      <c r="T63" s="74"/>
      <c r="U63" s="79"/>
      <c r="V63" s="79"/>
      <c r="W63" s="74" t="str">
        <f>IF(NOT(ISBLANK(Table1[Fecha Inicio])),YEAR(Table1[Fecha Inicio]),"")</f>
        <v/>
      </c>
      <c r="X63" s="80"/>
      <c r="Y63" s="77" t="str">
        <f>IF(AND(NOT(ISBLANK(Table1[Fecha Inicio])),NOT(ISBLANK(Table1[Fecha Fin])),YEAR(Table1[[#This Row],[Fecha Fin]]&gt;=Table1[[#This Row],[1er año]])),Table1[[#This Row],[1er año]]+1,"")</f>
        <v/>
      </c>
      <c r="Z63" s="80"/>
      <c r="AA63" s="77" t="str">
        <f>IF(AND(NOT(ISBLANK(Table1[Fecha Inicio])),NOT(ISBLANK(Table1[Fecha Fin])),YEAR(Table1[[#This Row],[Fecha Fin]])&gt;Table1[[#This Row],[2do Año]]),Table1[[#This Row],[2do Año]]+1,"")</f>
        <v/>
      </c>
      <c r="AB63" s="80"/>
      <c r="AC63" s="77" t="str">
        <f>IF(AND(NOT(ISBLANK(Table1[Fecha Inicio])),NOT(ISBLANK(Table1[Fecha Fin])),YEAR(Table1[[#This Row],[Fecha Fin]])&gt;Table1[[#This Row],[3er Año]]),Table1[[#This Row],[3er Año]]+1,"")</f>
        <v/>
      </c>
      <c r="AD63" s="80"/>
      <c r="AE63" s="80">
        <f>SUM(Table1[Presupuesto 1er Año],Table1[Presupuesto 2do Año],Table1[Presupuesto 3er Año],Table1[Presupuesto 4to Año])</f>
        <v>0</v>
      </c>
      <c r="AF63" s="81"/>
      <c r="AG63" s="74"/>
      <c r="AH63" s="74"/>
      <c r="AI63" s="74"/>
      <c r="AJ63" s="76"/>
      <c r="AK63" s="76"/>
      <c r="AL63" s="82" t="str">
        <f>IFERROR(IF($B$2= VLOOKUP(LEFT(Table1[Objetivo estratégico],255),Table2[[#All],[255 caracteres]:[CodObjEst]],2,FALSE), CONCATENATE($B$2,".",VLOOKUP(LEFT(Table1[Objetivo estratégico],255),Table2[[#All],[255 caracteres]:[CodObjEst]],3,FALSE)),""),"")</f>
        <v/>
      </c>
      <c r="AM63" s="83" t="str">
        <f>IFERROR(IF(AND(Table1[ID ObjEst]&lt;&gt;"",FIND(Table1[[#This Row],[ID ObjEst]], VLOOKUP(LEFT(Table1[Objetivo operativo],255),Table4[[#All],[255]:[SiglaObjOp]],3,FALSE))), CONCATENATE(VLOOKUP(LEFT(Table1[Objetivo operativo],255),Table4[[#All],[255]:[SiglaObjOp]],3,FALSE),""),""),"")</f>
        <v/>
      </c>
    </row>
    <row r="64" spans="1:60" ht="63.75" customHeight="1" x14ac:dyDescent="0.3">
      <c r="A64" s="74"/>
      <c r="B64" s="74"/>
      <c r="C64" s="74"/>
      <c r="D64" s="74"/>
      <c r="E64" s="75"/>
      <c r="F64" s="76"/>
      <c r="G64" s="77"/>
      <c r="H64" s="74"/>
      <c r="I64" s="74"/>
      <c r="J64" s="74"/>
      <c r="K64" s="74"/>
      <c r="L64" s="74"/>
      <c r="M64" s="74"/>
      <c r="N64" s="74"/>
      <c r="O64" s="78"/>
      <c r="P64" s="78"/>
      <c r="Q64" s="74"/>
      <c r="R64" s="74"/>
      <c r="S64" s="74"/>
      <c r="T64" s="74"/>
      <c r="U64" s="79"/>
      <c r="V64" s="79"/>
      <c r="W64" s="74" t="str">
        <f>IF(NOT(ISBLANK(Table1[Fecha Inicio])),YEAR(Table1[Fecha Inicio]),"")</f>
        <v/>
      </c>
      <c r="X64" s="80"/>
      <c r="Y64" s="77" t="str">
        <f>IF(AND(NOT(ISBLANK(Table1[Fecha Inicio])),NOT(ISBLANK(Table1[Fecha Fin])),YEAR(Table1[[#This Row],[Fecha Fin]]&gt;=Table1[[#This Row],[1er año]])),Table1[[#This Row],[1er año]]+1,"")</f>
        <v/>
      </c>
      <c r="Z64" s="80"/>
      <c r="AA64" s="77" t="str">
        <f>IF(AND(NOT(ISBLANK(Table1[Fecha Inicio])),NOT(ISBLANK(Table1[Fecha Fin])),YEAR(Table1[[#This Row],[Fecha Fin]])&gt;Table1[[#This Row],[2do Año]]),Table1[[#This Row],[2do Año]]+1,"")</f>
        <v/>
      </c>
      <c r="AB64" s="80"/>
      <c r="AC64" s="77" t="str">
        <f>IF(AND(NOT(ISBLANK(Table1[Fecha Inicio])),NOT(ISBLANK(Table1[Fecha Fin])),YEAR(Table1[[#This Row],[Fecha Fin]])&gt;Table1[[#This Row],[3er Año]]),Table1[[#This Row],[3er Año]]+1,"")</f>
        <v/>
      </c>
      <c r="AD64" s="80"/>
      <c r="AE64" s="80">
        <f>SUM(Table1[Presupuesto 1er Año],Table1[Presupuesto 2do Año],Table1[Presupuesto 3er Año],Table1[Presupuesto 4to Año])</f>
        <v>0</v>
      </c>
      <c r="AF64" s="81"/>
      <c r="AG64" s="74"/>
      <c r="AH64" s="74"/>
      <c r="AI64" s="74"/>
      <c r="AJ64" s="76"/>
      <c r="AK64" s="76"/>
      <c r="AL64" s="82" t="str">
        <f>IFERROR(IF($B$2= VLOOKUP(LEFT(Table1[Objetivo estratégico],255),Table2[[#All],[255 caracteres]:[CodObjEst]],2,FALSE), CONCATENATE($B$2,".",VLOOKUP(LEFT(Table1[Objetivo estratégico],255),Table2[[#All],[255 caracteres]:[CodObjEst]],3,FALSE)),""),"")</f>
        <v/>
      </c>
      <c r="AM64" s="83" t="str">
        <f>IFERROR(IF(AND(Table1[ID ObjEst]&lt;&gt;"",FIND(Table1[[#This Row],[ID ObjEst]], VLOOKUP(LEFT(Table1[Objetivo operativo],255),Table4[[#All],[255]:[SiglaObjOp]],3,FALSE))), CONCATENATE(VLOOKUP(LEFT(Table1[Objetivo operativo],255),Table4[[#All],[255]:[SiglaObjOp]],3,FALSE),""),""),"")</f>
        <v/>
      </c>
    </row>
    <row r="65" spans="1:39" ht="63.75" customHeight="1" x14ac:dyDescent="0.3">
      <c r="A65" s="74"/>
      <c r="B65" s="74"/>
      <c r="C65" s="74"/>
      <c r="D65" s="74"/>
      <c r="E65" s="75"/>
      <c r="F65" s="76"/>
      <c r="G65" s="77"/>
      <c r="H65" s="74"/>
      <c r="I65" s="74"/>
      <c r="J65" s="74"/>
      <c r="K65" s="74"/>
      <c r="L65" s="74"/>
      <c r="M65" s="74"/>
      <c r="N65" s="74"/>
      <c r="O65" s="78"/>
      <c r="P65" s="78"/>
      <c r="Q65" s="74"/>
      <c r="R65" s="74"/>
      <c r="S65" s="74"/>
      <c r="T65" s="74"/>
      <c r="U65" s="79"/>
      <c r="V65" s="79"/>
      <c r="W65" s="74" t="str">
        <f>IF(NOT(ISBLANK(Table1[Fecha Inicio])),YEAR(Table1[Fecha Inicio]),"")</f>
        <v/>
      </c>
      <c r="X65" s="80"/>
      <c r="Y65" s="77" t="str">
        <f>IF(AND(NOT(ISBLANK(Table1[Fecha Inicio])),NOT(ISBLANK(Table1[Fecha Fin])),YEAR(Table1[[#This Row],[Fecha Fin]]&gt;=Table1[[#This Row],[1er año]])),Table1[[#This Row],[1er año]]+1,"")</f>
        <v/>
      </c>
      <c r="Z65" s="80"/>
      <c r="AA65" s="77" t="str">
        <f>IF(AND(NOT(ISBLANK(Table1[Fecha Inicio])),NOT(ISBLANK(Table1[Fecha Fin])),YEAR(Table1[[#This Row],[Fecha Fin]])&gt;Table1[[#This Row],[2do Año]]),Table1[[#This Row],[2do Año]]+1,"")</f>
        <v/>
      </c>
      <c r="AB65" s="80"/>
      <c r="AC65" s="77" t="str">
        <f>IF(AND(NOT(ISBLANK(Table1[Fecha Inicio])),NOT(ISBLANK(Table1[Fecha Fin])),YEAR(Table1[[#This Row],[Fecha Fin]])&gt;Table1[[#This Row],[3er Año]]),Table1[[#This Row],[3er Año]]+1,"")</f>
        <v/>
      </c>
      <c r="AD65" s="80"/>
      <c r="AE65" s="80">
        <f>SUM(Table1[Presupuesto 1er Año],Table1[Presupuesto 2do Año],Table1[Presupuesto 3er Año],Table1[Presupuesto 4to Año])</f>
        <v>0</v>
      </c>
      <c r="AF65" s="81"/>
      <c r="AG65" s="74"/>
      <c r="AH65" s="74"/>
      <c r="AI65" s="74"/>
      <c r="AJ65" s="76"/>
      <c r="AK65" s="76"/>
      <c r="AL65" s="82" t="str">
        <f>IFERROR(IF($B$2= VLOOKUP(LEFT(Table1[Objetivo estratégico],255),Table2[[#All],[255 caracteres]:[CodObjEst]],2,FALSE), CONCATENATE($B$2,".",VLOOKUP(LEFT(Table1[Objetivo estratégico],255),Table2[[#All],[255 caracteres]:[CodObjEst]],3,FALSE)),""),"")</f>
        <v/>
      </c>
      <c r="AM65" s="83" t="str">
        <f>IFERROR(IF(AND(Table1[ID ObjEst]&lt;&gt;"",FIND(Table1[[#This Row],[ID ObjEst]], VLOOKUP(LEFT(Table1[Objetivo operativo],255),Table4[[#All],[255]:[SiglaObjOp]],3,FALSE))), CONCATENATE(VLOOKUP(LEFT(Table1[Objetivo operativo],255),Table4[[#All],[255]:[SiglaObjOp]],3,FALSE),""),""),"")</f>
        <v/>
      </c>
    </row>
    <row r="66" spans="1:39" ht="63.75" customHeight="1" x14ac:dyDescent="0.3">
      <c r="A66" s="74"/>
      <c r="B66" s="74"/>
      <c r="C66" s="74"/>
      <c r="D66" s="74"/>
      <c r="E66" s="75"/>
      <c r="F66" s="76"/>
      <c r="G66" s="77"/>
      <c r="H66" s="74"/>
      <c r="I66" s="74"/>
      <c r="J66" s="74"/>
      <c r="K66" s="74"/>
      <c r="L66" s="74"/>
      <c r="M66" s="74"/>
      <c r="N66" s="74"/>
      <c r="O66" s="78"/>
      <c r="P66" s="78"/>
      <c r="Q66" s="74"/>
      <c r="R66" s="74"/>
      <c r="S66" s="74"/>
      <c r="T66" s="74"/>
      <c r="U66" s="79"/>
      <c r="V66" s="79"/>
      <c r="W66" s="74" t="str">
        <f>IF(NOT(ISBLANK(Table1[Fecha Inicio])),YEAR(Table1[Fecha Inicio]),"")</f>
        <v/>
      </c>
      <c r="X66" s="80"/>
      <c r="Y66" s="77" t="str">
        <f>IF(AND(NOT(ISBLANK(Table1[Fecha Inicio])),NOT(ISBLANK(Table1[Fecha Fin])),YEAR(Table1[[#This Row],[Fecha Fin]]&gt;=Table1[[#This Row],[1er año]])),Table1[[#This Row],[1er año]]+1,"")</f>
        <v/>
      </c>
      <c r="Z66" s="80"/>
      <c r="AA66" s="77" t="str">
        <f>IF(AND(NOT(ISBLANK(Table1[Fecha Inicio])),NOT(ISBLANK(Table1[Fecha Fin])),YEAR(Table1[[#This Row],[Fecha Fin]])&gt;Table1[[#This Row],[2do Año]]),Table1[[#This Row],[2do Año]]+1,"")</f>
        <v/>
      </c>
      <c r="AB66" s="80"/>
      <c r="AC66" s="77" t="str">
        <f>IF(AND(NOT(ISBLANK(Table1[Fecha Inicio])),NOT(ISBLANK(Table1[Fecha Fin])),YEAR(Table1[[#This Row],[Fecha Fin]])&gt;Table1[[#This Row],[3er Año]]),Table1[[#This Row],[3er Año]]+1,"")</f>
        <v/>
      </c>
      <c r="AD66" s="80"/>
      <c r="AE66" s="80">
        <f>SUM(Table1[Presupuesto 1er Año],Table1[Presupuesto 2do Año],Table1[Presupuesto 3er Año],Table1[Presupuesto 4to Año])</f>
        <v>0</v>
      </c>
      <c r="AF66" s="81"/>
      <c r="AG66" s="74"/>
      <c r="AH66" s="74"/>
      <c r="AI66" s="74"/>
      <c r="AJ66" s="76"/>
      <c r="AK66" s="76"/>
      <c r="AL66" s="82" t="str">
        <f>IFERROR(IF($B$2= VLOOKUP(LEFT(Table1[Objetivo estratégico],255),Table2[[#All],[255 caracteres]:[CodObjEst]],2,FALSE), CONCATENATE($B$2,".",VLOOKUP(LEFT(Table1[Objetivo estratégico],255),Table2[[#All],[255 caracteres]:[CodObjEst]],3,FALSE)),""),"")</f>
        <v/>
      </c>
      <c r="AM66" s="83" t="str">
        <f>IFERROR(IF(AND(Table1[ID ObjEst]&lt;&gt;"",FIND(Table1[[#This Row],[ID ObjEst]], VLOOKUP(LEFT(Table1[Objetivo operativo],255),Table4[[#All],[255]:[SiglaObjOp]],3,FALSE))), CONCATENATE(VLOOKUP(LEFT(Table1[Objetivo operativo],255),Table4[[#All],[255]:[SiglaObjOp]],3,FALSE),""),""),"")</f>
        <v/>
      </c>
    </row>
    <row r="67" spans="1:39" ht="63.75" customHeight="1" x14ac:dyDescent="0.3">
      <c r="A67" s="74"/>
      <c r="B67" s="74"/>
      <c r="C67" s="74"/>
      <c r="D67" s="74"/>
      <c r="E67" s="75"/>
      <c r="F67" s="76"/>
      <c r="G67" s="77"/>
      <c r="H67" s="74"/>
      <c r="I67" s="74"/>
      <c r="J67" s="74"/>
      <c r="K67" s="74"/>
      <c r="L67" s="74"/>
      <c r="M67" s="74"/>
      <c r="N67" s="74"/>
      <c r="O67" s="78"/>
      <c r="P67" s="78"/>
      <c r="Q67" s="74"/>
      <c r="R67" s="74"/>
      <c r="S67" s="74"/>
      <c r="T67" s="74"/>
      <c r="U67" s="79"/>
      <c r="V67" s="79"/>
      <c r="W67" s="74" t="str">
        <f>IF(NOT(ISBLANK(Table1[Fecha Inicio])),YEAR(Table1[Fecha Inicio]),"")</f>
        <v/>
      </c>
      <c r="X67" s="80"/>
      <c r="Y67" s="77" t="str">
        <f>IF(AND(NOT(ISBLANK(Table1[Fecha Inicio])),NOT(ISBLANK(Table1[Fecha Fin])),YEAR(Table1[[#This Row],[Fecha Fin]]&gt;=Table1[[#This Row],[1er año]])),Table1[[#This Row],[1er año]]+1,"")</f>
        <v/>
      </c>
      <c r="Z67" s="80"/>
      <c r="AA67" s="77" t="str">
        <f>IF(AND(NOT(ISBLANK(Table1[Fecha Inicio])),NOT(ISBLANK(Table1[Fecha Fin])),YEAR(Table1[[#This Row],[Fecha Fin]])&gt;Table1[[#This Row],[2do Año]]),Table1[[#This Row],[2do Año]]+1,"")</f>
        <v/>
      </c>
      <c r="AB67" s="80"/>
      <c r="AC67" s="77" t="str">
        <f>IF(AND(NOT(ISBLANK(Table1[Fecha Inicio])),NOT(ISBLANK(Table1[Fecha Fin])),YEAR(Table1[[#This Row],[Fecha Fin]])&gt;Table1[[#This Row],[3er Año]]),Table1[[#This Row],[3er Año]]+1,"")</f>
        <v/>
      </c>
      <c r="AD67" s="80"/>
      <c r="AE67" s="80">
        <f>SUM(Table1[Presupuesto 1er Año],Table1[Presupuesto 2do Año],Table1[Presupuesto 3er Año],Table1[Presupuesto 4to Año])</f>
        <v>0</v>
      </c>
      <c r="AF67" s="81"/>
      <c r="AG67" s="74"/>
      <c r="AH67" s="74"/>
      <c r="AI67" s="74"/>
      <c r="AJ67" s="76"/>
      <c r="AK67" s="76"/>
      <c r="AL67" s="82" t="str">
        <f>IFERROR(IF($B$2= VLOOKUP(LEFT(Table1[Objetivo estratégico],255),Table2[[#All],[255 caracteres]:[CodObjEst]],2,FALSE), CONCATENATE($B$2,".",VLOOKUP(LEFT(Table1[Objetivo estratégico],255),Table2[[#All],[255 caracteres]:[CodObjEst]],3,FALSE)),""),"")</f>
        <v/>
      </c>
      <c r="AM67" s="83" t="str">
        <f>IFERROR(IF(AND(Table1[ID ObjEst]&lt;&gt;"",FIND(Table1[[#This Row],[ID ObjEst]], VLOOKUP(LEFT(Table1[Objetivo operativo],255),Table4[[#All],[255]:[SiglaObjOp]],3,FALSE))), CONCATENATE(VLOOKUP(LEFT(Table1[Objetivo operativo],255),Table4[[#All],[255]:[SiglaObjOp]],3,FALSE),""),""),"")</f>
        <v/>
      </c>
    </row>
    <row r="68" spans="1:39" ht="63.75" customHeight="1" x14ac:dyDescent="0.3">
      <c r="A68" s="74"/>
      <c r="B68" s="74"/>
      <c r="C68" s="74"/>
      <c r="D68" s="74"/>
      <c r="E68" s="75"/>
      <c r="F68" s="76"/>
      <c r="G68" s="77"/>
      <c r="H68" s="74"/>
      <c r="I68" s="74"/>
      <c r="J68" s="74"/>
      <c r="K68" s="74"/>
      <c r="L68" s="74"/>
      <c r="M68" s="74"/>
      <c r="N68" s="74"/>
      <c r="O68" s="78"/>
      <c r="P68" s="78"/>
      <c r="Q68" s="74"/>
      <c r="R68" s="74"/>
      <c r="S68" s="74"/>
      <c r="T68" s="74"/>
      <c r="U68" s="79"/>
      <c r="V68" s="79"/>
      <c r="W68" s="74" t="str">
        <f>IF(NOT(ISBLANK(Table1[Fecha Inicio])),YEAR(Table1[Fecha Inicio]),"")</f>
        <v/>
      </c>
      <c r="X68" s="80"/>
      <c r="Y68" s="77" t="str">
        <f>IF(AND(NOT(ISBLANK(Table1[Fecha Inicio])),NOT(ISBLANK(Table1[Fecha Fin])),YEAR(Table1[[#This Row],[Fecha Fin]]&gt;=Table1[[#This Row],[1er año]])),Table1[[#This Row],[1er año]]+1,"")</f>
        <v/>
      </c>
      <c r="Z68" s="80"/>
      <c r="AA68" s="77" t="str">
        <f>IF(AND(NOT(ISBLANK(Table1[Fecha Inicio])),NOT(ISBLANK(Table1[Fecha Fin])),YEAR(Table1[[#This Row],[Fecha Fin]])&gt;Table1[[#This Row],[2do Año]]),Table1[[#This Row],[2do Año]]+1,"")</f>
        <v/>
      </c>
      <c r="AB68" s="80"/>
      <c r="AC68" s="77" t="str">
        <f>IF(AND(NOT(ISBLANK(Table1[Fecha Inicio])),NOT(ISBLANK(Table1[Fecha Fin])),YEAR(Table1[[#This Row],[Fecha Fin]])&gt;Table1[[#This Row],[3er Año]]),Table1[[#This Row],[3er Año]]+1,"")</f>
        <v/>
      </c>
      <c r="AD68" s="80"/>
      <c r="AE68" s="80">
        <f>SUM(Table1[Presupuesto 1er Año],Table1[Presupuesto 2do Año],Table1[Presupuesto 3er Año],Table1[Presupuesto 4to Año])</f>
        <v>0</v>
      </c>
      <c r="AF68" s="81"/>
      <c r="AG68" s="74"/>
      <c r="AH68" s="74"/>
      <c r="AI68" s="74"/>
      <c r="AJ68" s="76"/>
      <c r="AK68" s="76"/>
      <c r="AL68" s="82" t="str">
        <f>IFERROR(IF($B$2= VLOOKUP(LEFT(Table1[Objetivo estratégico],255),Table2[[#All],[255 caracteres]:[CodObjEst]],2,FALSE), CONCATENATE($B$2,".",VLOOKUP(LEFT(Table1[Objetivo estratégico],255),Table2[[#All],[255 caracteres]:[CodObjEst]],3,FALSE)),""),"")</f>
        <v/>
      </c>
      <c r="AM68" s="83" t="str">
        <f>IFERROR(IF(AND(Table1[ID ObjEst]&lt;&gt;"",FIND(Table1[[#This Row],[ID ObjEst]], VLOOKUP(LEFT(Table1[Objetivo operativo],255),Table4[[#All],[255]:[SiglaObjOp]],3,FALSE))), CONCATENATE(VLOOKUP(LEFT(Table1[Objetivo operativo],255),Table4[[#All],[255]:[SiglaObjOp]],3,FALSE),""),""),"")</f>
        <v/>
      </c>
    </row>
    <row r="69" spans="1:39" ht="63.75" customHeight="1" x14ac:dyDescent="0.3">
      <c r="A69" s="74"/>
      <c r="B69" s="74"/>
      <c r="C69" s="74"/>
      <c r="D69" s="74"/>
      <c r="E69" s="75"/>
      <c r="F69" s="76"/>
      <c r="G69" s="77"/>
      <c r="H69" s="74"/>
      <c r="I69" s="74"/>
      <c r="J69" s="74"/>
      <c r="K69" s="74"/>
      <c r="L69" s="74"/>
      <c r="M69" s="74"/>
      <c r="N69" s="74"/>
      <c r="O69" s="78"/>
      <c r="P69" s="78"/>
      <c r="Q69" s="74"/>
      <c r="R69" s="74"/>
      <c r="S69" s="74"/>
      <c r="T69" s="74"/>
      <c r="U69" s="79"/>
      <c r="V69" s="79"/>
      <c r="W69" s="74" t="str">
        <f>IF(NOT(ISBLANK(Table1[Fecha Inicio])),YEAR(Table1[Fecha Inicio]),"")</f>
        <v/>
      </c>
      <c r="X69" s="80"/>
      <c r="Y69" s="77" t="str">
        <f>IF(AND(NOT(ISBLANK(Table1[Fecha Inicio])),NOT(ISBLANK(Table1[Fecha Fin])),YEAR(Table1[[#This Row],[Fecha Fin]]&gt;=Table1[[#This Row],[1er año]])),Table1[[#This Row],[1er año]]+1,"")</f>
        <v/>
      </c>
      <c r="Z69" s="80"/>
      <c r="AA69" s="77" t="str">
        <f>IF(AND(NOT(ISBLANK(Table1[Fecha Inicio])),NOT(ISBLANK(Table1[Fecha Fin])),YEAR(Table1[[#This Row],[Fecha Fin]])&gt;Table1[[#This Row],[2do Año]]),Table1[[#This Row],[2do Año]]+1,"")</f>
        <v/>
      </c>
      <c r="AB69" s="80"/>
      <c r="AC69" s="77" t="str">
        <f>IF(AND(NOT(ISBLANK(Table1[Fecha Inicio])),NOT(ISBLANK(Table1[Fecha Fin])),YEAR(Table1[[#This Row],[Fecha Fin]])&gt;Table1[[#This Row],[3er Año]]),Table1[[#This Row],[3er Año]]+1,"")</f>
        <v/>
      </c>
      <c r="AD69" s="80"/>
      <c r="AE69" s="80">
        <f>SUM(Table1[Presupuesto 1er Año],Table1[Presupuesto 2do Año],Table1[Presupuesto 3er Año],Table1[Presupuesto 4to Año])</f>
        <v>0</v>
      </c>
      <c r="AF69" s="81"/>
      <c r="AG69" s="74"/>
      <c r="AH69" s="74"/>
      <c r="AI69" s="74"/>
      <c r="AJ69" s="76"/>
      <c r="AK69" s="76"/>
      <c r="AL69" s="82" t="str">
        <f>IFERROR(IF($B$2= VLOOKUP(LEFT(Table1[Objetivo estratégico],255),Table2[[#All],[255 caracteres]:[CodObjEst]],2,FALSE), CONCATENATE($B$2,".",VLOOKUP(LEFT(Table1[Objetivo estratégico],255),Table2[[#All],[255 caracteres]:[CodObjEst]],3,FALSE)),""),"")</f>
        <v/>
      </c>
      <c r="AM69" s="83" t="str">
        <f>IFERROR(IF(AND(Table1[ID ObjEst]&lt;&gt;"",FIND(Table1[[#This Row],[ID ObjEst]], VLOOKUP(LEFT(Table1[Objetivo operativo],255),Table4[[#All],[255]:[SiglaObjOp]],3,FALSE))), CONCATENATE(VLOOKUP(LEFT(Table1[Objetivo operativo],255),Table4[[#All],[255]:[SiglaObjOp]],3,FALSE),""),""),"")</f>
        <v/>
      </c>
    </row>
    <row r="70" spans="1:39" ht="63.75" customHeight="1" x14ac:dyDescent="0.3">
      <c r="A70" s="74"/>
      <c r="B70" s="74"/>
      <c r="C70" s="74"/>
      <c r="D70" s="74"/>
      <c r="E70" s="75"/>
      <c r="F70" s="76"/>
      <c r="G70" s="77"/>
      <c r="H70" s="74"/>
      <c r="I70" s="74"/>
      <c r="J70" s="74"/>
      <c r="K70" s="74"/>
      <c r="L70" s="74"/>
      <c r="M70" s="74"/>
      <c r="N70" s="74"/>
      <c r="O70" s="78"/>
      <c r="P70" s="78"/>
      <c r="Q70" s="74"/>
      <c r="R70" s="74"/>
      <c r="S70" s="74"/>
      <c r="T70" s="74"/>
      <c r="U70" s="79"/>
      <c r="V70" s="79"/>
      <c r="W70" s="74" t="str">
        <f>IF(NOT(ISBLANK(Table1[Fecha Inicio])),YEAR(Table1[Fecha Inicio]),"")</f>
        <v/>
      </c>
      <c r="X70" s="80"/>
      <c r="Y70" s="77" t="str">
        <f>IF(AND(NOT(ISBLANK(Table1[Fecha Inicio])),NOT(ISBLANK(Table1[Fecha Fin])),YEAR(Table1[[#This Row],[Fecha Fin]]&gt;=Table1[[#This Row],[1er año]])),Table1[[#This Row],[1er año]]+1,"")</f>
        <v/>
      </c>
      <c r="Z70" s="80"/>
      <c r="AA70" s="77" t="str">
        <f>IF(AND(NOT(ISBLANK(Table1[Fecha Inicio])),NOT(ISBLANK(Table1[Fecha Fin])),YEAR(Table1[[#This Row],[Fecha Fin]])&gt;Table1[[#This Row],[2do Año]]),Table1[[#This Row],[2do Año]]+1,"")</f>
        <v/>
      </c>
      <c r="AB70" s="80"/>
      <c r="AC70" s="77" t="str">
        <f>IF(AND(NOT(ISBLANK(Table1[Fecha Inicio])),NOT(ISBLANK(Table1[Fecha Fin])),YEAR(Table1[[#This Row],[Fecha Fin]])&gt;Table1[[#This Row],[3er Año]]),Table1[[#This Row],[3er Año]]+1,"")</f>
        <v/>
      </c>
      <c r="AD70" s="80"/>
      <c r="AE70" s="80">
        <f>SUM(Table1[Presupuesto 1er Año],Table1[Presupuesto 2do Año],Table1[Presupuesto 3er Año],Table1[Presupuesto 4to Año])</f>
        <v>0</v>
      </c>
      <c r="AF70" s="81"/>
      <c r="AG70" s="74"/>
      <c r="AH70" s="74"/>
      <c r="AI70" s="74"/>
      <c r="AJ70" s="76"/>
      <c r="AK70" s="76"/>
      <c r="AL70" s="82" t="str">
        <f>IFERROR(IF($B$2= VLOOKUP(LEFT(Table1[Objetivo estratégico],255),Table2[[#All],[255 caracteres]:[CodObjEst]],2,FALSE), CONCATENATE($B$2,".",VLOOKUP(LEFT(Table1[Objetivo estratégico],255),Table2[[#All],[255 caracteres]:[CodObjEst]],3,FALSE)),""),"")</f>
        <v/>
      </c>
      <c r="AM70" s="83" t="str">
        <f>IFERROR(IF(AND(Table1[ID ObjEst]&lt;&gt;"",FIND(Table1[[#This Row],[ID ObjEst]], VLOOKUP(LEFT(Table1[Objetivo operativo],255),Table4[[#All],[255]:[SiglaObjOp]],3,FALSE))), CONCATENATE(VLOOKUP(LEFT(Table1[Objetivo operativo],255),Table4[[#All],[255]:[SiglaObjOp]],3,FALSE),""),""),"")</f>
        <v/>
      </c>
    </row>
    <row r="71" spans="1:39" ht="63.75" customHeight="1" x14ac:dyDescent="0.3">
      <c r="A71" s="74"/>
      <c r="B71" s="74"/>
      <c r="C71" s="74"/>
      <c r="D71" s="74"/>
      <c r="E71" s="75"/>
      <c r="F71" s="76"/>
      <c r="G71" s="77"/>
      <c r="H71" s="74"/>
      <c r="I71" s="74"/>
      <c r="J71" s="74"/>
      <c r="K71" s="74"/>
      <c r="L71" s="74"/>
      <c r="M71" s="74"/>
      <c r="N71" s="74"/>
      <c r="O71" s="78"/>
      <c r="P71" s="78"/>
      <c r="Q71" s="74"/>
      <c r="R71" s="74"/>
      <c r="S71" s="74"/>
      <c r="T71" s="74"/>
      <c r="U71" s="79"/>
      <c r="V71" s="79"/>
      <c r="W71" s="74" t="str">
        <f>IF(NOT(ISBLANK(Table1[Fecha Inicio])),YEAR(Table1[Fecha Inicio]),"")</f>
        <v/>
      </c>
      <c r="X71" s="80"/>
      <c r="Y71" s="77" t="str">
        <f>IF(AND(NOT(ISBLANK(Table1[Fecha Inicio])),NOT(ISBLANK(Table1[Fecha Fin])),YEAR(Table1[[#This Row],[Fecha Fin]]&gt;=Table1[[#This Row],[1er año]])),Table1[[#This Row],[1er año]]+1,"")</f>
        <v/>
      </c>
      <c r="Z71" s="80"/>
      <c r="AA71" s="77" t="str">
        <f>IF(AND(NOT(ISBLANK(Table1[Fecha Inicio])),NOT(ISBLANK(Table1[Fecha Fin])),YEAR(Table1[[#This Row],[Fecha Fin]])&gt;Table1[[#This Row],[2do Año]]),Table1[[#This Row],[2do Año]]+1,"")</f>
        <v/>
      </c>
      <c r="AB71" s="80"/>
      <c r="AC71" s="77" t="str">
        <f>IF(AND(NOT(ISBLANK(Table1[Fecha Inicio])),NOT(ISBLANK(Table1[Fecha Fin])),YEAR(Table1[[#This Row],[Fecha Fin]])&gt;Table1[[#This Row],[3er Año]]),Table1[[#This Row],[3er Año]]+1,"")</f>
        <v/>
      </c>
      <c r="AD71" s="80"/>
      <c r="AE71" s="80">
        <f>SUM(Table1[Presupuesto 1er Año],Table1[Presupuesto 2do Año],Table1[Presupuesto 3er Año],Table1[Presupuesto 4to Año])</f>
        <v>0</v>
      </c>
      <c r="AF71" s="81"/>
      <c r="AG71" s="74"/>
      <c r="AH71" s="74"/>
      <c r="AI71" s="74"/>
      <c r="AJ71" s="76"/>
      <c r="AK71" s="76"/>
      <c r="AL71" s="82" t="str">
        <f>IFERROR(IF($B$2= VLOOKUP(LEFT(Table1[Objetivo estratégico],255),Table2[[#All],[255 caracteres]:[CodObjEst]],2,FALSE), CONCATENATE($B$2,".",VLOOKUP(LEFT(Table1[Objetivo estratégico],255),Table2[[#All],[255 caracteres]:[CodObjEst]],3,FALSE)),""),"")</f>
        <v/>
      </c>
      <c r="AM71" s="83" t="str">
        <f>IFERROR(IF(AND(Table1[ID ObjEst]&lt;&gt;"",FIND(Table1[[#This Row],[ID ObjEst]], VLOOKUP(LEFT(Table1[Objetivo operativo],255),Table4[[#All],[255]:[SiglaObjOp]],3,FALSE))), CONCATENATE(VLOOKUP(LEFT(Table1[Objetivo operativo],255),Table4[[#All],[255]:[SiglaObjOp]],3,FALSE),""),""),"")</f>
        <v/>
      </c>
    </row>
    <row r="72" spans="1:39" ht="63.75" customHeight="1" x14ac:dyDescent="0.3">
      <c r="A72" s="74"/>
      <c r="B72" s="74"/>
      <c r="C72" s="74"/>
      <c r="D72" s="74"/>
      <c r="E72" s="75"/>
      <c r="F72" s="76"/>
      <c r="G72" s="77"/>
      <c r="H72" s="74"/>
      <c r="I72" s="74"/>
      <c r="J72" s="74"/>
      <c r="K72" s="74"/>
      <c r="L72" s="74"/>
      <c r="M72" s="74"/>
      <c r="N72" s="74"/>
      <c r="O72" s="78"/>
      <c r="P72" s="78"/>
      <c r="Q72" s="74"/>
      <c r="R72" s="74"/>
      <c r="S72" s="74"/>
      <c r="T72" s="74"/>
      <c r="U72" s="79"/>
      <c r="V72" s="79"/>
      <c r="W72" s="74" t="str">
        <f>IF(NOT(ISBLANK(Table1[Fecha Inicio])),YEAR(Table1[Fecha Inicio]),"")</f>
        <v/>
      </c>
      <c r="X72" s="80"/>
      <c r="Y72" s="77" t="str">
        <f>IF(AND(NOT(ISBLANK(Table1[Fecha Inicio])),NOT(ISBLANK(Table1[Fecha Fin])),YEAR(Table1[[#This Row],[Fecha Fin]]&gt;=Table1[[#This Row],[1er año]])),Table1[[#This Row],[1er año]]+1,"")</f>
        <v/>
      </c>
      <c r="Z72" s="80"/>
      <c r="AA72" s="77" t="str">
        <f>IF(AND(NOT(ISBLANK(Table1[Fecha Inicio])),NOT(ISBLANK(Table1[Fecha Fin])),YEAR(Table1[[#This Row],[Fecha Fin]])&gt;Table1[[#This Row],[2do Año]]),Table1[[#This Row],[2do Año]]+1,"")</f>
        <v/>
      </c>
      <c r="AB72" s="80"/>
      <c r="AC72" s="77" t="str">
        <f>IF(AND(NOT(ISBLANK(Table1[Fecha Inicio])),NOT(ISBLANK(Table1[Fecha Fin])),YEAR(Table1[[#This Row],[Fecha Fin]])&gt;Table1[[#This Row],[3er Año]]),Table1[[#This Row],[3er Año]]+1,"")</f>
        <v/>
      </c>
      <c r="AD72" s="80"/>
      <c r="AE72" s="80">
        <f>SUM(Table1[Presupuesto 1er Año],Table1[Presupuesto 2do Año],Table1[Presupuesto 3er Año],Table1[Presupuesto 4to Año])</f>
        <v>0</v>
      </c>
      <c r="AF72" s="81"/>
      <c r="AG72" s="74"/>
      <c r="AH72" s="74"/>
      <c r="AI72" s="74"/>
      <c r="AJ72" s="76"/>
      <c r="AK72" s="76"/>
      <c r="AL72" s="82" t="str">
        <f>IFERROR(IF($B$2= VLOOKUP(LEFT(Table1[Objetivo estratégico],255),Table2[[#All],[255 caracteres]:[CodObjEst]],2,FALSE), CONCATENATE($B$2,".",VLOOKUP(LEFT(Table1[Objetivo estratégico],255),Table2[[#All],[255 caracteres]:[CodObjEst]],3,FALSE)),""),"")</f>
        <v/>
      </c>
      <c r="AM72" s="83" t="str">
        <f>IFERROR(IF(AND(Table1[ID ObjEst]&lt;&gt;"",FIND(Table1[[#This Row],[ID ObjEst]], VLOOKUP(LEFT(Table1[Objetivo operativo],255),Table4[[#All],[255]:[SiglaObjOp]],3,FALSE))), CONCATENATE(VLOOKUP(LEFT(Table1[Objetivo operativo],255),Table4[[#All],[255]:[SiglaObjOp]],3,FALSE),""),""),"")</f>
        <v/>
      </c>
    </row>
    <row r="73" spans="1:39" ht="63.75" customHeight="1" x14ac:dyDescent="0.3">
      <c r="A73" s="74"/>
      <c r="B73" s="74"/>
      <c r="C73" s="74"/>
      <c r="D73" s="74"/>
      <c r="E73" s="75"/>
      <c r="F73" s="76"/>
      <c r="G73" s="77"/>
      <c r="H73" s="74"/>
      <c r="I73" s="74"/>
      <c r="J73" s="74"/>
      <c r="K73" s="74"/>
      <c r="L73" s="74"/>
      <c r="M73" s="74"/>
      <c r="N73" s="74"/>
      <c r="O73" s="78"/>
      <c r="P73" s="78"/>
      <c r="Q73" s="74"/>
      <c r="R73" s="74"/>
      <c r="S73" s="74"/>
      <c r="T73" s="74"/>
      <c r="U73" s="79"/>
      <c r="V73" s="79"/>
      <c r="W73" s="74" t="str">
        <f>IF(NOT(ISBLANK(Table1[Fecha Inicio])),YEAR(Table1[Fecha Inicio]),"")</f>
        <v/>
      </c>
      <c r="X73" s="80"/>
      <c r="Y73" s="77" t="str">
        <f>IF(AND(NOT(ISBLANK(Table1[Fecha Inicio])),NOT(ISBLANK(Table1[Fecha Fin])),YEAR(Table1[[#This Row],[Fecha Fin]]&gt;=Table1[[#This Row],[1er año]])),Table1[[#This Row],[1er año]]+1,"")</f>
        <v/>
      </c>
      <c r="Z73" s="80"/>
      <c r="AA73" s="77" t="str">
        <f>IF(AND(NOT(ISBLANK(Table1[Fecha Inicio])),NOT(ISBLANK(Table1[Fecha Fin])),YEAR(Table1[[#This Row],[Fecha Fin]])&gt;Table1[[#This Row],[2do Año]]),Table1[[#This Row],[2do Año]]+1,"")</f>
        <v/>
      </c>
      <c r="AB73" s="80"/>
      <c r="AC73" s="77" t="str">
        <f>IF(AND(NOT(ISBLANK(Table1[Fecha Inicio])),NOT(ISBLANK(Table1[Fecha Fin])),YEAR(Table1[[#This Row],[Fecha Fin]])&gt;Table1[[#This Row],[3er Año]]),Table1[[#This Row],[3er Año]]+1,"")</f>
        <v/>
      </c>
      <c r="AD73" s="80"/>
      <c r="AE73" s="80">
        <f>SUM(Table1[Presupuesto 1er Año],Table1[Presupuesto 2do Año],Table1[Presupuesto 3er Año],Table1[Presupuesto 4to Año])</f>
        <v>0</v>
      </c>
      <c r="AF73" s="81"/>
      <c r="AG73" s="74"/>
      <c r="AH73" s="74"/>
      <c r="AI73" s="74"/>
      <c r="AJ73" s="76"/>
      <c r="AK73" s="76"/>
      <c r="AL73" s="82" t="str">
        <f>IFERROR(IF($B$2= VLOOKUP(LEFT(Table1[Objetivo estratégico],255),Table2[[#All],[255 caracteres]:[CodObjEst]],2,FALSE), CONCATENATE($B$2,".",VLOOKUP(LEFT(Table1[Objetivo estratégico],255),Table2[[#All],[255 caracteres]:[CodObjEst]],3,FALSE)),""),"")</f>
        <v/>
      </c>
      <c r="AM73" s="83" t="str">
        <f>IFERROR(IF(AND(Table1[ID ObjEst]&lt;&gt;"",FIND(Table1[[#This Row],[ID ObjEst]], VLOOKUP(LEFT(Table1[Objetivo operativo],255),Table4[[#All],[255]:[SiglaObjOp]],3,FALSE))), CONCATENATE(VLOOKUP(LEFT(Table1[Objetivo operativo],255),Table4[[#All],[255]:[SiglaObjOp]],3,FALSE),""),""),"")</f>
        <v/>
      </c>
    </row>
    <row r="74" spans="1:39" ht="63.75" customHeight="1" x14ac:dyDescent="0.3">
      <c r="A74" s="74"/>
      <c r="B74" s="74"/>
      <c r="C74" s="74"/>
      <c r="D74" s="74"/>
      <c r="E74" s="75"/>
      <c r="F74" s="76"/>
      <c r="G74" s="77"/>
      <c r="H74" s="74"/>
      <c r="I74" s="74"/>
      <c r="J74" s="74"/>
      <c r="K74" s="74"/>
      <c r="L74" s="74"/>
      <c r="M74" s="74"/>
      <c r="N74" s="74"/>
      <c r="O74" s="78"/>
      <c r="P74" s="78"/>
      <c r="Q74" s="74"/>
      <c r="R74" s="74"/>
      <c r="S74" s="74"/>
      <c r="T74" s="74"/>
      <c r="U74" s="79"/>
      <c r="V74" s="79"/>
      <c r="W74" s="74" t="str">
        <f>IF(NOT(ISBLANK(Table1[Fecha Inicio])),YEAR(Table1[Fecha Inicio]),"")</f>
        <v/>
      </c>
      <c r="X74" s="80"/>
      <c r="Y74" s="77" t="str">
        <f>IF(AND(NOT(ISBLANK(Table1[Fecha Inicio])),NOT(ISBLANK(Table1[Fecha Fin])),YEAR(Table1[[#This Row],[Fecha Fin]]&gt;=Table1[[#This Row],[1er año]])),Table1[[#This Row],[1er año]]+1,"")</f>
        <v/>
      </c>
      <c r="Z74" s="80"/>
      <c r="AA74" s="77" t="str">
        <f>IF(AND(NOT(ISBLANK(Table1[Fecha Inicio])),NOT(ISBLANK(Table1[Fecha Fin])),YEAR(Table1[[#This Row],[Fecha Fin]])&gt;Table1[[#This Row],[2do Año]]),Table1[[#This Row],[2do Año]]+1,"")</f>
        <v/>
      </c>
      <c r="AB74" s="80"/>
      <c r="AC74" s="77" t="str">
        <f>IF(AND(NOT(ISBLANK(Table1[Fecha Inicio])),NOT(ISBLANK(Table1[Fecha Fin])),YEAR(Table1[[#This Row],[Fecha Fin]])&gt;Table1[[#This Row],[3er Año]]),Table1[[#This Row],[3er Año]]+1,"")</f>
        <v/>
      </c>
      <c r="AD74" s="80"/>
      <c r="AE74" s="80">
        <f>SUM(Table1[Presupuesto 1er Año],Table1[Presupuesto 2do Año],Table1[Presupuesto 3er Año],Table1[Presupuesto 4to Año])</f>
        <v>0</v>
      </c>
      <c r="AF74" s="81"/>
      <c r="AG74" s="74"/>
      <c r="AH74" s="74"/>
      <c r="AI74" s="74"/>
      <c r="AJ74" s="76"/>
      <c r="AK74" s="76"/>
      <c r="AL74" s="82" t="str">
        <f>IFERROR(IF($B$2= VLOOKUP(LEFT(Table1[Objetivo estratégico],255),Table2[[#All],[255 caracteres]:[CodObjEst]],2,FALSE), CONCATENATE($B$2,".",VLOOKUP(LEFT(Table1[Objetivo estratégico],255),Table2[[#All],[255 caracteres]:[CodObjEst]],3,FALSE)),""),"")</f>
        <v/>
      </c>
      <c r="AM74" s="83" t="str">
        <f>IFERROR(IF(AND(Table1[ID ObjEst]&lt;&gt;"",FIND(Table1[[#This Row],[ID ObjEst]], VLOOKUP(LEFT(Table1[Objetivo operativo],255),Table4[[#All],[255]:[SiglaObjOp]],3,FALSE))), CONCATENATE(VLOOKUP(LEFT(Table1[Objetivo operativo],255),Table4[[#All],[255]:[SiglaObjOp]],3,FALSE),""),""),"")</f>
        <v/>
      </c>
    </row>
    <row r="75" spans="1:39" ht="63.75" customHeight="1" x14ac:dyDescent="0.3">
      <c r="A75" s="74"/>
      <c r="B75" s="74"/>
      <c r="C75" s="74"/>
      <c r="D75" s="74"/>
      <c r="E75" s="75"/>
      <c r="F75" s="76"/>
      <c r="G75" s="77"/>
      <c r="H75" s="74"/>
      <c r="I75" s="74"/>
      <c r="J75" s="74"/>
      <c r="K75" s="74"/>
      <c r="L75" s="74"/>
      <c r="M75" s="74"/>
      <c r="N75" s="74"/>
      <c r="O75" s="78"/>
      <c r="P75" s="78"/>
      <c r="Q75" s="74"/>
      <c r="R75" s="74"/>
      <c r="S75" s="74"/>
      <c r="T75" s="74"/>
      <c r="U75" s="79"/>
      <c r="V75" s="79"/>
      <c r="W75" s="74" t="str">
        <f>IF(NOT(ISBLANK(Table1[Fecha Inicio])),YEAR(Table1[Fecha Inicio]),"")</f>
        <v/>
      </c>
      <c r="X75" s="80"/>
      <c r="Y75" s="77" t="str">
        <f>IF(AND(NOT(ISBLANK(Table1[Fecha Inicio])),NOT(ISBLANK(Table1[Fecha Fin])),YEAR(Table1[[#This Row],[Fecha Fin]]&gt;=Table1[[#This Row],[1er año]])),Table1[[#This Row],[1er año]]+1,"")</f>
        <v/>
      </c>
      <c r="Z75" s="80"/>
      <c r="AA75" s="77" t="str">
        <f>IF(AND(NOT(ISBLANK(Table1[Fecha Inicio])),NOT(ISBLANK(Table1[Fecha Fin])),YEAR(Table1[[#This Row],[Fecha Fin]])&gt;Table1[[#This Row],[2do Año]]),Table1[[#This Row],[2do Año]]+1,"")</f>
        <v/>
      </c>
      <c r="AB75" s="80"/>
      <c r="AC75" s="77" t="str">
        <f>IF(AND(NOT(ISBLANK(Table1[Fecha Inicio])),NOT(ISBLANK(Table1[Fecha Fin])),YEAR(Table1[[#This Row],[Fecha Fin]])&gt;Table1[[#This Row],[3er Año]]),Table1[[#This Row],[3er Año]]+1,"")</f>
        <v/>
      </c>
      <c r="AD75" s="80"/>
      <c r="AE75" s="80">
        <f>SUM(Table1[Presupuesto 1er Año],Table1[Presupuesto 2do Año],Table1[Presupuesto 3er Año],Table1[Presupuesto 4to Año])</f>
        <v>0</v>
      </c>
      <c r="AF75" s="81"/>
      <c r="AG75" s="74"/>
      <c r="AH75" s="74"/>
      <c r="AI75" s="74"/>
      <c r="AJ75" s="76"/>
      <c r="AK75" s="76"/>
      <c r="AL75" s="82" t="str">
        <f>IFERROR(IF($B$2= VLOOKUP(LEFT(Table1[Objetivo estratégico],255),Table2[[#All],[255 caracteres]:[CodObjEst]],2,FALSE), CONCATENATE($B$2,".",VLOOKUP(LEFT(Table1[Objetivo estratégico],255),Table2[[#All],[255 caracteres]:[CodObjEst]],3,FALSE)),""),"")</f>
        <v/>
      </c>
      <c r="AM75" s="83" t="str">
        <f>IFERROR(IF(AND(Table1[ID ObjEst]&lt;&gt;"",FIND(Table1[[#This Row],[ID ObjEst]], VLOOKUP(LEFT(Table1[Objetivo operativo],255),Table4[[#All],[255]:[SiglaObjOp]],3,FALSE))), CONCATENATE(VLOOKUP(LEFT(Table1[Objetivo operativo],255),Table4[[#All],[255]:[SiglaObjOp]],3,FALSE),""),""),"")</f>
        <v/>
      </c>
    </row>
    <row r="76" spans="1:39" ht="63.75" customHeight="1" x14ac:dyDescent="0.3">
      <c r="A76" s="74"/>
      <c r="B76" s="74"/>
      <c r="C76" s="74"/>
      <c r="D76" s="74"/>
      <c r="E76" s="75"/>
      <c r="F76" s="76"/>
      <c r="G76" s="77"/>
      <c r="H76" s="74"/>
      <c r="I76" s="74"/>
      <c r="J76" s="74"/>
      <c r="K76" s="74"/>
      <c r="L76" s="74"/>
      <c r="M76" s="74"/>
      <c r="N76" s="74"/>
      <c r="O76" s="78"/>
      <c r="P76" s="78"/>
      <c r="Q76" s="74"/>
      <c r="R76" s="74"/>
      <c r="S76" s="74"/>
      <c r="T76" s="74"/>
      <c r="U76" s="79"/>
      <c r="V76" s="79"/>
      <c r="W76" s="74" t="str">
        <f>IF(NOT(ISBLANK(Table1[Fecha Inicio])),YEAR(Table1[Fecha Inicio]),"")</f>
        <v/>
      </c>
      <c r="X76" s="80"/>
      <c r="Y76" s="77" t="str">
        <f>IF(AND(NOT(ISBLANK(Table1[Fecha Inicio])),NOT(ISBLANK(Table1[Fecha Fin])),YEAR(Table1[[#This Row],[Fecha Fin]]&gt;=Table1[[#This Row],[1er año]])),Table1[[#This Row],[1er año]]+1,"")</f>
        <v/>
      </c>
      <c r="Z76" s="80"/>
      <c r="AA76" s="77" t="str">
        <f>IF(AND(NOT(ISBLANK(Table1[Fecha Inicio])),NOT(ISBLANK(Table1[Fecha Fin])),YEAR(Table1[[#This Row],[Fecha Fin]])&gt;Table1[[#This Row],[2do Año]]),Table1[[#This Row],[2do Año]]+1,"")</f>
        <v/>
      </c>
      <c r="AB76" s="80"/>
      <c r="AC76" s="77" t="str">
        <f>IF(AND(NOT(ISBLANK(Table1[Fecha Inicio])),NOT(ISBLANK(Table1[Fecha Fin])),YEAR(Table1[[#This Row],[Fecha Fin]])&gt;Table1[[#This Row],[3er Año]]),Table1[[#This Row],[3er Año]]+1,"")</f>
        <v/>
      </c>
      <c r="AD76" s="80"/>
      <c r="AE76" s="80">
        <f>SUM(Table1[Presupuesto 1er Año],Table1[Presupuesto 2do Año],Table1[Presupuesto 3er Año],Table1[Presupuesto 4to Año])</f>
        <v>0</v>
      </c>
      <c r="AF76" s="81"/>
      <c r="AG76" s="74"/>
      <c r="AH76" s="74"/>
      <c r="AI76" s="74"/>
      <c r="AJ76" s="76"/>
      <c r="AK76" s="76"/>
      <c r="AL76" s="82" t="str">
        <f>IFERROR(IF($B$2= VLOOKUP(LEFT(Table1[Objetivo estratégico],255),Table2[[#All],[255 caracteres]:[CodObjEst]],2,FALSE), CONCATENATE($B$2,".",VLOOKUP(LEFT(Table1[Objetivo estratégico],255),Table2[[#All],[255 caracteres]:[CodObjEst]],3,FALSE)),""),"")</f>
        <v/>
      </c>
      <c r="AM76" s="83" t="str">
        <f>IFERROR(IF(AND(Table1[ID ObjEst]&lt;&gt;"",FIND(Table1[[#This Row],[ID ObjEst]], VLOOKUP(LEFT(Table1[Objetivo operativo],255),Table4[[#All],[255]:[SiglaObjOp]],3,FALSE))), CONCATENATE(VLOOKUP(LEFT(Table1[Objetivo operativo],255),Table4[[#All],[255]:[SiglaObjOp]],3,FALSE),""),""),"")</f>
        <v/>
      </c>
    </row>
    <row r="77" spans="1:39" ht="63.75" customHeight="1" x14ac:dyDescent="0.3">
      <c r="A77" s="74"/>
      <c r="B77" s="74"/>
      <c r="C77" s="74"/>
      <c r="D77" s="74"/>
      <c r="E77" s="75"/>
      <c r="F77" s="76"/>
      <c r="G77" s="77"/>
      <c r="H77" s="74"/>
      <c r="I77" s="74"/>
      <c r="J77" s="74"/>
      <c r="K77" s="74"/>
      <c r="L77" s="74"/>
      <c r="M77" s="74"/>
      <c r="N77" s="74"/>
      <c r="O77" s="78"/>
      <c r="P77" s="78"/>
      <c r="Q77" s="74"/>
      <c r="R77" s="74"/>
      <c r="S77" s="74"/>
      <c r="T77" s="74"/>
      <c r="U77" s="79"/>
      <c r="V77" s="79"/>
      <c r="W77" s="74" t="str">
        <f>IF(NOT(ISBLANK(Table1[Fecha Inicio])),YEAR(Table1[Fecha Inicio]),"")</f>
        <v/>
      </c>
      <c r="X77" s="80"/>
      <c r="Y77" s="77" t="str">
        <f>IF(AND(NOT(ISBLANK(Table1[Fecha Inicio])),NOT(ISBLANK(Table1[Fecha Fin])),YEAR(Table1[[#This Row],[Fecha Fin]]&gt;=Table1[[#This Row],[1er año]])),Table1[[#This Row],[1er año]]+1,"")</f>
        <v/>
      </c>
      <c r="Z77" s="80"/>
      <c r="AA77" s="77" t="str">
        <f>IF(AND(NOT(ISBLANK(Table1[Fecha Inicio])),NOT(ISBLANK(Table1[Fecha Fin])),YEAR(Table1[[#This Row],[Fecha Fin]])&gt;Table1[[#This Row],[2do Año]]),Table1[[#This Row],[2do Año]]+1,"")</f>
        <v/>
      </c>
      <c r="AB77" s="80"/>
      <c r="AC77" s="77" t="str">
        <f>IF(AND(NOT(ISBLANK(Table1[Fecha Inicio])),NOT(ISBLANK(Table1[Fecha Fin])),YEAR(Table1[[#This Row],[Fecha Fin]])&gt;Table1[[#This Row],[3er Año]]),Table1[[#This Row],[3er Año]]+1,"")</f>
        <v/>
      </c>
      <c r="AD77" s="80"/>
      <c r="AE77" s="80">
        <f>SUM(Table1[Presupuesto 1er Año],Table1[Presupuesto 2do Año],Table1[Presupuesto 3er Año],Table1[Presupuesto 4to Año])</f>
        <v>0</v>
      </c>
      <c r="AF77" s="81"/>
      <c r="AG77" s="74"/>
      <c r="AH77" s="74"/>
      <c r="AI77" s="74"/>
      <c r="AJ77" s="76"/>
      <c r="AK77" s="76"/>
      <c r="AL77" s="82" t="str">
        <f>IFERROR(IF($B$2= VLOOKUP(LEFT(Table1[Objetivo estratégico],255),Table2[[#All],[255 caracteres]:[CodObjEst]],2,FALSE), CONCATENATE($B$2,".",VLOOKUP(LEFT(Table1[Objetivo estratégico],255),Table2[[#All],[255 caracteres]:[CodObjEst]],3,FALSE)),""),"")</f>
        <v/>
      </c>
      <c r="AM77" s="83" t="str">
        <f>IFERROR(IF(AND(Table1[ID ObjEst]&lt;&gt;"",FIND(Table1[[#This Row],[ID ObjEst]], VLOOKUP(LEFT(Table1[Objetivo operativo],255),Table4[[#All],[255]:[SiglaObjOp]],3,FALSE))), CONCATENATE(VLOOKUP(LEFT(Table1[Objetivo operativo],255),Table4[[#All],[255]:[SiglaObjOp]],3,FALSE),""),""),"")</f>
        <v/>
      </c>
    </row>
    <row r="78" spans="1:39" ht="63.75" customHeight="1" x14ac:dyDescent="0.3">
      <c r="A78" s="74"/>
      <c r="B78" s="74"/>
      <c r="C78" s="74"/>
      <c r="D78" s="74"/>
      <c r="E78" s="75"/>
      <c r="F78" s="76"/>
      <c r="G78" s="77"/>
      <c r="H78" s="74"/>
      <c r="I78" s="74"/>
      <c r="J78" s="74"/>
      <c r="K78" s="74"/>
      <c r="L78" s="74"/>
      <c r="M78" s="74"/>
      <c r="N78" s="74"/>
      <c r="O78" s="78"/>
      <c r="P78" s="78"/>
      <c r="Q78" s="74"/>
      <c r="R78" s="74"/>
      <c r="S78" s="74"/>
      <c r="T78" s="74"/>
      <c r="U78" s="79"/>
      <c r="V78" s="79"/>
      <c r="W78" s="74" t="str">
        <f>IF(NOT(ISBLANK(Table1[Fecha Inicio])),YEAR(Table1[Fecha Inicio]),"")</f>
        <v/>
      </c>
      <c r="X78" s="80"/>
      <c r="Y78" s="77" t="str">
        <f>IF(AND(NOT(ISBLANK(Table1[Fecha Inicio])),NOT(ISBLANK(Table1[Fecha Fin])),YEAR(Table1[[#This Row],[Fecha Fin]]&gt;=Table1[[#This Row],[1er año]])),Table1[[#This Row],[1er año]]+1,"")</f>
        <v/>
      </c>
      <c r="Z78" s="80"/>
      <c r="AA78" s="77" t="str">
        <f>IF(AND(NOT(ISBLANK(Table1[Fecha Inicio])),NOT(ISBLANK(Table1[Fecha Fin])),YEAR(Table1[[#This Row],[Fecha Fin]])&gt;Table1[[#This Row],[2do Año]]),Table1[[#This Row],[2do Año]]+1,"")</f>
        <v/>
      </c>
      <c r="AB78" s="80"/>
      <c r="AC78" s="77" t="str">
        <f>IF(AND(NOT(ISBLANK(Table1[Fecha Inicio])),NOT(ISBLANK(Table1[Fecha Fin])),YEAR(Table1[[#This Row],[Fecha Fin]])&gt;Table1[[#This Row],[3er Año]]),Table1[[#This Row],[3er Año]]+1,"")</f>
        <v/>
      </c>
      <c r="AD78" s="80"/>
      <c r="AE78" s="80">
        <f>SUM(Table1[Presupuesto 1er Año],Table1[Presupuesto 2do Año],Table1[Presupuesto 3er Año],Table1[Presupuesto 4to Año])</f>
        <v>0</v>
      </c>
      <c r="AF78" s="81"/>
      <c r="AG78" s="74"/>
      <c r="AH78" s="74"/>
      <c r="AI78" s="74"/>
      <c r="AJ78" s="76"/>
      <c r="AK78" s="76"/>
      <c r="AL78" s="82" t="str">
        <f>IFERROR(IF($B$2= VLOOKUP(LEFT(Table1[Objetivo estratégico],255),Table2[[#All],[255 caracteres]:[CodObjEst]],2,FALSE), CONCATENATE($B$2,".",VLOOKUP(LEFT(Table1[Objetivo estratégico],255),Table2[[#All],[255 caracteres]:[CodObjEst]],3,FALSE)),""),"")</f>
        <v/>
      </c>
      <c r="AM78" s="83" t="str">
        <f>IFERROR(IF(AND(Table1[ID ObjEst]&lt;&gt;"",FIND(Table1[[#This Row],[ID ObjEst]], VLOOKUP(LEFT(Table1[Objetivo operativo],255),Table4[[#All],[255]:[SiglaObjOp]],3,FALSE))), CONCATENATE(VLOOKUP(LEFT(Table1[Objetivo operativo],255),Table4[[#All],[255]:[SiglaObjOp]],3,FALSE),""),""),"")</f>
        <v/>
      </c>
    </row>
    <row r="79" spans="1:39" ht="63.75" customHeight="1" x14ac:dyDescent="0.3">
      <c r="A79" s="74"/>
      <c r="B79" s="74"/>
      <c r="C79" s="74"/>
      <c r="D79" s="74"/>
      <c r="E79" s="75"/>
      <c r="F79" s="76"/>
      <c r="G79" s="77"/>
      <c r="H79" s="74"/>
      <c r="I79" s="74"/>
      <c r="J79" s="74"/>
      <c r="K79" s="74"/>
      <c r="L79" s="74"/>
      <c r="M79" s="74"/>
      <c r="N79" s="74"/>
      <c r="O79" s="78"/>
      <c r="P79" s="78"/>
      <c r="Q79" s="74"/>
      <c r="R79" s="74"/>
      <c r="S79" s="74"/>
      <c r="T79" s="74"/>
      <c r="U79" s="79"/>
      <c r="V79" s="79"/>
      <c r="W79" s="74" t="str">
        <f>IF(NOT(ISBLANK(Table1[Fecha Inicio])),YEAR(Table1[Fecha Inicio]),"")</f>
        <v/>
      </c>
      <c r="X79" s="80"/>
      <c r="Y79" s="77" t="str">
        <f>IF(AND(NOT(ISBLANK(Table1[Fecha Inicio])),NOT(ISBLANK(Table1[Fecha Fin])),YEAR(Table1[[#This Row],[Fecha Fin]]&gt;=Table1[[#This Row],[1er año]])),Table1[[#This Row],[1er año]]+1,"")</f>
        <v/>
      </c>
      <c r="Z79" s="80"/>
      <c r="AA79" s="77" t="str">
        <f>IF(AND(NOT(ISBLANK(Table1[Fecha Inicio])),NOT(ISBLANK(Table1[Fecha Fin])),YEAR(Table1[[#This Row],[Fecha Fin]])&gt;Table1[[#This Row],[2do Año]]),Table1[[#This Row],[2do Año]]+1,"")</f>
        <v/>
      </c>
      <c r="AB79" s="80"/>
      <c r="AC79" s="77" t="str">
        <f>IF(AND(NOT(ISBLANK(Table1[Fecha Inicio])),NOT(ISBLANK(Table1[Fecha Fin])),YEAR(Table1[[#This Row],[Fecha Fin]])&gt;Table1[[#This Row],[3er Año]]),Table1[[#This Row],[3er Año]]+1,"")</f>
        <v/>
      </c>
      <c r="AD79" s="80"/>
      <c r="AE79" s="80">
        <f>SUM(Table1[Presupuesto 1er Año],Table1[Presupuesto 2do Año],Table1[Presupuesto 3er Año],Table1[Presupuesto 4to Año])</f>
        <v>0</v>
      </c>
      <c r="AF79" s="81"/>
      <c r="AG79" s="74"/>
      <c r="AH79" s="74"/>
      <c r="AI79" s="74"/>
      <c r="AJ79" s="76"/>
      <c r="AK79" s="76"/>
      <c r="AL79" s="82" t="str">
        <f>IFERROR(IF($B$2= VLOOKUP(LEFT(Table1[Objetivo estratégico],255),Table2[[#All],[255 caracteres]:[CodObjEst]],2,FALSE), CONCATENATE($B$2,".",VLOOKUP(LEFT(Table1[Objetivo estratégico],255),Table2[[#All],[255 caracteres]:[CodObjEst]],3,FALSE)),""),"")</f>
        <v/>
      </c>
      <c r="AM79" s="83" t="str">
        <f>IFERROR(IF(AND(Table1[ID ObjEst]&lt;&gt;"",FIND(Table1[[#This Row],[ID ObjEst]], VLOOKUP(LEFT(Table1[Objetivo operativo],255),Table4[[#All],[255]:[SiglaObjOp]],3,FALSE))), CONCATENATE(VLOOKUP(LEFT(Table1[Objetivo operativo],255),Table4[[#All],[255]:[SiglaObjOp]],3,FALSE),""),""),"")</f>
        <v/>
      </c>
    </row>
    <row r="80" spans="1:39" ht="63.75" customHeight="1" x14ac:dyDescent="0.3">
      <c r="A80" s="74"/>
      <c r="B80" s="74"/>
      <c r="C80" s="74"/>
      <c r="D80" s="74"/>
      <c r="E80" s="75"/>
      <c r="F80" s="76"/>
      <c r="G80" s="77"/>
      <c r="H80" s="74"/>
      <c r="I80" s="74"/>
      <c r="J80" s="74"/>
      <c r="K80" s="74"/>
      <c r="L80" s="74"/>
      <c r="M80" s="74"/>
      <c r="N80" s="74"/>
      <c r="O80" s="78"/>
      <c r="P80" s="78"/>
      <c r="Q80" s="74"/>
      <c r="R80" s="74"/>
      <c r="S80" s="74"/>
      <c r="T80" s="74"/>
      <c r="U80" s="79"/>
      <c r="V80" s="79"/>
      <c r="W80" s="74" t="str">
        <f>IF(NOT(ISBLANK(Table1[Fecha Inicio])),YEAR(Table1[Fecha Inicio]),"")</f>
        <v/>
      </c>
      <c r="X80" s="80"/>
      <c r="Y80" s="77" t="str">
        <f>IF(AND(NOT(ISBLANK(Table1[Fecha Inicio])),NOT(ISBLANK(Table1[Fecha Fin])),YEAR(Table1[[#This Row],[Fecha Fin]]&gt;=Table1[[#This Row],[1er año]])),Table1[[#This Row],[1er año]]+1,"")</f>
        <v/>
      </c>
      <c r="Z80" s="80"/>
      <c r="AA80" s="77" t="str">
        <f>IF(AND(NOT(ISBLANK(Table1[Fecha Inicio])),NOT(ISBLANK(Table1[Fecha Fin])),YEAR(Table1[[#This Row],[Fecha Fin]])&gt;Table1[[#This Row],[2do Año]]),Table1[[#This Row],[2do Año]]+1,"")</f>
        <v/>
      </c>
      <c r="AB80" s="80"/>
      <c r="AC80" s="77" t="str">
        <f>IF(AND(NOT(ISBLANK(Table1[Fecha Inicio])),NOT(ISBLANK(Table1[Fecha Fin])),YEAR(Table1[[#This Row],[Fecha Fin]])&gt;Table1[[#This Row],[3er Año]]),Table1[[#This Row],[3er Año]]+1,"")</f>
        <v/>
      </c>
      <c r="AD80" s="80"/>
      <c r="AE80" s="80">
        <f>SUM(Table1[Presupuesto 1er Año],Table1[Presupuesto 2do Año],Table1[Presupuesto 3er Año],Table1[Presupuesto 4to Año])</f>
        <v>0</v>
      </c>
      <c r="AF80" s="81"/>
      <c r="AG80" s="74"/>
      <c r="AH80" s="74"/>
      <c r="AI80" s="74"/>
      <c r="AJ80" s="76"/>
      <c r="AK80" s="76"/>
      <c r="AL80" s="82" t="str">
        <f>IFERROR(IF($B$2= VLOOKUP(LEFT(Table1[Objetivo estratégico],255),Table2[[#All],[255 caracteres]:[CodObjEst]],2,FALSE), CONCATENATE($B$2,".",VLOOKUP(LEFT(Table1[Objetivo estratégico],255),Table2[[#All],[255 caracteres]:[CodObjEst]],3,FALSE)),""),"")</f>
        <v/>
      </c>
      <c r="AM80" s="83" t="str">
        <f>IFERROR(IF(AND(Table1[ID ObjEst]&lt;&gt;"",FIND(Table1[[#This Row],[ID ObjEst]], VLOOKUP(LEFT(Table1[Objetivo operativo],255),Table4[[#All],[255]:[SiglaObjOp]],3,FALSE))), CONCATENATE(VLOOKUP(LEFT(Table1[Objetivo operativo],255),Table4[[#All],[255]:[SiglaObjOp]],3,FALSE),""),""),"")</f>
        <v/>
      </c>
    </row>
    <row r="81" spans="1:39" ht="63.75" customHeight="1" x14ac:dyDescent="0.3">
      <c r="A81" s="74"/>
      <c r="B81" s="74"/>
      <c r="C81" s="74"/>
      <c r="D81" s="74"/>
      <c r="E81" s="75"/>
      <c r="F81" s="76"/>
      <c r="G81" s="77"/>
      <c r="H81" s="74"/>
      <c r="I81" s="74"/>
      <c r="J81" s="74"/>
      <c r="K81" s="74"/>
      <c r="L81" s="74"/>
      <c r="M81" s="74"/>
      <c r="N81" s="74"/>
      <c r="O81" s="78"/>
      <c r="P81" s="78"/>
      <c r="Q81" s="74"/>
      <c r="R81" s="74"/>
      <c r="S81" s="74"/>
      <c r="T81" s="74"/>
      <c r="U81" s="79"/>
      <c r="V81" s="79"/>
      <c r="W81" s="74" t="str">
        <f>IF(NOT(ISBLANK(Table1[Fecha Inicio])),YEAR(Table1[Fecha Inicio]),"")</f>
        <v/>
      </c>
      <c r="X81" s="80"/>
      <c r="Y81" s="77" t="str">
        <f>IF(AND(NOT(ISBLANK(Table1[Fecha Inicio])),NOT(ISBLANK(Table1[Fecha Fin])),YEAR(Table1[[#This Row],[Fecha Fin]]&gt;=Table1[[#This Row],[1er año]])),Table1[[#This Row],[1er año]]+1,"")</f>
        <v/>
      </c>
      <c r="Z81" s="80"/>
      <c r="AA81" s="77" t="str">
        <f>IF(AND(NOT(ISBLANK(Table1[Fecha Inicio])),NOT(ISBLANK(Table1[Fecha Fin])),YEAR(Table1[[#This Row],[Fecha Fin]])&gt;Table1[[#This Row],[2do Año]]),Table1[[#This Row],[2do Año]]+1,"")</f>
        <v/>
      </c>
      <c r="AB81" s="80"/>
      <c r="AC81" s="77" t="str">
        <f>IF(AND(NOT(ISBLANK(Table1[Fecha Inicio])),NOT(ISBLANK(Table1[Fecha Fin])),YEAR(Table1[[#This Row],[Fecha Fin]])&gt;Table1[[#This Row],[3er Año]]),Table1[[#This Row],[3er Año]]+1,"")</f>
        <v/>
      </c>
      <c r="AD81" s="80"/>
      <c r="AE81" s="80">
        <f>SUM(Table1[Presupuesto 1er Año],Table1[Presupuesto 2do Año],Table1[Presupuesto 3er Año],Table1[Presupuesto 4to Año])</f>
        <v>0</v>
      </c>
      <c r="AF81" s="81"/>
      <c r="AG81" s="74"/>
      <c r="AH81" s="74"/>
      <c r="AI81" s="74"/>
      <c r="AJ81" s="76"/>
      <c r="AK81" s="76"/>
      <c r="AL81" s="82" t="str">
        <f>IFERROR(IF($B$2= VLOOKUP(LEFT(Table1[Objetivo estratégico],255),Table2[[#All],[255 caracteres]:[CodObjEst]],2,FALSE), CONCATENATE($B$2,".",VLOOKUP(LEFT(Table1[Objetivo estratégico],255),Table2[[#All],[255 caracteres]:[CodObjEst]],3,FALSE)),""),"")</f>
        <v/>
      </c>
      <c r="AM81" s="83" t="str">
        <f>IFERROR(IF(AND(Table1[ID ObjEst]&lt;&gt;"",FIND(Table1[[#This Row],[ID ObjEst]], VLOOKUP(LEFT(Table1[Objetivo operativo],255),Table4[[#All],[255]:[SiglaObjOp]],3,FALSE))), CONCATENATE(VLOOKUP(LEFT(Table1[Objetivo operativo],255),Table4[[#All],[255]:[SiglaObjOp]],3,FALSE),""),""),"")</f>
        <v/>
      </c>
    </row>
    <row r="82" spans="1:39" ht="63.75" customHeight="1" x14ac:dyDescent="0.3">
      <c r="A82" s="74"/>
      <c r="B82" s="74"/>
      <c r="C82" s="74"/>
      <c r="D82" s="74"/>
      <c r="E82" s="75"/>
      <c r="F82" s="76"/>
      <c r="G82" s="77"/>
      <c r="H82" s="74"/>
      <c r="I82" s="74"/>
      <c r="J82" s="74"/>
      <c r="K82" s="74"/>
      <c r="L82" s="74"/>
      <c r="M82" s="74"/>
      <c r="N82" s="74"/>
      <c r="O82" s="78"/>
      <c r="P82" s="78"/>
      <c r="Q82" s="74"/>
      <c r="R82" s="74"/>
      <c r="S82" s="74"/>
      <c r="T82" s="74"/>
      <c r="U82" s="79"/>
      <c r="V82" s="79"/>
      <c r="W82" s="74" t="str">
        <f>IF(NOT(ISBLANK(Table1[Fecha Inicio])),YEAR(Table1[Fecha Inicio]),"")</f>
        <v/>
      </c>
      <c r="X82" s="80"/>
      <c r="Y82" s="77" t="str">
        <f>IF(AND(NOT(ISBLANK(Table1[Fecha Inicio])),NOT(ISBLANK(Table1[Fecha Fin])),YEAR(Table1[[#This Row],[Fecha Fin]]&gt;=Table1[[#This Row],[1er año]])),Table1[[#This Row],[1er año]]+1,"")</f>
        <v/>
      </c>
      <c r="Z82" s="80"/>
      <c r="AA82" s="77" t="str">
        <f>IF(AND(NOT(ISBLANK(Table1[Fecha Inicio])),NOT(ISBLANK(Table1[Fecha Fin])),YEAR(Table1[[#This Row],[Fecha Fin]])&gt;Table1[[#This Row],[2do Año]]),Table1[[#This Row],[2do Año]]+1,"")</f>
        <v/>
      </c>
      <c r="AB82" s="80"/>
      <c r="AC82" s="77" t="str">
        <f>IF(AND(NOT(ISBLANK(Table1[Fecha Inicio])),NOT(ISBLANK(Table1[Fecha Fin])),YEAR(Table1[[#This Row],[Fecha Fin]])&gt;Table1[[#This Row],[3er Año]]),Table1[[#This Row],[3er Año]]+1,"")</f>
        <v/>
      </c>
      <c r="AD82" s="80"/>
      <c r="AE82" s="80">
        <f>SUM(Table1[Presupuesto 1er Año],Table1[Presupuesto 2do Año],Table1[Presupuesto 3er Año],Table1[Presupuesto 4to Año])</f>
        <v>0</v>
      </c>
      <c r="AF82" s="81"/>
      <c r="AG82" s="74"/>
      <c r="AH82" s="74"/>
      <c r="AI82" s="74"/>
      <c r="AJ82" s="76"/>
      <c r="AK82" s="76"/>
      <c r="AL82" s="82" t="str">
        <f>IFERROR(IF($B$2= VLOOKUP(LEFT(Table1[Objetivo estratégico],255),Table2[[#All],[255 caracteres]:[CodObjEst]],2,FALSE), CONCATENATE($B$2,".",VLOOKUP(LEFT(Table1[Objetivo estratégico],255),Table2[[#All],[255 caracteres]:[CodObjEst]],3,FALSE)),""),"")</f>
        <v/>
      </c>
      <c r="AM82" s="83" t="str">
        <f>IFERROR(IF(AND(Table1[ID ObjEst]&lt;&gt;"",FIND(Table1[[#This Row],[ID ObjEst]], VLOOKUP(LEFT(Table1[Objetivo operativo],255),Table4[[#All],[255]:[SiglaObjOp]],3,FALSE))), CONCATENATE(VLOOKUP(LEFT(Table1[Objetivo operativo],255),Table4[[#All],[255]:[SiglaObjOp]],3,FALSE),""),""),"")</f>
        <v/>
      </c>
    </row>
    <row r="83" spans="1:39" ht="63.75" customHeight="1" x14ac:dyDescent="0.3">
      <c r="A83" s="74"/>
      <c r="B83" s="74"/>
      <c r="C83" s="74"/>
      <c r="D83" s="74"/>
      <c r="E83" s="75"/>
      <c r="F83" s="76"/>
      <c r="G83" s="77"/>
      <c r="H83" s="74"/>
      <c r="I83" s="74"/>
      <c r="J83" s="74"/>
      <c r="K83" s="74"/>
      <c r="L83" s="74"/>
      <c r="M83" s="74"/>
      <c r="N83" s="74"/>
      <c r="O83" s="78"/>
      <c r="P83" s="78"/>
      <c r="Q83" s="74"/>
      <c r="R83" s="74"/>
      <c r="S83" s="74"/>
      <c r="T83" s="74"/>
      <c r="U83" s="79"/>
      <c r="V83" s="79"/>
      <c r="W83" s="74" t="str">
        <f>IF(NOT(ISBLANK(Table1[Fecha Inicio])),YEAR(Table1[Fecha Inicio]),"")</f>
        <v/>
      </c>
      <c r="X83" s="80"/>
      <c r="Y83" s="77" t="str">
        <f>IF(AND(NOT(ISBLANK(Table1[Fecha Inicio])),NOT(ISBLANK(Table1[Fecha Fin])),YEAR(Table1[[#This Row],[Fecha Fin]]&gt;=Table1[[#This Row],[1er año]])),Table1[[#This Row],[1er año]]+1,"")</f>
        <v/>
      </c>
      <c r="Z83" s="80"/>
      <c r="AA83" s="77" t="str">
        <f>IF(AND(NOT(ISBLANK(Table1[Fecha Inicio])),NOT(ISBLANK(Table1[Fecha Fin])),YEAR(Table1[[#This Row],[Fecha Fin]])&gt;Table1[[#This Row],[2do Año]]),Table1[[#This Row],[2do Año]]+1,"")</f>
        <v/>
      </c>
      <c r="AB83" s="80"/>
      <c r="AC83" s="77" t="str">
        <f>IF(AND(NOT(ISBLANK(Table1[Fecha Inicio])),NOT(ISBLANK(Table1[Fecha Fin])),YEAR(Table1[[#This Row],[Fecha Fin]])&gt;Table1[[#This Row],[3er Año]]),Table1[[#This Row],[3er Año]]+1,"")</f>
        <v/>
      </c>
      <c r="AD83" s="80"/>
      <c r="AE83" s="80">
        <f>SUM(Table1[Presupuesto 1er Año],Table1[Presupuesto 2do Año],Table1[Presupuesto 3er Año],Table1[Presupuesto 4to Año])</f>
        <v>0</v>
      </c>
      <c r="AF83" s="81"/>
      <c r="AG83" s="74"/>
      <c r="AH83" s="74"/>
      <c r="AI83" s="74"/>
      <c r="AJ83" s="76"/>
      <c r="AK83" s="76"/>
      <c r="AL83" s="82" t="str">
        <f>IFERROR(IF($B$2= VLOOKUP(LEFT(Table1[Objetivo estratégico],255),Table2[[#All],[255 caracteres]:[CodObjEst]],2,FALSE), CONCATENATE($B$2,".",VLOOKUP(LEFT(Table1[Objetivo estratégico],255),Table2[[#All],[255 caracteres]:[CodObjEst]],3,FALSE)),""),"")</f>
        <v/>
      </c>
      <c r="AM83" s="83" t="str">
        <f>IFERROR(IF(AND(Table1[ID ObjEst]&lt;&gt;"",FIND(Table1[[#This Row],[ID ObjEst]], VLOOKUP(LEFT(Table1[Objetivo operativo],255),Table4[[#All],[255]:[SiglaObjOp]],3,FALSE))), CONCATENATE(VLOOKUP(LEFT(Table1[Objetivo operativo],255),Table4[[#All],[255]:[SiglaObjOp]],3,FALSE),""),""),"")</f>
        <v/>
      </c>
    </row>
    <row r="84" spans="1:39" ht="63.75" customHeight="1" x14ac:dyDescent="0.3">
      <c r="A84" s="74"/>
      <c r="B84" s="74"/>
      <c r="C84" s="74"/>
      <c r="D84" s="74"/>
      <c r="E84" s="75"/>
      <c r="F84" s="76"/>
      <c r="G84" s="77"/>
      <c r="H84" s="74"/>
      <c r="I84" s="74"/>
      <c r="J84" s="74"/>
      <c r="K84" s="74"/>
      <c r="L84" s="74"/>
      <c r="M84" s="74"/>
      <c r="N84" s="74"/>
      <c r="O84" s="78"/>
      <c r="P84" s="78"/>
      <c r="Q84" s="74"/>
      <c r="R84" s="74"/>
      <c r="S84" s="74"/>
      <c r="T84" s="74"/>
      <c r="U84" s="79"/>
      <c r="V84" s="79"/>
      <c r="W84" s="74" t="str">
        <f>IF(NOT(ISBLANK(Table1[Fecha Inicio])),YEAR(Table1[Fecha Inicio]),"")</f>
        <v/>
      </c>
      <c r="X84" s="80"/>
      <c r="Y84" s="77" t="str">
        <f>IF(AND(NOT(ISBLANK(Table1[Fecha Inicio])),NOT(ISBLANK(Table1[Fecha Fin])),YEAR(Table1[[#This Row],[Fecha Fin]]&gt;=Table1[[#This Row],[1er año]])),Table1[[#This Row],[1er año]]+1,"")</f>
        <v/>
      </c>
      <c r="Z84" s="80"/>
      <c r="AA84" s="77" t="str">
        <f>IF(AND(NOT(ISBLANK(Table1[Fecha Inicio])),NOT(ISBLANK(Table1[Fecha Fin])),YEAR(Table1[[#This Row],[Fecha Fin]])&gt;Table1[[#This Row],[2do Año]]),Table1[[#This Row],[2do Año]]+1,"")</f>
        <v/>
      </c>
      <c r="AB84" s="80"/>
      <c r="AC84" s="77" t="str">
        <f>IF(AND(NOT(ISBLANK(Table1[Fecha Inicio])),NOT(ISBLANK(Table1[Fecha Fin])),YEAR(Table1[[#This Row],[Fecha Fin]])&gt;Table1[[#This Row],[3er Año]]),Table1[[#This Row],[3er Año]]+1,"")</f>
        <v/>
      </c>
      <c r="AD84" s="80"/>
      <c r="AE84" s="80">
        <f>SUM(Table1[Presupuesto 1er Año],Table1[Presupuesto 2do Año],Table1[Presupuesto 3er Año],Table1[Presupuesto 4to Año])</f>
        <v>0</v>
      </c>
      <c r="AF84" s="81"/>
      <c r="AG84" s="74"/>
      <c r="AH84" s="74"/>
      <c r="AI84" s="74"/>
      <c r="AJ84" s="76"/>
      <c r="AK84" s="76"/>
      <c r="AL84" s="82" t="str">
        <f>IFERROR(IF($B$2= VLOOKUP(LEFT(Table1[Objetivo estratégico],255),Table2[[#All],[255 caracteres]:[CodObjEst]],2,FALSE), CONCATENATE($B$2,".",VLOOKUP(LEFT(Table1[Objetivo estratégico],255),Table2[[#All],[255 caracteres]:[CodObjEst]],3,FALSE)),""),"")</f>
        <v/>
      </c>
      <c r="AM84" s="83" t="str">
        <f>IFERROR(IF(AND(Table1[ID ObjEst]&lt;&gt;"",FIND(Table1[[#This Row],[ID ObjEst]], VLOOKUP(LEFT(Table1[Objetivo operativo],255),Table4[[#All],[255]:[SiglaObjOp]],3,FALSE))), CONCATENATE(VLOOKUP(LEFT(Table1[Objetivo operativo],255),Table4[[#All],[255]:[SiglaObjOp]],3,FALSE),""),""),"")</f>
        <v/>
      </c>
    </row>
    <row r="85" spans="1:39" ht="63.75" customHeight="1" x14ac:dyDescent="0.3">
      <c r="A85" s="74"/>
      <c r="B85" s="74"/>
      <c r="C85" s="74"/>
      <c r="D85" s="74"/>
      <c r="E85" s="75"/>
      <c r="F85" s="76"/>
      <c r="G85" s="77"/>
      <c r="H85" s="74"/>
      <c r="I85" s="74"/>
      <c r="J85" s="74"/>
      <c r="K85" s="74"/>
      <c r="L85" s="74"/>
      <c r="M85" s="74"/>
      <c r="N85" s="74"/>
      <c r="O85" s="78"/>
      <c r="P85" s="78"/>
      <c r="Q85" s="74"/>
      <c r="R85" s="74"/>
      <c r="S85" s="74"/>
      <c r="T85" s="74"/>
      <c r="U85" s="79"/>
      <c r="V85" s="79"/>
      <c r="W85" s="74" t="str">
        <f>IF(NOT(ISBLANK(Table1[Fecha Inicio])),YEAR(Table1[Fecha Inicio]),"")</f>
        <v/>
      </c>
      <c r="X85" s="80"/>
      <c r="Y85" s="77" t="str">
        <f>IF(AND(NOT(ISBLANK(Table1[Fecha Inicio])),NOT(ISBLANK(Table1[Fecha Fin])),YEAR(Table1[[#This Row],[Fecha Fin]]&gt;=Table1[[#This Row],[1er año]])),Table1[[#This Row],[1er año]]+1,"")</f>
        <v/>
      </c>
      <c r="Z85" s="80"/>
      <c r="AA85" s="77" t="str">
        <f>IF(AND(NOT(ISBLANK(Table1[Fecha Inicio])),NOT(ISBLANK(Table1[Fecha Fin])),YEAR(Table1[[#This Row],[Fecha Fin]])&gt;Table1[[#This Row],[2do Año]]),Table1[[#This Row],[2do Año]]+1,"")</f>
        <v/>
      </c>
      <c r="AB85" s="80"/>
      <c r="AC85" s="77" t="str">
        <f>IF(AND(NOT(ISBLANK(Table1[Fecha Inicio])),NOT(ISBLANK(Table1[Fecha Fin])),YEAR(Table1[[#This Row],[Fecha Fin]])&gt;Table1[[#This Row],[3er Año]]),Table1[[#This Row],[3er Año]]+1,"")</f>
        <v/>
      </c>
      <c r="AD85" s="80"/>
      <c r="AE85" s="80">
        <f>SUM(Table1[Presupuesto 1er Año],Table1[Presupuesto 2do Año],Table1[Presupuesto 3er Año],Table1[Presupuesto 4to Año])</f>
        <v>0</v>
      </c>
      <c r="AF85" s="81"/>
      <c r="AG85" s="74"/>
      <c r="AH85" s="74"/>
      <c r="AI85" s="74"/>
      <c r="AJ85" s="76"/>
      <c r="AK85" s="76"/>
      <c r="AL85" s="82" t="str">
        <f>IFERROR(IF($B$2= VLOOKUP(LEFT(Table1[Objetivo estratégico],255),Table2[[#All],[255 caracteres]:[CodObjEst]],2,FALSE), CONCATENATE($B$2,".",VLOOKUP(LEFT(Table1[Objetivo estratégico],255),Table2[[#All],[255 caracteres]:[CodObjEst]],3,FALSE)),""),"")</f>
        <v/>
      </c>
      <c r="AM85" s="83" t="str">
        <f>IFERROR(IF(AND(Table1[ID ObjEst]&lt;&gt;"",FIND(Table1[[#This Row],[ID ObjEst]], VLOOKUP(LEFT(Table1[Objetivo operativo],255),Table4[[#All],[255]:[SiglaObjOp]],3,FALSE))), CONCATENATE(VLOOKUP(LEFT(Table1[Objetivo operativo],255),Table4[[#All],[255]:[SiglaObjOp]],3,FALSE),""),""),"")</f>
        <v/>
      </c>
    </row>
    <row r="86" spans="1:39" ht="63.75" customHeight="1" x14ac:dyDescent="0.3">
      <c r="A86" s="74"/>
      <c r="B86" s="74"/>
      <c r="C86" s="74"/>
      <c r="D86" s="74"/>
      <c r="E86" s="75"/>
      <c r="F86" s="76"/>
      <c r="G86" s="77"/>
      <c r="H86" s="74"/>
      <c r="I86" s="74"/>
      <c r="J86" s="74"/>
      <c r="K86" s="74"/>
      <c r="L86" s="74"/>
      <c r="M86" s="74"/>
      <c r="N86" s="74"/>
      <c r="O86" s="78"/>
      <c r="P86" s="78"/>
      <c r="Q86" s="74"/>
      <c r="R86" s="74"/>
      <c r="S86" s="74"/>
      <c r="T86" s="74"/>
      <c r="U86" s="79"/>
      <c r="V86" s="79"/>
      <c r="W86" s="74" t="str">
        <f>IF(NOT(ISBLANK(Table1[Fecha Inicio])),YEAR(Table1[Fecha Inicio]),"")</f>
        <v/>
      </c>
      <c r="X86" s="80"/>
      <c r="Y86" s="77" t="str">
        <f>IF(AND(NOT(ISBLANK(Table1[Fecha Inicio])),NOT(ISBLANK(Table1[Fecha Fin])),YEAR(Table1[[#This Row],[Fecha Fin]]&gt;=Table1[[#This Row],[1er año]])),Table1[[#This Row],[1er año]]+1,"")</f>
        <v/>
      </c>
      <c r="Z86" s="80"/>
      <c r="AA86" s="77" t="str">
        <f>IF(AND(NOT(ISBLANK(Table1[Fecha Inicio])),NOT(ISBLANK(Table1[Fecha Fin])),YEAR(Table1[[#This Row],[Fecha Fin]])&gt;Table1[[#This Row],[2do Año]]),Table1[[#This Row],[2do Año]]+1,"")</f>
        <v/>
      </c>
      <c r="AB86" s="80"/>
      <c r="AC86" s="77" t="str">
        <f>IF(AND(NOT(ISBLANK(Table1[Fecha Inicio])),NOT(ISBLANK(Table1[Fecha Fin])),YEAR(Table1[[#This Row],[Fecha Fin]])&gt;Table1[[#This Row],[3er Año]]),Table1[[#This Row],[3er Año]]+1,"")</f>
        <v/>
      </c>
      <c r="AD86" s="80"/>
      <c r="AE86" s="80">
        <f>SUM(Table1[Presupuesto 1er Año],Table1[Presupuesto 2do Año],Table1[Presupuesto 3er Año],Table1[Presupuesto 4to Año])</f>
        <v>0</v>
      </c>
      <c r="AF86" s="81"/>
      <c r="AG86" s="74"/>
      <c r="AH86" s="74"/>
      <c r="AI86" s="74"/>
      <c r="AJ86" s="76"/>
      <c r="AK86" s="76"/>
      <c r="AL86" s="82" t="str">
        <f>IFERROR(IF($B$2= VLOOKUP(LEFT(Table1[Objetivo estratégico],255),Table2[[#All],[255 caracteres]:[CodObjEst]],2,FALSE), CONCATENATE($B$2,".",VLOOKUP(LEFT(Table1[Objetivo estratégico],255),Table2[[#All],[255 caracteres]:[CodObjEst]],3,FALSE)),""),"")</f>
        <v/>
      </c>
      <c r="AM86" s="83" t="str">
        <f>IFERROR(IF(AND(Table1[ID ObjEst]&lt;&gt;"",FIND(Table1[[#This Row],[ID ObjEst]], VLOOKUP(LEFT(Table1[Objetivo operativo],255),Table4[[#All],[255]:[SiglaObjOp]],3,FALSE))), CONCATENATE(VLOOKUP(LEFT(Table1[Objetivo operativo],255),Table4[[#All],[255]:[SiglaObjOp]],3,FALSE),""),""),"")</f>
        <v/>
      </c>
    </row>
    <row r="87" spans="1:39" ht="63.75" customHeight="1" x14ac:dyDescent="0.3">
      <c r="A87" s="74"/>
      <c r="B87" s="74"/>
      <c r="C87" s="74"/>
      <c r="D87" s="74"/>
      <c r="E87" s="75"/>
      <c r="F87" s="76"/>
      <c r="G87" s="77"/>
      <c r="H87" s="74"/>
      <c r="I87" s="74"/>
      <c r="J87" s="74"/>
      <c r="K87" s="74"/>
      <c r="L87" s="74"/>
      <c r="M87" s="74"/>
      <c r="N87" s="74"/>
      <c r="O87" s="78"/>
      <c r="P87" s="78"/>
      <c r="Q87" s="74"/>
      <c r="R87" s="74"/>
      <c r="S87" s="74"/>
      <c r="T87" s="74"/>
      <c r="U87" s="79"/>
      <c r="V87" s="79"/>
      <c r="W87" s="74" t="str">
        <f>IF(NOT(ISBLANK(Table1[Fecha Inicio])),YEAR(Table1[Fecha Inicio]),"")</f>
        <v/>
      </c>
      <c r="X87" s="80"/>
      <c r="Y87" s="77" t="str">
        <f>IF(AND(NOT(ISBLANK(Table1[Fecha Inicio])),NOT(ISBLANK(Table1[Fecha Fin])),YEAR(Table1[[#This Row],[Fecha Fin]]&gt;=Table1[[#This Row],[1er año]])),Table1[[#This Row],[1er año]]+1,"")</f>
        <v/>
      </c>
      <c r="Z87" s="80"/>
      <c r="AA87" s="77" t="str">
        <f>IF(AND(NOT(ISBLANK(Table1[Fecha Inicio])),NOT(ISBLANK(Table1[Fecha Fin])),YEAR(Table1[[#This Row],[Fecha Fin]])&gt;Table1[[#This Row],[2do Año]]),Table1[[#This Row],[2do Año]]+1,"")</f>
        <v/>
      </c>
      <c r="AB87" s="80"/>
      <c r="AC87" s="77" t="str">
        <f>IF(AND(NOT(ISBLANK(Table1[Fecha Inicio])),NOT(ISBLANK(Table1[Fecha Fin])),YEAR(Table1[[#This Row],[Fecha Fin]])&gt;Table1[[#This Row],[3er Año]]),Table1[[#This Row],[3er Año]]+1,"")</f>
        <v/>
      </c>
      <c r="AD87" s="80"/>
      <c r="AE87" s="80">
        <f>SUM(Table1[Presupuesto 1er Año],Table1[Presupuesto 2do Año],Table1[Presupuesto 3er Año],Table1[Presupuesto 4to Año])</f>
        <v>0</v>
      </c>
      <c r="AF87" s="81"/>
      <c r="AG87" s="74"/>
      <c r="AH87" s="74"/>
      <c r="AI87" s="74"/>
      <c r="AJ87" s="76"/>
      <c r="AK87" s="76"/>
      <c r="AL87" s="82" t="str">
        <f>IFERROR(IF($B$2= VLOOKUP(LEFT(Table1[Objetivo estratégico],255),Table2[[#All],[255 caracteres]:[CodObjEst]],2,FALSE), CONCATENATE($B$2,".",VLOOKUP(LEFT(Table1[Objetivo estratégico],255),Table2[[#All],[255 caracteres]:[CodObjEst]],3,FALSE)),""),"")</f>
        <v/>
      </c>
      <c r="AM87" s="83" t="str">
        <f>IFERROR(IF(AND(Table1[ID ObjEst]&lt;&gt;"",FIND(Table1[[#This Row],[ID ObjEst]], VLOOKUP(LEFT(Table1[Objetivo operativo],255),Table4[[#All],[255]:[SiglaObjOp]],3,FALSE))), CONCATENATE(VLOOKUP(LEFT(Table1[Objetivo operativo],255),Table4[[#All],[255]:[SiglaObjOp]],3,FALSE),""),""),"")</f>
        <v/>
      </c>
    </row>
    <row r="88" spans="1:39" ht="63.75" customHeight="1" x14ac:dyDescent="0.3">
      <c r="A88" s="74"/>
      <c r="B88" s="74"/>
      <c r="C88" s="74"/>
      <c r="D88" s="74"/>
      <c r="E88" s="75"/>
      <c r="F88" s="76"/>
      <c r="G88" s="77"/>
      <c r="H88" s="74"/>
      <c r="I88" s="74"/>
      <c r="J88" s="74"/>
      <c r="K88" s="74"/>
      <c r="L88" s="74"/>
      <c r="M88" s="74"/>
      <c r="N88" s="74"/>
      <c r="O88" s="78"/>
      <c r="P88" s="78"/>
      <c r="Q88" s="74"/>
      <c r="R88" s="74"/>
      <c r="S88" s="74"/>
      <c r="T88" s="74"/>
      <c r="U88" s="79"/>
      <c r="V88" s="79"/>
      <c r="W88" s="74" t="str">
        <f>IF(NOT(ISBLANK(Table1[Fecha Inicio])),YEAR(Table1[Fecha Inicio]),"")</f>
        <v/>
      </c>
      <c r="X88" s="80"/>
      <c r="Y88" s="77" t="str">
        <f>IF(AND(NOT(ISBLANK(Table1[Fecha Inicio])),NOT(ISBLANK(Table1[Fecha Fin])),YEAR(Table1[[#This Row],[Fecha Fin]]&gt;=Table1[[#This Row],[1er año]])),Table1[[#This Row],[1er año]]+1,"")</f>
        <v/>
      </c>
      <c r="Z88" s="80"/>
      <c r="AA88" s="77" t="str">
        <f>IF(AND(NOT(ISBLANK(Table1[Fecha Inicio])),NOT(ISBLANK(Table1[Fecha Fin])),YEAR(Table1[[#This Row],[Fecha Fin]])&gt;Table1[[#This Row],[2do Año]]),Table1[[#This Row],[2do Año]]+1,"")</f>
        <v/>
      </c>
      <c r="AB88" s="80"/>
      <c r="AC88" s="77" t="str">
        <f>IF(AND(NOT(ISBLANK(Table1[Fecha Inicio])),NOT(ISBLANK(Table1[Fecha Fin])),YEAR(Table1[[#This Row],[Fecha Fin]])&gt;Table1[[#This Row],[3er Año]]),Table1[[#This Row],[3er Año]]+1,"")</f>
        <v/>
      </c>
      <c r="AD88" s="80"/>
      <c r="AE88" s="80">
        <f>SUM(Table1[Presupuesto 1er Año],Table1[Presupuesto 2do Año],Table1[Presupuesto 3er Año],Table1[Presupuesto 4to Año])</f>
        <v>0</v>
      </c>
      <c r="AF88" s="81"/>
      <c r="AG88" s="74"/>
      <c r="AH88" s="74"/>
      <c r="AI88" s="74"/>
      <c r="AJ88" s="76"/>
      <c r="AK88" s="76"/>
      <c r="AL88" s="82" t="str">
        <f>IFERROR(IF($B$2= VLOOKUP(LEFT(Table1[Objetivo estratégico],255),Table2[[#All],[255 caracteres]:[CodObjEst]],2,FALSE), CONCATENATE($B$2,".",VLOOKUP(LEFT(Table1[Objetivo estratégico],255),Table2[[#All],[255 caracteres]:[CodObjEst]],3,FALSE)),""),"")</f>
        <v/>
      </c>
      <c r="AM88" s="83" t="str">
        <f>IFERROR(IF(AND(Table1[ID ObjEst]&lt;&gt;"",FIND(Table1[[#This Row],[ID ObjEst]], VLOOKUP(LEFT(Table1[Objetivo operativo],255),Table4[[#All],[255]:[SiglaObjOp]],3,FALSE))), CONCATENATE(VLOOKUP(LEFT(Table1[Objetivo operativo],255),Table4[[#All],[255]:[SiglaObjOp]],3,FALSE),""),""),"")</f>
        <v/>
      </c>
    </row>
    <row r="89" spans="1:39" ht="63.75" customHeight="1" x14ac:dyDescent="0.3">
      <c r="A89" s="74"/>
      <c r="B89" s="74"/>
      <c r="C89" s="74"/>
      <c r="D89" s="74"/>
      <c r="E89" s="75"/>
      <c r="F89" s="76"/>
      <c r="G89" s="77"/>
      <c r="H89" s="74"/>
      <c r="I89" s="74"/>
      <c r="J89" s="74"/>
      <c r="K89" s="74"/>
      <c r="L89" s="74"/>
      <c r="M89" s="74"/>
      <c r="N89" s="74"/>
      <c r="O89" s="78"/>
      <c r="P89" s="78"/>
      <c r="Q89" s="74"/>
      <c r="R89" s="74"/>
      <c r="S89" s="74"/>
      <c r="T89" s="74"/>
      <c r="U89" s="79"/>
      <c r="V89" s="79"/>
      <c r="W89" s="74" t="str">
        <f>IF(NOT(ISBLANK(Table1[Fecha Inicio])),YEAR(Table1[Fecha Inicio]),"")</f>
        <v/>
      </c>
      <c r="X89" s="80"/>
      <c r="Y89" s="77" t="str">
        <f>IF(AND(NOT(ISBLANK(Table1[Fecha Inicio])),NOT(ISBLANK(Table1[Fecha Fin])),YEAR(Table1[[#This Row],[Fecha Fin]]&gt;=Table1[[#This Row],[1er año]])),Table1[[#This Row],[1er año]]+1,"")</f>
        <v/>
      </c>
      <c r="Z89" s="80"/>
      <c r="AA89" s="77" t="str">
        <f>IF(AND(NOT(ISBLANK(Table1[Fecha Inicio])),NOT(ISBLANK(Table1[Fecha Fin])),YEAR(Table1[[#This Row],[Fecha Fin]])&gt;Table1[[#This Row],[2do Año]]),Table1[[#This Row],[2do Año]]+1,"")</f>
        <v/>
      </c>
      <c r="AB89" s="80"/>
      <c r="AC89" s="77" t="str">
        <f>IF(AND(NOT(ISBLANK(Table1[Fecha Inicio])),NOT(ISBLANK(Table1[Fecha Fin])),YEAR(Table1[[#This Row],[Fecha Fin]])&gt;Table1[[#This Row],[3er Año]]),Table1[[#This Row],[3er Año]]+1,"")</f>
        <v/>
      </c>
      <c r="AD89" s="80"/>
      <c r="AE89" s="80">
        <f>SUM(Table1[Presupuesto 1er Año],Table1[Presupuesto 2do Año],Table1[Presupuesto 3er Año],Table1[Presupuesto 4to Año])</f>
        <v>0</v>
      </c>
      <c r="AF89" s="81"/>
      <c r="AG89" s="74"/>
      <c r="AH89" s="74"/>
      <c r="AI89" s="74"/>
      <c r="AJ89" s="76"/>
      <c r="AK89" s="76"/>
      <c r="AL89" s="82" t="str">
        <f>IFERROR(IF($B$2= VLOOKUP(LEFT(Table1[Objetivo estratégico],255),Table2[[#All],[255 caracteres]:[CodObjEst]],2,FALSE), CONCATENATE($B$2,".",VLOOKUP(LEFT(Table1[Objetivo estratégico],255),Table2[[#All],[255 caracteres]:[CodObjEst]],3,FALSE)),""),"")</f>
        <v/>
      </c>
      <c r="AM89" s="83" t="str">
        <f>IFERROR(IF(AND(Table1[ID ObjEst]&lt;&gt;"",FIND(Table1[[#This Row],[ID ObjEst]], VLOOKUP(LEFT(Table1[Objetivo operativo],255),Table4[[#All],[255]:[SiglaObjOp]],3,FALSE))), CONCATENATE(VLOOKUP(LEFT(Table1[Objetivo operativo],255),Table4[[#All],[255]:[SiglaObjOp]],3,FALSE),""),""),"")</f>
        <v/>
      </c>
    </row>
    <row r="90" spans="1:39" ht="63.75" customHeight="1" x14ac:dyDescent="0.3">
      <c r="A90" s="74"/>
      <c r="B90" s="74"/>
      <c r="C90" s="74"/>
      <c r="D90" s="74"/>
      <c r="E90" s="75"/>
      <c r="F90" s="76"/>
      <c r="G90" s="77"/>
      <c r="H90" s="74"/>
      <c r="I90" s="74"/>
      <c r="J90" s="74"/>
      <c r="K90" s="74"/>
      <c r="L90" s="74"/>
      <c r="M90" s="74"/>
      <c r="N90" s="74"/>
      <c r="O90" s="78"/>
      <c r="P90" s="78"/>
      <c r="Q90" s="74"/>
      <c r="R90" s="74"/>
      <c r="S90" s="74"/>
      <c r="T90" s="74"/>
      <c r="U90" s="79"/>
      <c r="V90" s="79"/>
      <c r="W90" s="74" t="str">
        <f>IF(NOT(ISBLANK(Table1[Fecha Inicio])),YEAR(Table1[Fecha Inicio]),"")</f>
        <v/>
      </c>
      <c r="X90" s="80"/>
      <c r="Y90" s="77" t="str">
        <f>IF(AND(NOT(ISBLANK(Table1[Fecha Inicio])),NOT(ISBLANK(Table1[Fecha Fin])),YEAR(Table1[[#This Row],[Fecha Fin]]&gt;=Table1[[#This Row],[1er año]])),Table1[[#This Row],[1er año]]+1,"")</f>
        <v/>
      </c>
      <c r="Z90" s="80"/>
      <c r="AA90" s="77" t="str">
        <f>IF(AND(NOT(ISBLANK(Table1[Fecha Inicio])),NOT(ISBLANK(Table1[Fecha Fin])),YEAR(Table1[[#This Row],[Fecha Fin]])&gt;Table1[[#This Row],[2do Año]]),Table1[[#This Row],[2do Año]]+1,"")</f>
        <v/>
      </c>
      <c r="AB90" s="80"/>
      <c r="AC90" s="77" t="str">
        <f>IF(AND(NOT(ISBLANK(Table1[Fecha Inicio])),NOT(ISBLANK(Table1[Fecha Fin])),YEAR(Table1[[#This Row],[Fecha Fin]])&gt;Table1[[#This Row],[3er Año]]),Table1[[#This Row],[3er Año]]+1,"")</f>
        <v/>
      </c>
      <c r="AD90" s="80"/>
      <c r="AE90" s="80">
        <f>SUM(Table1[Presupuesto 1er Año],Table1[Presupuesto 2do Año],Table1[Presupuesto 3er Año],Table1[Presupuesto 4to Año])</f>
        <v>0</v>
      </c>
      <c r="AF90" s="81"/>
      <c r="AG90" s="74"/>
      <c r="AH90" s="74"/>
      <c r="AI90" s="74"/>
      <c r="AJ90" s="76"/>
      <c r="AK90" s="76"/>
      <c r="AL90" s="82" t="str">
        <f>IFERROR(IF($B$2= VLOOKUP(LEFT(Table1[Objetivo estratégico],255),Table2[[#All],[255 caracteres]:[CodObjEst]],2,FALSE), CONCATENATE($B$2,".",VLOOKUP(LEFT(Table1[Objetivo estratégico],255),Table2[[#All],[255 caracteres]:[CodObjEst]],3,FALSE)),""),"")</f>
        <v/>
      </c>
      <c r="AM90" s="83" t="str">
        <f>IFERROR(IF(AND(Table1[ID ObjEst]&lt;&gt;"",FIND(Table1[[#This Row],[ID ObjEst]], VLOOKUP(LEFT(Table1[Objetivo operativo],255),Table4[[#All],[255]:[SiglaObjOp]],3,FALSE))), CONCATENATE(VLOOKUP(LEFT(Table1[Objetivo operativo],255),Table4[[#All],[255]:[SiglaObjOp]],3,FALSE),""),""),"")</f>
        <v/>
      </c>
    </row>
    <row r="91" spans="1:39" ht="63.75" customHeight="1" x14ac:dyDescent="0.3">
      <c r="A91" s="74"/>
      <c r="B91" s="74"/>
      <c r="C91" s="74"/>
      <c r="D91" s="74"/>
      <c r="E91" s="75"/>
      <c r="F91" s="76"/>
      <c r="G91" s="77"/>
      <c r="H91" s="74"/>
      <c r="I91" s="74"/>
      <c r="J91" s="74"/>
      <c r="K91" s="74"/>
      <c r="L91" s="74"/>
      <c r="M91" s="74"/>
      <c r="N91" s="74"/>
      <c r="O91" s="78"/>
      <c r="P91" s="78"/>
      <c r="Q91" s="74"/>
      <c r="R91" s="74"/>
      <c r="S91" s="74"/>
      <c r="T91" s="74"/>
      <c r="U91" s="79"/>
      <c r="V91" s="79"/>
      <c r="W91" s="74" t="str">
        <f>IF(NOT(ISBLANK(Table1[Fecha Inicio])),YEAR(Table1[Fecha Inicio]),"")</f>
        <v/>
      </c>
      <c r="X91" s="80"/>
      <c r="Y91" s="77" t="str">
        <f>IF(AND(NOT(ISBLANK(Table1[Fecha Inicio])),NOT(ISBLANK(Table1[Fecha Fin])),YEAR(Table1[[#This Row],[Fecha Fin]]&gt;=Table1[[#This Row],[1er año]])),Table1[[#This Row],[1er año]]+1,"")</f>
        <v/>
      </c>
      <c r="Z91" s="80"/>
      <c r="AA91" s="77" t="str">
        <f>IF(AND(NOT(ISBLANK(Table1[Fecha Inicio])),NOT(ISBLANK(Table1[Fecha Fin])),YEAR(Table1[[#This Row],[Fecha Fin]])&gt;Table1[[#This Row],[2do Año]]),Table1[[#This Row],[2do Año]]+1,"")</f>
        <v/>
      </c>
      <c r="AB91" s="80"/>
      <c r="AC91" s="77" t="str">
        <f>IF(AND(NOT(ISBLANK(Table1[Fecha Inicio])),NOT(ISBLANK(Table1[Fecha Fin])),YEAR(Table1[[#This Row],[Fecha Fin]])&gt;Table1[[#This Row],[3er Año]]),Table1[[#This Row],[3er Año]]+1,"")</f>
        <v/>
      </c>
      <c r="AD91" s="80"/>
      <c r="AE91" s="80">
        <f>SUM(Table1[Presupuesto 1er Año],Table1[Presupuesto 2do Año],Table1[Presupuesto 3er Año],Table1[Presupuesto 4to Año])</f>
        <v>0</v>
      </c>
      <c r="AF91" s="81"/>
      <c r="AG91" s="74"/>
      <c r="AH91" s="74"/>
      <c r="AI91" s="74"/>
      <c r="AJ91" s="76"/>
      <c r="AK91" s="76"/>
      <c r="AL91" s="82" t="str">
        <f>IFERROR(IF($B$2= VLOOKUP(LEFT(Table1[Objetivo estratégico],255),Table2[[#All],[255 caracteres]:[CodObjEst]],2,FALSE), CONCATENATE($B$2,".",VLOOKUP(LEFT(Table1[Objetivo estratégico],255),Table2[[#All],[255 caracteres]:[CodObjEst]],3,FALSE)),""),"")</f>
        <v/>
      </c>
      <c r="AM91" s="83" t="str">
        <f>IFERROR(IF(AND(Table1[ID ObjEst]&lt;&gt;"",FIND(Table1[[#This Row],[ID ObjEst]], VLOOKUP(LEFT(Table1[Objetivo operativo],255),Table4[[#All],[255]:[SiglaObjOp]],3,FALSE))), CONCATENATE(VLOOKUP(LEFT(Table1[Objetivo operativo],255),Table4[[#All],[255]:[SiglaObjOp]],3,FALSE),""),""),"")</f>
        <v/>
      </c>
    </row>
    <row r="92" spans="1:39" ht="63.75" customHeight="1" x14ac:dyDescent="0.3">
      <c r="A92" s="74"/>
      <c r="B92" s="74"/>
      <c r="C92" s="74"/>
      <c r="D92" s="74"/>
      <c r="E92" s="75"/>
      <c r="F92" s="76"/>
      <c r="G92" s="77"/>
      <c r="H92" s="74"/>
      <c r="I92" s="74"/>
      <c r="J92" s="74"/>
      <c r="K92" s="74"/>
      <c r="L92" s="74"/>
      <c r="M92" s="74"/>
      <c r="N92" s="74"/>
      <c r="O92" s="78"/>
      <c r="P92" s="78"/>
      <c r="Q92" s="74"/>
      <c r="R92" s="74"/>
      <c r="S92" s="74"/>
      <c r="T92" s="74"/>
      <c r="U92" s="79"/>
      <c r="V92" s="79"/>
      <c r="W92" s="74" t="str">
        <f>IF(NOT(ISBLANK(Table1[Fecha Inicio])),YEAR(Table1[Fecha Inicio]),"")</f>
        <v/>
      </c>
      <c r="X92" s="80"/>
      <c r="Y92" s="77" t="str">
        <f>IF(AND(NOT(ISBLANK(Table1[Fecha Inicio])),NOT(ISBLANK(Table1[Fecha Fin])),YEAR(Table1[[#This Row],[Fecha Fin]]&gt;=Table1[[#This Row],[1er año]])),Table1[[#This Row],[1er año]]+1,"")</f>
        <v/>
      </c>
      <c r="Z92" s="80"/>
      <c r="AA92" s="77" t="str">
        <f>IF(AND(NOT(ISBLANK(Table1[Fecha Inicio])),NOT(ISBLANK(Table1[Fecha Fin])),YEAR(Table1[[#This Row],[Fecha Fin]])&gt;Table1[[#This Row],[2do Año]]),Table1[[#This Row],[2do Año]]+1,"")</f>
        <v/>
      </c>
      <c r="AB92" s="80"/>
      <c r="AC92" s="77" t="str">
        <f>IF(AND(NOT(ISBLANK(Table1[Fecha Inicio])),NOT(ISBLANK(Table1[Fecha Fin])),YEAR(Table1[[#This Row],[Fecha Fin]])&gt;Table1[[#This Row],[3er Año]]),Table1[[#This Row],[3er Año]]+1,"")</f>
        <v/>
      </c>
      <c r="AD92" s="80"/>
      <c r="AE92" s="80">
        <f>SUM(Table1[Presupuesto 1er Año],Table1[Presupuesto 2do Año],Table1[Presupuesto 3er Año],Table1[Presupuesto 4to Año])</f>
        <v>0</v>
      </c>
      <c r="AF92" s="81"/>
      <c r="AG92" s="74"/>
      <c r="AH92" s="74"/>
      <c r="AI92" s="74"/>
      <c r="AJ92" s="76"/>
      <c r="AK92" s="76"/>
      <c r="AL92" s="82" t="str">
        <f>IFERROR(IF($B$2= VLOOKUP(LEFT(Table1[Objetivo estratégico],255),Table2[[#All],[255 caracteres]:[CodObjEst]],2,FALSE), CONCATENATE($B$2,".",VLOOKUP(LEFT(Table1[Objetivo estratégico],255),Table2[[#All],[255 caracteres]:[CodObjEst]],3,FALSE)),""),"")</f>
        <v/>
      </c>
      <c r="AM92" s="83" t="str">
        <f>IFERROR(IF(AND(Table1[ID ObjEst]&lt;&gt;"",FIND(Table1[[#This Row],[ID ObjEst]], VLOOKUP(LEFT(Table1[Objetivo operativo],255),Table4[[#All],[255]:[SiglaObjOp]],3,FALSE))), CONCATENATE(VLOOKUP(LEFT(Table1[Objetivo operativo],255),Table4[[#All],[255]:[SiglaObjOp]],3,FALSE),""),""),"")</f>
        <v/>
      </c>
    </row>
    <row r="93" spans="1:39" ht="63.75" customHeight="1" x14ac:dyDescent="0.3">
      <c r="A93" s="74"/>
      <c r="B93" s="74"/>
      <c r="C93" s="74"/>
      <c r="D93" s="74"/>
      <c r="E93" s="75"/>
      <c r="F93" s="76"/>
      <c r="G93" s="77"/>
      <c r="H93" s="74"/>
      <c r="I93" s="74"/>
      <c r="J93" s="74"/>
      <c r="K93" s="74"/>
      <c r="L93" s="74"/>
      <c r="M93" s="74"/>
      <c r="N93" s="74"/>
      <c r="O93" s="78"/>
      <c r="P93" s="78"/>
      <c r="Q93" s="74"/>
      <c r="R93" s="74"/>
      <c r="S93" s="74"/>
      <c r="T93" s="74"/>
      <c r="U93" s="79"/>
      <c r="V93" s="79"/>
      <c r="W93" s="74" t="str">
        <f>IF(NOT(ISBLANK(Table1[Fecha Inicio])),YEAR(Table1[Fecha Inicio]),"")</f>
        <v/>
      </c>
      <c r="X93" s="80"/>
      <c r="Y93" s="77" t="str">
        <f>IF(AND(NOT(ISBLANK(Table1[Fecha Inicio])),NOT(ISBLANK(Table1[Fecha Fin])),YEAR(Table1[[#This Row],[Fecha Fin]]&gt;=Table1[[#This Row],[1er año]])),Table1[[#This Row],[1er año]]+1,"")</f>
        <v/>
      </c>
      <c r="Z93" s="80"/>
      <c r="AA93" s="77" t="str">
        <f>IF(AND(NOT(ISBLANK(Table1[Fecha Inicio])),NOT(ISBLANK(Table1[Fecha Fin])),YEAR(Table1[[#This Row],[Fecha Fin]])&gt;Table1[[#This Row],[2do Año]]),Table1[[#This Row],[2do Año]]+1,"")</f>
        <v/>
      </c>
      <c r="AB93" s="80"/>
      <c r="AC93" s="77" t="str">
        <f>IF(AND(NOT(ISBLANK(Table1[Fecha Inicio])),NOT(ISBLANK(Table1[Fecha Fin])),YEAR(Table1[[#This Row],[Fecha Fin]])&gt;Table1[[#This Row],[3er Año]]),Table1[[#This Row],[3er Año]]+1,"")</f>
        <v/>
      </c>
      <c r="AD93" s="80"/>
      <c r="AE93" s="80">
        <f>SUM(Table1[Presupuesto 1er Año],Table1[Presupuesto 2do Año],Table1[Presupuesto 3er Año],Table1[Presupuesto 4to Año])</f>
        <v>0</v>
      </c>
      <c r="AF93" s="81"/>
      <c r="AG93" s="74"/>
      <c r="AH93" s="74"/>
      <c r="AI93" s="74"/>
      <c r="AJ93" s="76"/>
      <c r="AK93" s="76"/>
      <c r="AL93" s="82" t="str">
        <f>IFERROR(IF($B$2= VLOOKUP(LEFT(Table1[Objetivo estratégico],255),Table2[[#All],[255 caracteres]:[CodObjEst]],2,FALSE), CONCATENATE($B$2,".",VLOOKUP(LEFT(Table1[Objetivo estratégico],255),Table2[[#All],[255 caracteres]:[CodObjEst]],3,FALSE)),""),"")</f>
        <v/>
      </c>
      <c r="AM93" s="83" t="str">
        <f>IFERROR(IF(AND(Table1[ID ObjEst]&lt;&gt;"",FIND(Table1[[#This Row],[ID ObjEst]], VLOOKUP(LEFT(Table1[Objetivo operativo],255),Table4[[#All],[255]:[SiglaObjOp]],3,FALSE))), CONCATENATE(VLOOKUP(LEFT(Table1[Objetivo operativo],255),Table4[[#All],[255]:[SiglaObjOp]],3,FALSE),""),""),"")</f>
        <v/>
      </c>
    </row>
    <row r="94" spans="1:39" ht="63.75" customHeight="1" x14ac:dyDescent="0.3">
      <c r="A94" s="74"/>
      <c r="B94" s="74"/>
      <c r="C94" s="74"/>
      <c r="D94" s="74"/>
      <c r="E94" s="75"/>
      <c r="F94" s="76"/>
      <c r="G94" s="77"/>
      <c r="H94" s="74"/>
      <c r="I94" s="74"/>
      <c r="J94" s="74"/>
      <c r="K94" s="74"/>
      <c r="L94" s="74"/>
      <c r="M94" s="74"/>
      <c r="N94" s="74"/>
      <c r="O94" s="78"/>
      <c r="P94" s="78"/>
      <c r="Q94" s="74"/>
      <c r="R94" s="74"/>
      <c r="S94" s="74"/>
      <c r="T94" s="74"/>
      <c r="U94" s="79"/>
      <c r="V94" s="79"/>
      <c r="W94" s="74" t="str">
        <f>IF(NOT(ISBLANK(Table1[Fecha Inicio])),YEAR(Table1[Fecha Inicio]),"")</f>
        <v/>
      </c>
      <c r="X94" s="80"/>
      <c r="Y94" s="77" t="str">
        <f>IF(AND(NOT(ISBLANK(Table1[Fecha Inicio])),NOT(ISBLANK(Table1[Fecha Fin])),YEAR(Table1[[#This Row],[Fecha Fin]]&gt;=Table1[[#This Row],[1er año]])),Table1[[#This Row],[1er año]]+1,"")</f>
        <v/>
      </c>
      <c r="Z94" s="80"/>
      <c r="AA94" s="77" t="str">
        <f>IF(AND(NOT(ISBLANK(Table1[Fecha Inicio])),NOT(ISBLANK(Table1[Fecha Fin])),YEAR(Table1[[#This Row],[Fecha Fin]])&gt;Table1[[#This Row],[2do Año]]),Table1[[#This Row],[2do Año]]+1,"")</f>
        <v/>
      </c>
      <c r="AB94" s="80"/>
      <c r="AC94" s="77" t="str">
        <f>IF(AND(NOT(ISBLANK(Table1[Fecha Inicio])),NOT(ISBLANK(Table1[Fecha Fin])),YEAR(Table1[[#This Row],[Fecha Fin]])&gt;Table1[[#This Row],[3er Año]]),Table1[[#This Row],[3er Año]]+1,"")</f>
        <v/>
      </c>
      <c r="AD94" s="80"/>
      <c r="AE94" s="80">
        <f>SUM(Table1[Presupuesto 1er Año],Table1[Presupuesto 2do Año],Table1[Presupuesto 3er Año],Table1[Presupuesto 4to Año])</f>
        <v>0</v>
      </c>
      <c r="AF94" s="81"/>
      <c r="AG94" s="74"/>
      <c r="AH94" s="74"/>
      <c r="AI94" s="74"/>
      <c r="AJ94" s="76"/>
      <c r="AK94" s="76"/>
      <c r="AL94" s="82" t="str">
        <f>IFERROR(IF($B$2= VLOOKUP(LEFT(Table1[Objetivo estratégico],255),Table2[[#All],[255 caracteres]:[CodObjEst]],2,FALSE), CONCATENATE($B$2,".",VLOOKUP(LEFT(Table1[Objetivo estratégico],255),Table2[[#All],[255 caracteres]:[CodObjEst]],3,FALSE)),""),"")</f>
        <v/>
      </c>
      <c r="AM94" s="83" t="str">
        <f>IFERROR(IF(AND(Table1[ID ObjEst]&lt;&gt;"",FIND(Table1[[#This Row],[ID ObjEst]], VLOOKUP(LEFT(Table1[Objetivo operativo],255),Table4[[#All],[255]:[SiglaObjOp]],3,FALSE))), CONCATENATE(VLOOKUP(LEFT(Table1[Objetivo operativo],255),Table4[[#All],[255]:[SiglaObjOp]],3,FALSE),""),""),"")</f>
        <v/>
      </c>
    </row>
    <row r="95" spans="1:39" ht="63.75" customHeight="1" x14ac:dyDescent="0.3">
      <c r="A95" s="74"/>
      <c r="B95" s="74"/>
      <c r="C95" s="74"/>
      <c r="D95" s="74"/>
      <c r="E95" s="75"/>
      <c r="F95" s="76"/>
      <c r="G95" s="77"/>
      <c r="H95" s="74"/>
      <c r="I95" s="74"/>
      <c r="J95" s="74"/>
      <c r="K95" s="74"/>
      <c r="L95" s="74"/>
      <c r="M95" s="74"/>
      <c r="N95" s="74"/>
      <c r="O95" s="78"/>
      <c r="P95" s="78"/>
      <c r="Q95" s="74"/>
      <c r="R95" s="74"/>
      <c r="S95" s="74"/>
      <c r="T95" s="74"/>
      <c r="U95" s="79"/>
      <c r="V95" s="79"/>
      <c r="W95" s="74" t="str">
        <f>IF(NOT(ISBLANK(Table1[Fecha Inicio])),YEAR(Table1[Fecha Inicio]),"")</f>
        <v/>
      </c>
      <c r="X95" s="80"/>
      <c r="Y95" s="77" t="str">
        <f>IF(AND(NOT(ISBLANK(Table1[Fecha Inicio])),NOT(ISBLANK(Table1[Fecha Fin])),YEAR(Table1[[#This Row],[Fecha Fin]]&gt;=Table1[[#This Row],[1er año]])),Table1[[#This Row],[1er año]]+1,"")</f>
        <v/>
      </c>
      <c r="Z95" s="80"/>
      <c r="AA95" s="77" t="str">
        <f>IF(AND(NOT(ISBLANK(Table1[Fecha Inicio])),NOT(ISBLANK(Table1[Fecha Fin])),YEAR(Table1[[#This Row],[Fecha Fin]])&gt;Table1[[#This Row],[2do Año]]),Table1[[#This Row],[2do Año]]+1,"")</f>
        <v/>
      </c>
      <c r="AB95" s="80"/>
      <c r="AC95" s="77" t="str">
        <f>IF(AND(NOT(ISBLANK(Table1[Fecha Inicio])),NOT(ISBLANK(Table1[Fecha Fin])),YEAR(Table1[[#This Row],[Fecha Fin]])&gt;Table1[[#This Row],[3er Año]]),Table1[[#This Row],[3er Año]]+1,"")</f>
        <v/>
      </c>
      <c r="AD95" s="80"/>
      <c r="AE95" s="80">
        <f>SUM(Table1[Presupuesto 1er Año],Table1[Presupuesto 2do Año],Table1[Presupuesto 3er Año],Table1[Presupuesto 4to Año])</f>
        <v>0</v>
      </c>
      <c r="AF95" s="81"/>
      <c r="AG95" s="74"/>
      <c r="AH95" s="74"/>
      <c r="AI95" s="74"/>
      <c r="AJ95" s="76"/>
      <c r="AK95" s="76"/>
      <c r="AL95" s="82" t="str">
        <f>IFERROR(IF($B$2= VLOOKUP(LEFT(Table1[Objetivo estratégico],255),Table2[[#All],[255 caracteres]:[CodObjEst]],2,FALSE), CONCATENATE($B$2,".",VLOOKUP(LEFT(Table1[Objetivo estratégico],255),Table2[[#All],[255 caracteres]:[CodObjEst]],3,FALSE)),""),"")</f>
        <v/>
      </c>
      <c r="AM95" s="83" t="str">
        <f>IFERROR(IF(AND(Table1[ID ObjEst]&lt;&gt;"",FIND(Table1[[#This Row],[ID ObjEst]], VLOOKUP(LEFT(Table1[Objetivo operativo],255),Table4[[#All],[255]:[SiglaObjOp]],3,FALSE))), CONCATENATE(VLOOKUP(LEFT(Table1[Objetivo operativo],255),Table4[[#All],[255]:[SiglaObjOp]],3,FALSE),""),""),"")</f>
        <v/>
      </c>
    </row>
    <row r="96" spans="1:39" ht="63.75" customHeight="1" x14ac:dyDescent="0.3">
      <c r="A96" s="74"/>
      <c r="B96" s="74"/>
      <c r="C96" s="74"/>
      <c r="D96" s="74"/>
      <c r="E96" s="75"/>
      <c r="F96" s="76"/>
      <c r="G96" s="77"/>
      <c r="H96" s="74"/>
      <c r="I96" s="74"/>
      <c r="J96" s="74"/>
      <c r="K96" s="74"/>
      <c r="L96" s="74"/>
      <c r="M96" s="74"/>
      <c r="N96" s="74"/>
      <c r="O96" s="78"/>
      <c r="P96" s="78"/>
      <c r="Q96" s="74"/>
      <c r="R96" s="74"/>
      <c r="S96" s="74"/>
      <c r="T96" s="74"/>
      <c r="U96" s="79"/>
      <c r="V96" s="79"/>
      <c r="W96" s="74" t="str">
        <f>IF(NOT(ISBLANK(Table1[Fecha Inicio])),YEAR(Table1[Fecha Inicio]),"")</f>
        <v/>
      </c>
      <c r="X96" s="80"/>
      <c r="Y96" s="77" t="str">
        <f>IF(AND(NOT(ISBLANK(Table1[Fecha Inicio])),NOT(ISBLANK(Table1[Fecha Fin])),YEAR(Table1[[#This Row],[Fecha Fin]]&gt;=Table1[[#This Row],[1er año]])),Table1[[#This Row],[1er año]]+1,"")</f>
        <v/>
      </c>
      <c r="Z96" s="80"/>
      <c r="AA96" s="77" t="str">
        <f>IF(AND(NOT(ISBLANK(Table1[Fecha Inicio])),NOT(ISBLANK(Table1[Fecha Fin])),YEAR(Table1[[#This Row],[Fecha Fin]])&gt;Table1[[#This Row],[2do Año]]),Table1[[#This Row],[2do Año]]+1,"")</f>
        <v/>
      </c>
      <c r="AB96" s="80"/>
      <c r="AC96" s="77" t="str">
        <f>IF(AND(NOT(ISBLANK(Table1[Fecha Inicio])),NOT(ISBLANK(Table1[Fecha Fin])),YEAR(Table1[[#This Row],[Fecha Fin]])&gt;Table1[[#This Row],[3er Año]]),Table1[[#This Row],[3er Año]]+1,"")</f>
        <v/>
      </c>
      <c r="AD96" s="80"/>
      <c r="AE96" s="80">
        <f>SUM(Table1[Presupuesto 1er Año],Table1[Presupuesto 2do Año],Table1[Presupuesto 3er Año],Table1[Presupuesto 4to Año])</f>
        <v>0</v>
      </c>
      <c r="AF96" s="81"/>
      <c r="AG96" s="74"/>
      <c r="AH96" s="74"/>
      <c r="AI96" s="74"/>
      <c r="AJ96" s="76"/>
      <c r="AK96" s="76"/>
      <c r="AL96" s="82" t="str">
        <f>IFERROR(IF($B$2= VLOOKUP(LEFT(Table1[Objetivo estratégico],255),Table2[[#All],[255 caracteres]:[CodObjEst]],2,FALSE), CONCATENATE($B$2,".",VLOOKUP(LEFT(Table1[Objetivo estratégico],255),Table2[[#All],[255 caracteres]:[CodObjEst]],3,FALSE)),""),"")</f>
        <v/>
      </c>
      <c r="AM96" s="83" t="str">
        <f>IFERROR(IF(AND(Table1[ID ObjEst]&lt;&gt;"",FIND(Table1[[#This Row],[ID ObjEst]], VLOOKUP(LEFT(Table1[Objetivo operativo],255),Table4[[#All],[255]:[SiglaObjOp]],3,FALSE))), CONCATENATE(VLOOKUP(LEFT(Table1[Objetivo operativo],255),Table4[[#All],[255]:[SiglaObjOp]],3,FALSE),""),""),"")</f>
        <v/>
      </c>
    </row>
    <row r="97" spans="1:39" ht="63.75" customHeight="1" x14ac:dyDescent="0.3">
      <c r="A97" s="74"/>
      <c r="B97" s="74"/>
      <c r="C97" s="74"/>
      <c r="D97" s="74"/>
      <c r="E97" s="75"/>
      <c r="F97" s="76"/>
      <c r="G97" s="77"/>
      <c r="H97" s="74"/>
      <c r="I97" s="74"/>
      <c r="J97" s="74"/>
      <c r="K97" s="74"/>
      <c r="L97" s="74"/>
      <c r="M97" s="74"/>
      <c r="N97" s="74"/>
      <c r="O97" s="78"/>
      <c r="P97" s="78"/>
      <c r="Q97" s="74"/>
      <c r="R97" s="74"/>
      <c r="S97" s="74"/>
      <c r="T97" s="74"/>
      <c r="U97" s="79"/>
      <c r="V97" s="79"/>
      <c r="W97" s="74" t="str">
        <f>IF(NOT(ISBLANK(Table1[Fecha Inicio])),YEAR(Table1[Fecha Inicio]),"")</f>
        <v/>
      </c>
      <c r="X97" s="80"/>
      <c r="Y97" s="77" t="str">
        <f>IF(AND(NOT(ISBLANK(Table1[Fecha Inicio])),NOT(ISBLANK(Table1[Fecha Fin])),YEAR(Table1[[#This Row],[Fecha Fin]]&gt;=Table1[[#This Row],[1er año]])),Table1[[#This Row],[1er año]]+1,"")</f>
        <v/>
      </c>
      <c r="Z97" s="80"/>
      <c r="AA97" s="77" t="str">
        <f>IF(AND(NOT(ISBLANK(Table1[Fecha Inicio])),NOT(ISBLANK(Table1[Fecha Fin])),YEAR(Table1[[#This Row],[Fecha Fin]])&gt;Table1[[#This Row],[2do Año]]),Table1[[#This Row],[2do Año]]+1,"")</f>
        <v/>
      </c>
      <c r="AB97" s="80"/>
      <c r="AC97" s="77" t="str">
        <f>IF(AND(NOT(ISBLANK(Table1[Fecha Inicio])),NOT(ISBLANK(Table1[Fecha Fin])),YEAR(Table1[[#This Row],[Fecha Fin]])&gt;Table1[[#This Row],[3er Año]]),Table1[[#This Row],[3er Año]]+1,"")</f>
        <v/>
      </c>
      <c r="AD97" s="80"/>
      <c r="AE97" s="80">
        <f>SUM(Table1[Presupuesto 1er Año],Table1[Presupuesto 2do Año],Table1[Presupuesto 3er Año],Table1[Presupuesto 4to Año])</f>
        <v>0</v>
      </c>
      <c r="AF97" s="81"/>
      <c r="AG97" s="74"/>
      <c r="AH97" s="74"/>
      <c r="AI97" s="74"/>
      <c r="AJ97" s="76"/>
      <c r="AK97" s="76"/>
      <c r="AL97" s="82" t="str">
        <f>IFERROR(IF($B$2= VLOOKUP(LEFT(Table1[Objetivo estratégico],255),Table2[[#All],[255 caracteres]:[CodObjEst]],2,FALSE), CONCATENATE($B$2,".",VLOOKUP(LEFT(Table1[Objetivo estratégico],255),Table2[[#All],[255 caracteres]:[CodObjEst]],3,FALSE)),""),"")</f>
        <v/>
      </c>
      <c r="AM97" s="83" t="str">
        <f>IFERROR(IF(AND(Table1[ID ObjEst]&lt;&gt;"",FIND(Table1[[#This Row],[ID ObjEst]], VLOOKUP(LEFT(Table1[Objetivo operativo],255),Table4[[#All],[255]:[SiglaObjOp]],3,FALSE))), CONCATENATE(VLOOKUP(LEFT(Table1[Objetivo operativo],255),Table4[[#All],[255]:[SiglaObjOp]],3,FALSE),""),""),"")</f>
        <v/>
      </c>
    </row>
    <row r="98" spans="1:39" ht="63.75" customHeight="1" x14ac:dyDescent="0.3">
      <c r="A98" s="74"/>
      <c r="B98" s="74"/>
      <c r="C98" s="74"/>
      <c r="D98" s="74"/>
      <c r="E98" s="75"/>
      <c r="F98" s="76"/>
      <c r="G98" s="77"/>
      <c r="H98" s="74"/>
      <c r="I98" s="74"/>
      <c r="J98" s="74"/>
      <c r="K98" s="74"/>
      <c r="L98" s="74"/>
      <c r="M98" s="74"/>
      <c r="N98" s="74"/>
      <c r="O98" s="78"/>
      <c r="P98" s="78"/>
      <c r="Q98" s="74"/>
      <c r="R98" s="74"/>
      <c r="S98" s="74"/>
      <c r="T98" s="74"/>
      <c r="U98" s="79"/>
      <c r="V98" s="79"/>
      <c r="W98" s="74" t="str">
        <f>IF(NOT(ISBLANK(Table1[Fecha Inicio])),YEAR(Table1[Fecha Inicio]),"")</f>
        <v/>
      </c>
      <c r="X98" s="80"/>
      <c r="Y98" s="77" t="str">
        <f>IF(AND(NOT(ISBLANK(Table1[Fecha Inicio])),NOT(ISBLANK(Table1[Fecha Fin])),YEAR(Table1[[#This Row],[Fecha Fin]]&gt;=Table1[[#This Row],[1er año]])),Table1[[#This Row],[1er año]]+1,"")</f>
        <v/>
      </c>
      <c r="Z98" s="80"/>
      <c r="AA98" s="77" t="str">
        <f>IF(AND(NOT(ISBLANK(Table1[Fecha Inicio])),NOT(ISBLANK(Table1[Fecha Fin])),YEAR(Table1[[#This Row],[Fecha Fin]])&gt;Table1[[#This Row],[2do Año]]),Table1[[#This Row],[2do Año]]+1,"")</f>
        <v/>
      </c>
      <c r="AB98" s="80"/>
      <c r="AC98" s="77" t="str">
        <f>IF(AND(NOT(ISBLANK(Table1[Fecha Inicio])),NOT(ISBLANK(Table1[Fecha Fin])),YEAR(Table1[[#This Row],[Fecha Fin]])&gt;Table1[[#This Row],[3er Año]]),Table1[[#This Row],[3er Año]]+1,"")</f>
        <v/>
      </c>
      <c r="AD98" s="80"/>
      <c r="AE98" s="80">
        <f>SUM(Table1[Presupuesto 1er Año],Table1[Presupuesto 2do Año],Table1[Presupuesto 3er Año],Table1[Presupuesto 4to Año])</f>
        <v>0</v>
      </c>
      <c r="AF98" s="81"/>
      <c r="AG98" s="74"/>
      <c r="AH98" s="74"/>
      <c r="AI98" s="74"/>
      <c r="AJ98" s="76"/>
      <c r="AK98" s="76"/>
      <c r="AL98" s="82" t="str">
        <f>IFERROR(IF($B$2= VLOOKUP(LEFT(Table1[Objetivo estratégico],255),Table2[[#All],[255 caracteres]:[CodObjEst]],2,FALSE), CONCATENATE($B$2,".",VLOOKUP(LEFT(Table1[Objetivo estratégico],255),Table2[[#All],[255 caracteres]:[CodObjEst]],3,FALSE)),""),"")</f>
        <v/>
      </c>
      <c r="AM98" s="83" t="str">
        <f>IFERROR(IF(AND(Table1[ID ObjEst]&lt;&gt;"",FIND(Table1[[#This Row],[ID ObjEst]], VLOOKUP(LEFT(Table1[Objetivo operativo],255),Table4[[#All],[255]:[SiglaObjOp]],3,FALSE))), CONCATENATE(VLOOKUP(LEFT(Table1[Objetivo operativo],255),Table4[[#All],[255]:[SiglaObjOp]],3,FALSE),""),""),"")</f>
        <v/>
      </c>
    </row>
    <row r="99" spans="1:39" ht="63.75" customHeight="1" x14ac:dyDescent="0.3">
      <c r="A99" s="74"/>
      <c r="B99" s="74"/>
      <c r="C99" s="74"/>
      <c r="D99" s="74"/>
      <c r="E99" s="75"/>
      <c r="F99" s="76"/>
      <c r="G99" s="77"/>
      <c r="H99" s="74"/>
      <c r="I99" s="74"/>
      <c r="J99" s="74"/>
      <c r="K99" s="74"/>
      <c r="L99" s="74"/>
      <c r="M99" s="74"/>
      <c r="N99" s="74"/>
      <c r="O99" s="78"/>
      <c r="P99" s="78"/>
      <c r="Q99" s="74"/>
      <c r="R99" s="74"/>
      <c r="S99" s="74"/>
      <c r="T99" s="74"/>
      <c r="U99" s="79"/>
      <c r="V99" s="79"/>
      <c r="W99" s="74" t="str">
        <f>IF(NOT(ISBLANK(Table1[Fecha Inicio])),YEAR(Table1[Fecha Inicio]),"")</f>
        <v/>
      </c>
      <c r="X99" s="80"/>
      <c r="Y99" s="77" t="str">
        <f>IF(AND(NOT(ISBLANK(Table1[Fecha Inicio])),NOT(ISBLANK(Table1[Fecha Fin])),YEAR(Table1[[#This Row],[Fecha Fin]]&gt;=Table1[[#This Row],[1er año]])),Table1[[#This Row],[1er año]]+1,"")</f>
        <v/>
      </c>
      <c r="Z99" s="80"/>
      <c r="AA99" s="77" t="str">
        <f>IF(AND(NOT(ISBLANK(Table1[Fecha Inicio])),NOT(ISBLANK(Table1[Fecha Fin])),YEAR(Table1[[#This Row],[Fecha Fin]])&gt;Table1[[#This Row],[2do Año]]),Table1[[#This Row],[2do Año]]+1,"")</f>
        <v/>
      </c>
      <c r="AB99" s="80"/>
      <c r="AC99" s="77" t="str">
        <f>IF(AND(NOT(ISBLANK(Table1[Fecha Inicio])),NOT(ISBLANK(Table1[Fecha Fin])),YEAR(Table1[[#This Row],[Fecha Fin]])&gt;Table1[[#This Row],[3er Año]]),Table1[[#This Row],[3er Año]]+1,"")</f>
        <v/>
      </c>
      <c r="AD99" s="80"/>
      <c r="AE99" s="80">
        <f>SUM(Table1[Presupuesto 1er Año],Table1[Presupuesto 2do Año],Table1[Presupuesto 3er Año],Table1[Presupuesto 4to Año])</f>
        <v>0</v>
      </c>
      <c r="AF99" s="81"/>
      <c r="AG99" s="74"/>
      <c r="AH99" s="74"/>
      <c r="AI99" s="74"/>
      <c r="AJ99" s="76"/>
      <c r="AK99" s="76"/>
      <c r="AL99" s="82" t="str">
        <f>IFERROR(IF($B$2= VLOOKUP(LEFT(Table1[Objetivo estratégico],255),Table2[[#All],[255 caracteres]:[CodObjEst]],2,FALSE), CONCATENATE($B$2,".",VLOOKUP(LEFT(Table1[Objetivo estratégico],255),Table2[[#All],[255 caracteres]:[CodObjEst]],3,FALSE)),""),"")</f>
        <v/>
      </c>
      <c r="AM99" s="83" t="str">
        <f>IFERROR(IF(AND(Table1[ID ObjEst]&lt;&gt;"",FIND(Table1[[#This Row],[ID ObjEst]], VLOOKUP(LEFT(Table1[Objetivo operativo],255),Table4[[#All],[255]:[SiglaObjOp]],3,FALSE))), CONCATENATE(VLOOKUP(LEFT(Table1[Objetivo operativo],255),Table4[[#All],[255]:[SiglaObjOp]],3,FALSE),""),""),"")</f>
        <v/>
      </c>
    </row>
    <row r="100" spans="1:39" ht="63.75" customHeight="1" x14ac:dyDescent="0.3">
      <c r="A100" s="74"/>
      <c r="B100" s="74"/>
      <c r="C100" s="74"/>
      <c r="D100" s="74"/>
      <c r="E100" s="75"/>
      <c r="F100" s="76"/>
      <c r="G100" s="77"/>
      <c r="H100" s="74"/>
      <c r="I100" s="74"/>
      <c r="J100" s="74"/>
      <c r="K100" s="74"/>
      <c r="L100" s="74"/>
      <c r="M100" s="74"/>
      <c r="N100" s="74"/>
      <c r="O100" s="78"/>
      <c r="P100" s="78"/>
      <c r="Q100" s="74"/>
      <c r="R100" s="74"/>
      <c r="S100" s="74"/>
      <c r="T100" s="74"/>
      <c r="U100" s="79"/>
      <c r="V100" s="79"/>
      <c r="W100" s="74" t="str">
        <f>IF(NOT(ISBLANK(Table1[Fecha Inicio])),YEAR(Table1[Fecha Inicio]),"")</f>
        <v/>
      </c>
      <c r="X100" s="80"/>
      <c r="Y100" s="77" t="str">
        <f>IF(AND(NOT(ISBLANK(Table1[Fecha Inicio])),NOT(ISBLANK(Table1[Fecha Fin])),YEAR(Table1[[#This Row],[Fecha Fin]]&gt;=Table1[[#This Row],[1er año]])),Table1[[#This Row],[1er año]]+1,"")</f>
        <v/>
      </c>
      <c r="Z100" s="80"/>
      <c r="AA100" s="77" t="str">
        <f>IF(AND(NOT(ISBLANK(Table1[Fecha Inicio])),NOT(ISBLANK(Table1[Fecha Fin])),YEAR(Table1[[#This Row],[Fecha Fin]])&gt;Table1[[#This Row],[2do Año]]),Table1[[#This Row],[2do Año]]+1,"")</f>
        <v/>
      </c>
      <c r="AB100" s="80"/>
      <c r="AC100" s="77" t="str">
        <f>IF(AND(NOT(ISBLANK(Table1[Fecha Inicio])),NOT(ISBLANK(Table1[Fecha Fin])),YEAR(Table1[[#This Row],[Fecha Fin]])&gt;Table1[[#This Row],[3er Año]]),Table1[[#This Row],[3er Año]]+1,"")</f>
        <v/>
      </c>
      <c r="AD100" s="80"/>
      <c r="AE100" s="80">
        <f>SUM(Table1[Presupuesto 1er Año],Table1[Presupuesto 2do Año],Table1[Presupuesto 3er Año],Table1[Presupuesto 4to Año])</f>
        <v>0</v>
      </c>
      <c r="AF100" s="81"/>
      <c r="AG100" s="74"/>
      <c r="AH100" s="74"/>
      <c r="AI100" s="74"/>
      <c r="AJ100" s="76"/>
      <c r="AK100" s="76"/>
      <c r="AL100" s="82" t="str">
        <f>IFERROR(IF($B$2= VLOOKUP(LEFT(Table1[Objetivo estratégico],255),Table2[[#All],[255 caracteres]:[CodObjEst]],2,FALSE), CONCATENATE($B$2,".",VLOOKUP(LEFT(Table1[Objetivo estratégico],255),Table2[[#All],[255 caracteres]:[CodObjEst]],3,FALSE)),""),"")</f>
        <v/>
      </c>
      <c r="AM100" s="83" t="str">
        <f>IFERROR(IF(AND(Table1[ID ObjEst]&lt;&gt;"",FIND(Table1[[#This Row],[ID ObjEst]], VLOOKUP(LEFT(Table1[Objetivo operativo],255),Table4[[#All],[255]:[SiglaObjOp]],3,FALSE))), CONCATENATE(VLOOKUP(LEFT(Table1[Objetivo operativo],255),Table4[[#All],[255]:[SiglaObjOp]],3,FALSE),""),""),"")</f>
        <v/>
      </c>
    </row>
    <row r="101" spans="1:39" ht="63.75" customHeight="1" x14ac:dyDescent="0.3">
      <c r="A101" s="74"/>
      <c r="B101" s="74"/>
      <c r="C101" s="74"/>
      <c r="D101" s="74"/>
      <c r="E101" s="75"/>
      <c r="F101" s="76"/>
      <c r="G101" s="77"/>
      <c r="H101" s="74"/>
      <c r="I101" s="74"/>
      <c r="J101" s="74"/>
      <c r="K101" s="74"/>
      <c r="L101" s="74"/>
      <c r="M101" s="74"/>
      <c r="N101" s="74"/>
      <c r="O101" s="78"/>
      <c r="P101" s="78"/>
      <c r="Q101" s="74"/>
      <c r="R101" s="74"/>
      <c r="S101" s="74"/>
      <c r="T101" s="74"/>
      <c r="U101" s="79"/>
      <c r="V101" s="79"/>
      <c r="W101" s="74" t="str">
        <f>IF(NOT(ISBLANK(Table1[Fecha Inicio])),YEAR(Table1[Fecha Inicio]),"")</f>
        <v/>
      </c>
      <c r="X101" s="80"/>
      <c r="Y101" s="77" t="str">
        <f>IF(AND(NOT(ISBLANK(Table1[Fecha Inicio])),NOT(ISBLANK(Table1[Fecha Fin])),YEAR(Table1[[#This Row],[Fecha Fin]]&gt;=Table1[[#This Row],[1er año]])),Table1[[#This Row],[1er año]]+1,"")</f>
        <v/>
      </c>
      <c r="Z101" s="80"/>
      <c r="AA101" s="77" t="str">
        <f>IF(AND(NOT(ISBLANK(Table1[Fecha Inicio])),NOT(ISBLANK(Table1[Fecha Fin])),YEAR(Table1[[#This Row],[Fecha Fin]])&gt;Table1[[#This Row],[2do Año]]),Table1[[#This Row],[2do Año]]+1,"")</f>
        <v/>
      </c>
      <c r="AB101" s="80"/>
      <c r="AC101" s="77" t="str">
        <f>IF(AND(NOT(ISBLANK(Table1[Fecha Inicio])),NOT(ISBLANK(Table1[Fecha Fin])),YEAR(Table1[[#This Row],[Fecha Fin]])&gt;Table1[[#This Row],[3er Año]]),Table1[[#This Row],[3er Año]]+1,"")</f>
        <v/>
      </c>
      <c r="AD101" s="80"/>
      <c r="AE101" s="80">
        <f>SUM(Table1[Presupuesto 1er Año],Table1[Presupuesto 2do Año],Table1[Presupuesto 3er Año],Table1[Presupuesto 4to Año])</f>
        <v>0</v>
      </c>
      <c r="AF101" s="81"/>
      <c r="AG101" s="74"/>
      <c r="AH101" s="74"/>
      <c r="AI101" s="74"/>
      <c r="AJ101" s="76"/>
      <c r="AK101" s="76"/>
      <c r="AL101" s="82" t="str">
        <f>IFERROR(IF($B$2= VLOOKUP(LEFT(Table1[Objetivo estratégico],255),Table2[[#All],[255 caracteres]:[CodObjEst]],2,FALSE), CONCATENATE($B$2,".",VLOOKUP(LEFT(Table1[Objetivo estratégico],255),Table2[[#All],[255 caracteres]:[CodObjEst]],3,FALSE)),""),"")</f>
        <v/>
      </c>
      <c r="AM101" s="83" t="str">
        <f>IFERROR(IF(AND(Table1[ID ObjEst]&lt;&gt;"",FIND(Table1[[#This Row],[ID ObjEst]], VLOOKUP(LEFT(Table1[Objetivo operativo],255),Table4[[#All],[255]:[SiglaObjOp]],3,FALSE))), CONCATENATE(VLOOKUP(LEFT(Table1[Objetivo operativo],255),Table4[[#All],[255]:[SiglaObjOp]],3,FALSE),""),""),"")</f>
        <v/>
      </c>
    </row>
    <row r="102" spans="1:39" ht="63.75" customHeight="1" x14ac:dyDescent="0.3">
      <c r="A102" s="74"/>
      <c r="B102" s="74"/>
      <c r="C102" s="74"/>
      <c r="D102" s="74"/>
      <c r="E102" s="75"/>
      <c r="F102" s="76"/>
      <c r="G102" s="77"/>
      <c r="H102" s="74"/>
      <c r="I102" s="74"/>
      <c r="J102" s="74"/>
      <c r="K102" s="74"/>
      <c r="L102" s="74"/>
      <c r="M102" s="74"/>
      <c r="N102" s="74"/>
      <c r="O102" s="78"/>
      <c r="P102" s="78"/>
      <c r="Q102" s="74"/>
      <c r="R102" s="74"/>
      <c r="S102" s="74"/>
      <c r="T102" s="74"/>
      <c r="U102" s="79"/>
      <c r="V102" s="79"/>
      <c r="W102" s="74" t="str">
        <f>IF(NOT(ISBLANK(Table1[Fecha Inicio])),YEAR(Table1[Fecha Inicio]),"")</f>
        <v/>
      </c>
      <c r="X102" s="80"/>
      <c r="Y102" s="77" t="str">
        <f>IF(AND(NOT(ISBLANK(Table1[Fecha Inicio])),NOT(ISBLANK(Table1[Fecha Fin])),YEAR(Table1[[#This Row],[Fecha Fin]]&gt;=Table1[[#This Row],[1er año]])),Table1[[#This Row],[1er año]]+1,"")</f>
        <v/>
      </c>
      <c r="Z102" s="80"/>
      <c r="AA102" s="77" t="str">
        <f>IF(AND(NOT(ISBLANK(Table1[Fecha Inicio])),NOT(ISBLANK(Table1[Fecha Fin])),YEAR(Table1[[#This Row],[Fecha Fin]])&gt;Table1[[#This Row],[2do Año]]),Table1[[#This Row],[2do Año]]+1,"")</f>
        <v/>
      </c>
      <c r="AB102" s="80"/>
      <c r="AC102" s="77" t="str">
        <f>IF(AND(NOT(ISBLANK(Table1[Fecha Inicio])),NOT(ISBLANK(Table1[Fecha Fin])),YEAR(Table1[[#This Row],[Fecha Fin]])&gt;Table1[[#This Row],[3er Año]]),Table1[[#This Row],[3er Año]]+1,"")</f>
        <v/>
      </c>
      <c r="AD102" s="80"/>
      <c r="AE102" s="80">
        <f>SUM(Table1[Presupuesto 1er Año],Table1[Presupuesto 2do Año],Table1[Presupuesto 3er Año],Table1[Presupuesto 4to Año])</f>
        <v>0</v>
      </c>
      <c r="AF102" s="81"/>
      <c r="AG102" s="74"/>
      <c r="AH102" s="74"/>
      <c r="AI102" s="74"/>
      <c r="AJ102" s="76"/>
      <c r="AK102" s="76"/>
      <c r="AL102" s="82" t="str">
        <f>IFERROR(IF($B$2= VLOOKUP(LEFT(Table1[Objetivo estratégico],255),Table2[[#All],[255 caracteres]:[CodObjEst]],2,FALSE), CONCATENATE($B$2,".",VLOOKUP(LEFT(Table1[Objetivo estratégico],255),Table2[[#All],[255 caracteres]:[CodObjEst]],3,FALSE)),""),"")</f>
        <v/>
      </c>
      <c r="AM102" s="83" t="str">
        <f>IFERROR(IF(AND(Table1[ID ObjEst]&lt;&gt;"",FIND(Table1[[#This Row],[ID ObjEst]], VLOOKUP(LEFT(Table1[Objetivo operativo],255),Table4[[#All],[255]:[SiglaObjOp]],3,FALSE))), CONCATENATE(VLOOKUP(LEFT(Table1[Objetivo operativo],255),Table4[[#All],[255]:[SiglaObjOp]],3,FALSE),""),""),"")</f>
        <v/>
      </c>
    </row>
    <row r="103" spans="1:39" ht="63.75" customHeight="1" x14ac:dyDescent="0.3">
      <c r="A103" s="74"/>
      <c r="B103" s="74"/>
      <c r="C103" s="74"/>
      <c r="D103" s="74"/>
      <c r="E103" s="75"/>
      <c r="F103" s="76"/>
      <c r="G103" s="77"/>
      <c r="H103" s="74"/>
      <c r="I103" s="74"/>
      <c r="J103" s="74"/>
      <c r="K103" s="74"/>
      <c r="L103" s="74"/>
      <c r="M103" s="74"/>
      <c r="N103" s="74"/>
      <c r="O103" s="78"/>
      <c r="P103" s="78"/>
      <c r="Q103" s="74"/>
      <c r="R103" s="74"/>
      <c r="S103" s="74"/>
      <c r="T103" s="74"/>
      <c r="U103" s="79"/>
      <c r="V103" s="79"/>
      <c r="W103" s="74" t="str">
        <f>IF(NOT(ISBLANK(Table1[Fecha Inicio])),YEAR(Table1[Fecha Inicio]),"")</f>
        <v/>
      </c>
      <c r="X103" s="80"/>
      <c r="Y103" s="77" t="str">
        <f>IF(AND(NOT(ISBLANK(Table1[Fecha Inicio])),NOT(ISBLANK(Table1[Fecha Fin])),YEAR(Table1[[#This Row],[Fecha Fin]]&gt;=Table1[[#This Row],[1er año]])),Table1[[#This Row],[1er año]]+1,"")</f>
        <v/>
      </c>
      <c r="Z103" s="80"/>
      <c r="AA103" s="77" t="str">
        <f>IF(AND(NOT(ISBLANK(Table1[Fecha Inicio])),NOT(ISBLANK(Table1[Fecha Fin])),YEAR(Table1[[#This Row],[Fecha Fin]])&gt;Table1[[#This Row],[2do Año]]),Table1[[#This Row],[2do Año]]+1,"")</f>
        <v/>
      </c>
      <c r="AB103" s="80"/>
      <c r="AC103" s="77" t="str">
        <f>IF(AND(NOT(ISBLANK(Table1[Fecha Inicio])),NOT(ISBLANK(Table1[Fecha Fin])),YEAR(Table1[[#This Row],[Fecha Fin]])&gt;Table1[[#This Row],[3er Año]]),Table1[[#This Row],[3er Año]]+1,"")</f>
        <v/>
      </c>
      <c r="AD103" s="80"/>
      <c r="AE103" s="80">
        <f>SUM(Table1[Presupuesto 1er Año],Table1[Presupuesto 2do Año],Table1[Presupuesto 3er Año],Table1[Presupuesto 4to Año])</f>
        <v>0</v>
      </c>
      <c r="AF103" s="81"/>
      <c r="AG103" s="74"/>
      <c r="AH103" s="74"/>
      <c r="AI103" s="74"/>
      <c r="AJ103" s="76"/>
      <c r="AK103" s="76"/>
      <c r="AL103" s="82" t="str">
        <f>IFERROR(IF($B$2= VLOOKUP(LEFT(Table1[Objetivo estratégico],255),Table2[[#All],[255 caracteres]:[CodObjEst]],2,FALSE), CONCATENATE($B$2,".",VLOOKUP(LEFT(Table1[Objetivo estratégico],255),Table2[[#All],[255 caracteres]:[CodObjEst]],3,FALSE)),""),"")</f>
        <v/>
      </c>
      <c r="AM103" s="83" t="str">
        <f>IFERROR(IF(AND(Table1[ID ObjEst]&lt;&gt;"",FIND(Table1[[#This Row],[ID ObjEst]], VLOOKUP(LEFT(Table1[Objetivo operativo],255),Table4[[#All],[255]:[SiglaObjOp]],3,FALSE))), CONCATENATE(VLOOKUP(LEFT(Table1[Objetivo operativo],255),Table4[[#All],[255]:[SiglaObjOp]],3,FALSE),""),""),"")</f>
        <v/>
      </c>
    </row>
    <row r="104" spans="1:39" ht="63.75" customHeight="1" x14ac:dyDescent="0.3">
      <c r="A104" s="74"/>
      <c r="B104" s="74"/>
      <c r="C104" s="74"/>
      <c r="D104" s="74"/>
      <c r="E104" s="75"/>
      <c r="F104" s="76"/>
      <c r="G104" s="77"/>
      <c r="H104" s="74"/>
      <c r="I104" s="74"/>
      <c r="J104" s="74"/>
      <c r="K104" s="74"/>
      <c r="L104" s="74"/>
      <c r="M104" s="74"/>
      <c r="N104" s="74"/>
      <c r="O104" s="78"/>
      <c r="P104" s="78"/>
      <c r="Q104" s="74"/>
      <c r="R104" s="74"/>
      <c r="S104" s="74"/>
      <c r="T104" s="74"/>
      <c r="U104" s="79"/>
      <c r="V104" s="79"/>
      <c r="W104" s="74" t="str">
        <f>IF(NOT(ISBLANK(Table1[Fecha Inicio])),YEAR(Table1[Fecha Inicio]),"")</f>
        <v/>
      </c>
      <c r="X104" s="80"/>
      <c r="Y104" s="77" t="str">
        <f>IF(AND(NOT(ISBLANK(Table1[Fecha Inicio])),NOT(ISBLANK(Table1[Fecha Fin])),YEAR(Table1[[#This Row],[Fecha Fin]]&gt;=Table1[[#This Row],[1er año]])),Table1[[#This Row],[1er año]]+1,"")</f>
        <v/>
      </c>
      <c r="Z104" s="80"/>
      <c r="AA104" s="77" t="str">
        <f>IF(AND(NOT(ISBLANK(Table1[Fecha Inicio])),NOT(ISBLANK(Table1[Fecha Fin])),YEAR(Table1[[#This Row],[Fecha Fin]])&gt;Table1[[#This Row],[2do Año]]),Table1[[#This Row],[2do Año]]+1,"")</f>
        <v/>
      </c>
      <c r="AB104" s="80"/>
      <c r="AC104" s="77" t="str">
        <f>IF(AND(NOT(ISBLANK(Table1[Fecha Inicio])),NOT(ISBLANK(Table1[Fecha Fin])),YEAR(Table1[[#This Row],[Fecha Fin]])&gt;Table1[[#This Row],[3er Año]]),Table1[[#This Row],[3er Año]]+1,"")</f>
        <v/>
      </c>
      <c r="AD104" s="80"/>
      <c r="AE104" s="80">
        <f>SUM(Table1[Presupuesto 1er Año],Table1[Presupuesto 2do Año],Table1[Presupuesto 3er Año],Table1[Presupuesto 4to Año])</f>
        <v>0</v>
      </c>
      <c r="AF104" s="81"/>
      <c r="AG104" s="74"/>
      <c r="AH104" s="74"/>
      <c r="AI104" s="74"/>
      <c r="AJ104" s="76"/>
      <c r="AK104" s="76"/>
      <c r="AL104" s="82" t="str">
        <f>IFERROR(IF($B$2= VLOOKUP(LEFT(Table1[Objetivo estratégico],255),Table2[[#All],[255 caracteres]:[CodObjEst]],2,FALSE), CONCATENATE($B$2,".",VLOOKUP(LEFT(Table1[Objetivo estratégico],255),Table2[[#All],[255 caracteres]:[CodObjEst]],3,FALSE)),""),"")</f>
        <v/>
      </c>
      <c r="AM104" s="83" t="str">
        <f>IFERROR(IF(AND(Table1[ID ObjEst]&lt;&gt;"",FIND(Table1[[#This Row],[ID ObjEst]], VLOOKUP(LEFT(Table1[Objetivo operativo],255),Table4[[#All],[255]:[SiglaObjOp]],3,FALSE))), CONCATENATE(VLOOKUP(LEFT(Table1[Objetivo operativo],255),Table4[[#All],[255]:[SiglaObjOp]],3,FALSE),""),""),"")</f>
        <v/>
      </c>
    </row>
    <row r="105" spans="1:39" ht="63.75" customHeight="1" x14ac:dyDescent="0.3">
      <c r="A105" s="74"/>
      <c r="B105" s="74"/>
      <c r="C105" s="74"/>
      <c r="D105" s="74"/>
      <c r="E105" s="75"/>
      <c r="F105" s="76"/>
      <c r="G105" s="77"/>
      <c r="H105" s="74"/>
      <c r="I105" s="74"/>
      <c r="J105" s="74"/>
      <c r="K105" s="74"/>
      <c r="L105" s="74"/>
      <c r="M105" s="74"/>
      <c r="N105" s="74"/>
      <c r="O105" s="78"/>
      <c r="P105" s="78"/>
      <c r="Q105" s="74"/>
      <c r="R105" s="74"/>
      <c r="S105" s="74"/>
      <c r="T105" s="74"/>
      <c r="U105" s="79"/>
      <c r="V105" s="79"/>
      <c r="W105" s="74" t="str">
        <f>IF(NOT(ISBLANK(Table1[Fecha Inicio])),YEAR(Table1[Fecha Inicio]),"")</f>
        <v/>
      </c>
      <c r="X105" s="80"/>
      <c r="Y105" s="77" t="str">
        <f>IF(AND(NOT(ISBLANK(Table1[Fecha Inicio])),NOT(ISBLANK(Table1[Fecha Fin])),YEAR(Table1[[#This Row],[Fecha Fin]]&gt;=Table1[[#This Row],[1er año]])),Table1[[#This Row],[1er año]]+1,"")</f>
        <v/>
      </c>
      <c r="Z105" s="80"/>
      <c r="AA105" s="77" t="str">
        <f>IF(AND(NOT(ISBLANK(Table1[Fecha Inicio])),NOT(ISBLANK(Table1[Fecha Fin])),YEAR(Table1[[#This Row],[Fecha Fin]])&gt;Table1[[#This Row],[2do Año]]),Table1[[#This Row],[2do Año]]+1,"")</f>
        <v/>
      </c>
      <c r="AB105" s="80"/>
      <c r="AC105" s="77" t="str">
        <f>IF(AND(NOT(ISBLANK(Table1[Fecha Inicio])),NOT(ISBLANK(Table1[Fecha Fin])),YEAR(Table1[[#This Row],[Fecha Fin]])&gt;Table1[[#This Row],[3er Año]]),Table1[[#This Row],[3er Año]]+1,"")</f>
        <v/>
      </c>
      <c r="AD105" s="80"/>
      <c r="AE105" s="80">
        <f>SUM(Table1[Presupuesto 1er Año],Table1[Presupuesto 2do Año],Table1[Presupuesto 3er Año],Table1[Presupuesto 4to Año])</f>
        <v>0</v>
      </c>
      <c r="AF105" s="81"/>
      <c r="AG105" s="74"/>
      <c r="AH105" s="74"/>
      <c r="AI105" s="74"/>
      <c r="AJ105" s="76"/>
      <c r="AK105" s="76"/>
      <c r="AL105" s="82" t="str">
        <f>IFERROR(IF($B$2= VLOOKUP(LEFT(Table1[Objetivo estratégico],255),Table2[[#All],[255 caracteres]:[CodObjEst]],2,FALSE), CONCATENATE($B$2,".",VLOOKUP(LEFT(Table1[Objetivo estratégico],255),Table2[[#All],[255 caracteres]:[CodObjEst]],3,FALSE)),""),"")</f>
        <v/>
      </c>
      <c r="AM105" s="83" t="str">
        <f>IFERROR(IF(AND(Table1[ID ObjEst]&lt;&gt;"",FIND(Table1[[#This Row],[ID ObjEst]], VLOOKUP(LEFT(Table1[Objetivo operativo],255),Table4[[#All],[255]:[SiglaObjOp]],3,FALSE))), CONCATENATE(VLOOKUP(LEFT(Table1[Objetivo operativo],255),Table4[[#All],[255]:[SiglaObjOp]],3,FALSE),""),""),"")</f>
        <v/>
      </c>
    </row>
    <row r="106" spans="1:39" ht="63.75" customHeight="1" x14ac:dyDescent="0.3">
      <c r="A106" s="74"/>
      <c r="B106" s="74"/>
      <c r="C106" s="74"/>
      <c r="D106" s="74"/>
      <c r="E106" s="75"/>
      <c r="F106" s="76"/>
      <c r="G106" s="77"/>
      <c r="H106" s="74"/>
      <c r="I106" s="74"/>
      <c r="J106" s="74"/>
      <c r="K106" s="74"/>
      <c r="L106" s="74"/>
      <c r="M106" s="74"/>
      <c r="N106" s="74"/>
      <c r="O106" s="78"/>
      <c r="P106" s="78"/>
      <c r="Q106" s="74"/>
      <c r="R106" s="74"/>
      <c r="S106" s="74"/>
      <c r="T106" s="74"/>
      <c r="U106" s="79"/>
      <c r="V106" s="79"/>
      <c r="W106" s="74" t="str">
        <f>IF(NOT(ISBLANK(Table1[Fecha Inicio])),YEAR(Table1[Fecha Inicio]),"")</f>
        <v/>
      </c>
      <c r="X106" s="80"/>
      <c r="Y106" s="77" t="str">
        <f>IF(AND(NOT(ISBLANK(Table1[Fecha Inicio])),NOT(ISBLANK(Table1[Fecha Fin])),YEAR(Table1[[#This Row],[Fecha Fin]]&gt;=Table1[[#This Row],[1er año]])),Table1[[#This Row],[1er año]]+1,"")</f>
        <v/>
      </c>
      <c r="Z106" s="80"/>
      <c r="AA106" s="77" t="str">
        <f>IF(AND(NOT(ISBLANK(Table1[Fecha Inicio])),NOT(ISBLANK(Table1[Fecha Fin])),YEAR(Table1[[#This Row],[Fecha Fin]])&gt;Table1[[#This Row],[2do Año]]),Table1[[#This Row],[2do Año]]+1,"")</f>
        <v/>
      </c>
      <c r="AB106" s="80"/>
      <c r="AC106" s="77" t="str">
        <f>IF(AND(NOT(ISBLANK(Table1[Fecha Inicio])),NOT(ISBLANK(Table1[Fecha Fin])),YEAR(Table1[[#This Row],[Fecha Fin]])&gt;Table1[[#This Row],[3er Año]]),Table1[[#This Row],[3er Año]]+1,"")</f>
        <v/>
      </c>
      <c r="AD106" s="80"/>
      <c r="AE106" s="80">
        <f>SUM(Table1[Presupuesto 1er Año],Table1[Presupuesto 2do Año],Table1[Presupuesto 3er Año],Table1[Presupuesto 4to Año])</f>
        <v>0</v>
      </c>
      <c r="AF106" s="81"/>
      <c r="AG106" s="74"/>
      <c r="AH106" s="74"/>
      <c r="AI106" s="74"/>
      <c r="AJ106" s="76"/>
      <c r="AK106" s="76"/>
      <c r="AL106" s="82" t="str">
        <f>IFERROR(IF($B$2= VLOOKUP(LEFT(Table1[Objetivo estratégico],255),Table2[[#All],[255 caracteres]:[CodObjEst]],2,FALSE), CONCATENATE($B$2,".",VLOOKUP(LEFT(Table1[Objetivo estratégico],255),Table2[[#All],[255 caracteres]:[CodObjEst]],3,FALSE)),""),"")</f>
        <v/>
      </c>
      <c r="AM106" s="83" t="str">
        <f>IFERROR(IF(AND(Table1[ID ObjEst]&lt;&gt;"",FIND(Table1[[#This Row],[ID ObjEst]], VLOOKUP(LEFT(Table1[Objetivo operativo],255),Table4[[#All],[255]:[SiglaObjOp]],3,FALSE))), CONCATENATE(VLOOKUP(LEFT(Table1[Objetivo operativo],255),Table4[[#All],[255]:[SiglaObjOp]],3,FALSE),""),""),"")</f>
        <v/>
      </c>
    </row>
    <row r="107" spans="1:39" ht="63.75" customHeight="1" x14ac:dyDescent="0.3">
      <c r="A107" s="74"/>
      <c r="B107" s="74"/>
      <c r="C107" s="74"/>
      <c r="D107" s="74"/>
      <c r="E107" s="75"/>
      <c r="F107" s="76"/>
      <c r="G107" s="77"/>
      <c r="H107" s="74"/>
      <c r="I107" s="74"/>
      <c r="J107" s="74"/>
      <c r="K107" s="74"/>
      <c r="L107" s="74"/>
      <c r="M107" s="74"/>
      <c r="N107" s="74"/>
      <c r="O107" s="78"/>
      <c r="P107" s="78"/>
      <c r="Q107" s="74"/>
      <c r="R107" s="74"/>
      <c r="S107" s="74"/>
      <c r="T107" s="74"/>
      <c r="U107" s="79"/>
      <c r="V107" s="79"/>
      <c r="W107" s="74" t="str">
        <f>IF(NOT(ISBLANK(Table1[Fecha Inicio])),YEAR(Table1[Fecha Inicio]),"")</f>
        <v/>
      </c>
      <c r="X107" s="80"/>
      <c r="Y107" s="77" t="str">
        <f>IF(AND(NOT(ISBLANK(Table1[Fecha Inicio])),NOT(ISBLANK(Table1[Fecha Fin])),YEAR(Table1[[#This Row],[Fecha Fin]]&gt;=Table1[[#This Row],[1er año]])),Table1[[#This Row],[1er año]]+1,"")</f>
        <v/>
      </c>
      <c r="Z107" s="80"/>
      <c r="AA107" s="77" t="str">
        <f>IF(AND(NOT(ISBLANK(Table1[Fecha Inicio])),NOT(ISBLANK(Table1[Fecha Fin])),YEAR(Table1[[#This Row],[Fecha Fin]])&gt;Table1[[#This Row],[2do Año]]),Table1[[#This Row],[2do Año]]+1,"")</f>
        <v/>
      </c>
      <c r="AB107" s="80"/>
      <c r="AC107" s="77" t="str">
        <f>IF(AND(NOT(ISBLANK(Table1[Fecha Inicio])),NOT(ISBLANK(Table1[Fecha Fin])),YEAR(Table1[[#This Row],[Fecha Fin]])&gt;Table1[[#This Row],[3er Año]]),Table1[[#This Row],[3er Año]]+1,"")</f>
        <v/>
      </c>
      <c r="AD107" s="80"/>
      <c r="AE107" s="80">
        <f>SUM(Table1[Presupuesto 1er Año],Table1[Presupuesto 2do Año],Table1[Presupuesto 3er Año],Table1[Presupuesto 4to Año])</f>
        <v>0</v>
      </c>
      <c r="AF107" s="81"/>
      <c r="AG107" s="74"/>
      <c r="AH107" s="74"/>
      <c r="AI107" s="74"/>
      <c r="AJ107" s="76"/>
      <c r="AK107" s="76"/>
      <c r="AL107" s="82" t="str">
        <f>IFERROR(IF($B$2= VLOOKUP(LEFT(Table1[Objetivo estratégico],255),Table2[[#All],[255 caracteres]:[CodObjEst]],2,FALSE), CONCATENATE($B$2,".",VLOOKUP(LEFT(Table1[Objetivo estratégico],255),Table2[[#All],[255 caracteres]:[CodObjEst]],3,FALSE)),""),"")</f>
        <v/>
      </c>
      <c r="AM107" s="83" t="str">
        <f>IFERROR(IF(AND(Table1[ID ObjEst]&lt;&gt;"",FIND(Table1[[#This Row],[ID ObjEst]], VLOOKUP(LEFT(Table1[Objetivo operativo],255),Table4[[#All],[255]:[SiglaObjOp]],3,FALSE))), CONCATENATE(VLOOKUP(LEFT(Table1[Objetivo operativo],255),Table4[[#All],[255]:[SiglaObjOp]],3,FALSE),""),""),"")</f>
        <v/>
      </c>
    </row>
    <row r="108" spans="1:39" ht="63.75" customHeight="1" x14ac:dyDescent="0.3">
      <c r="A108" s="74"/>
      <c r="B108" s="74"/>
      <c r="C108" s="74"/>
      <c r="D108" s="74"/>
      <c r="E108" s="75"/>
      <c r="F108" s="76"/>
      <c r="G108" s="77"/>
      <c r="H108" s="74"/>
      <c r="I108" s="74"/>
      <c r="J108" s="74"/>
      <c r="K108" s="74"/>
      <c r="L108" s="74"/>
      <c r="M108" s="74"/>
      <c r="N108" s="74"/>
      <c r="O108" s="78"/>
      <c r="P108" s="78"/>
      <c r="Q108" s="74"/>
      <c r="R108" s="74"/>
      <c r="S108" s="74"/>
      <c r="T108" s="74"/>
      <c r="U108" s="79"/>
      <c r="V108" s="79"/>
      <c r="W108" s="74" t="str">
        <f>IF(NOT(ISBLANK(Table1[Fecha Inicio])),YEAR(Table1[Fecha Inicio]),"")</f>
        <v/>
      </c>
      <c r="X108" s="80"/>
      <c r="Y108" s="77" t="str">
        <f>IF(AND(NOT(ISBLANK(Table1[Fecha Inicio])),NOT(ISBLANK(Table1[Fecha Fin])),YEAR(Table1[[#This Row],[Fecha Fin]]&gt;=Table1[[#This Row],[1er año]])),Table1[[#This Row],[1er año]]+1,"")</f>
        <v/>
      </c>
      <c r="Z108" s="80"/>
      <c r="AA108" s="77" t="str">
        <f>IF(AND(NOT(ISBLANK(Table1[Fecha Inicio])),NOT(ISBLANK(Table1[Fecha Fin])),YEAR(Table1[[#This Row],[Fecha Fin]])&gt;Table1[[#This Row],[2do Año]]),Table1[[#This Row],[2do Año]]+1,"")</f>
        <v/>
      </c>
      <c r="AB108" s="80"/>
      <c r="AC108" s="77" t="str">
        <f>IF(AND(NOT(ISBLANK(Table1[Fecha Inicio])),NOT(ISBLANK(Table1[Fecha Fin])),YEAR(Table1[[#This Row],[Fecha Fin]])&gt;Table1[[#This Row],[3er Año]]),Table1[[#This Row],[3er Año]]+1,"")</f>
        <v/>
      </c>
      <c r="AD108" s="80"/>
      <c r="AE108" s="80">
        <f>SUM(Table1[Presupuesto 1er Año],Table1[Presupuesto 2do Año],Table1[Presupuesto 3er Año],Table1[Presupuesto 4to Año])</f>
        <v>0</v>
      </c>
      <c r="AF108" s="81"/>
      <c r="AG108" s="74"/>
      <c r="AH108" s="74"/>
      <c r="AI108" s="74"/>
      <c r="AJ108" s="76"/>
      <c r="AK108" s="76"/>
      <c r="AL108" s="82" t="str">
        <f>IFERROR(IF($B$2= VLOOKUP(LEFT(Table1[Objetivo estratégico],255),Table2[[#All],[255 caracteres]:[CodObjEst]],2,FALSE), CONCATENATE($B$2,".",VLOOKUP(LEFT(Table1[Objetivo estratégico],255),Table2[[#All],[255 caracteres]:[CodObjEst]],3,FALSE)),""),"")</f>
        <v/>
      </c>
      <c r="AM108" s="83" t="str">
        <f>IFERROR(IF(AND(Table1[ID ObjEst]&lt;&gt;"",FIND(Table1[[#This Row],[ID ObjEst]], VLOOKUP(LEFT(Table1[Objetivo operativo],255),Table4[[#All],[255]:[SiglaObjOp]],3,FALSE))), CONCATENATE(VLOOKUP(LEFT(Table1[Objetivo operativo],255),Table4[[#All],[255]:[SiglaObjOp]],3,FALSE),""),""),"")</f>
        <v/>
      </c>
    </row>
    <row r="109" spans="1:39" ht="63.75" customHeight="1" x14ac:dyDescent="0.3">
      <c r="A109" s="74"/>
      <c r="B109" s="74"/>
      <c r="C109" s="74"/>
      <c r="D109" s="74"/>
      <c r="E109" s="75"/>
      <c r="F109" s="76"/>
      <c r="G109" s="77"/>
      <c r="H109" s="74"/>
      <c r="I109" s="74"/>
      <c r="J109" s="74"/>
      <c r="K109" s="74"/>
      <c r="L109" s="74"/>
      <c r="M109" s="74"/>
      <c r="N109" s="74"/>
      <c r="O109" s="78"/>
      <c r="P109" s="78"/>
      <c r="Q109" s="74"/>
      <c r="R109" s="74"/>
      <c r="S109" s="74"/>
      <c r="T109" s="74"/>
      <c r="U109" s="79"/>
      <c r="V109" s="79"/>
      <c r="W109" s="74" t="str">
        <f>IF(NOT(ISBLANK(Table1[Fecha Inicio])),YEAR(Table1[Fecha Inicio]),"")</f>
        <v/>
      </c>
      <c r="X109" s="80"/>
      <c r="Y109" s="77" t="str">
        <f>IF(AND(NOT(ISBLANK(Table1[Fecha Inicio])),NOT(ISBLANK(Table1[Fecha Fin])),YEAR(Table1[[#This Row],[Fecha Fin]]&gt;=Table1[[#This Row],[1er año]])),Table1[[#This Row],[1er año]]+1,"")</f>
        <v/>
      </c>
      <c r="Z109" s="80"/>
      <c r="AA109" s="77" t="str">
        <f>IF(AND(NOT(ISBLANK(Table1[Fecha Inicio])),NOT(ISBLANK(Table1[Fecha Fin])),YEAR(Table1[[#This Row],[Fecha Fin]])&gt;Table1[[#This Row],[2do Año]]),Table1[[#This Row],[2do Año]]+1,"")</f>
        <v/>
      </c>
      <c r="AB109" s="80"/>
      <c r="AC109" s="77" t="str">
        <f>IF(AND(NOT(ISBLANK(Table1[Fecha Inicio])),NOT(ISBLANK(Table1[Fecha Fin])),YEAR(Table1[[#This Row],[Fecha Fin]])&gt;Table1[[#This Row],[3er Año]]),Table1[[#This Row],[3er Año]]+1,"")</f>
        <v/>
      </c>
      <c r="AD109" s="80"/>
      <c r="AE109" s="80">
        <f>SUM(Table1[Presupuesto 1er Año],Table1[Presupuesto 2do Año],Table1[Presupuesto 3er Año],Table1[Presupuesto 4to Año])</f>
        <v>0</v>
      </c>
      <c r="AF109" s="81"/>
      <c r="AG109" s="74"/>
      <c r="AH109" s="74"/>
      <c r="AI109" s="74"/>
      <c r="AJ109" s="76"/>
      <c r="AK109" s="76"/>
      <c r="AL109" s="82" t="str">
        <f>IFERROR(IF($B$2= VLOOKUP(LEFT(Table1[Objetivo estratégico],255),Table2[[#All],[255 caracteres]:[CodObjEst]],2,FALSE), CONCATENATE($B$2,".",VLOOKUP(LEFT(Table1[Objetivo estratégico],255),Table2[[#All],[255 caracteres]:[CodObjEst]],3,FALSE)),""),"")</f>
        <v/>
      </c>
      <c r="AM109" s="83" t="str">
        <f>IFERROR(IF(AND(Table1[ID ObjEst]&lt;&gt;"",FIND(Table1[[#This Row],[ID ObjEst]], VLOOKUP(LEFT(Table1[Objetivo operativo],255),Table4[[#All],[255]:[SiglaObjOp]],3,FALSE))), CONCATENATE(VLOOKUP(LEFT(Table1[Objetivo operativo],255),Table4[[#All],[255]:[SiglaObjOp]],3,FALSE),""),""),"")</f>
        <v/>
      </c>
    </row>
    <row r="110" spans="1:39" ht="63.75" customHeight="1" x14ac:dyDescent="0.3">
      <c r="A110" s="74"/>
      <c r="B110" s="74"/>
      <c r="C110" s="74"/>
      <c r="D110" s="74"/>
      <c r="E110" s="75"/>
      <c r="F110" s="76"/>
      <c r="G110" s="77"/>
      <c r="H110" s="74"/>
      <c r="I110" s="74"/>
      <c r="J110" s="74"/>
      <c r="K110" s="74"/>
      <c r="L110" s="74"/>
      <c r="M110" s="74"/>
      <c r="N110" s="74"/>
      <c r="O110" s="78"/>
      <c r="P110" s="78"/>
      <c r="Q110" s="74"/>
      <c r="R110" s="74"/>
      <c r="S110" s="74"/>
      <c r="T110" s="74"/>
      <c r="U110" s="79"/>
      <c r="V110" s="79"/>
      <c r="W110" s="74" t="str">
        <f>IF(NOT(ISBLANK(Table1[Fecha Inicio])),YEAR(Table1[Fecha Inicio]),"")</f>
        <v/>
      </c>
      <c r="X110" s="80"/>
      <c r="Y110" s="77" t="str">
        <f>IF(AND(NOT(ISBLANK(Table1[Fecha Inicio])),NOT(ISBLANK(Table1[Fecha Fin])),YEAR(Table1[[#This Row],[Fecha Fin]]&gt;=Table1[[#This Row],[1er año]])),Table1[[#This Row],[1er año]]+1,"")</f>
        <v/>
      </c>
      <c r="Z110" s="80"/>
      <c r="AA110" s="77" t="str">
        <f>IF(AND(NOT(ISBLANK(Table1[Fecha Inicio])),NOT(ISBLANK(Table1[Fecha Fin])),YEAR(Table1[[#This Row],[Fecha Fin]])&gt;Table1[[#This Row],[2do Año]]),Table1[[#This Row],[2do Año]]+1,"")</f>
        <v/>
      </c>
      <c r="AB110" s="80"/>
      <c r="AC110" s="77" t="str">
        <f>IF(AND(NOT(ISBLANK(Table1[Fecha Inicio])),NOT(ISBLANK(Table1[Fecha Fin])),YEAR(Table1[[#This Row],[Fecha Fin]])&gt;Table1[[#This Row],[3er Año]]),Table1[[#This Row],[3er Año]]+1,"")</f>
        <v/>
      </c>
      <c r="AD110" s="80"/>
      <c r="AE110" s="80">
        <f>SUM(Table1[Presupuesto 1er Año],Table1[Presupuesto 2do Año],Table1[Presupuesto 3er Año],Table1[Presupuesto 4to Año])</f>
        <v>0</v>
      </c>
      <c r="AF110" s="81"/>
      <c r="AG110" s="74"/>
      <c r="AH110" s="74"/>
      <c r="AI110" s="74"/>
      <c r="AJ110" s="76"/>
      <c r="AK110" s="76"/>
      <c r="AL110" s="82" t="str">
        <f>IFERROR(IF($B$2= VLOOKUP(LEFT(Table1[Objetivo estratégico],255),Table2[[#All],[255 caracteres]:[CodObjEst]],2,FALSE), CONCATENATE($B$2,".",VLOOKUP(LEFT(Table1[Objetivo estratégico],255),Table2[[#All],[255 caracteres]:[CodObjEst]],3,FALSE)),""),"")</f>
        <v/>
      </c>
      <c r="AM110" s="83" t="str">
        <f>IFERROR(IF(AND(Table1[ID ObjEst]&lt;&gt;"",FIND(Table1[[#This Row],[ID ObjEst]], VLOOKUP(LEFT(Table1[Objetivo operativo],255),Table4[[#All],[255]:[SiglaObjOp]],3,FALSE))), CONCATENATE(VLOOKUP(LEFT(Table1[Objetivo operativo],255),Table4[[#All],[255]:[SiglaObjOp]],3,FALSE),""),""),"")</f>
        <v/>
      </c>
    </row>
    <row r="111" spans="1:39" ht="63.75" customHeight="1" x14ac:dyDescent="0.3">
      <c r="A111" s="74"/>
      <c r="B111" s="74"/>
      <c r="C111" s="74"/>
      <c r="D111" s="74"/>
      <c r="E111" s="75"/>
      <c r="F111" s="76"/>
      <c r="G111" s="77"/>
      <c r="H111" s="74"/>
      <c r="I111" s="74"/>
      <c r="J111" s="74"/>
      <c r="K111" s="74"/>
      <c r="L111" s="74"/>
      <c r="M111" s="74"/>
      <c r="N111" s="74"/>
      <c r="O111" s="78"/>
      <c r="P111" s="78"/>
      <c r="Q111" s="74"/>
      <c r="R111" s="74"/>
      <c r="S111" s="74"/>
      <c r="T111" s="74"/>
      <c r="U111" s="79"/>
      <c r="V111" s="79"/>
      <c r="W111" s="74" t="str">
        <f>IF(NOT(ISBLANK(Table1[Fecha Inicio])),YEAR(Table1[Fecha Inicio]),"")</f>
        <v/>
      </c>
      <c r="X111" s="80"/>
      <c r="Y111" s="77" t="str">
        <f>IF(AND(NOT(ISBLANK(Table1[Fecha Inicio])),NOT(ISBLANK(Table1[Fecha Fin])),YEAR(Table1[[#This Row],[Fecha Fin]]&gt;=Table1[[#This Row],[1er año]])),Table1[[#This Row],[1er año]]+1,"")</f>
        <v/>
      </c>
      <c r="Z111" s="80"/>
      <c r="AA111" s="77" t="str">
        <f>IF(AND(NOT(ISBLANK(Table1[Fecha Inicio])),NOT(ISBLANK(Table1[Fecha Fin])),YEAR(Table1[[#This Row],[Fecha Fin]])&gt;Table1[[#This Row],[2do Año]]),Table1[[#This Row],[2do Año]]+1,"")</f>
        <v/>
      </c>
      <c r="AB111" s="80"/>
      <c r="AC111" s="77" t="str">
        <f>IF(AND(NOT(ISBLANK(Table1[Fecha Inicio])),NOT(ISBLANK(Table1[Fecha Fin])),YEAR(Table1[[#This Row],[Fecha Fin]])&gt;Table1[[#This Row],[3er Año]]),Table1[[#This Row],[3er Año]]+1,"")</f>
        <v/>
      </c>
      <c r="AD111" s="80"/>
      <c r="AE111" s="80">
        <f>SUM(Table1[Presupuesto 1er Año],Table1[Presupuesto 2do Año],Table1[Presupuesto 3er Año],Table1[Presupuesto 4to Año])</f>
        <v>0</v>
      </c>
      <c r="AF111" s="81"/>
      <c r="AG111" s="74"/>
      <c r="AH111" s="74"/>
      <c r="AI111" s="74"/>
      <c r="AJ111" s="76"/>
      <c r="AK111" s="76"/>
      <c r="AL111" s="82" t="str">
        <f>IFERROR(IF($B$2= VLOOKUP(LEFT(Table1[Objetivo estratégico],255),Table2[[#All],[255 caracteres]:[CodObjEst]],2,FALSE), CONCATENATE($B$2,".",VLOOKUP(LEFT(Table1[Objetivo estratégico],255),Table2[[#All],[255 caracteres]:[CodObjEst]],3,FALSE)),""),"")</f>
        <v/>
      </c>
      <c r="AM111" s="83" t="str">
        <f>IFERROR(IF(AND(Table1[ID ObjEst]&lt;&gt;"",FIND(Table1[[#This Row],[ID ObjEst]], VLOOKUP(LEFT(Table1[Objetivo operativo],255),Table4[[#All],[255]:[SiglaObjOp]],3,FALSE))), CONCATENATE(VLOOKUP(LEFT(Table1[Objetivo operativo],255),Table4[[#All],[255]:[SiglaObjOp]],3,FALSE),""),""),"")</f>
        <v/>
      </c>
    </row>
    <row r="112" spans="1:39" ht="63.75" customHeight="1" x14ac:dyDescent="0.3">
      <c r="A112" s="74"/>
      <c r="B112" s="74"/>
      <c r="C112" s="74"/>
      <c r="D112" s="74"/>
      <c r="E112" s="75"/>
      <c r="F112" s="76"/>
      <c r="G112" s="77"/>
      <c r="H112" s="74"/>
      <c r="I112" s="74"/>
      <c r="J112" s="74"/>
      <c r="K112" s="74"/>
      <c r="L112" s="74"/>
      <c r="M112" s="74"/>
      <c r="N112" s="74"/>
      <c r="O112" s="78"/>
      <c r="P112" s="78"/>
      <c r="Q112" s="74"/>
      <c r="R112" s="74"/>
      <c r="S112" s="74"/>
      <c r="T112" s="74"/>
      <c r="U112" s="79"/>
      <c r="V112" s="79"/>
      <c r="W112" s="74" t="str">
        <f>IF(NOT(ISBLANK(Table1[Fecha Inicio])),YEAR(Table1[Fecha Inicio]),"")</f>
        <v/>
      </c>
      <c r="X112" s="80"/>
      <c r="Y112" s="77" t="str">
        <f>IF(AND(NOT(ISBLANK(Table1[Fecha Inicio])),NOT(ISBLANK(Table1[Fecha Fin])),YEAR(Table1[[#This Row],[Fecha Fin]]&gt;=Table1[[#This Row],[1er año]])),Table1[[#This Row],[1er año]]+1,"")</f>
        <v/>
      </c>
      <c r="Z112" s="80"/>
      <c r="AA112" s="77" t="str">
        <f>IF(AND(NOT(ISBLANK(Table1[Fecha Inicio])),NOT(ISBLANK(Table1[Fecha Fin])),YEAR(Table1[[#This Row],[Fecha Fin]])&gt;Table1[[#This Row],[2do Año]]),Table1[[#This Row],[2do Año]]+1,"")</f>
        <v/>
      </c>
      <c r="AB112" s="80"/>
      <c r="AC112" s="77" t="str">
        <f>IF(AND(NOT(ISBLANK(Table1[Fecha Inicio])),NOT(ISBLANK(Table1[Fecha Fin])),YEAR(Table1[[#This Row],[Fecha Fin]])&gt;Table1[[#This Row],[3er Año]]),Table1[[#This Row],[3er Año]]+1,"")</f>
        <v/>
      </c>
      <c r="AD112" s="80"/>
      <c r="AE112" s="80">
        <f>SUM(Table1[Presupuesto 1er Año],Table1[Presupuesto 2do Año],Table1[Presupuesto 3er Año],Table1[Presupuesto 4to Año])</f>
        <v>0</v>
      </c>
      <c r="AF112" s="81"/>
      <c r="AG112" s="74"/>
      <c r="AH112" s="74"/>
      <c r="AI112" s="74"/>
      <c r="AJ112" s="76"/>
      <c r="AK112" s="76"/>
      <c r="AL112" s="82" t="str">
        <f>IFERROR(IF($B$2= VLOOKUP(LEFT(Table1[Objetivo estratégico],255),Table2[[#All],[255 caracteres]:[CodObjEst]],2,FALSE), CONCATENATE($B$2,".",VLOOKUP(LEFT(Table1[Objetivo estratégico],255),Table2[[#All],[255 caracteres]:[CodObjEst]],3,FALSE)),""),"")</f>
        <v/>
      </c>
      <c r="AM112" s="83" t="str">
        <f>IFERROR(IF(AND(Table1[ID ObjEst]&lt;&gt;"",FIND(Table1[[#This Row],[ID ObjEst]], VLOOKUP(LEFT(Table1[Objetivo operativo],255),Table4[[#All],[255]:[SiglaObjOp]],3,FALSE))), CONCATENATE(VLOOKUP(LEFT(Table1[Objetivo operativo],255),Table4[[#All],[255]:[SiglaObjOp]],3,FALSE),""),""),"")</f>
        <v/>
      </c>
    </row>
    <row r="113" spans="1:39" ht="63.75" customHeight="1" x14ac:dyDescent="0.3">
      <c r="A113" s="74"/>
      <c r="B113" s="74"/>
      <c r="C113" s="74"/>
      <c r="D113" s="74"/>
      <c r="E113" s="75"/>
      <c r="F113" s="76"/>
      <c r="G113" s="77"/>
      <c r="H113" s="74"/>
      <c r="I113" s="74"/>
      <c r="J113" s="74"/>
      <c r="K113" s="74"/>
      <c r="L113" s="74"/>
      <c r="M113" s="74"/>
      <c r="N113" s="74"/>
      <c r="O113" s="78"/>
      <c r="P113" s="78"/>
      <c r="Q113" s="74"/>
      <c r="R113" s="74"/>
      <c r="S113" s="74"/>
      <c r="T113" s="74"/>
      <c r="U113" s="79"/>
      <c r="V113" s="79"/>
      <c r="W113" s="74" t="str">
        <f>IF(NOT(ISBLANK(Table1[Fecha Inicio])),YEAR(Table1[Fecha Inicio]),"")</f>
        <v/>
      </c>
      <c r="X113" s="80"/>
      <c r="Y113" s="77" t="str">
        <f>IF(AND(NOT(ISBLANK(Table1[Fecha Inicio])),NOT(ISBLANK(Table1[Fecha Fin])),YEAR(Table1[[#This Row],[Fecha Fin]]&gt;=Table1[[#This Row],[1er año]])),Table1[[#This Row],[1er año]]+1,"")</f>
        <v/>
      </c>
      <c r="Z113" s="80"/>
      <c r="AA113" s="77" t="str">
        <f>IF(AND(NOT(ISBLANK(Table1[Fecha Inicio])),NOT(ISBLANK(Table1[Fecha Fin])),YEAR(Table1[[#This Row],[Fecha Fin]])&gt;Table1[[#This Row],[2do Año]]),Table1[[#This Row],[2do Año]]+1,"")</f>
        <v/>
      </c>
      <c r="AB113" s="80"/>
      <c r="AC113" s="77" t="str">
        <f>IF(AND(NOT(ISBLANK(Table1[Fecha Inicio])),NOT(ISBLANK(Table1[Fecha Fin])),YEAR(Table1[[#This Row],[Fecha Fin]])&gt;Table1[[#This Row],[3er Año]]),Table1[[#This Row],[3er Año]]+1,"")</f>
        <v/>
      </c>
      <c r="AD113" s="80"/>
      <c r="AE113" s="80">
        <f>SUM(Table1[Presupuesto 1er Año],Table1[Presupuesto 2do Año],Table1[Presupuesto 3er Año],Table1[Presupuesto 4to Año])</f>
        <v>0</v>
      </c>
      <c r="AF113" s="81"/>
      <c r="AG113" s="74"/>
      <c r="AH113" s="74"/>
      <c r="AI113" s="74"/>
      <c r="AJ113" s="76"/>
      <c r="AK113" s="76"/>
      <c r="AL113" s="82" t="str">
        <f>IFERROR(IF($B$2= VLOOKUP(LEFT(Table1[Objetivo estratégico],255),Table2[[#All],[255 caracteres]:[CodObjEst]],2,FALSE), CONCATENATE($B$2,".",VLOOKUP(LEFT(Table1[Objetivo estratégico],255),Table2[[#All],[255 caracteres]:[CodObjEst]],3,FALSE)),""),"")</f>
        <v/>
      </c>
      <c r="AM113" s="83" t="str">
        <f>IFERROR(IF(AND(Table1[ID ObjEst]&lt;&gt;"",FIND(Table1[[#This Row],[ID ObjEst]], VLOOKUP(LEFT(Table1[Objetivo operativo],255),Table4[[#All],[255]:[SiglaObjOp]],3,FALSE))), CONCATENATE(VLOOKUP(LEFT(Table1[Objetivo operativo],255),Table4[[#All],[255]:[SiglaObjOp]],3,FALSE),""),""),"")</f>
        <v/>
      </c>
    </row>
    <row r="114" spans="1:39" ht="63.75" customHeight="1" x14ac:dyDescent="0.3">
      <c r="A114" s="74"/>
      <c r="B114" s="74"/>
      <c r="C114" s="74"/>
      <c r="D114" s="74"/>
      <c r="E114" s="75"/>
      <c r="F114" s="76"/>
      <c r="G114" s="77"/>
      <c r="H114" s="74"/>
      <c r="I114" s="74"/>
      <c r="J114" s="74"/>
      <c r="K114" s="74"/>
      <c r="L114" s="74"/>
      <c r="M114" s="74"/>
      <c r="N114" s="74"/>
      <c r="O114" s="78"/>
      <c r="P114" s="78"/>
      <c r="Q114" s="74"/>
      <c r="R114" s="74"/>
      <c r="S114" s="74"/>
      <c r="T114" s="74"/>
      <c r="U114" s="79"/>
      <c r="V114" s="79"/>
      <c r="W114" s="74" t="str">
        <f>IF(NOT(ISBLANK(Table1[Fecha Inicio])),YEAR(Table1[Fecha Inicio]),"")</f>
        <v/>
      </c>
      <c r="X114" s="80"/>
      <c r="Y114" s="77" t="str">
        <f>IF(AND(NOT(ISBLANK(Table1[Fecha Inicio])),NOT(ISBLANK(Table1[Fecha Fin])),YEAR(Table1[[#This Row],[Fecha Fin]]&gt;=Table1[[#This Row],[1er año]])),Table1[[#This Row],[1er año]]+1,"")</f>
        <v/>
      </c>
      <c r="Z114" s="80"/>
      <c r="AA114" s="77" t="str">
        <f>IF(AND(NOT(ISBLANK(Table1[Fecha Inicio])),NOT(ISBLANK(Table1[Fecha Fin])),YEAR(Table1[[#This Row],[Fecha Fin]])&gt;Table1[[#This Row],[2do Año]]),Table1[[#This Row],[2do Año]]+1,"")</f>
        <v/>
      </c>
      <c r="AB114" s="80"/>
      <c r="AC114" s="77" t="str">
        <f>IF(AND(NOT(ISBLANK(Table1[Fecha Inicio])),NOT(ISBLANK(Table1[Fecha Fin])),YEAR(Table1[[#This Row],[Fecha Fin]])&gt;Table1[[#This Row],[3er Año]]),Table1[[#This Row],[3er Año]]+1,"")</f>
        <v/>
      </c>
      <c r="AD114" s="80"/>
      <c r="AE114" s="80">
        <f>SUM(Table1[Presupuesto 1er Año],Table1[Presupuesto 2do Año],Table1[Presupuesto 3er Año],Table1[Presupuesto 4to Año])</f>
        <v>0</v>
      </c>
      <c r="AF114" s="81"/>
      <c r="AG114" s="74"/>
      <c r="AH114" s="74"/>
      <c r="AI114" s="74"/>
      <c r="AJ114" s="76"/>
      <c r="AK114" s="76"/>
      <c r="AL114" s="82" t="str">
        <f>IFERROR(IF($B$2= VLOOKUP(LEFT(Table1[Objetivo estratégico],255),Table2[[#All],[255 caracteres]:[CodObjEst]],2,FALSE), CONCATENATE($B$2,".",VLOOKUP(LEFT(Table1[Objetivo estratégico],255),Table2[[#All],[255 caracteres]:[CodObjEst]],3,FALSE)),""),"")</f>
        <v/>
      </c>
      <c r="AM114" s="83" t="str">
        <f>IFERROR(IF(AND(Table1[ID ObjEst]&lt;&gt;"",FIND(Table1[[#This Row],[ID ObjEst]], VLOOKUP(LEFT(Table1[Objetivo operativo],255),Table4[[#All],[255]:[SiglaObjOp]],3,FALSE))), CONCATENATE(VLOOKUP(LEFT(Table1[Objetivo operativo],255),Table4[[#All],[255]:[SiglaObjOp]],3,FALSE),""),""),"")</f>
        <v/>
      </c>
    </row>
    <row r="115" spans="1:39" ht="63.75" customHeight="1" x14ac:dyDescent="0.3">
      <c r="A115" s="74"/>
      <c r="B115" s="74"/>
      <c r="C115" s="74"/>
      <c r="D115" s="74"/>
      <c r="E115" s="75"/>
      <c r="F115" s="76"/>
      <c r="G115" s="77"/>
      <c r="H115" s="74"/>
      <c r="I115" s="74"/>
      <c r="J115" s="74"/>
      <c r="K115" s="74"/>
      <c r="L115" s="74"/>
      <c r="M115" s="74"/>
      <c r="N115" s="74"/>
      <c r="O115" s="78"/>
      <c r="P115" s="78"/>
      <c r="Q115" s="74"/>
      <c r="R115" s="74"/>
      <c r="S115" s="74"/>
      <c r="T115" s="74"/>
      <c r="U115" s="79"/>
      <c r="V115" s="79"/>
      <c r="W115" s="74" t="str">
        <f>IF(NOT(ISBLANK(Table1[Fecha Inicio])),YEAR(Table1[Fecha Inicio]),"")</f>
        <v/>
      </c>
      <c r="X115" s="80"/>
      <c r="Y115" s="77" t="str">
        <f>IF(AND(NOT(ISBLANK(Table1[Fecha Inicio])),NOT(ISBLANK(Table1[Fecha Fin])),YEAR(Table1[[#This Row],[Fecha Fin]]&gt;=Table1[[#This Row],[1er año]])),Table1[[#This Row],[1er año]]+1,"")</f>
        <v/>
      </c>
      <c r="Z115" s="80"/>
      <c r="AA115" s="77" t="str">
        <f>IF(AND(NOT(ISBLANK(Table1[Fecha Inicio])),NOT(ISBLANK(Table1[Fecha Fin])),YEAR(Table1[[#This Row],[Fecha Fin]])&gt;Table1[[#This Row],[2do Año]]),Table1[[#This Row],[2do Año]]+1,"")</f>
        <v/>
      </c>
      <c r="AB115" s="80"/>
      <c r="AC115" s="77" t="str">
        <f>IF(AND(NOT(ISBLANK(Table1[Fecha Inicio])),NOT(ISBLANK(Table1[Fecha Fin])),YEAR(Table1[[#This Row],[Fecha Fin]])&gt;Table1[[#This Row],[3er Año]]),Table1[[#This Row],[3er Año]]+1,"")</f>
        <v/>
      </c>
      <c r="AD115" s="80"/>
      <c r="AE115" s="80">
        <f>SUM(Table1[Presupuesto 1er Año],Table1[Presupuesto 2do Año],Table1[Presupuesto 3er Año],Table1[Presupuesto 4to Año])</f>
        <v>0</v>
      </c>
      <c r="AF115" s="81"/>
      <c r="AG115" s="74"/>
      <c r="AH115" s="74"/>
      <c r="AI115" s="74"/>
      <c r="AJ115" s="76"/>
      <c r="AK115" s="76"/>
      <c r="AL115" s="82" t="str">
        <f>IFERROR(IF($B$2= VLOOKUP(LEFT(Table1[Objetivo estratégico],255),Table2[[#All],[255 caracteres]:[CodObjEst]],2,FALSE), CONCATENATE($B$2,".",VLOOKUP(LEFT(Table1[Objetivo estratégico],255),Table2[[#All],[255 caracteres]:[CodObjEst]],3,FALSE)),""),"")</f>
        <v/>
      </c>
      <c r="AM115" s="83" t="str">
        <f>IFERROR(IF(AND(Table1[ID ObjEst]&lt;&gt;"",FIND(Table1[[#This Row],[ID ObjEst]], VLOOKUP(LEFT(Table1[Objetivo operativo],255),Table4[[#All],[255]:[SiglaObjOp]],3,FALSE))), CONCATENATE(VLOOKUP(LEFT(Table1[Objetivo operativo],255),Table4[[#All],[255]:[SiglaObjOp]],3,FALSE),""),""),"")</f>
        <v/>
      </c>
    </row>
    <row r="116" spans="1:39" ht="63.75" customHeight="1" x14ac:dyDescent="0.3">
      <c r="A116" s="74"/>
      <c r="B116" s="74"/>
      <c r="C116" s="74"/>
      <c r="D116" s="74"/>
      <c r="E116" s="75"/>
      <c r="F116" s="76"/>
      <c r="G116" s="77"/>
      <c r="H116" s="74"/>
      <c r="I116" s="74"/>
      <c r="J116" s="74"/>
      <c r="K116" s="74"/>
      <c r="L116" s="74"/>
      <c r="M116" s="74"/>
      <c r="N116" s="74"/>
      <c r="O116" s="78"/>
      <c r="P116" s="78"/>
      <c r="Q116" s="74"/>
      <c r="R116" s="74"/>
      <c r="S116" s="74"/>
      <c r="T116" s="74"/>
      <c r="U116" s="79"/>
      <c r="V116" s="79"/>
      <c r="W116" s="74" t="str">
        <f>IF(NOT(ISBLANK(Table1[Fecha Inicio])),YEAR(Table1[Fecha Inicio]),"")</f>
        <v/>
      </c>
      <c r="X116" s="80"/>
      <c r="Y116" s="77" t="str">
        <f>IF(AND(NOT(ISBLANK(Table1[Fecha Inicio])),NOT(ISBLANK(Table1[Fecha Fin])),YEAR(Table1[[#This Row],[Fecha Fin]]&gt;=Table1[[#This Row],[1er año]])),Table1[[#This Row],[1er año]]+1,"")</f>
        <v/>
      </c>
      <c r="Z116" s="80"/>
      <c r="AA116" s="77" t="str">
        <f>IF(AND(NOT(ISBLANK(Table1[Fecha Inicio])),NOT(ISBLANK(Table1[Fecha Fin])),YEAR(Table1[[#This Row],[Fecha Fin]])&gt;Table1[[#This Row],[2do Año]]),Table1[[#This Row],[2do Año]]+1,"")</f>
        <v/>
      </c>
      <c r="AB116" s="80"/>
      <c r="AC116" s="77" t="str">
        <f>IF(AND(NOT(ISBLANK(Table1[Fecha Inicio])),NOT(ISBLANK(Table1[Fecha Fin])),YEAR(Table1[[#This Row],[Fecha Fin]])&gt;Table1[[#This Row],[3er Año]]),Table1[[#This Row],[3er Año]]+1,"")</f>
        <v/>
      </c>
      <c r="AD116" s="80"/>
      <c r="AE116" s="80">
        <f>SUM(Table1[Presupuesto 1er Año],Table1[Presupuesto 2do Año],Table1[Presupuesto 3er Año],Table1[Presupuesto 4to Año])</f>
        <v>0</v>
      </c>
      <c r="AF116" s="81"/>
      <c r="AG116" s="74"/>
      <c r="AH116" s="74"/>
      <c r="AI116" s="74"/>
      <c r="AJ116" s="76"/>
      <c r="AK116" s="76"/>
      <c r="AL116" s="82" t="str">
        <f>IFERROR(IF($B$2= VLOOKUP(LEFT(Table1[Objetivo estratégico],255),Table2[[#All],[255 caracteres]:[CodObjEst]],2,FALSE), CONCATENATE($B$2,".",VLOOKUP(LEFT(Table1[Objetivo estratégico],255),Table2[[#All],[255 caracteres]:[CodObjEst]],3,FALSE)),""),"")</f>
        <v/>
      </c>
      <c r="AM116" s="83" t="str">
        <f>IFERROR(IF(AND(Table1[ID ObjEst]&lt;&gt;"",FIND(Table1[[#This Row],[ID ObjEst]], VLOOKUP(LEFT(Table1[Objetivo operativo],255),Table4[[#All],[255]:[SiglaObjOp]],3,FALSE))), CONCATENATE(VLOOKUP(LEFT(Table1[Objetivo operativo],255),Table4[[#All],[255]:[SiglaObjOp]],3,FALSE),""),""),"")</f>
        <v/>
      </c>
    </row>
    <row r="117" spans="1:39" ht="63.75" customHeight="1" x14ac:dyDescent="0.3">
      <c r="A117" s="74"/>
      <c r="B117" s="74"/>
      <c r="C117" s="74"/>
      <c r="D117" s="74"/>
      <c r="E117" s="75"/>
      <c r="F117" s="76"/>
      <c r="G117" s="77"/>
      <c r="H117" s="74"/>
      <c r="I117" s="74"/>
      <c r="J117" s="74"/>
      <c r="K117" s="74"/>
      <c r="L117" s="74"/>
      <c r="M117" s="74"/>
      <c r="N117" s="74"/>
      <c r="O117" s="78"/>
      <c r="P117" s="78"/>
      <c r="Q117" s="74"/>
      <c r="R117" s="74"/>
      <c r="S117" s="74"/>
      <c r="T117" s="74"/>
      <c r="U117" s="79"/>
      <c r="V117" s="79"/>
      <c r="W117" s="74" t="str">
        <f>IF(NOT(ISBLANK(Table1[Fecha Inicio])),YEAR(Table1[Fecha Inicio]),"")</f>
        <v/>
      </c>
      <c r="X117" s="80"/>
      <c r="Y117" s="77" t="str">
        <f>IF(AND(NOT(ISBLANK(Table1[Fecha Inicio])),NOT(ISBLANK(Table1[Fecha Fin])),YEAR(Table1[[#This Row],[Fecha Fin]]&gt;=Table1[[#This Row],[1er año]])),Table1[[#This Row],[1er año]]+1,"")</f>
        <v/>
      </c>
      <c r="Z117" s="80"/>
      <c r="AA117" s="77" t="str">
        <f>IF(AND(NOT(ISBLANK(Table1[Fecha Inicio])),NOT(ISBLANK(Table1[Fecha Fin])),YEAR(Table1[[#This Row],[Fecha Fin]])&gt;Table1[[#This Row],[2do Año]]),Table1[[#This Row],[2do Año]]+1,"")</f>
        <v/>
      </c>
      <c r="AB117" s="80"/>
      <c r="AC117" s="77" t="str">
        <f>IF(AND(NOT(ISBLANK(Table1[Fecha Inicio])),NOT(ISBLANK(Table1[Fecha Fin])),YEAR(Table1[[#This Row],[Fecha Fin]])&gt;Table1[[#This Row],[3er Año]]),Table1[[#This Row],[3er Año]]+1,"")</f>
        <v/>
      </c>
      <c r="AD117" s="80"/>
      <c r="AE117" s="80">
        <f>SUM(Table1[Presupuesto 1er Año],Table1[Presupuesto 2do Año],Table1[Presupuesto 3er Año],Table1[Presupuesto 4to Año])</f>
        <v>0</v>
      </c>
      <c r="AF117" s="81"/>
      <c r="AG117" s="74"/>
      <c r="AH117" s="74"/>
      <c r="AI117" s="74"/>
      <c r="AJ117" s="76"/>
      <c r="AK117" s="76"/>
      <c r="AL117" s="82" t="str">
        <f>IFERROR(IF($B$2= VLOOKUP(LEFT(Table1[Objetivo estratégico],255),Table2[[#All],[255 caracteres]:[CodObjEst]],2,FALSE), CONCATENATE($B$2,".",VLOOKUP(LEFT(Table1[Objetivo estratégico],255),Table2[[#All],[255 caracteres]:[CodObjEst]],3,FALSE)),""),"")</f>
        <v/>
      </c>
      <c r="AM117" s="83" t="str">
        <f>IFERROR(IF(AND(Table1[ID ObjEst]&lt;&gt;"",FIND(Table1[[#This Row],[ID ObjEst]], VLOOKUP(LEFT(Table1[Objetivo operativo],255),Table4[[#All],[255]:[SiglaObjOp]],3,FALSE))), CONCATENATE(VLOOKUP(LEFT(Table1[Objetivo operativo],255),Table4[[#All],[255]:[SiglaObjOp]],3,FALSE),""),""),"")</f>
        <v/>
      </c>
    </row>
    <row r="118" spans="1:39" ht="63.75" customHeight="1" x14ac:dyDescent="0.3">
      <c r="A118" s="74"/>
      <c r="B118" s="74"/>
      <c r="C118" s="74"/>
      <c r="D118" s="74"/>
      <c r="E118" s="75"/>
      <c r="F118" s="76"/>
      <c r="G118" s="77"/>
      <c r="H118" s="74"/>
      <c r="I118" s="74"/>
      <c r="J118" s="74"/>
      <c r="K118" s="74"/>
      <c r="L118" s="74"/>
      <c r="M118" s="74"/>
      <c r="N118" s="74"/>
      <c r="O118" s="78"/>
      <c r="P118" s="78"/>
      <c r="Q118" s="74"/>
      <c r="R118" s="74"/>
      <c r="S118" s="74"/>
      <c r="T118" s="74"/>
      <c r="U118" s="79"/>
      <c r="V118" s="79"/>
      <c r="W118" s="74" t="str">
        <f>IF(NOT(ISBLANK(Table1[Fecha Inicio])),YEAR(Table1[Fecha Inicio]),"")</f>
        <v/>
      </c>
      <c r="X118" s="80"/>
      <c r="Y118" s="77" t="str">
        <f>IF(AND(NOT(ISBLANK(Table1[Fecha Inicio])),NOT(ISBLANK(Table1[Fecha Fin])),YEAR(Table1[[#This Row],[Fecha Fin]]&gt;=Table1[[#This Row],[1er año]])),Table1[[#This Row],[1er año]]+1,"")</f>
        <v/>
      </c>
      <c r="Z118" s="80"/>
      <c r="AA118" s="77" t="str">
        <f>IF(AND(NOT(ISBLANK(Table1[Fecha Inicio])),NOT(ISBLANK(Table1[Fecha Fin])),YEAR(Table1[[#This Row],[Fecha Fin]])&gt;Table1[[#This Row],[2do Año]]),Table1[[#This Row],[2do Año]]+1,"")</f>
        <v/>
      </c>
      <c r="AB118" s="80"/>
      <c r="AC118" s="77" t="str">
        <f>IF(AND(NOT(ISBLANK(Table1[Fecha Inicio])),NOT(ISBLANK(Table1[Fecha Fin])),YEAR(Table1[[#This Row],[Fecha Fin]])&gt;Table1[[#This Row],[3er Año]]),Table1[[#This Row],[3er Año]]+1,"")</f>
        <v/>
      </c>
      <c r="AD118" s="80"/>
      <c r="AE118" s="80">
        <f>SUM(Table1[Presupuesto 1er Año],Table1[Presupuesto 2do Año],Table1[Presupuesto 3er Año],Table1[Presupuesto 4to Año])</f>
        <v>0</v>
      </c>
      <c r="AF118" s="81"/>
      <c r="AG118" s="74"/>
      <c r="AH118" s="74"/>
      <c r="AI118" s="74"/>
      <c r="AJ118" s="76"/>
      <c r="AK118" s="76"/>
      <c r="AL118" s="82" t="str">
        <f>IFERROR(IF($B$2= VLOOKUP(LEFT(Table1[Objetivo estratégico],255),Table2[[#All],[255 caracteres]:[CodObjEst]],2,FALSE), CONCATENATE($B$2,".",VLOOKUP(LEFT(Table1[Objetivo estratégico],255),Table2[[#All],[255 caracteres]:[CodObjEst]],3,FALSE)),""),"")</f>
        <v/>
      </c>
      <c r="AM118" s="83" t="str">
        <f>IFERROR(IF(AND(Table1[ID ObjEst]&lt;&gt;"",FIND(Table1[[#This Row],[ID ObjEst]], VLOOKUP(LEFT(Table1[Objetivo operativo],255),Table4[[#All],[255]:[SiglaObjOp]],3,FALSE))), CONCATENATE(VLOOKUP(LEFT(Table1[Objetivo operativo],255),Table4[[#All],[255]:[SiglaObjOp]],3,FALSE),""),""),"")</f>
        <v/>
      </c>
    </row>
    <row r="119" spans="1:39" ht="63.75" customHeight="1" x14ac:dyDescent="0.3">
      <c r="A119" s="74"/>
      <c r="B119" s="74"/>
      <c r="C119" s="74"/>
      <c r="D119" s="74"/>
      <c r="E119" s="75"/>
      <c r="F119" s="76"/>
      <c r="G119" s="77"/>
      <c r="H119" s="74"/>
      <c r="I119" s="74"/>
      <c r="J119" s="74"/>
      <c r="K119" s="74"/>
      <c r="L119" s="74"/>
      <c r="M119" s="74"/>
      <c r="N119" s="74"/>
      <c r="O119" s="78"/>
      <c r="P119" s="78"/>
      <c r="Q119" s="74"/>
      <c r="R119" s="74"/>
      <c r="S119" s="74"/>
      <c r="T119" s="74"/>
      <c r="U119" s="79"/>
      <c r="V119" s="79"/>
      <c r="W119" s="74" t="str">
        <f>IF(NOT(ISBLANK(Table1[Fecha Inicio])),YEAR(Table1[Fecha Inicio]),"")</f>
        <v/>
      </c>
      <c r="X119" s="80"/>
      <c r="Y119" s="77" t="str">
        <f>IF(AND(NOT(ISBLANK(Table1[Fecha Inicio])),NOT(ISBLANK(Table1[Fecha Fin])),YEAR(Table1[[#This Row],[Fecha Fin]]&gt;=Table1[[#This Row],[1er año]])),Table1[[#This Row],[1er año]]+1,"")</f>
        <v/>
      </c>
      <c r="Z119" s="80"/>
      <c r="AA119" s="77" t="str">
        <f>IF(AND(NOT(ISBLANK(Table1[Fecha Inicio])),NOT(ISBLANK(Table1[Fecha Fin])),YEAR(Table1[[#This Row],[Fecha Fin]])&gt;Table1[[#This Row],[2do Año]]),Table1[[#This Row],[2do Año]]+1,"")</f>
        <v/>
      </c>
      <c r="AB119" s="80"/>
      <c r="AC119" s="77" t="str">
        <f>IF(AND(NOT(ISBLANK(Table1[Fecha Inicio])),NOT(ISBLANK(Table1[Fecha Fin])),YEAR(Table1[[#This Row],[Fecha Fin]])&gt;Table1[[#This Row],[3er Año]]),Table1[[#This Row],[3er Año]]+1,"")</f>
        <v/>
      </c>
      <c r="AD119" s="80"/>
      <c r="AE119" s="80">
        <f>SUM(Table1[Presupuesto 1er Año],Table1[Presupuesto 2do Año],Table1[Presupuesto 3er Año],Table1[Presupuesto 4to Año])</f>
        <v>0</v>
      </c>
      <c r="AF119" s="81"/>
      <c r="AG119" s="74"/>
      <c r="AH119" s="74"/>
      <c r="AI119" s="74"/>
      <c r="AJ119" s="76"/>
      <c r="AK119" s="76"/>
      <c r="AL119" s="82" t="str">
        <f>IFERROR(IF($B$2= VLOOKUP(LEFT(Table1[Objetivo estratégico],255),Table2[[#All],[255 caracteres]:[CodObjEst]],2,FALSE), CONCATENATE($B$2,".",VLOOKUP(LEFT(Table1[Objetivo estratégico],255),Table2[[#All],[255 caracteres]:[CodObjEst]],3,FALSE)),""),"")</f>
        <v/>
      </c>
      <c r="AM119" s="83" t="str">
        <f>IFERROR(IF(AND(Table1[ID ObjEst]&lt;&gt;"",FIND(Table1[[#This Row],[ID ObjEst]], VLOOKUP(LEFT(Table1[Objetivo operativo],255),Table4[[#All],[255]:[SiglaObjOp]],3,FALSE))), CONCATENATE(VLOOKUP(LEFT(Table1[Objetivo operativo],255),Table4[[#All],[255]:[SiglaObjOp]],3,FALSE),""),""),"")</f>
        <v/>
      </c>
    </row>
    <row r="120" spans="1:39" ht="63.75" customHeight="1" x14ac:dyDescent="0.3">
      <c r="A120" s="74"/>
      <c r="B120" s="74"/>
      <c r="C120" s="74"/>
      <c r="D120" s="74"/>
      <c r="E120" s="75"/>
      <c r="F120" s="76"/>
      <c r="G120" s="77"/>
      <c r="H120" s="74"/>
      <c r="I120" s="74"/>
      <c r="J120" s="74"/>
      <c r="K120" s="74"/>
      <c r="L120" s="74"/>
      <c r="M120" s="74"/>
      <c r="N120" s="74"/>
      <c r="O120" s="78"/>
      <c r="P120" s="78"/>
      <c r="Q120" s="74"/>
      <c r="R120" s="74"/>
      <c r="S120" s="74"/>
      <c r="T120" s="74"/>
      <c r="U120" s="79"/>
      <c r="V120" s="79"/>
      <c r="W120" s="74" t="str">
        <f>IF(NOT(ISBLANK(Table1[Fecha Inicio])),YEAR(Table1[Fecha Inicio]),"")</f>
        <v/>
      </c>
      <c r="X120" s="80"/>
      <c r="Y120" s="77" t="str">
        <f>IF(AND(NOT(ISBLANK(Table1[Fecha Inicio])),NOT(ISBLANK(Table1[Fecha Fin])),YEAR(Table1[[#This Row],[Fecha Fin]]&gt;=Table1[[#This Row],[1er año]])),Table1[[#This Row],[1er año]]+1,"")</f>
        <v/>
      </c>
      <c r="Z120" s="80"/>
      <c r="AA120" s="77" t="str">
        <f>IF(AND(NOT(ISBLANK(Table1[Fecha Inicio])),NOT(ISBLANK(Table1[Fecha Fin])),YEAR(Table1[[#This Row],[Fecha Fin]])&gt;Table1[[#This Row],[2do Año]]),Table1[[#This Row],[2do Año]]+1,"")</f>
        <v/>
      </c>
      <c r="AB120" s="80"/>
      <c r="AC120" s="77" t="str">
        <f>IF(AND(NOT(ISBLANK(Table1[Fecha Inicio])),NOT(ISBLANK(Table1[Fecha Fin])),YEAR(Table1[[#This Row],[Fecha Fin]])&gt;Table1[[#This Row],[3er Año]]),Table1[[#This Row],[3er Año]]+1,"")</f>
        <v/>
      </c>
      <c r="AD120" s="80"/>
      <c r="AE120" s="80">
        <f>SUM(Table1[Presupuesto 1er Año],Table1[Presupuesto 2do Año],Table1[Presupuesto 3er Año],Table1[Presupuesto 4to Año])</f>
        <v>0</v>
      </c>
      <c r="AF120" s="81"/>
      <c r="AG120" s="74"/>
      <c r="AH120" s="74"/>
      <c r="AI120" s="74"/>
      <c r="AJ120" s="76"/>
      <c r="AK120" s="76"/>
      <c r="AL120" s="82" t="str">
        <f>IFERROR(IF($B$2= VLOOKUP(LEFT(Table1[Objetivo estratégico],255),Table2[[#All],[255 caracteres]:[CodObjEst]],2,FALSE), CONCATENATE($B$2,".",VLOOKUP(LEFT(Table1[Objetivo estratégico],255),Table2[[#All],[255 caracteres]:[CodObjEst]],3,FALSE)),""),"")</f>
        <v/>
      </c>
      <c r="AM120" s="83" t="str">
        <f>IFERROR(IF(AND(Table1[ID ObjEst]&lt;&gt;"",FIND(Table1[[#This Row],[ID ObjEst]], VLOOKUP(LEFT(Table1[Objetivo operativo],255),Table4[[#All],[255]:[SiglaObjOp]],3,FALSE))), CONCATENATE(VLOOKUP(LEFT(Table1[Objetivo operativo],255),Table4[[#All],[255]:[SiglaObjOp]],3,FALSE),""),""),"")</f>
        <v/>
      </c>
    </row>
    <row r="121" spans="1:39" ht="63.75" customHeight="1" x14ac:dyDescent="0.3">
      <c r="A121" s="74"/>
      <c r="B121" s="74"/>
      <c r="C121" s="74"/>
      <c r="D121" s="74"/>
      <c r="E121" s="75"/>
      <c r="F121" s="76"/>
      <c r="G121" s="77"/>
      <c r="H121" s="74"/>
      <c r="I121" s="74"/>
      <c r="J121" s="74"/>
      <c r="K121" s="74"/>
      <c r="L121" s="74"/>
      <c r="M121" s="74"/>
      <c r="N121" s="74"/>
      <c r="O121" s="78"/>
      <c r="P121" s="78"/>
      <c r="Q121" s="74"/>
      <c r="R121" s="74"/>
      <c r="S121" s="74"/>
      <c r="T121" s="74"/>
      <c r="U121" s="79"/>
      <c r="V121" s="79"/>
      <c r="W121" s="74" t="str">
        <f>IF(NOT(ISBLANK(Table1[Fecha Inicio])),YEAR(Table1[Fecha Inicio]),"")</f>
        <v/>
      </c>
      <c r="X121" s="80"/>
      <c r="Y121" s="77" t="str">
        <f>IF(AND(NOT(ISBLANK(Table1[Fecha Inicio])),NOT(ISBLANK(Table1[Fecha Fin])),YEAR(Table1[[#This Row],[Fecha Fin]]&gt;=Table1[[#This Row],[1er año]])),Table1[[#This Row],[1er año]]+1,"")</f>
        <v/>
      </c>
      <c r="Z121" s="80"/>
      <c r="AA121" s="77" t="str">
        <f>IF(AND(NOT(ISBLANK(Table1[Fecha Inicio])),NOT(ISBLANK(Table1[Fecha Fin])),YEAR(Table1[[#This Row],[Fecha Fin]])&gt;Table1[[#This Row],[2do Año]]),Table1[[#This Row],[2do Año]]+1,"")</f>
        <v/>
      </c>
      <c r="AB121" s="80"/>
      <c r="AC121" s="77" t="str">
        <f>IF(AND(NOT(ISBLANK(Table1[Fecha Inicio])),NOT(ISBLANK(Table1[Fecha Fin])),YEAR(Table1[[#This Row],[Fecha Fin]])&gt;Table1[[#This Row],[3er Año]]),Table1[[#This Row],[3er Año]]+1,"")</f>
        <v/>
      </c>
      <c r="AD121" s="80"/>
      <c r="AE121" s="80">
        <f>SUM(Table1[Presupuesto 1er Año],Table1[Presupuesto 2do Año],Table1[Presupuesto 3er Año],Table1[Presupuesto 4to Año])</f>
        <v>0</v>
      </c>
      <c r="AF121" s="81"/>
      <c r="AG121" s="74"/>
      <c r="AH121" s="74"/>
      <c r="AI121" s="74"/>
      <c r="AJ121" s="76"/>
      <c r="AK121" s="76"/>
      <c r="AL121" s="82" t="str">
        <f>IFERROR(IF($B$2= VLOOKUP(LEFT(Table1[Objetivo estratégico],255),Table2[[#All],[255 caracteres]:[CodObjEst]],2,FALSE), CONCATENATE($B$2,".",VLOOKUP(LEFT(Table1[Objetivo estratégico],255),Table2[[#All],[255 caracteres]:[CodObjEst]],3,FALSE)),""),"")</f>
        <v/>
      </c>
      <c r="AM121" s="83" t="str">
        <f>IFERROR(IF(AND(Table1[ID ObjEst]&lt;&gt;"",FIND(Table1[[#This Row],[ID ObjEst]], VLOOKUP(LEFT(Table1[Objetivo operativo],255),Table4[[#All],[255]:[SiglaObjOp]],3,FALSE))), CONCATENATE(VLOOKUP(LEFT(Table1[Objetivo operativo],255),Table4[[#All],[255]:[SiglaObjOp]],3,FALSE),""),""),"")</f>
        <v/>
      </c>
    </row>
    <row r="122" spans="1:39" ht="63.75" customHeight="1" x14ac:dyDescent="0.3">
      <c r="A122" s="74"/>
      <c r="B122" s="74"/>
      <c r="C122" s="74"/>
      <c r="D122" s="74"/>
      <c r="E122" s="75"/>
      <c r="F122" s="76"/>
      <c r="G122" s="77"/>
      <c r="H122" s="74"/>
      <c r="I122" s="74"/>
      <c r="J122" s="74"/>
      <c r="K122" s="74"/>
      <c r="L122" s="74"/>
      <c r="M122" s="74"/>
      <c r="N122" s="74"/>
      <c r="O122" s="78"/>
      <c r="P122" s="78"/>
      <c r="Q122" s="74"/>
      <c r="R122" s="74"/>
      <c r="S122" s="74"/>
      <c r="T122" s="74"/>
      <c r="U122" s="79"/>
      <c r="V122" s="79"/>
      <c r="W122" s="74" t="str">
        <f>IF(NOT(ISBLANK(Table1[Fecha Inicio])),YEAR(Table1[Fecha Inicio]),"")</f>
        <v/>
      </c>
      <c r="X122" s="80"/>
      <c r="Y122" s="77" t="str">
        <f>IF(AND(NOT(ISBLANK(Table1[Fecha Inicio])),NOT(ISBLANK(Table1[Fecha Fin])),YEAR(Table1[[#This Row],[Fecha Fin]]&gt;=Table1[[#This Row],[1er año]])),Table1[[#This Row],[1er año]]+1,"")</f>
        <v/>
      </c>
      <c r="Z122" s="80"/>
      <c r="AA122" s="77" t="str">
        <f>IF(AND(NOT(ISBLANK(Table1[Fecha Inicio])),NOT(ISBLANK(Table1[Fecha Fin])),YEAR(Table1[[#This Row],[Fecha Fin]])&gt;Table1[[#This Row],[2do Año]]),Table1[[#This Row],[2do Año]]+1,"")</f>
        <v/>
      </c>
      <c r="AB122" s="80"/>
      <c r="AC122" s="77" t="str">
        <f>IF(AND(NOT(ISBLANK(Table1[Fecha Inicio])),NOT(ISBLANK(Table1[Fecha Fin])),YEAR(Table1[[#This Row],[Fecha Fin]])&gt;Table1[[#This Row],[3er Año]]),Table1[[#This Row],[3er Año]]+1,"")</f>
        <v/>
      </c>
      <c r="AD122" s="80"/>
      <c r="AE122" s="80">
        <f>SUM(Table1[Presupuesto 1er Año],Table1[Presupuesto 2do Año],Table1[Presupuesto 3er Año],Table1[Presupuesto 4to Año])</f>
        <v>0</v>
      </c>
      <c r="AF122" s="81"/>
      <c r="AG122" s="74"/>
      <c r="AH122" s="74"/>
      <c r="AI122" s="74"/>
      <c r="AJ122" s="76"/>
      <c r="AK122" s="76"/>
      <c r="AL122" s="82" t="str">
        <f>IFERROR(IF($B$2= VLOOKUP(LEFT(Table1[Objetivo estratégico],255),Table2[[#All],[255 caracteres]:[CodObjEst]],2,FALSE), CONCATENATE($B$2,".",VLOOKUP(LEFT(Table1[Objetivo estratégico],255),Table2[[#All],[255 caracteres]:[CodObjEst]],3,FALSE)),""),"")</f>
        <v/>
      </c>
      <c r="AM122" s="83" t="str">
        <f>IFERROR(IF(AND(Table1[ID ObjEst]&lt;&gt;"",FIND(Table1[[#This Row],[ID ObjEst]], VLOOKUP(LEFT(Table1[Objetivo operativo],255),Table4[[#All],[255]:[SiglaObjOp]],3,FALSE))), CONCATENATE(VLOOKUP(LEFT(Table1[Objetivo operativo],255),Table4[[#All],[255]:[SiglaObjOp]],3,FALSE),""),""),"")</f>
        <v/>
      </c>
    </row>
    <row r="123" spans="1:39" ht="63.75" customHeight="1" x14ac:dyDescent="0.3">
      <c r="A123" s="74"/>
      <c r="B123" s="74"/>
      <c r="C123" s="74"/>
      <c r="D123" s="74"/>
      <c r="E123" s="75"/>
      <c r="F123" s="76"/>
      <c r="G123" s="77"/>
      <c r="H123" s="74"/>
      <c r="I123" s="74"/>
      <c r="J123" s="74"/>
      <c r="K123" s="74"/>
      <c r="L123" s="74"/>
      <c r="M123" s="74"/>
      <c r="N123" s="74"/>
      <c r="O123" s="78"/>
      <c r="P123" s="78"/>
      <c r="Q123" s="74"/>
      <c r="R123" s="74"/>
      <c r="S123" s="74"/>
      <c r="T123" s="74"/>
      <c r="U123" s="79"/>
      <c r="V123" s="79"/>
      <c r="W123" s="74" t="str">
        <f>IF(NOT(ISBLANK(Table1[Fecha Inicio])),YEAR(Table1[Fecha Inicio]),"")</f>
        <v/>
      </c>
      <c r="X123" s="80"/>
      <c r="Y123" s="77" t="str">
        <f>IF(AND(NOT(ISBLANK(Table1[Fecha Inicio])),NOT(ISBLANK(Table1[Fecha Fin])),YEAR(Table1[[#This Row],[Fecha Fin]]&gt;=Table1[[#This Row],[1er año]])),Table1[[#This Row],[1er año]]+1,"")</f>
        <v/>
      </c>
      <c r="Z123" s="80"/>
      <c r="AA123" s="77" t="str">
        <f>IF(AND(NOT(ISBLANK(Table1[Fecha Inicio])),NOT(ISBLANK(Table1[Fecha Fin])),YEAR(Table1[[#This Row],[Fecha Fin]])&gt;Table1[[#This Row],[2do Año]]),Table1[[#This Row],[2do Año]]+1,"")</f>
        <v/>
      </c>
      <c r="AB123" s="80"/>
      <c r="AC123" s="77" t="str">
        <f>IF(AND(NOT(ISBLANK(Table1[Fecha Inicio])),NOT(ISBLANK(Table1[Fecha Fin])),YEAR(Table1[[#This Row],[Fecha Fin]])&gt;Table1[[#This Row],[3er Año]]),Table1[[#This Row],[3er Año]]+1,"")</f>
        <v/>
      </c>
      <c r="AD123" s="80"/>
      <c r="AE123" s="80">
        <f>SUM(Table1[Presupuesto 1er Año],Table1[Presupuesto 2do Año],Table1[Presupuesto 3er Año],Table1[Presupuesto 4to Año])</f>
        <v>0</v>
      </c>
      <c r="AF123" s="81"/>
      <c r="AG123" s="74"/>
      <c r="AH123" s="74"/>
      <c r="AI123" s="74"/>
      <c r="AJ123" s="76"/>
      <c r="AK123" s="76"/>
      <c r="AL123" s="82" t="str">
        <f>IFERROR(IF($B$2= VLOOKUP(LEFT(Table1[Objetivo estratégico],255),Table2[[#All],[255 caracteres]:[CodObjEst]],2,FALSE), CONCATENATE($B$2,".",VLOOKUP(LEFT(Table1[Objetivo estratégico],255),Table2[[#All],[255 caracteres]:[CodObjEst]],3,FALSE)),""),"")</f>
        <v/>
      </c>
      <c r="AM123" s="83" t="str">
        <f>IFERROR(IF(AND(Table1[ID ObjEst]&lt;&gt;"",FIND(Table1[[#This Row],[ID ObjEst]], VLOOKUP(LEFT(Table1[Objetivo operativo],255),Table4[[#All],[255]:[SiglaObjOp]],3,FALSE))), CONCATENATE(VLOOKUP(LEFT(Table1[Objetivo operativo],255),Table4[[#All],[255]:[SiglaObjOp]],3,FALSE),""),""),"")</f>
        <v/>
      </c>
    </row>
    <row r="124" spans="1:39" ht="63.75" customHeight="1" x14ac:dyDescent="0.3">
      <c r="A124" s="74"/>
      <c r="B124" s="74"/>
      <c r="C124" s="74"/>
      <c r="D124" s="74"/>
      <c r="E124" s="75"/>
      <c r="F124" s="76"/>
      <c r="G124" s="77"/>
      <c r="H124" s="74"/>
      <c r="I124" s="74"/>
      <c r="J124" s="74"/>
      <c r="K124" s="74"/>
      <c r="L124" s="74"/>
      <c r="M124" s="74"/>
      <c r="N124" s="74"/>
      <c r="O124" s="78"/>
      <c r="P124" s="78"/>
      <c r="Q124" s="74"/>
      <c r="R124" s="74"/>
      <c r="S124" s="74"/>
      <c r="T124" s="74"/>
      <c r="U124" s="79"/>
      <c r="V124" s="79"/>
      <c r="W124" s="74" t="str">
        <f>IF(NOT(ISBLANK(Table1[Fecha Inicio])),YEAR(Table1[Fecha Inicio]),"")</f>
        <v/>
      </c>
      <c r="X124" s="80"/>
      <c r="Y124" s="77" t="str">
        <f>IF(AND(NOT(ISBLANK(Table1[Fecha Inicio])),NOT(ISBLANK(Table1[Fecha Fin])),YEAR(Table1[[#This Row],[Fecha Fin]]&gt;=Table1[[#This Row],[1er año]])),Table1[[#This Row],[1er año]]+1,"")</f>
        <v/>
      </c>
      <c r="Z124" s="80"/>
      <c r="AA124" s="77" t="str">
        <f>IF(AND(NOT(ISBLANK(Table1[Fecha Inicio])),NOT(ISBLANK(Table1[Fecha Fin])),YEAR(Table1[[#This Row],[Fecha Fin]])&gt;Table1[[#This Row],[2do Año]]),Table1[[#This Row],[2do Año]]+1,"")</f>
        <v/>
      </c>
      <c r="AB124" s="80"/>
      <c r="AC124" s="77" t="str">
        <f>IF(AND(NOT(ISBLANK(Table1[Fecha Inicio])),NOT(ISBLANK(Table1[Fecha Fin])),YEAR(Table1[[#This Row],[Fecha Fin]])&gt;Table1[[#This Row],[3er Año]]),Table1[[#This Row],[3er Año]]+1,"")</f>
        <v/>
      </c>
      <c r="AD124" s="80"/>
      <c r="AE124" s="80">
        <f>SUM(Table1[Presupuesto 1er Año],Table1[Presupuesto 2do Año],Table1[Presupuesto 3er Año],Table1[Presupuesto 4to Año])</f>
        <v>0</v>
      </c>
      <c r="AF124" s="81"/>
      <c r="AG124" s="74"/>
      <c r="AH124" s="74"/>
      <c r="AI124" s="74"/>
      <c r="AJ124" s="76"/>
      <c r="AK124" s="76"/>
      <c r="AL124" s="82" t="str">
        <f>IFERROR(IF($B$2= VLOOKUP(LEFT(Table1[Objetivo estratégico],255),Table2[[#All],[255 caracteres]:[CodObjEst]],2,FALSE), CONCATENATE($B$2,".",VLOOKUP(LEFT(Table1[Objetivo estratégico],255),Table2[[#All],[255 caracteres]:[CodObjEst]],3,FALSE)),""),"")</f>
        <v/>
      </c>
      <c r="AM124" s="83" t="str">
        <f>IFERROR(IF(AND(Table1[ID ObjEst]&lt;&gt;"",FIND(Table1[[#This Row],[ID ObjEst]], VLOOKUP(LEFT(Table1[Objetivo operativo],255),Table4[[#All],[255]:[SiglaObjOp]],3,FALSE))), CONCATENATE(VLOOKUP(LEFT(Table1[Objetivo operativo],255),Table4[[#All],[255]:[SiglaObjOp]],3,FALSE),""),""),"")</f>
        <v/>
      </c>
    </row>
    <row r="125" spans="1:39" ht="63.75" customHeight="1" x14ac:dyDescent="0.3">
      <c r="A125" s="74"/>
      <c r="B125" s="74"/>
      <c r="C125" s="74"/>
      <c r="D125" s="74"/>
      <c r="E125" s="75"/>
      <c r="F125" s="76"/>
      <c r="G125" s="77"/>
      <c r="H125" s="74"/>
      <c r="I125" s="74"/>
      <c r="J125" s="74"/>
      <c r="K125" s="74"/>
      <c r="L125" s="74"/>
      <c r="M125" s="74"/>
      <c r="N125" s="74"/>
      <c r="O125" s="78"/>
      <c r="P125" s="78"/>
      <c r="Q125" s="74"/>
      <c r="R125" s="74"/>
      <c r="S125" s="74"/>
      <c r="T125" s="74"/>
      <c r="U125" s="79"/>
      <c r="V125" s="79"/>
      <c r="W125" s="74" t="str">
        <f>IF(NOT(ISBLANK(Table1[Fecha Inicio])),YEAR(Table1[Fecha Inicio]),"")</f>
        <v/>
      </c>
      <c r="X125" s="80"/>
      <c r="Y125" s="77" t="str">
        <f>IF(AND(NOT(ISBLANK(Table1[Fecha Inicio])),NOT(ISBLANK(Table1[Fecha Fin])),YEAR(Table1[[#This Row],[Fecha Fin]]&gt;=Table1[[#This Row],[1er año]])),Table1[[#This Row],[1er año]]+1,"")</f>
        <v/>
      </c>
      <c r="Z125" s="80"/>
      <c r="AA125" s="77" t="str">
        <f>IF(AND(NOT(ISBLANK(Table1[Fecha Inicio])),NOT(ISBLANK(Table1[Fecha Fin])),YEAR(Table1[[#This Row],[Fecha Fin]])&gt;Table1[[#This Row],[2do Año]]),Table1[[#This Row],[2do Año]]+1,"")</f>
        <v/>
      </c>
      <c r="AB125" s="80"/>
      <c r="AC125" s="77" t="str">
        <f>IF(AND(NOT(ISBLANK(Table1[Fecha Inicio])),NOT(ISBLANK(Table1[Fecha Fin])),YEAR(Table1[[#This Row],[Fecha Fin]])&gt;Table1[[#This Row],[3er Año]]),Table1[[#This Row],[3er Año]]+1,"")</f>
        <v/>
      </c>
      <c r="AD125" s="80"/>
      <c r="AE125" s="80">
        <f>SUM(Table1[Presupuesto 1er Año],Table1[Presupuesto 2do Año],Table1[Presupuesto 3er Año],Table1[Presupuesto 4to Año])</f>
        <v>0</v>
      </c>
      <c r="AF125" s="81"/>
      <c r="AG125" s="74"/>
      <c r="AH125" s="74"/>
      <c r="AI125" s="74"/>
      <c r="AJ125" s="76"/>
      <c r="AK125" s="76"/>
      <c r="AL125" s="82" t="str">
        <f>IFERROR(IF($B$2= VLOOKUP(LEFT(Table1[Objetivo estratégico],255),Table2[[#All],[255 caracteres]:[CodObjEst]],2,FALSE), CONCATENATE($B$2,".",VLOOKUP(LEFT(Table1[Objetivo estratégico],255),Table2[[#All],[255 caracteres]:[CodObjEst]],3,FALSE)),""),"")</f>
        <v/>
      </c>
      <c r="AM125" s="83" t="str">
        <f>IFERROR(IF(AND(Table1[ID ObjEst]&lt;&gt;"",FIND(Table1[[#This Row],[ID ObjEst]], VLOOKUP(LEFT(Table1[Objetivo operativo],255),Table4[[#All],[255]:[SiglaObjOp]],3,FALSE))), CONCATENATE(VLOOKUP(LEFT(Table1[Objetivo operativo],255),Table4[[#All],[255]:[SiglaObjOp]],3,FALSE),""),""),"")</f>
        <v/>
      </c>
    </row>
    <row r="126" spans="1:39" ht="63.75" customHeight="1" x14ac:dyDescent="0.3">
      <c r="A126" s="74"/>
      <c r="B126" s="74"/>
      <c r="C126" s="74"/>
      <c r="D126" s="74"/>
      <c r="E126" s="75"/>
      <c r="F126" s="76"/>
      <c r="G126" s="77"/>
      <c r="H126" s="74"/>
      <c r="I126" s="74"/>
      <c r="J126" s="74"/>
      <c r="K126" s="74"/>
      <c r="L126" s="74"/>
      <c r="M126" s="74"/>
      <c r="N126" s="74"/>
      <c r="O126" s="78"/>
      <c r="P126" s="78"/>
      <c r="Q126" s="74"/>
      <c r="R126" s="74"/>
      <c r="S126" s="74"/>
      <c r="T126" s="74"/>
      <c r="U126" s="79"/>
      <c r="V126" s="79"/>
      <c r="W126" s="74" t="str">
        <f>IF(NOT(ISBLANK(Table1[Fecha Inicio])),YEAR(Table1[Fecha Inicio]),"")</f>
        <v/>
      </c>
      <c r="X126" s="80"/>
      <c r="Y126" s="77" t="str">
        <f>IF(AND(NOT(ISBLANK(Table1[Fecha Inicio])),NOT(ISBLANK(Table1[Fecha Fin])),YEAR(Table1[[#This Row],[Fecha Fin]]&gt;=Table1[[#This Row],[1er año]])),Table1[[#This Row],[1er año]]+1,"")</f>
        <v/>
      </c>
      <c r="Z126" s="80"/>
      <c r="AA126" s="77" t="str">
        <f>IF(AND(NOT(ISBLANK(Table1[Fecha Inicio])),NOT(ISBLANK(Table1[Fecha Fin])),YEAR(Table1[[#This Row],[Fecha Fin]])&gt;Table1[[#This Row],[2do Año]]),Table1[[#This Row],[2do Año]]+1,"")</f>
        <v/>
      </c>
      <c r="AB126" s="80"/>
      <c r="AC126" s="77" t="str">
        <f>IF(AND(NOT(ISBLANK(Table1[Fecha Inicio])),NOT(ISBLANK(Table1[Fecha Fin])),YEAR(Table1[[#This Row],[Fecha Fin]])&gt;Table1[[#This Row],[3er Año]]),Table1[[#This Row],[3er Año]]+1,"")</f>
        <v/>
      </c>
      <c r="AD126" s="80"/>
      <c r="AE126" s="80">
        <f>SUM(Table1[Presupuesto 1er Año],Table1[Presupuesto 2do Año],Table1[Presupuesto 3er Año],Table1[Presupuesto 4to Año])</f>
        <v>0</v>
      </c>
      <c r="AF126" s="81"/>
      <c r="AG126" s="74"/>
      <c r="AH126" s="74"/>
      <c r="AI126" s="74"/>
      <c r="AJ126" s="76"/>
      <c r="AK126" s="76"/>
      <c r="AL126" s="82" t="str">
        <f>IFERROR(IF($B$2= VLOOKUP(LEFT(Table1[Objetivo estratégico],255),Table2[[#All],[255 caracteres]:[CodObjEst]],2,FALSE), CONCATENATE($B$2,".",VLOOKUP(LEFT(Table1[Objetivo estratégico],255),Table2[[#All],[255 caracteres]:[CodObjEst]],3,FALSE)),""),"")</f>
        <v/>
      </c>
      <c r="AM126" s="83" t="str">
        <f>IFERROR(IF(AND(Table1[ID ObjEst]&lt;&gt;"",FIND(Table1[[#This Row],[ID ObjEst]], VLOOKUP(LEFT(Table1[Objetivo operativo],255),Table4[[#All],[255]:[SiglaObjOp]],3,FALSE))), CONCATENATE(VLOOKUP(LEFT(Table1[Objetivo operativo],255),Table4[[#All],[255]:[SiglaObjOp]],3,FALSE),""),""),"")</f>
        <v/>
      </c>
    </row>
    <row r="127" spans="1:39" ht="63.75" customHeight="1" x14ac:dyDescent="0.3">
      <c r="A127" s="74"/>
      <c r="B127" s="74"/>
      <c r="C127" s="74"/>
      <c r="D127" s="74"/>
      <c r="E127" s="75"/>
      <c r="F127" s="76"/>
      <c r="G127" s="77"/>
      <c r="H127" s="74"/>
      <c r="I127" s="74"/>
      <c r="J127" s="74"/>
      <c r="K127" s="74"/>
      <c r="L127" s="74"/>
      <c r="M127" s="74"/>
      <c r="N127" s="74"/>
      <c r="O127" s="78"/>
      <c r="P127" s="78"/>
      <c r="Q127" s="74"/>
      <c r="R127" s="74"/>
      <c r="S127" s="74"/>
      <c r="T127" s="74"/>
      <c r="U127" s="79"/>
      <c r="V127" s="79"/>
      <c r="W127" s="74" t="str">
        <f>IF(NOT(ISBLANK(Table1[Fecha Inicio])),YEAR(Table1[Fecha Inicio]),"")</f>
        <v/>
      </c>
      <c r="X127" s="80"/>
      <c r="Y127" s="77" t="str">
        <f>IF(AND(NOT(ISBLANK(Table1[Fecha Inicio])),NOT(ISBLANK(Table1[Fecha Fin])),YEAR(Table1[[#This Row],[Fecha Fin]]&gt;=Table1[[#This Row],[1er año]])),Table1[[#This Row],[1er año]]+1,"")</f>
        <v/>
      </c>
      <c r="Z127" s="80"/>
      <c r="AA127" s="77" t="str">
        <f>IF(AND(NOT(ISBLANK(Table1[Fecha Inicio])),NOT(ISBLANK(Table1[Fecha Fin])),YEAR(Table1[[#This Row],[Fecha Fin]])&gt;Table1[[#This Row],[2do Año]]),Table1[[#This Row],[2do Año]]+1,"")</f>
        <v/>
      </c>
      <c r="AB127" s="80"/>
      <c r="AC127" s="77" t="str">
        <f>IF(AND(NOT(ISBLANK(Table1[Fecha Inicio])),NOT(ISBLANK(Table1[Fecha Fin])),YEAR(Table1[[#This Row],[Fecha Fin]])&gt;Table1[[#This Row],[3er Año]]),Table1[[#This Row],[3er Año]]+1,"")</f>
        <v/>
      </c>
      <c r="AD127" s="80"/>
      <c r="AE127" s="80">
        <f>SUM(Table1[Presupuesto 1er Año],Table1[Presupuesto 2do Año],Table1[Presupuesto 3er Año],Table1[Presupuesto 4to Año])</f>
        <v>0</v>
      </c>
      <c r="AF127" s="81"/>
      <c r="AG127" s="74"/>
      <c r="AH127" s="74"/>
      <c r="AI127" s="74"/>
      <c r="AJ127" s="76"/>
      <c r="AK127" s="76"/>
      <c r="AL127" s="82" t="str">
        <f>IFERROR(IF($B$2= VLOOKUP(LEFT(Table1[Objetivo estratégico],255),Table2[[#All],[255 caracteres]:[CodObjEst]],2,FALSE), CONCATENATE($B$2,".",VLOOKUP(LEFT(Table1[Objetivo estratégico],255),Table2[[#All],[255 caracteres]:[CodObjEst]],3,FALSE)),""),"")</f>
        <v/>
      </c>
      <c r="AM127" s="83" t="str">
        <f>IFERROR(IF(AND(Table1[ID ObjEst]&lt;&gt;"",FIND(Table1[[#This Row],[ID ObjEst]], VLOOKUP(LEFT(Table1[Objetivo operativo],255),Table4[[#All],[255]:[SiglaObjOp]],3,FALSE))), CONCATENATE(VLOOKUP(LEFT(Table1[Objetivo operativo],255),Table4[[#All],[255]:[SiglaObjOp]],3,FALSE),""),""),"")</f>
        <v/>
      </c>
    </row>
    <row r="128" spans="1:39" ht="63.75" customHeight="1" x14ac:dyDescent="0.3">
      <c r="A128" s="74"/>
      <c r="B128" s="74"/>
      <c r="C128" s="74"/>
      <c r="D128" s="74"/>
      <c r="E128" s="75"/>
      <c r="F128" s="76"/>
      <c r="G128" s="77"/>
      <c r="H128" s="74"/>
      <c r="I128" s="74"/>
      <c r="J128" s="74"/>
      <c r="K128" s="74"/>
      <c r="L128" s="74"/>
      <c r="M128" s="74"/>
      <c r="N128" s="74"/>
      <c r="O128" s="78"/>
      <c r="P128" s="78"/>
      <c r="Q128" s="74"/>
      <c r="R128" s="74"/>
      <c r="S128" s="74"/>
      <c r="T128" s="74"/>
      <c r="U128" s="79"/>
      <c r="V128" s="79"/>
      <c r="W128" s="74" t="str">
        <f>IF(NOT(ISBLANK(Table1[Fecha Inicio])),YEAR(Table1[Fecha Inicio]),"")</f>
        <v/>
      </c>
      <c r="X128" s="80"/>
      <c r="Y128" s="77" t="str">
        <f>IF(AND(NOT(ISBLANK(Table1[Fecha Inicio])),NOT(ISBLANK(Table1[Fecha Fin])),YEAR(Table1[[#This Row],[Fecha Fin]]&gt;=Table1[[#This Row],[1er año]])),Table1[[#This Row],[1er año]]+1,"")</f>
        <v/>
      </c>
      <c r="Z128" s="80"/>
      <c r="AA128" s="77" t="str">
        <f>IF(AND(NOT(ISBLANK(Table1[Fecha Inicio])),NOT(ISBLANK(Table1[Fecha Fin])),YEAR(Table1[[#This Row],[Fecha Fin]])&gt;Table1[[#This Row],[2do Año]]),Table1[[#This Row],[2do Año]]+1,"")</f>
        <v/>
      </c>
      <c r="AB128" s="80"/>
      <c r="AC128" s="77" t="str">
        <f>IF(AND(NOT(ISBLANK(Table1[Fecha Inicio])),NOT(ISBLANK(Table1[Fecha Fin])),YEAR(Table1[[#This Row],[Fecha Fin]])&gt;Table1[[#This Row],[3er Año]]),Table1[[#This Row],[3er Año]]+1,"")</f>
        <v/>
      </c>
      <c r="AD128" s="80"/>
      <c r="AE128" s="80">
        <f>SUM(Table1[Presupuesto 1er Año],Table1[Presupuesto 2do Año],Table1[Presupuesto 3er Año],Table1[Presupuesto 4to Año])</f>
        <v>0</v>
      </c>
      <c r="AF128" s="81"/>
      <c r="AG128" s="74"/>
      <c r="AH128" s="74"/>
      <c r="AI128" s="74"/>
      <c r="AJ128" s="76"/>
      <c r="AK128" s="76"/>
      <c r="AL128" s="82" t="str">
        <f>IFERROR(IF($B$2= VLOOKUP(LEFT(Table1[Objetivo estratégico],255),Table2[[#All],[255 caracteres]:[CodObjEst]],2,FALSE), CONCATENATE($B$2,".",VLOOKUP(LEFT(Table1[Objetivo estratégico],255),Table2[[#All],[255 caracteres]:[CodObjEst]],3,FALSE)),""),"")</f>
        <v/>
      </c>
      <c r="AM128" s="83" t="str">
        <f>IFERROR(IF(AND(Table1[ID ObjEst]&lt;&gt;"",FIND(Table1[[#This Row],[ID ObjEst]], VLOOKUP(LEFT(Table1[Objetivo operativo],255),Table4[[#All],[255]:[SiglaObjOp]],3,FALSE))), CONCATENATE(VLOOKUP(LEFT(Table1[Objetivo operativo],255),Table4[[#All],[255]:[SiglaObjOp]],3,FALSE),""),""),"")</f>
        <v/>
      </c>
    </row>
    <row r="129" spans="1:39" ht="63.75" customHeight="1" x14ac:dyDescent="0.3">
      <c r="A129" s="74"/>
      <c r="B129" s="74"/>
      <c r="C129" s="74"/>
      <c r="D129" s="74"/>
      <c r="E129" s="75"/>
      <c r="F129" s="76"/>
      <c r="G129" s="77"/>
      <c r="H129" s="74"/>
      <c r="I129" s="74"/>
      <c r="J129" s="74"/>
      <c r="K129" s="74"/>
      <c r="L129" s="74"/>
      <c r="M129" s="74"/>
      <c r="N129" s="74"/>
      <c r="O129" s="78"/>
      <c r="P129" s="78"/>
      <c r="Q129" s="74"/>
      <c r="R129" s="74"/>
      <c r="S129" s="74"/>
      <c r="T129" s="74"/>
      <c r="U129" s="79"/>
      <c r="V129" s="79"/>
      <c r="W129" s="74" t="str">
        <f>IF(NOT(ISBLANK(Table1[Fecha Inicio])),YEAR(Table1[Fecha Inicio]),"")</f>
        <v/>
      </c>
      <c r="X129" s="80"/>
      <c r="Y129" s="77" t="str">
        <f>IF(AND(NOT(ISBLANK(Table1[Fecha Inicio])),NOT(ISBLANK(Table1[Fecha Fin])),YEAR(Table1[[#This Row],[Fecha Fin]]&gt;=Table1[[#This Row],[1er año]])),Table1[[#This Row],[1er año]]+1,"")</f>
        <v/>
      </c>
      <c r="Z129" s="80"/>
      <c r="AA129" s="77" t="str">
        <f>IF(AND(NOT(ISBLANK(Table1[Fecha Inicio])),NOT(ISBLANK(Table1[Fecha Fin])),YEAR(Table1[[#This Row],[Fecha Fin]])&gt;Table1[[#This Row],[2do Año]]),Table1[[#This Row],[2do Año]]+1,"")</f>
        <v/>
      </c>
      <c r="AB129" s="80"/>
      <c r="AC129" s="77" t="str">
        <f>IF(AND(NOT(ISBLANK(Table1[Fecha Inicio])),NOT(ISBLANK(Table1[Fecha Fin])),YEAR(Table1[[#This Row],[Fecha Fin]])&gt;Table1[[#This Row],[3er Año]]),Table1[[#This Row],[3er Año]]+1,"")</f>
        <v/>
      </c>
      <c r="AD129" s="80"/>
      <c r="AE129" s="80">
        <f>SUM(Table1[Presupuesto 1er Año],Table1[Presupuesto 2do Año],Table1[Presupuesto 3er Año],Table1[Presupuesto 4to Año])</f>
        <v>0</v>
      </c>
      <c r="AF129" s="81"/>
      <c r="AG129" s="74"/>
      <c r="AH129" s="74"/>
      <c r="AI129" s="74"/>
      <c r="AJ129" s="76"/>
      <c r="AK129" s="76"/>
      <c r="AL129" s="82" t="str">
        <f>IFERROR(IF($B$2= VLOOKUP(LEFT(Table1[Objetivo estratégico],255),Table2[[#All],[255 caracteres]:[CodObjEst]],2,FALSE), CONCATENATE($B$2,".",VLOOKUP(LEFT(Table1[Objetivo estratégico],255),Table2[[#All],[255 caracteres]:[CodObjEst]],3,FALSE)),""),"")</f>
        <v/>
      </c>
      <c r="AM129" s="83" t="str">
        <f>IFERROR(IF(AND(Table1[ID ObjEst]&lt;&gt;"",FIND(Table1[[#This Row],[ID ObjEst]], VLOOKUP(LEFT(Table1[Objetivo operativo],255),Table4[[#All],[255]:[SiglaObjOp]],3,FALSE))), CONCATENATE(VLOOKUP(LEFT(Table1[Objetivo operativo],255),Table4[[#All],[255]:[SiglaObjOp]],3,FALSE),""),""),"")</f>
        <v/>
      </c>
    </row>
    <row r="130" spans="1:39" ht="63.75" customHeight="1" x14ac:dyDescent="0.3">
      <c r="A130" s="74"/>
      <c r="B130" s="74"/>
      <c r="C130" s="74"/>
      <c r="D130" s="74"/>
      <c r="E130" s="75"/>
      <c r="F130" s="76"/>
      <c r="G130" s="77"/>
      <c r="H130" s="74"/>
      <c r="I130" s="74"/>
      <c r="J130" s="74"/>
      <c r="K130" s="74"/>
      <c r="L130" s="74"/>
      <c r="M130" s="74"/>
      <c r="N130" s="74"/>
      <c r="O130" s="78"/>
      <c r="P130" s="78"/>
      <c r="Q130" s="74"/>
      <c r="R130" s="74"/>
      <c r="S130" s="74"/>
      <c r="T130" s="74"/>
      <c r="U130" s="79"/>
      <c r="V130" s="79"/>
      <c r="W130" s="74" t="str">
        <f>IF(NOT(ISBLANK(Table1[Fecha Inicio])),YEAR(Table1[Fecha Inicio]),"")</f>
        <v/>
      </c>
      <c r="X130" s="80"/>
      <c r="Y130" s="77" t="str">
        <f>IF(AND(NOT(ISBLANK(Table1[Fecha Inicio])),NOT(ISBLANK(Table1[Fecha Fin])),YEAR(Table1[[#This Row],[Fecha Fin]]&gt;=Table1[[#This Row],[1er año]])),Table1[[#This Row],[1er año]]+1,"")</f>
        <v/>
      </c>
      <c r="Z130" s="80"/>
      <c r="AA130" s="77" t="str">
        <f>IF(AND(NOT(ISBLANK(Table1[Fecha Inicio])),NOT(ISBLANK(Table1[Fecha Fin])),YEAR(Table1[[#This Row],[Fecha Fin]])&gt;Table1[[#This Row],[2do Año]]),Table1[[#This Row],[2do Año]]+1,"")</f>
        <v/>
      </c>
      <c r="AB130" s="80"/>
      <c r="AC130" s="77" t="str">
        <f>IF(AND(NOT(ISBLANK(Table1[Fecha Inicio])),NOT(ISBLANK(Table1[Fecha Fin])),YEAR(Table1[[#This Row],[Fecha Fin]])&gt;Table1[[#This Row],[3er Año]]),Table1[[#This Row],[3er Año]]+1,"")</f>
        <v/>
      </c>
      <c r="AD130" s="80"/>
      <c r="AE130" s="80">
        <f>SUM(Table1[Presupuesto 1er Año],Table1[Presupuesto 2do Año],Table1[Presupuesto 3er Año],Table1[Presupuesto 4to Año])</f>
        <v>0</v>
      </c>
      <c r="AF130" s="81"/>
      <c r="AG130" s="74"/>
      <c r="AH130" s="74"/>
      <c r="AI130" s="74"/>
      <c r="AJ130" s="76"/>
      <c r="AK130" s="76"/>
      <c r="AL130" s="82" t="str">
        <f>IFERROR(IF($B$2= VLOOKUP(LEFT(Table1[Objetivo estratégico],255),Table2[[#All],[255 caracteres]:[CodObjEst]],2,FALSE), CONCATENATE($B$2,".",VLOOKUP(LEFT(Table1[Objetivo estratégico],255),Table2[[#All],[255 caracteres]:[CodObjEst]],3,FALSE)),""),"")</f>
        <v/>
      </c>
      <c r="AM130" s="83" t="str">
        <f>IFERROR(IF(AND(Table1[ID ObjEst]&lt;&gt;"",FIND(Table1[[#This Row],[ID ObjEst]], VLOOKUP(LEFT(Table1[Objetivo operativo],255),Table4[[#All],[255]:[SiglaObjOp]],3,FALSE))), CONCATENATE(VLOOKUP(LEFT(Table1[Objetivo operativo],255),Table4[[#All],[255]:[SiglaObjOp]],3,FALSE),""),""),"")</f>
        <v/>
      </c>
    </row>
    <row r="131" spans="1:39" ht="63.75" customHeight="1" x14ac:dyDescent="0.3">
      <c r="A131" s="74"/>
      <c r="B131" s="74"/>
      <c r="C131" s="74"/>
      <c r="D131" s="74"/>
      <c r="E131" s="75"/>
      <c r="F131" s="76"/>
      <c r="G131" s="77"/>
      <c r="H131" s="74"/>
      <c r="I131" s="74"/>
      <c r="J131" s="74"/>
      <c r="K131" s="74"/>
      <c r="L131" s="74"/>
      <c r="M131" s="74"/>
      <c r="N131" s="74"/>
      <c r="O131" s="78"/>
      <c r="P131" s="78"/>
      <c r="Q131" s="74"/>
      <c r="R131" s="74"/>
      <c r="S131" s="74"/>
      <c r="T131" s="74"/>
      <c r="U131" s="79"/>
      <c r="V131" s="79"/>
      <c r="W131" s="74" t="str">
        <f>IF(NOT(ISBLANK(Table1[Fecha Inicio])),YEAR(Table1[Fecha Inicio]),"")</f>
        <v/>
      </c>
      <c r="X131" s="80"/>
      <c r="Y131" s="77" t="str">
        <f>IF(AND(NOT(ISBLANK(Table1[Fecha Inicio])),NOT(ISBLANK(Table1[Fecha Fin])),YEAR(Table1[[#This Row],[Fecha Fin]]&gt;=Table1[[#This Row],[1er año]])),Table1[[#This Row],[1er año]]+1,"")</f>
        <v/>
      </c>
      <c r="Z131" s="80"/>
      <c r="AA131" s="77" t="str">
        <f>IF(AND(NOT(ISBLANK(Table1[Fecha Inicio])),NOT(ISBLANK(Table1[Fecha Fin])),YEAR(Table1[[#This Row],[Fecha Fin]])&gt;Table1[[#This Row],[2do Año]]),Table1[[#This Row],[2do Año]]+1,"")</f>
        <v/>
      </c>
      <c r="AB131" s="80"/>
      <c r="AC131" s="77" t="str">
        <f>IF(AND(NOT(ISBLANK(Table1[Fecha Inicio])),NOT(ISBLANK(Table1[Fecha Fin])),YEAR(Table1[[#This Row],[Fecha Fin]])&gt;Table1[[#This Row],[3er Año]]),Table1[[#This Row],[3er Año]]+1,"")</f>
        <v/>
      </c>
      <c r="AD131" s="80"/>
      <c r="AE131" s="80">
        <f>SUM(Table1[Presupuesto 1er Año],Table1[Presupuesto 2do Año],Table1[Presupuesto 3er Año],Table1[Presupuesto 4to Año])</f>
        <v>0</v>
      </c>
      <c r="AF131" s="81"/>
      <c r="AG131" s="74"/>
      <c r="AH131" s="74"/>
      <c r="AI131" s="74"/>
      <c r="AJ131" s="76"/>
      <c r="AK131" s="76"/>
      <c r="AL131" s="82" t="str">
        <f>IFERROR(IF($B$2= VLOOKUP(LEFT(Table1[Objetivo estratégico],255),Table2[[#All],[255 caracteres]:[CodObjEst]],2,FALSE), CONCATENATE($B$2,".",VLOOKUP(LEFT(Table1[Objetivo estratégico],255),Table2[[#All],[255 caracteres]:[CodObjEst]],3,FALSE)),""),"")</f>
        <v/>
      </c>
      <c r="AM131" s="83" t="str">
        <f>IFERROR(IF(AND(Table1[ID ObjEst]&lt;&gt;"",FIND(Table1[[#This Row],[ID ObjEst]], VLOOKUP(LEFT(Table1[Objetivo operativo],255),Table4[[#All],[255]:[SiglaObjOp]],3,FALSE))), CONCATENATE(VLOOKUP(LEFT(Table1[Objetivo operativo],255),Table4[[#All],[255]:[SiglaObjOp]],3,FALSE),""),""),"")</f>
        <v/>
      </c>
    </row>
    <row r="132" spans="1:39" ht="63.75" customHeight="1" x14ac:dyDescent="0.3">
      <c r="A132" s="74"/>
      <c r="B132" s="74"/>
      <c r="C132" s="74"/>
      <c r="D132" s="74"/>
      <c r="E132" s="75"/>
      <c r="F132" s="76"/>
      <c r="G132" s="77"/>
      <c r="H132" s="74"/>
      <c r="I132" s="74"/>
      <c r="J132" s="74"/>
      <c r="K132" s="74"/>
      <c r="L132" s="74"/>
      <c r="M132" s="74"/>
      <c r="N132" s="74"/>
      <c r="O132" s="78"/>
      <c r="P132" s="78"/>
      <c r="Q132" s="74"/>
      <c r="R132" s="74"/>
      <c r="S132" s="74"/>
      <c r="T132" s="74"/>
      <c r="U132" s="79"/>
      <c r="V132" s="79"/>
      <c r="W132" s="74" t="str">
        <f>IF(NOT(ISBLANK(Table1[Fecha Inicio])),YEAR(Table1[Fecha Inicio]),"")</f>
        <v/>
      </c>
      <c r="X132" s="80"/>
      <c r="Y132" s="77" t="str">
        <f>IF(AND(NOT(ISBLANK(Table1[Fecha Inicio])),NOT(ISBLANK(Table1[Fecha Fin])),YEAR(Table1[[#This Row],[Fecha Fin]]&gt;=Table1[[#This Row],[1er año]])),Table1[[#This Row],[1er año]]+1,"")</f>
        <v/>
      </c>
      <c r="Z132" s="80"/>
      <c r="AA132" s="77" t="str">
        <f>IF(AND(NOT(ISBLANK(Table1[Fecha Inicio])),NOT(ISBLANK(Table1[Fecha Fin])),YEAR(Table1[[#This Row],[Fecha Fin]])&gt;Table1[[#This Row],[2do Año]]),Table1[[#This Row],[2do Año]]+1,"")</f>
        <v/>
      </c>
      <c r="AB132" s="80"/>
      <c r="AC132" s="77" t="str">
        <f>IF(AND(NOT(ISBLANK(Table1[Fecha Inicio])),NOT(ISBLANK(Table1[Fecha Fin])),YEAR(Table1[[#This Row],[Fecha Fin]])&gt;Table1[[#This Row],[3er Año]]),Table1[[#This Row],[3er Año]]+1,"")</f>
        <v/>
      </c>
      <c r="AD132" s="80"/>
      <c r="AE132" s="80">
        <f>SUM(Table1[Presupuesto 1er Año],Table1[Presupuesto 2do Año],Table1[Presupuesto 3er Año],Table1[Presupuesto 4to Año])</f>
        <v>0</v>
      </c>
      <c r="AF132" s="81"/>
      <c r="AG132" s="74"/>
      <c r="AH132" s="74"/>
      <c r="AI132" s="74"/>
      <c r="AJ132" s="76"/>
      <c r="AK132" s="76"/>
      <c r="AL132" s="82" t="str">
        <f>IFERROR(IF($B$2= VLOOKUP(LEFT(Table1[Objetivo estratégico],255),Table2[[#All],[255 caracteres]:[CodObjEst]],2,FALSE), CONCATENATE($B$2,".",VLOOKUP(LEFT(Table1[Objetivo estratégico],255),Table2[[#All],[255 caracteres]:[CodObjEst]],3,FALSE)),""),"")</f>
        <v/>
      </c>
      <c r="AM132" s="83" t="str">
        <f>IFERROR(IF(AND(Table1[ID ObjEst]&lt;&gt;"",FIND(Table1[[#This Row],[ID ObjEst]], VLOOKUP(LEFT(Table1[Objetivo operativo],255),Table4[[#All],[255]:[SiglaObjOp]],3,FALSE))), CONCATENATE(VLOOKUP(LEFT(Table1[Objetivo operativo],255),Table4[[#All],[255]:[SiglaObjOp]],3,FALSE),""),""),"")</f>
        <v/>
      </c>
    </row>
    <row r="133" spans="1:39" ht="63.75" customHeight="1" x14ac:dyDescent="0.3">
      <c r="A133" s="74"/>
      <c r="B133" s="74"/>
      <c r="C133" s="74"/>
      <c r="D133" s="74"/>
      <c r="E133" s="75"/>
      <c r="F133" s="76"/>
      <c r="G133" s="77"/>
      <c r="H133" s="74"/>
      <c r="I133" s="74"/>
      <c r="J133" s="74"/>
      <c r="K133" s="74"/>
      <c r="L133" s="74"/>
      <c r="M133" s="74"/>
      <c r="N133" s="74"/>
      <c r="O133" s="78"/>
      <c r="P133" s="78"/>
      <c r="Q133" s="74"/>
      <c r="R133" s="74"/>
      <c r="S133" s="74"/>
      <c r="T133" s="74"/>
      <c r="U133" s="79"/>
      <c r="V133" s="79"/>
      <c r="W133" s="74" t="str">
        <f>IF(NOT(ISBLANK(Table1[Fecha Inicio])),YEAR(Table1[Fecha Inicio]),"")</f>
        <v/>
      </c>
      <c r="X133" s="80"/>
      <c r="Y133" s="77" t="str">
        <f>IF(AND(NOT(ISBLANK(Table1[Fecha Inicio])),NOT(ISBLANK(Table1[Fecha Fin])),YEAR(Table1[[#This Row],[Fecha Fin]]&gt;=Table1[[#This Row],[1er año]])),Table1[[#This Row],[1er año]]+1,"")</f>
        <v/>
      </c>
      <c r="Z133" s="80"/>
      <c r="AA133" s="77" t="str">
        <f>IF(AND(NOT(ISBLANK(Table1[Fecha Inicio])),NOT(ISBLANK(Table1[Fecha Fin])),YEAR(Table1[[#This Row],[Fecha Fin]])&gt;Table1[[#This Row],[2do Año]]),Table1[[#This Row],[2do Año]]+1,"")</f>
        <v/>
      </c>
      <c r="AB133" s="80"/>
      <c r="AC133" s="77" t="str">
        <f>IF(AND(NOT(ISBLANK(Table1[Fecha Inicio])),NOT(ISBLANK(Table1[Fecha Fin])),YEAR(Table1[[#This Row],[Fecha Fin]])&gt;Table1[[#This Row],[3er Año]]),Table1[[#This Row],[3er Año]]+1,"")</f>
        <v/>
      </c>
      <c r="AD133" s="80"/>
      <c r="AE133" s="80">
        <f>SUM(Table1[Presupuesto 1er Año],Table1[Presupuesto 2do Año],Table1[Presupuesto 3er Año],Table1[Presupuesto 4to Año])</f>
        <v>0</v>
      </c>
      <c r="AF133" s="81"/>
      <c r="AG133" s="74"/>
      <c r="AH133" s="74"/>
      <c r="AI133" s="74"/>
      <c r="AJ133" s="76"/>
      <c r="AK133" s="76"/>
      <c r="AL133" s="82" t="str">
        <f>IFERROR(IF($B$2= VLOOKUP(LEFT(Table1[Objetivo estratégico],255),Table2[[#All],[255 caracteres]:[CodObjEst]],2,FALSE), CONCATENATE($B$2,".",VLOOKUP(LEFT(Table1[Objetivo estratégico],255),Table2[[#All],[255 caracteres]:[CodObjEst]],3,FALSE)),""),"")</f>
        <v/>
      </c>
      <c r="AM133" s="83" t="str">
        <f>IFERROR(IF(AND(Table1[ID ObjEst]&lt;&gt;"",FIND(Table1[[#This Row],[ID ObjEst]], VLOOKUP(LEFT(Table1[Objetivo operativo],255),Table4[[#All],[255]:[SiglaObjOp]],3,FALSE))), CONCATENATE(VLOOKUP(LEFT(Table1[Objetivo operativo],255),Table4[[#All],[255]:[SiglaObjOp]],3,FALSE),""),""),"")</f>
        <v/>
      </c>
    </row>
    <row r="134" spans="1:39" ht="63.75" customHeight="1" x14ac:dyDescent="0.3">
      <c r="A134" s="74"/>
      <c r="B134" s="74"/>
      <c r="C134" s="74"/>
      <c r="D134" s="74"/>
      <c r="E134" s="75"/>
      <c r="F134" s="76"/>
      <c r="G134" s="77"/>
      <c r="H134" s="74"/>
      <c r="I134" s="74"/>
      <c r="J134" s="74"/>
      <c r="K134" s="74"/>
      <c r="L134" s="74"/>
      <c r="M134" s="74"/>
      <c r="N134" s="74"/>
      <c r="O134" s="78"/>
      <c r="P134" s="78"/>
      <c r="Q134" s="74"/>
      <c r="R134" s="74"/>
      <c r="S134" s="74"/>
      <c r="T134" s="74"/>
      <c r="U134" s="79"/>
      <c r="V134" s="79"/>
      <c r="W134" s="74" t="str">
        <f>IF(NOT(ISBLANK(Table1[Fecha Inicio])),YEAR(Table1[Fecha Inicio]),"")</f>
        <v/>
      </c>
      <c r="X134" s="80"/>
      <c r="Y134" s="77" t="str">
        <f>IF(AND(NOT(ISBLANK(Table1[Fecha Inicio])),NOT(ISBLANK(Table1[Fecha Fin])),YEAR(Table1[[#This Row],[Fecha Fin]]&gt;=Table1[[#This Row],[1er año]])),Table1[[#This Row],[1er año]]+1,"")</f>
        <v/>
      </c>
      <c r="Z134" s="80"/>
      <c r="AA134" s="77" t="str">
        <f>IF(AND(NOT(ISBLANK(Table1[Fecha Inicio])),NOT(ISBLANK(Table1[Fecha Fin])),YEAR(Table1[[#This Row],[Fecha Fin]])&gt;Table1[[#This Row],[2do Año]]),Table1[[#This Row],[2do Año]]+1,"")</f>
        <v/>
      </c>
      <c r="AB134" s="80"/>
      <c r="AC134" s="77" t="str">
        <f>IF(AND(NOT(ISBLANK(Table1[Fecha Inicio])),NOT(ISBLANK(Table1[Fecha Fin])),YEAR(Table1[[#This Row],[Fecha Fin]])&gt;Table1[[#This Row],[3er Año]]),Table1[[#This Row],[3er Año]]+1,"")</f>
        <v/>
      </c>
      <c r="AD134" s="80"/>
      <c r="AE134" s="80">
        <f>SUM(Table1[Presupuesto 1er Año],Table1[Presupuesto 2do Año],Table1[Presupuesto 3er Año],Table1[Presupuesto 4to Año])</f>
        <v>0</v>
      </c>
      <c r="AF134" s="81"/>
      <c r="AG134" s="74"/>
      <c r="AH134" s="74"/>
      <c r="AI134" s="74"/>
      <c r="AJ134" s="76"/>
      <c r="AK134" s="76"/>
      <c r="AL134" s="82" t="str">
        <f>IFERROR(IF($B$2= VLOOKUP(LEFT(Table1[Objetivo estratégico],255),Table2[[#All],[255 caracteres]:[CodObjEst]],2,FALSE), CONCATENATE($B$2,".",VLOOKUP(LEFT(Table1[Objetivo estratégico],255),Table2[[#All],[255 caracteres]:[CodObjEst]],3,FALSE)),""),"")</f>
        <v/>
      </c>
      <c r="AM134" s="83" t="str">
        <f>IFERROR(IF(AND(Table1[ID ObjEst]&lt;&gt;"",FIND(Table1[[#This Row],[ID ObjEst]], VLOOKUP(LEFT(Table1[Objetivo operativo],255),Table4[[#All],[255]:[SiglaObjOp]],3,FALSE))), CONCATENATE(VLOOKUP(LEFT(Table1[Objetivo operativo],255),Table4[[#All],[255]:[SiglaObjOp]],3,FALSE),""),""),"")</f>
        <v/>
      </c>
    </row>
    <row r="135" spans="1:39" ht="63.75" customHeight="1" x14ac:dyDescent="0.3">
      <c r="A135" s="74"/>
      <c r="B135" s="74"/>
      <c r="C135" s="74"/>
      <c r="D135" s="74"/>
      <c r="E135" s="75"/>
      <c r="F135" s="76"/>
      <c r="G135" s="77"/>
      <c r="H135" s="74"/>
      <c r="I135" s="74"/>
      <c r="J135" s="74"/>
      <c r="K135" s="74"/>
      <c r="L135" s="74"/>
      <c r="M135" s="74"/>
      <c r="N135" s="74"/>
      <c r="O135" s="78"/>
      <c r="P135" s="78"/>
      <c r="Q135" s="74"/>
      <c r="R135" s="74"/>
      <c r="S135" s="74"/>
      <c r="T135" s="74"/>
      <c r="U135" s="79"/>
      <c r="V135" s="79"/>
      <c r="W135" s="74" t="str">
        <f>IF(NOT(ISBLANK(Table1[Fecha Inicio])),YEAR(Table1[Fecha Inicio]),"")</f>
        <v/>
      </c>
      <c r="X135" s="80"/>
      <c r="Y135" s="77" t="str">
        <f>IF(AND(NOT(ISBLANK(Table1[Fecha Inicio])),NOT(ISBLANK(Table1[Fecha Fin])),YEAR(Table1[[#This Row],[Fecha Fin]]&gt;=Table1[[#This Row],[1er año]])),Table1[[#This Row],[1er año]]+1,"")</f>
        <v/>
      </c>
      <c r="Z135" s="80"/>
      <c r="AA135" s="77" t="str">
        <f>IF(AND(NOT(ISBLANK(Table1[Fecha Inicio])),NOT(ISBLANK(Table1[Fecha Fin])),YEAR(Table1[[#This Row],[Fecha Fin]])&gt;Table1[[#This Row],[2do Año]]),Table1[[#This Row],[2do Año]]+1,"")</f>
        <v/>
      </c>
      <c r="AB135" s="80"/>
      <c r="AC135" s="77" t="str">
        <f>IF(AND(NOT(ISBLANK(Table1[Fecha Inicio])),NOT(ISBLANK(Table1[Fecha Fin])),YEAR(Table1[[#This Row],[Fecha Fin]])&gt;Table1[[#This Row],[3er Año]]),Table1[[#This Row],[3er Año]]+1,"")</f>
        <v/>
      </c>
      <c r="AD135" s="80"/>
      <c r="AE135" s="80">
        <f>SUM(Table1[Presupuesto 1er Año],Table1[Presupuesto 2do Año],Table1[Presupuesto 3er Año],Table1[Presupuesto 4to Año])</f>
        <v>0</v>
      </c>
      <c r="AF135" s="81"/>
      <c r="AG135" s="74"/>
      <c r="AH135" s="74"/>
      <c r="AI135" s="74"/>
      <c r="AJ135" s="76"/>
      <c r="AK135" s="76"/>
      <c r="AL135" s="82" t="str">
        <f>IFERROR(IF($B$2= VLOOKUP(LEFT(Table1[Objetivo estratégico],255),Table2[[#All],[255 caracteres]:[CodObjEst]],2,FALSE), CONCATENATE($B$2,".",VLOOKUP(LEFT(Table1[Objetivo estratégico],255),Table2[[#All],[255 caracteres]:[CodObjEst]],3,FALSE)),""),"")</f>
        <v/>
      </c>
      <c r="AM135" s="83" t="str">
        <f>IFERROR(IF(AND(Table1[ID ObjEst]&lt;&gt;"",FIND(Table1[[#This Row],[ID ObjEst]], VLOOKUP(LEFT(Table1[Objetivo operativo],255),Table4[[#All],[255]:[SiglaObjOp]],3,FALSE))), CONCATENATE(VLOOKUP(LEFT(Table1[Objetivo operativo],255),Table4[[#All],[255]:[SiglaObjOp]],3,FALSE),""),""),"")</f>
        <v/>
      </c>
    </row>
    <row r="136" spans="1:39" ht="63.75" customHeight="1" x14ac:dyDescent="0.3">
      <c r="A136" s="74"/>
      <c r="B136" s="74"/>
      <c r="C136" s="74"/>
      <c r="D136" s="74"/>
      <c r="E136" s="75"/>
      <c r="F136" s="76"/>
      <c r="G136" s="77"/>
      <c r="H136" s="74"/>
      <c r="I136" s="74"/>
      <c r="J136" s="74"/>
      <c r="K136" s="74"/>
      <c r="L136" s="74"/>
      <c r="M136" s="74"/>
      <c r="N136" s="74"/>
      <c r="O136" s="78"/>
      <c r="P136" s="78"/>
      <c r="Q136" s="74"/>
      <c r="R136" s="74"/>
      <c r="S136" s="74"/>
      <c r="T136" s="74"/>
      <c r="U136" s="79"/>
      <c r="V136" s="79"/>
      <c r="W136" s="74" t="str">
        <f>IF(NOT(ISBLANK(Table1[Fecha Inicio])),YEAR(Table1[Fecha Inicio]),"")</f>
        <v/>
      </c>
      <c r="X136" s="80"/>
      <c r="Y136" s="77" t="str">
        <f>IF(AND(NOT(ISBLANK(Table1[Fecha Inicio])),NOT(ISBLANK(Table1[Fecha Fin])),YEAR(Table1[[#This Row],[Fecha Fin]]&gt;=Table1[[#This Row],[1er año]])),Table1[[#This Row],[1er año]]+1,"")</f>
        <v/>
      </c>
      <c r="Z136" s="80"/>
      <c r="AA136" s="77" t="str">
        <f>IF(AND(NOT(ISBLANK(Table1[Fecha Inicio])),NOT(ISBLANK(Table1[Fecha Fin])),YEAR(Table1[[#This Row],[Fecha Fin]])&gt;Table1[[#This Row],[2do Año]]),Table1[[#This Row],[2do Año]]+1,"")</f>
        <v/>
      </c>
      <c r="AB136" s="80"/>
      <c r="AC136" s="77" t="str">
        <f>IF(AND(NOT(ISBLANK(Table1[Fecha Inicio])),NOT(ISBLANK(Table1[Fecha Fin])),YEAR(Table1[[#This Row],[Fecha Fin]])&gt;Table1[[#This Row],[3er Año]]),Table1[[#This Row],[3er Año]]+1,"")</f>
        <v/>
      </c>
      <c r="AD136" s="80"/>
      <c r="AE136" s="80">
        <f>SUM(Table1[Presupuesto 1er Año],Table1[Presupuesto 2do Año],Table1[Presupuesto 3er Año],Table1[Presupuesto 4to Año])</f>
        <v>0</v>
      </c>
      <c r="AF136" s="81"/>
      <c r="AG136" s="74"/>
      <c r="AH136" s="74"/>
      <c r="AI136" s="74"/>
      <c r="AJ136" s="76"/>
      <c r="AK136" s="76"/>
      <c r="AL136" s="82" t="str">
        <f>IFERROR(IF($B$2= VLOOKUP(LEFT(Table1[Objetivo estratégico],255),Table2[[#All],[255 caracteres]:[CodObjEst]],2,FALSE), CONCATENATE($B$2,".",VLOOKUP(LEFT(Table1[Objetivo estratégico],255),Table2[[#All],[255 caracteres]:[CodObjEst]],3,FALSE)),""),"")</f>
        <v/>
      </c>
      <c r="AM136" s="83" t="str">
        <f>IFERROR(IF(AND(Table1[ID ObjEst]&lt;&gt;"",FIND(Table1[[#This Row],[ID ObjEst]], VLOOKUP(LEFT(Table1[Objetivo operativo],255),Table4[[#All],[255]:[SiglaObjOp]],3,FALSE))), CONCATENATE(VLOOKUP(LEFT(Table1[Objetivo operativo],255),Table4[[#All],[255]:[SiglaObjOp]],3,FALSE),""),""),"")</f>
        <v/>
      </c>
    </row>
    <row r="137" spans="1:39" ht="63.75" customHeight="1" x14ac:dyDescent="0.3">
      <c r="A137" s="74"/>
      <c r="B137" s="74"/>
      <c r="C137" s="74"/>
      <c r="D137" s="74"/>
      <c r="E137" s="75"/>
      <c r="F137" s="76"/>
      <c r="G137" s="77"/>
      <c r="H137" s="74"/>
      <c r="I137" s="74"/>
      <c r="J137" s="74"/>
      <c r="K137" s="74"/>
      <c r="L137" s="74"/>
      <c r="M137" s="74"/>
      <c r="N137" s="74"/>
      <c r="O137" s="78"/>
      <c r="P137" s="78"/>
      <c r="Q137" s="74"/>
      <c r="R137" s="74"/>
      <c r="S137" s="74"/>
      <c r="T137" s="74"/>
      <c r="U137" s="79"/>
      <c r="V137" s="79"/>
      <c r="W137" s="74" t="str">
        <f>IF(NOT(ISBLANK(Table1[Fecha Inicio])),YEAR(Table1[Fecha Inicio]),"")</f>
        <v/>
      </c>
      <c r="X137" s="80"/>
      <c r="Y137" s="77" t="str">
        <f>IF(AND(NOT(ISBLANK(Table1[Fecha Inicio])),NOT(ISBLANK(Table1[Fecha Fin])),YEAR(Table1[[#This Row],[Fecha Fin]]&gt;=Table1[[#This Row],[1er año]])),Table1[[#This Row],[1er año]]+1,"")</f>
        <v/>
      </c>
      <c r="Z137" s="80"/>
      <c r="AA137" s="77" t="str">
        <f>IF(AND(NOT(ISBLANK(Table1[Fecha Inicio])),NOT(ISBLANK(Table1[Fecha Fin])),YEAR(Table1[[#This Row],[Fecha Fin]])&gt;Table1[[#This Row],[2do Año]]),Table1[[#This Row],[2do Año]]+1,"")</f>
        <v/>
      </c>
      <c r="AB137" s="80"/>
      <c r="AC137" s="77" t="str">
        <f>IF(AND(NOT(ISBLANK(Table1[Fecha Inicio])),NOT(ISBLANK(Table1[Fecha Fin])),YEAR(Table1[[#This Row],[Fecha Fin]])&gt;Table1[[#This Row],[3er Año]]),Table1[[#This Row],[3er Año]]+1,"")</f>
        <v/>
      </c>
      <c r="AD137" s="80"/>
      <c r="AE137" s="80">
        <f>SUM(Table1[Presupuesto 1er Año],Table1[Presupuesto 2do Año],Table1[Presupuesto 3er Año],Table1[Presupuesto 4to Año])</f>
        <v>0</v>
      </c>
      <c r="AF137" s="81"/>
      <c r="AG137" s="74"/>
      <c r="AH137" s="74"/>
      <c r="AI137" s="74"/>
      <c r="AJ137" s="76"/>
      <c r="AK137" s="76"/>
      <c r="AL137" s="82" t="str">
        <f>IFERROR(IF($B$2= VLOOKUP(LEFT(Table1[Objetivo estratégico],255),Table2[[#All],[255 caracteres]:[CodObjEst]],2,FALSE), CONCATENATE($B$2,".",VLOOKUP(LEFT(Table1[Objetivo estratégico],255),Table2[[#All],[255 caracteres]:[CodObjEst]],3,FALSE)),""),"")</f>
        <v/>
      </c>
      <c r="AM137" s="83" t="str">
        <f>IFERROR(IF(AND(Table1[ID ObjEst]&lt;&gt;"",FIND(Table1[[#This Row],[ID ObjEst]], VLOOKUP(LEFT(Table1[Objetivo operativo],255),Table4[[#All],[255]:[SiglaObjOp]],3,FALSE))), CONCATENATE(VLOOKUP(LEFT(Table1[Objetivo operativo],255),Table4[[#All],[255]:[SiglaObjOp]],3,FALSE),""),""),"")</f>
        <v/>
      </c>
    </row>
    <row r="138" spans="1:39" ht="63.75" customHeight="1" x14ac:dyDescent="0.3">
      <c r="A138" s="74"/>
      <c r="B138" s="74"/>
      <c r="C138" s="74"/>
      <c r="D138" s="74"/>
      <c r="E138" s="75"/>
      <c r="F138" s="76"/>
      <c r="G138" s="77"/>
      <c r="H138" s="74"/>
      <c r="I138" s="74"/>
      <c r="J138" s="74"/>
      <c r="K138" s="74"/>
      <c r="L138" s="74"/>
      <c r="M138" s="74"/>
      <c r="N138" s="74"/>
      <c r="O138" s="78"/>
      <c r="P138" s="78"/>
      <c r="Q138" s="74"/>
      <c r="R138" s="74"/>
      <c r="S138" s="74"/>
      <c r="T138" s="74"/>
      <c r="U138" s="79"/>
      <c r="V138" s="79"/>
      <c r="W138" s="74" t="str">
        <f>IF(NOT(ISBLANK(Table1[Fecha Inicio])),YEAR(Table1[Fecha Inicio]),"")</f>
        <v/>
      </c>
      <c r="X138" s="80"/>
      <c r="Y138" s="77" t="str">
        <f>IF(AND(NOT(ISBLANK(Table1[Fecha Inicio])),NOT(ISBLANK(Table1[Fecha Fin])),YEAR(Table1[[#This Row],[Fecha Fin]]&gt;=Table1[[#This Row],[1er año]])),Table1[[#This Row],[1er año]]+1,"")</f>
        <v/>
      </c>
      <c r="Z138" s="80"/>
      <c r="AA138" s="77" t="str">
        <f>IF(AND(NOT(ISBLANK(Table1[Fecha Inicio])),NOT(ISBLANK(Table1[Fecha Fin])),YEAR(Table1[[#This Row],[Fecha Fin]])&gt;Table1[[#This Row],[2do Año]]),Table1[[#This Row],[2do Año]]+1,"")</f>
        <v/>
      </c>
      <c r="AB138" s="80"/>
      <c r="AC138" s="77" t="str">
        <f>IF(AND(NOT(ISBLANK(Table1[Fecha Inicio])),NOT(ISBLANK(Table1[Fecha Fin])),YEAR(Table1[[#This Row],[Fecha Fin]])&gt;Table1[[#This Row],[3er Año]]),Table1[[#This Row],[3er Año]]+1,"")</f>
        <v/>
      </c>
      <c r="AD138" s="80"/>
      <c r="AE138" s="80">
        <f>SUM(Table1[Presupuesto 1er Año],Table1[Presupuesto 2do Año],Table1[Presupuesto 3er Año],Table1[Presupuesto 4to Año])</f>
        <v>0</v>
      </c>
      <c r="AF138" s="81"/>
      <c r="AG138" s="74"/>
      <c r="AH138" s="74"/>
      <c r="AI138" s="74"/>
      <c r="AJ138" s="76"/>
      <c r="AK138" s="76"/>
      <c r="AL138" s="82" t="str">
        <f>IFERROR(IF($B$2= VLOOKUP(LEFT(Table1[Objetivo estratégico],255),Table2[[#All],[255 caracteres]:[CodObjEst]],2,FALSE), CONCATENATE($B$2,".",VLOOKUP(LEFT(Table1[Objetivo estratégico],255),Table2[[#All],[255 caracteres]:[CodObjEst]],3,FALSE)),""),"")</f>
        <v/>
      </c>
      <c r="AM138" s="83" t="str">
        <f>IFERROR(IF(AND(Table1[ID ObjEst]&lt;&gt;"",FIND(Table1[[#This Row],[ID ObjEst]], VLOOKUP(LEFT(Table1[Objetivo operativo],255),Table4[[#All],[255]:[SiglaObjOp]],3,FALSE))), CONCATENATE(VLOOKUP(LEFT(Table1[Objetivo operativo],255),Table4[[#All],[255]:[SiglaObjOp]],3,FALSE),""),""),"")</f>
        <v/>
      </c>
    </row>
    <row r="139" spans="1:39" ht="63.75" customHeight="1" x14ac:dyDescent="0.3">
      <c r="A139" s="74"/>
      <c r="B139" s="74"/>
      <c r="C139" s="74"/>
      <c r="D139" s="74"/>
      <c r="E139" s="75"/>
      <c r="F139" s="76"/>
      <c r="G139" s="77"/>
      <c r="H139" s="74"/>
      <c r="I139" s="74"/>
      <c r="J139" s="74"/>
      <c r="K139" s="74"/>
      <c r="L139" s="74"/>
      <c r="M139" s="74"/>
      <c r="N139" s="74"/>
      <c r="O139" s="78"/>
      <c r="P139" s="78"/>
      <c r="Q139" s="74"/>
      <c r="R139" s="74"/>
      <c r="S139" s="74"/>
      <c r="T139" s="74"/>
      <c r="U139" s="79"/>
      <c r="V139" s="79"/>
      <c r="W139" s="74" t="str">
        <f>IF(NOT(ISBLANK(Table1[Fecha Inicio])),YEAR(Table1[Fecha Inicio]),"")</f>
        <v/>
      </c>
      <c r="X139" s="80"/>
      <c r="Y139" s="77" t="str">
        <f>IF(AND(NOT(ISBLANK(Table1[Fecha Inicio])),NOT(ISBLANK(Table1[Fecha Fin])),YEAR(Table1[[#This Row],[Fecha Fin]]&gt;=Table1[[#This Row],[1er año]])),Table1[[#This Row],[1er año]]+1,"")</f>
        <v/>
      </c>
      <c r="Z139" s="80"/>
      <c r="AA139" s="77" t="str">
        <f>IF(AND(NOT(ISBLANK(Table1[Fecha Inicio])),NOT(ISBLANK(Table1[Fecha Fin])),YEAR(Table1[[#This Row],[Fecha Fin]])&gt;Table1[[#This Row],[2do Año]]),Table1[[#This Row],[2do Año]]+1,"")</f>
        <v/>
      </c>
      <c r="AB139" s="80"/>
      <c r="AC139" s="77" t="str">
        <f>IF(AND(NOT(ISBLANK(Table1[Fecha Inicio])),NOT(ISBLANK(Table1[Fecha Fin])),YEAR(Table1[[#This Row],[Fecha Fin]])&gt;Table1[[#This Row],[3er Año]]),Table1[[#This Row],[3er Año]]+1,"")</f>
        <v/>
      </c>
      <c r="AD139" s="80"/>
      <c r="AE139" s="80">
        <f>SUM(Table1[Presupuesto 1er Año],Table1[Presupuesto 2do Año],Table1[Presupuesto 3er Año],Table1[Presupuesto 4to Año])</f>
        <v>0</v>
      </c>
      <c r="AF139" s="81"/>
      <c r="AG139" s="74"/>
      <c r="AH139" s="74"/>
      <c r="AI139" s="74"/>
      <c r="AJ139" s="76"/>
      <c r="AK139" s="76"/>
      <c r="AL139" s="82" t="str">
        <f>IFERROR(IF($B$2= VLOOKUP(LEFT(Table1[Objetivo estratégico],255),Table2[[#All],[255 caracteres]:[CodObjEst]],2,FALSE), CONCATENATE($B$2,".",VLOOKUP(LEFT(Table1[Objetivo estratégico],255),Table2[[#All],[255 caracteres]:[CodObjEst]],3,FALSE)),""),"")</f>
        <v/>
      </c>
      <c r="AM139" s="83" t="str">
        <f>IFERROR(IF(AND(Table1[ID ObjEst]&lt;&gt;"",FIND(Table1[[#This Row],[ID ObjEst]], VLOOKUP(LEFT(Table1[Objetivo operativo],255),Table4[[#All],[255]:[SiglaObjOp]],3,FALSE))), CONCATENATE(VLOOKUP(LEFT(Table1[Objetivo operativo],255),Table4[[#All],[255]:[SiglaObjOp]],3,FALSE),""),""),"")</f>
        <v/>
      </c>
    </row>
    <row r="140" spans="1:39" ht="63.75" customHeight="1" x14ac:dyDescent="0.3">
      <c r="A140" s="74"/>
      <c r="B140" s="74"/>
      <c r="C140" s="74"/>
      <c r="D140" s="74"/>
      <c r="E140" s="75"/>
      <c r="F140" s="76"/>
      <c r="G140" s="77"/>
      <c r="H140" s="74"/>
      <c r="I140" s="74"/>
      <c r="J140" s="74"/>
      <c r="K140" s="74"/>
      <c r="L140" s="74"/>
      <c r="M140" s="74"/>
      <c r="N140" s="74"/>
      <c r="O140" s="78"/>
      <c r="P140" s="78"/>
      <c r="Q140" s="74"/>
      <c r="R140" s="74"/>
      <c r="S140" s="74"/>
      <c r="T140" s="74"/>
      <c r="U140" s="79"/>
      <c r="V140" s="79"/>
      <c r="W140" s="74" t="str">
        <f>IF(NOT(ISBLANK(Table1[Fecha Inicio])),YEAR(Table1[Fecha Inicio]),"")</f>
        <v/>
      </c>
      <c r="X140" s="80"/>
      <c r="Y140" s="77" t="str">
        <f>IF(AND(NOT(ISBLANK(Table1[Fecha Inicio])),NOT(ISBLANK(Table1[Fecha Fin])),YEAR(Table1[[#This Row],[Fecha Fin]]&gt;=Table1[[#This Row],[1er año]])),Table1[[#This Row],[1er año]]+1,"")</f>
        <v/>
      </c>
      <c r="Z140" s="80"/>
      <c r="AA140" s="77" t="str">
        <f>IF(AND(NOT(ISBLANK(Table1[Fecha Inicio])),NOT(ISBLANK(Table1[Fecha Fin])),YEAR(Table1[[#This Row],[Fecha Fin]])&gt;Table1[[#This Row],[2do Año]]),Table1[[#This Row],[2do Año]]+1,"")</f>
        <v/>
      </c>
      <c r="AB140" s="80"/>
      <c r="AC140" s="77" t="str">
        <f>IF(AND(NOT(ISBLANK(Table1[Fecha Inicio])),NOT(ISBLANK(Table1[Fecha Fin])),YEAR(Table1[[#This Row],[Fecha Fin]])&gt;Table1[[#This Row],[3er Año]]),Table1[[#This Row],[3er Año]]+1,"")</f>
        <v/>
      </c>
      <c r="AD140" s="80"/>
      <c r="AE140" s="80">
        <f>SUM(Table1[Presupuesto 1er Año],Table1[Presupuesto 2do Año],Table1[Presupuesto 3er Año],Table1[Presupuesto 4to Año])</f>
        <v>0</v>
      </c>
      <c r="AF140" s="81"/>
      <c r="AG140" s="74"/>
      <c r="AH140" s="74"/>
      <c r="AI140" s="74"/>
      <c r="AJ140" s="76"/>
      <c r="AK140" s="76"/>
      <c r="AL140" s="82" t="str">
        <f>IFERROR(IF($B$2= VLOOKUP(LEFT(Table1[Objetivo estratégico],255),Table2[[#All],[255 caracteres]:[CodObjEst]],2,FALSE), CONCATENATE($B$2,".",VLOOKUP(LEFT(Table1[Objetivo estratégico],255),Table2[[#All],[255 caracteres]:[CodObjEst]],3,FALSE)),""),"")</f>
        <v/>
      </c>
      <c r="AM140" s="83" t="str">
        <f>IFERROR(IF(AND(Table1[ID ObjEst]&lt;&gt;"",FIND(Table1[[#This Row],[ID ObjEst]], VLOOKUP(LEFT(Table1[Objetivo operativo],255),Table4[[#All],[255]:[SiglaObjOp]],3,FALSE))), CONCATENATE(VLOOKUP(LEFT(Table1[Objetivo operativo],255),Table4[[#All],[255]:[SiglaObjOp]],3,FALSE),""),""),"")</f>
        <v/>
      </c>
    </row>
    <row r="141" spans="1:39" ht="63.75" customHeight="1" x14ac:dyDescent="0.3">
      <c r="A141" s="74"/>
      <c r="B141" s="74"/>
      <c r="C141" s="74"/>
      <c r="D141" s="74"/>
      <c r="E141" s="75"/>
      <c r="F141" s="76"/>
      <c r="G141" s="77"/>
      <c r="H141" s="74"/>
      <c r="I141" s="74"/>
      <c r="J141" s="74"/>
      <c r="K141" s="74"/>
      <c r="L141" s="74"/>
      <c r="M141" s="74"/>
      <c r="N141" s="74"/>
      <c r="O141" s="78"/>
      <c r="P141" s="78"/>
      <c r="Q141" s="74"/>
      <c r="R141" s="74"/>
      <c r="S141" s="74"/>
      <c r="T141" s="74"/>
      <c r="U141" s="79"/>
      <c r="V141" s="79"/>
      <c r="W141" s="74" t="str">
        <f>IF(NOT(ISBLANK(Table1[Fecha Inicio])),YEAR(Table1[Fecha Inicio]),"")</f>
        <v/>
      </c>
      <c r="X141" s="80"/>
      <c r="Y141" s="77" t="str">
        <f>IF(AND(NOT(ISBLANK(Table1[Fecha Inicio])),NOT(ISBLANK(Table1[Fecha Fin])),YEAR(Table1[[#This Row],[Fecha Fin]]&gt;=Table1[[#This Row],[1er año]])),Table1[[#This Row],[1er año]]+1,"")</f>
        <v/>
      </c>
      <c r="Z141" s="80"/>
      <c r="AA141" s="77" t="str">
        <f>IF(AND(NOT(ISBLANK(Table1[Fecha Inicio])),NOT(ISBLANK(Table1[Fecha Fin])),YEAR(Table1[[#This Row],[Fecha Fin]])&gt;Table1[[#This Row],[2do Año]]),Table1[[#This Row],[2do Año]]+1,"")</f>
        <v/>
      </c>
      <c r="AB141" s="80"/>
      <c r="AC141" s="77" t="str">
        <f>IF(AND(NOT(ISBLANK(Table1[Fecha Inicio])),NOT(ISBLANK(Table1[Fecha Fin])),YEAR(Table1[[#This Row],[Fecha Fin]])&gt;Table1[[#This Row],[3er Año]]),Table1[[#This Row],[3er Año]]+1,"")</f>
        <v/>
      </c>
      <c r="AD141" s="80"/>
      <c r="AE141" s="80">
        <f>SUM(Table1[Presupuesto 1er Año],Table1[Presupuesto 2do Año],Table1[Presupuesto 3er Año],Table1[Presupuesto 4to Año])</f>
        <v>0</v>
      </c>
      <c r="AF141" s="81"/>
      <c r="AG141" s="74"/>
      <c r="AH141" s="74"/>
      <c r="AI141" s="74"/>
      <c r="AJ141" s="76"/>
      <c r="AK141" s="76"/>
      <c r="AL141" s="82" t="str">
        <f>IFERROR(IF($B$2= VLOOKUP(LEFT(Table1[Objetivo estratégico],255),Table2[[#All],[255 caracteres]:[CodObjEst]],2,FALSE), CONCATENATE($B$2,".",VLOOKUP(LEFT(Table1[Objetivo estratégico],255),Table2[[#All],[255 caracteres]:[CodObjEst]],3,FALSE)),""),"")</f>
        <v/>
      </c>
      <c r="AM141" s="83" t="str">
        <f>IFERROR(IF(AND(Table1[ID ObjEst]&lt;&gt;"",FIND(Table1[[#This Row],[ID ObjEst]], VLOOKUP(LEFT(Table1[Objetivo operativo],255),Table4[[#All],[255]:[SiglaObjOp]],3,FALSE))), CONCATENATE(VLOOKUP(LEFT(Table1[Objetivo operativo],255),Table4[[#All],[255]:[SiglaObjOp]],3,FALSE),""),""),"")</f>
        <v/>
      </c>
    </row>
    <row r="142" spans="1:39" ht="63.75" customHeight="1" x14ac:dyDescent="0.3">
      <c r="A142" s="74"/>
      <c r="B142" s="74"/>
      <c r="C142" s="74"/>
      <c r="D142" s="74"/>
      <c r="E142" s="75"/>
      <c r="F142" s="76"/>
      <c r="G142" s="77"/>
      <c r="H142" s="74"/>
      <c r="I142" s="74"/>
      <c r="J142" s="74"/>
      <c r="K142" s="74"/>
      <c r="L142" s="74"/>
      <c r="M142" s="74"/>
      <c r="N142" s="74"/>
      <c r="O142" s="78"/>
      <c r="P142" s="78"/>
      <c r="Q142" s="74"/>
      <c r="R142" s="74"/>
      <c r="S142" s="74"/>
      <c r="T142" s="74"/>
      <c r="U142" s="79"/>
      <c r="V142" s="79"/>
      <c r="W142" s="74" t="str">
        <f>IF(NOT(ISBLANK(Table1[Fecha Inicio])),YEAR(Table1[Fecha Inicio]),"")</f>
        <v/>
      </c>
      <c r="X142" s="80"/>
      <c r="Y142" s="77" t="str">
        <f>IF(AND(NOT(ISBLANK(Table1[Fecha Inicio])),NOT(ISBLANK(Table1[Fecha Fin])),YEAR(Table1[[#This Row],[Fecha Fin]]&gt;=Table1[[#This Row],[1er año]])),Table1[[#This Row],[1er año]]+1,"")</f>
        <v/>
      </c>
      <c r="Z142" s="80"/>
      <c r="AA142" s="77" t="str">
        <f>IF(AND(NOT(ISBLANK(Table1[Fecha Inicio])),NOT(ISBLANK(Table1[Fecha Fin])),YEAR(Table1[[#This Row],[Fecha Fin]])&gt;Table1[[#This Row],[2do Año]]),Table1[[#This Row],[2do Año]]+1,"")</f>
        <v/>
      </c>
      <c r="AB142" s="80"/>
      <c r="AC142" s="77" t="str">
        <f>IF(AND(NOT(ISBLANK(Table1[Fecha Inicio])),NOT(ISBLANK(Table1[Fecha Fin])),YEAR(Table1[[#This Row],[Fecha Fin]])&gt;Table1[[#This Row],[3er Año]]),Table1[[#This Row],[3er Año]]+1,"")</f>
        <v/>
      </c>
      <c r="AD142" s="80"/>
      <c r="AE142" s="80">
        <f>SUM(Table1[Presupuesto 1er Año],Table1[Presupuesto 2do Año],Table1[Presupuesto 3er Año],Table1[Presupuesto 4to Año])</f>
        <v>0</v>
      </c>
      <c r="AF142" s="81"/>
      <c r="AG142" s="74"/>
      <c r="AH142" s="74"/>
      <c r="AI142" s="74"/>
      <c r="AJ142" s="76"/>
      <c r="AK142" s="76"/>
      <c r="AL142" s="82" t="str">
        <f>IFERROR(IF($B$2= VLOOKUP(LEFT(Table1[Objetivo estratégico],255),Table2[[#All],[255 caracteres]:[CodObjEst]],2,FALSE), CONCATENATE($B$2,".",VLOOKUP(LEFT(Table1[Objetivo estratégico],255),Table2[[#All],[255 caracteres]:[CodObjEst]],3,FALSE)),""),"")</f>
        <v/>
      </c>
      <c r="AM142" s="83" t="str">
        <f>IFERROR(IF(AND(Table1[ID ObjEst]&lt;&gt;"",FIND(Table1[[#This Row],[ID ObjEst]], VLOOKUP(LEFT(Table1[Objetivo operativo],255),Table4[[#All],[255]:[SiglaObjOp]],3,FALSE))), CONCATENATE(VLOOKUP(LEFT(Table1[Objetivo operativo],255),Table4[[#All],[255]:[SiglaObjOp]],3,FALSE),""),""),"")</f>
        <v/>
      </c>
    </row>
    <row r="143" spans="1:39" ht="63.75" customHeight="1" x14ac:dyDescent="0.3">
      <c r="A143" s="74"/>
      <c r="B143" s="74"/>
      <c r="C143" s="74"/>
      <c r="D143" s="74"/>
      <c r="E143" s="75"/>
      <c r="F143" s="76"/>
      <c r="G143" s="77"/>
      <c r="H143" s="74"/>
      <c r="I143" s="74"/>
      <c r="J143" s="74"/>
      <c r="K143" s="74"/>
      <c r="L143" s="74"/>
      <c r="M143" s="74"/>
      <c r="N143" s="74"/>
      <c r="O143" s="78"/>
      <c r="P143" s="78"/>
      <c r="Q143" s="74"/>
      <c r="R143" s="74"/>
      <c r="S143" s="74"/>
      <c r="T143" s="74"/>
      <c r="U143" s="79"/>
      <c r="V143" s="79"/>
      <c r="W143" s="74" t="str">
        <f>IF(NOT(ISBLANK(Table1[Fecha Inicio])),YEAR(Table1[Fecha Inicio]),"")</f>
        <v/>
      </c>
      <c r="X143" s="80"/>
      <c r="Y143" s="77" t="str">
        <f>IF(AND(NOT(ISBLANK(Table1[Fecha Inicio])),NOT(ISBLANK(Table1[Fecha Fin])),YEAR(Table1[[#This Row],[Fecha Fin]]&gt;=Table1[[#This Row],[1er año]])),Table1[[#This Row],[1er año]]+1,"")</f>
        <v/>
      </c>
      <c r="Z143" s="80"/>
      <c r="AA143" s="77" t="str">
        <f>IF(AND(NOT(ISBLANK(Table1[Fecha Inicio])),NOT(ISBLANK(Table1[Fecha Fin])),YEAR(Table1[[#This Row],[Fecha Fin]])&gt;Table1[[#This Row],[2do Año]]),Table1[[#This Row],[2do Año]]+1,"")</f>
        <v/>
      </c>
      <c r="AB143" s="80"/>
      <c r="AC143" s="77" t="str">
        <f>IF(AND(NOT(ISBLANK(Table1[Fecha Inicio])),NOT(ISBLANK(Table1[Fecha Fin])),YEAR(Table1[[#This Row],[Fecha Fin]])&gt;Table1[[#This Row],[3er Año]]),Table1[[#This Row],[3er Año]]+1,"")</f>
        <v/>
      </c>
      <c r="AD143" s="80"/>
      <c r="AE143" s="80">
        <f>SUM(Table1[Presupuesto 1er Año],Table1[Presupuesto 2do Año],Table1[Presupuesto 3er Año],Table1[Presupuesto 4to Año])</f>
        <v>0</v>
      </c>
      <c r="AF143" s="81"/>
      <c r="AG143" s="74"/>
      <c r="AH143" s="74"/>
      <c r="AI143" s="74"/>
      <c r="AJ143" s="76"/>
      <c r="AK143" s="76"/>
      <c r="AL143" s="82" t="str">
        <f>IFERROR(IF($B$2= VLOOKUP(LEFT(Table1[Objetivo estratégico],255),Table2[[#All],[255 caracteres]:[CodObjEst]],2,FALSE), CONCATENATE($B$2,".",VLOOKUP(LEFT(Table1[Objetivo estratégico],255),Table2[[#All],[255 caracteres]:[CodObjEst]],3,FALSE)),""),"")</f>
        <v/>
      </c>
      <c r="AM143" s="83" t="str">
        <f>IFERROR(IF(AND(Table1[ID ObjEst]&lt;&gt;"",FIND(Table1[[#This Row],[ID ObjEst]], VLOOKUP(LEFT(Table1[Objetivo operativo],255),Table4[[#All],[255]:[SiglaObjOp]],3,FALSE))), CONCATENATE(VLOOKUP(LEFT(Table1[Objetivo operativo],255),Table4[[#All],[255]:[SiglaObjOp]],3,FALSE),""),""),"")</f>
        <v/>
      </c>
    </row>
    <row r="144" spans="1:39" ht="63.75" customHeight="1" x14ac:dyDescent="0.3">
      <c r="A144" s="74"/>
      <c r="B144" s="74"/>
      <c r="C144" s="74"/>
      <c r="D144" s="74"/>
      <c r="E144" s="75"/>
      <c r="F144" s="76"/>
      <c r="G144" s="77"/>
      <c r="H144" s="74"/>
      <c r="I144" s="74"/>
      <c r="J144" s="74"/>
      <c r="K144" s="74"/>
      <c r="L144" s="74"/>
      <c r="M144" s="74"/>
      <c r="N144" s="74"/>
      <c r="O144" s="78"/>
      <c r="P144" s="78"/>
      <c r="Q144" s="74"/>
      <c r="R144" s="74"/>
      <c r="S144" s="74"/>
      <c r="T144" s="74"/>
      <c r="U144" s="79"/>
      <c r="V144" s="79"/>
      <c r="W144" s="74" t="str">
        <f>IF(NOT(ISBLANK(Table1[Fecha Inicio])),YEAR(Table1[Fecha Inicio]),"")</f>
        <v/>
      </c>
      <c r="X144" s="80"/>
      <c r="Y144" s="77" t="str">
        <f>IF(AND(NOT(ISBLANK(Table1[Fecha Inicio])),NOT(ISBLANK(Table1[Fecha Fin])),YEAR(Table1[[#This Row],[Fecha Fin]]&gt;=Table1[[#This Row],[1er año]])),Table1[[#This Row],[1er año]]+1,"")</f>
        <v/>
      </c>
      <c r="Z144" s="80"/>
      <c r="AA144" s="77" t="str">
        <f>IF(AND(NOT(ISBLANK(Table1[Fecha Inicio])),NOT(ISBLANK(Table1[Fecha Fin])),YEAR(Table1[[#This Row],[Fecha Fin]])&gt;Table1[[#This Row],[2do Año]]),Table1[[#This Row],[2do Año]]+1,"")</f>
        <v/>
      </c>
      <c r="AB144" s="80"/>
      <c r="AC144" s="77" t="str">
        <f>IF(AND(NOT(ISBLANK(Table1[Fecha Inicio])),NOT(ISBLANK(Table1[Fecha Fin])),YEAR(Table1[[#This Row],[Fecha Fin]])&gt;Table1[[#This Row],[3er Año]]),Table1[[#This Row],[3er Año]]+1,"")</f>
        <v/>
      </c>
      <c r="AD144" s="80"/>
      <c r="AE144" s="80">
        <f>SUM(Table1[Presupuesto 1er Año],Table1[Presupuesto 2do Año],Table1[Presupuesto 3er Año],Table1[Presupuesto 4to Año])</f>
        <v>0</v>
      </c>
      <c r="AF144" s="81"/>
      <c r="AG144" s="74"/>
      <c r="AH144" s="74"/>
      <c r="AI144" s="74"/>
      <c r="AJ144" s="76"/>
      <c r="AK144" s="76"/>
      <c r="AL144" s="82" t="str">
        <f>IFERROR(IF($B$2= VLOOKUP(LEFT(Table1[Objetivo estratégico],255),Table2[[#All],[255 caracteres]:[CodObjEst]],2,FALSE), CONCATENATE($B$2,".",VLOOKUP(LEFT(Table1[Objetivo estratégico],255),Table2[[#All],[255 caracteres]:[CodObjEst]],3,FALSE)),""),"")</f>
        <v/>
      </c>
      <c r="AM144" s="83" t="str">
        <f>IFERROR(IF(AND(Table1[ID ObjEst]&lt;&gt;"",FIND(Table1[[#This Row],[ID ObjEst]], VLOOKUP(LEFT(Table1[Objetivo operativo],255),Table4[[#All],[255]:[SiglaObjOp]],3,FALSE))), CONCATENATE(VLOOKUP(LEFT(Table1[Objetivo operativo],255),Table4[[#All],[255]:[SiglaObjOp]],3,FALSE),""),""),"")</f>
        <v/>
      </c>
    </row>
    <row r="145" spans="1:39" ht="63.75" customHeight="1" x14ac:dyDescent="0.3">
      <c r="A145" s="74"/>
      <c r="B145" s="74"/>
      <c r="C145" s="74"/>
      <c r="D145" s="74"/>
      <c r="E145" s="75"/>
      <c r="F145" s="76"/>
      <c r="G145" s="77"/>
      <c r="H145" s="74"/>
      <c r="I145" s="74"/>
      <c r="J145" s="74"/>
      <c r="K145" s="74"/>
      <c r="L145" s="74"/>
      <c r="M145" s="74"/>
      <c r="N145" s="74"/>
      <c r="O145" s="78"/>
      <c r="P145" s="78"/>
      <c r="Q145" s="74"/>
      <c r="R145" s="74"/>
      <c r="S145" s="74"/>
      <c r="T145" s="74"/>
      <c r="U145" s="79"/>
      <c r="V145" s="79"/>
      <c r="W145" s="74" t="str">
        <f>IF(NOT(ISBLANK(Table1[Fecha Inicio])),YEAR(Table1[Fecha Inicio]),"")</f>
        <v/>
      </c>
      <c r="X145" s="80"/>
      <c r="Y145" s="77" t="str">
        <f>IF(AND(NOT(ISBLANK(Table1[Fecha Inicio])),NOT(ISBLANK(Table1[Fecha Fin])),YEAR(Table1[[#This Row],[Fecha Fin]]&gt;=Table1[[#This Row],[1er año]])),Table1[[#This Row],[1er año]]+1,"")</f>
        <v/>
      </c>
      <c r="Z145" s="80"/>
      <c r="AA145" s="77" t="str">
        <f>IF(AND(NOT(ISBLANK(Table1[Fecha Inicio])),NOT(ISBLANK(Table1[Fecha Fin])),YEAR(Table1[[#This Row],[Fecha Fin]])&gt;Table1[[#This Row],[2do Año]]),Table1[[#This Row],[2do Año]]+1,"")</f>
        <v/>
      </c>
      <c r="AB145" s="80"/>
      <c r="AC145" s="77" t="str">
        <f>IF(AND(NOT(ISBLANK(Table1[Fecha Inicio])),NOT(ISBLANK(Table1[Fecha Fin])),YEAR(Table1[[#This Row],[Fecha Fin]])&gt;Table1[[#This Row],[3er Año]]),Table1[[#This Row],[3er Año]]+1,"")</f>
        <v/>
      </c>
      <c r="AD145" s="80"/>
      <c r="AE145" s="80">
        <f>SUM(Table1[Presupuesto 1er Año],Table1[Presupuesto 2do Año],Table1[Presupuesto 3er Año],Table1[Presupuesto 4to Año])</f>
        <v>0</v>
      </c>
      <c r="AF145" s="81"/>
      <c r="AG145" s="74"/>
      <c r="AH145" s="74"/>
      <c r="AI145" s="74"/>
      <c r="AJ145" s="76"/>
      <c r="AK145" s="76"/>
      <c r="AL145" s="82" t="str">
        <f>IFERROR(IF($B$2= VLOOKUP(LEFT(Table1[Objetivo estratégico],255),Table2[[#All],[255 caracteres]:[CodObjEst]],2,FALSE), CONCATENATE($B$2,".",VLOOKUP(LEFT(Table1[Objetivo estratégico],255),Table2[[#All],[255 caracteres]:[CodObjEst]],3,FALSE)),""),"")</f>
        <v/>
      </c>
      <c r="AM145" s="83" t="str">
        <f>IFERROR(IF(AND(Table1[ID ObjEst]&lt;&gt;"",FIND(Table1[[#This Row],[ID ObjEst]], VLOOKUP(LEFT(Table1[Objetivo operativo],255),Table4[[#All],[255]:[SiglaObjOp]],3,FALSE))), CONCATENATE(VLOOKUP(LEFT(Table1[Objetivo operativo],255),Table4[[#All],[255]:[SiglaObjOp]],3,FALSE),""),""),"")</f>
        <v/>
      </c>
    </row>
    <row r="146" spans="1:39" ht="63.75" customHeight="1" x14ac:dyDescent="0.3">
      <c r="A146" s="74"/>
      <c r="B146" s="74"/>
      <c r="C146" s="74"/>
      <c r="D146" s="74"/>
      <c r="E146" s="75"/>
      <c r="F146" s="76"/>
      <c r="G146" s="77"/>
      <c r="H146" s="74"/>
      <c r="I146" s="74"/>
      <c r="J146" s="74"/>
      <c r="K146" s="74"/>
      <c r="L146" s="74"/>
      <c r="M146" s="74"/>
      <c r="N146" s="74"/>
      <c r="O146" s="78"/>
      <c r="P146" s="78"/>
      <c r="Q146" s="74"/>
      <c r="R146" s="74"/>
      <c r="S146" s="74"/>
      <c r="T146" s="74"/>
      <c r="U146" s="79"/>
      <c r="V146" s="79"/>
      <c r="W146" s="74" t="str">
        <f>IF(NOT(ISBLANK(Table1[Fecha Inicio])),YEAR(Table1[Fecha Inicio]),"")</f>
        <v/>
      </c>
      <c r="X146" s="80"/>
      <c r="Y146" s="77" t="str">
        <f>IF(AND(NOT(ISBLANK(Table1[Fecha Inicio])),NOT(ISBLANK(Table1[Fecha Fin])),YEAR(Table1[[#This Row],[Fecha Fin]]&gt;=Table1[[#This Row],[1er año]])),Table1[[#This Row],[1er año]]+1,"")</f>
        <v/>
      </c>
      <c r="Z146" s="80"/>
      <c r="AA146" s="77" t="str">
        <f>IF(AND(NOT(ISBLANK(Table1[Fecha Inicio])),NOT(ISBLANK(Table1[Fecha Fin])),YEAR(Table1[[#This Row],[Fecha Fin]])&gt;Table1[[#This Row],[2do Año]]),Table1[[#This Row],[2do Año]]+1,"")</f>
        <v/>
      </c>
      <c r="AB146" s="80"/>
      <c r="AC146" s="77" t="str">
        <f>IF(AND(NOT(ISBLANK(Table1[Fecha Inicio])),NOT(ISBLANK(Table1[Fecha Fin])),YEAR(Table1[[#This Row],[Fecha Fin]])&gt;Table1[[#This Row],[3er Año]]),Table1[[#This Row],[3er Año]]+1,"")</f>
        <v/>
      </c>
      <c r="AD146" s="80"/>
      <c r="AE146" s="80">
        <f>SUM(Table1[Presupuesto 1er Año],Table1[Presupuesto 2do Año],Table1[Presupuesto 3er Año],Table1[Presupuesto 4to Año])</f>
        <v>0</v>
      </c>
      <c r="AF146" s="81"/>
      <c r="AG146" s="74"/>
      <c r="AH146" s="74"/>
      <c r="AI146" s="74"/>
      <c r="AJ146" s="76"/>
      <c r="AK146" s="76"/>
      <c r="AL146" s="82" t="str">
        <f>IFERROR(IF($B$2= VLOOKUP(LEFT(Table1[Objetivo estratégico],255),Table2[[#All],[255 caracteres]:[CodObjEst]],2,FALSE), CONCATENATE($B$2,".",VLOOKUP(LEFT(Table1[Objetivo estratégico],255),Table2[[#All],[255 caracteres]:[CodObjEst]],3,FALSE)),""),"")</f>
        <v/>
      </c>
      <c r="AM146" s="83" t="str">
        <f>IFERROR(IF(AND(Table1[ID ObjEst]&lt;&gt;"",FIND(Table1[[#This Row],[ID ObjEst]], VLOOKUP(LEFT(Table1[Objetivo operativo],255),Table4[[#All],[255]:[SiglaObjOp]],3,FALSE))), CONCATENATE(VLOOKUP(LEFT(Table1[Objetivo operativo],255),Table4[[#All],[255]:[SiglaObjOp]],3,FALSE),""),""),"")</f>
        <v/>
      </c>
    </row>
    <row r="147" spans="1:39" ht="63.75" customHeight="1" x14ac:dyDescent="0.3">
      <c r="A147" s="74"/>
      <c r="B147" s="74"/>
      <c r="C147" s="74"/>
      <c r="D147" s="74"/>
      <c r="E147" s="75"/>
      <c r="F147" s="76"/>
      <c r="G147" s="77"/>
      <c r="H147" s="74"/>
      <c r="I147" s="74"/>
      <c r="J147" s="74"/>
      <c r="K147" s="74"/>
      <c r="L147" s="74"/>
      <c r="M147" s="74"/>
      <c r="N147" s="74"/>
      <c r="O147" s="78"/>
      <c r="P147" s="78"/>
      <c r="Q147" s="74"/>
      <c r="R147" s="74"/>
      <c r="S147" s="74"/>
      <c r="T147" s="74"/>
      <c r="U147" s="79"/>
      <c r="V147" s="79"/>
      <c r="W147" s="74" t="str">
        <f>IF(NOT(ISBLANK(Table1[Fecha Inicio])),YEAR(Table1[Fecha Inicio]),"")</f>
        <v/>
      </c>
      <c r="X147" s="80"/>
      <c r="Y147" s="77" t="str">
        <f>IF(AND(NOT(ISBLANK(Table1[Fecha Inicio])),NOT(ISBLANK(Table1[Fecha Fin])),YEAR(Table1[[#This Row],[Fecha Fin]]&gt;=Table1[[#This Row],[1er año]])),Table1[[#This Row],[1er año]]+1,"")</f>
        <v/>
      </c>
      <c r="Z147" s="80"/>
      <c r="AA147" s="77" t="str">
        <f>IF(AND(NOT(ISBLANK(Table1[Fecha Inicio])),NOT(ISBLANK(Table1[Fecha Fin])),YEAR(Table1[[#This Row],[Fecha Fin]])&gt;Table1[[#This Row],[2do Año]]),Table1[[#This Row],[2do Año]]+1,"")</f>
        <v/>
      </c>
      <c r="AB147" s="80"/>
      <c r="AC147" s="77" t="str">
        <f>IF(AND(NOT(ISBLANK(Table1[Fecha Inicio])),NOT(ISBLANK(Table1[Fecha Fin])),YEAR(Table1[[#This Row],[Fecha Fin]])&gt;Table1[[#This Row],[3er Año]]),Table1[[#This Row],[3er Año]]+1,"")</f>
        <v/>
      </c>
      <c r="AD147" s="80"/>
      <c r="AE147" s="80">
        <f>SUM(Table1[Presupuesto 1er Año],Table1[Presupuesto 2do Año],Table1[Presupuesto 3er Año],Table1[Presupuesto 4to Año])</f>
        <v>0</v>
      </c>
      <c r="AF147" s="81"/>
      <c r="AG147" s="74"/>
      <c r="AH147" s="74"/>
      <c r="AI147" s="74"/>
      <c r="AJ147" s="76"/>
      <c r="AK147" s="76"/>
      <c r="AL147" s="82" t="str">
        <f>IFERROR(IF($B$2= VLOOKUP(LEFT(Table1[Objetivo estratégico],255),Table2[[#All],[255 caracteres]:[CodObjEst]],2,FALSE), CONCATENATE($B$2,".",VLOOKUP(LEFT(Table1[Objetivo estratégico],255),Table2[[#All],[255 caracteres]:[CodObjEst]],3,FALSE)),""),"")</f>
        <v/>
      </c>
      <c r="AM147" s="83" t="str">
        <f>IFERROR(IF(AND(Table1[ID ObjEst]&lt;&gt;"",FIND(Table1[[#This Row],[ID ObjEst]], VLOOKUP(LEFT(Table1[Objetivo operativo],255),Table4[[#All],[255]:[SiglaObjOp]],3,FALSE))), CONCATENATE(VLOOKUP(LEFT(Table1[Objetivo operativo],255),Table4[[#All],[255]:[SiglaObjOp]],3,FALSE),""),""),"")</f>
        <v/>
      </c>
    </row>
    <row r="148" spans="1:39" ht="63.75" customHeight="1" x14ac:dyDescent="0.3">
      <c r="A148" s="74"/>
      <c r="B148" s="74"/>
      <c r="C148" s="74"/>
      <c r="D148" s="74"/>
      <c r="E148" s="75"/>
      <c r="F148" s="76"/>
      <c r="G148" s="77"/>
      <c r="H148" s="74"/>
      <c r="I148" s="74"/>
      <c r="J148" s="74"/>
      <c r="K148" s="74"/>
      <c r="L148" s="74"/>
      <c r="M148" s="74"/>
      <c r="N148" s="74"/>
      <c r="O148" s="78"/>
      <c r="P148" s="78"/>
      <c r="Q148" s="74"/>
      <c r="R148" s="74"/>
      <c r="S148" s="74"/>
      <c r="T148" s="74"/>
      <c r="U148" s="79"/>
      <c r="V148" s="79"/>
      <c r="W148" s="74" t="str">
        <f>IF(NOT(ISBLANK(Table1[Fecha Inicio])),YEAR(Table1[Fecha Inicio]),"")</f>
        <v/>
      </c>
      <c r="X148" s="80"/>
      <c r="Y148" s="77" t="str">
        <f>IF(AND(NOT(ISBLANK(Table1[Fecha Inicio])),NOT(ISBLANK(Table1[Fecha Fin])),YEAR(Table1[[#This Row],[Fecha Fin]]&gt;=Table1[[#This Row],[1er año]])),Table1[[#This Row],[1er año]]+1,"")</f>
        <v/>
      </c>
      <c r="Z148" s="80"/>
      <c r="AA148" s="77" t="str">
        <f>IF(AND(NOT(ISBLANK(Table1[Fecha Inicio])),NOT(ISBLANK(Table1[Fecha Fin])),YEAR(Table1[[#This Row],[Fecha Fin]])&gt;Table1[[#This Row],[2do Año]]),Table1[[#This Row],[2do Año]]+1,"")</f>
        <v/>
      </c>
      <c r="AB148" s="80"/>
      <c r="AC148" s="77" t="str">
        <f>IF(AND(NOT(ISBLANK(Table1[Fecha Inicio])),NOT(ISBLANK(Table1[Fecha Fin])),YEAR(Table1[[#This Row],[Fecha Fin]])&gt;Table1[[#This Row],[3er Año]]),Table1[[#This Row],[3er Año]]+1,"")</f>
        <v/>
      </c>
      <c r="AD148" s="80"/>
      <c r="AE148" s="80">
        <f>SUM(Table1[Presupuesto 1er Año],Table1[Presupuesto 2do Año],Table1[Presupuesto 3er Año],Table1[Presupuesto 4to Año])</f>
        <v>0</v>
      </c>
      <c r="AF148" s="81"/>
      <c r="AG148" s="74"/>
      <c r="AH148" s="74"/>
      <c r="AI148" s="74"/>
      <c r="AJ148" s="76"/>
      <c r="AK148" s="76"/>
      <c r="AL148" s="82" t="str">
        <f>IFERROR(IF($B$2= VLOOKUP(LEFT(Table1[Objetivo estratégico],255),Table2[[#All],[255 caracteres]:[CodObjEst]],2,FALSE), CONCATENATE($B$2,".",VLOOKUP(LEFT(Table1[Objetivo estratégico],255),Table2[[#All],[255 caracteres]:[CodObjEst]],3,FALSE)),""),"")</f>
        <v/>
      </c>
      <c r="AM148" s="83" t="str">
        <f>IFERROR(IF(AND(Table1[ID ObjEst]&lt;&gt;"",FIND(Table1[[#This Row],[ID ObjEst]], VLOOKUP(LEFT(Table1[Objetivo operativo],255),Table4[[#All],[255]:[SiglaObjOp]],3,FALSE))), CONCATENATE(VLOOKUP(LEFT(Table1[Objetivo operativo],255),Table4[[#All],[255]:[SiglaObjOp]],3,FALSE),""),""),"")</f>
        <v/>
      </c>
    </row>
    <row r="149" spans="1:39" ht="63.75" customHeight="1" x14ac:dyDescent="0.3">
      <c r="A149" s="74"/>
      <c r="B149" s="74"/>
      <c r="C149" s="74"/>
      <c r="D149" s="74"/>
      <c r="E149" s="75"/>
      <c r="F149" s="76"/>
      <c r="G149" s="77"/>
      <c r="H149" s="74"/>
      <c r="I149" s="74"/>
      <c r="J149" s="74"/>
      <c r="K149" s="74"/>
      <c r="L149" s="74"/>
      <c r="M149" s="74"/>
      <c r="N149" s="74"/>
      <c r="O149" s="78"/>
      <c r="P149" s="78"/>
      <c r="Q149" s="74"/>
      <c r="R149" s="74"/>
      <c r="S149" s="74"/>
      <c r="T149" s="74"/>
      <c r="U149" s="79"/>
      <c r="V149" s="79"/>
      <c r="W149" s="74" t="str">
        <f>IF(NOT(ISBLANK(Table1[Fecha Inicio])),YEAR(Table1[Fecha Inicio]),"")</f>
        <v/>
      </c>
      <c r="X149" s="80"/>
      <c r="Y149" s="77" t="str">
        <f>IF(AND(NOT(ISBLANK(Table1[Fecha Inicio])),NOT(ISBLANK(Table1[Fecha Fin])),YEAR(Table1[[#This Row],[Fecha Fin]]&gt;=Table1[[#This Row],[1er año]])),Table1[[#This Row],[1er año]]+1,"")</f>
        <v/>
      </c>
      <c r="Z149" s="80"/>
      <c r="AA149" s="77" t="str">
        <f>IF(AND(NOT(ISBLANK(Table1[Fecha Inicio])),NOT(ISBLANK(Table1[Fecha Fin])),YEAR(Table1[[#This Row],[Fecha Fin]])&gt;Table1[[#This Row],[2do Año]]),Table1[[#This Row],[2do Año]]+1,"")</f>
        <v/>
      </c>
      <c r="AB149" s="80"/>
      <c r="AC149" s="77" t="str">
        <f>IF(AND(NOT(ISBLANK(Table1[Fecha Inicio])),NOT(ISBLANK(Table1[Fecha Fin])),YEAR(Table1[[#This Row],[Fecha Fin]])&gt;Table1[[#This Row],[3er Año]]),Table1[[#This Row],[3er Año]]+1,"")</f>
        <v/>
      </c>
      <c r="AD149" s="80"/>
      <c r="AE149" s="80">
        <f>SUM(Table1[Presupuesto 1er Año],Table1[Presupuesto 2do Año],Table1[Presupuesto 3er Año],Table1[Presupuesto 4to Año])</f>
        <v>0</v>
      </c>
      <c r="AF149" s="81"/>
      <c r="AG149" s="74"/>
      <c r="AH149" s="74"/>
      <c r="AI149" s="74"/>
      <c r="AJ149" s="76"/>
      <c r="AK149" s="76"/>
      <c r="AL149" s="82" t="str">
        <f>IFERROR(IF($B$2= VLOOKUP(LEFT(Table1[Objetivo estratégico],255),Table2[[#All],[255 caracteres]:[CodObjEst]],2,FALSE), CONCATENATE($B$2,".",VLOOKUP(LEFT(Table1[Objetivo estratégico],255),Table2[[#All],[255 caracteres]:[CodObjEst]],3,FALSE)),""),"")</f>
        <v/>
      </c>
      <c r="AM149" s="83" t="str">
        <f>IFERROR(IF(AND(Table1[ID ObjEst]&lt;&gt;"",FIND(Table1[[#This Row],[ID ObjEst]], VLOOKUP(LEFT(Table1[Objetivo operativo],255),Table4[[#All],[255]:[SiglaObjOp]],3,FALSE))), CONCATENATE(VLOOKUP(LEFT(Table1[Objetivo operativo],255),Table4[[#All],[255]:[SiglaObjOp]],3,FALSE),""),""),"")</f>
        <v/>
      </c>
    </row>
    <row r="150" spans="1:39" ht="63.75" customHeight="1" x14ac:dyDescent="0.3">
      <c r="A150" s="74"/>
      <c r="B150" s="74"/>
      <c r="C150" s="74"/>
      <c r="D150" s="74"/>
      <c r="E150" s="75"/>
      <c r="F150" s="76"/>
      <c r="G150" s="77"/>
      <c r="H150" s="74"/>
      <c r="I150" s="74"/>
      <c r="J150" s="74"/>
      <c r="K150" s="74"/>
      <c r="L150" s="74"/>
      <c r="M150" s="74"/>
      <c r="N150" s="74"/>
      <c r="O150" s="78"/>
      <c r="P150" s="78"/>
      <c r="Q150" s="74"/>
      <c r="R150" s="74"/>
      <c r="S150" s="74"/>
      <c r="T150" s="74"/>
      <c r="U150" s="79"/>
      <c r="V150" s="79"/>
      <c r="W150" s="74" t="str">
        <f>IF(NOT(ISBLANK(Table1[Fecha Inicio])),YEAR(Table1[Fecha Inicio]),"")</f>
        <v/>
      </c>
      <c r="X150" s="80"/>
      <c r="Y150" s="77" t="str">
        <f>IF(AND(NOT(ISBLANK(Table1[Fecha Inicio])),NOT(ISBLANK(Table1[Fecha Fin])),YEAR(Table1[[#This Row],[Fecha Fin]]&gt;=Table1[[#This Row],[1er año]])),Table1[[#This Row],[1er año]]+1,"")</f>
        <v/>
      </c>
      <c r="Z150" s="80"/>
      <c r="AA150" s="77" t="str">
        <f>IF(AND(NOT(ISBLANK(Table1[Fecha Inicio])),NOT(ISBLANK(Table1[Fecha Fin])),YEAR(Table1[[#This Row],[Fecha Fin]])&gt;Table1[[#This Row],[2do Año]]),Table1[[#This Row],[2do Año]]+1,"")</f>
        <v/>
      </c>
      <c r="AB150" s="80"/>
      <c r="AC150" s="77" t="str">
        <f>IF(AND(NOT(ISBLANK(Table1[Fecha Inicio])),NOT(ISBLANK(Table1[Fecha Fin])),YEAR(Table1[[#This Row],[Fecha Fin]])&gt;Table1[[#This Row],[3er Año]]),Table1[[#This Row],[3er Año]]+1,"")</f>
        <v/>
      </c>
      <c r="AD150" s="80"/>
      <c r="AE150" s="80">
        <f>SUM(Table1[Presupuesto 1er Año],Table1[Presupuesto 2do Año],Table1[Presupuesto 3er Año],Table1[Presupuesto 4to Año])</f>
        <v>0</v>
      </c>
      <c r="AF150" s="81"/>
      <c r="AG150" s="74"/>
      <c r="AH150" s="74"/>
      <c r="AI150" s="74"/>
      <c r="AJ150" s="76"/>
      <c r="AK150" s="76"/>
      <c r="AL150" s="82" t="str">
        <f>IFERROR(IF($B$2= VLOOKUP(LEFT(Table1[Objetivo estratégico],255),Table2[[#All],[255 caracteres]:[CodObjEst]],2,FALSE), CONCATENATE($B$2,".",VLOOKUP(LEFT(Table1[Objetivo estratégico],255),Table2[[#All],[255 caracteres]:[CodObjEst]],3,FALSE)),""),"")</f>
        <v/>
      </c>
      <c r="AM150" s="83" t="str">
        <f>IFERROR(IF(AND(Table1[ID ObjEst]&lt;&gt;"",FIND(Table1[[#This Row],[ID ObjEst]], VLOOKUP(LEFT(Table1[Objetivo operativo],255),Table4[[#All],[255]:[SiglaObjOp]],3,FALSE))), CONCATENATE(VLOOKUP(LEFT(Table1[Objetivo operativo],255),Table4[[#All],[255]:[SiglaObjOp]],3,FALSE),""),""),"")</f>
        <v/>
      </c>
    </row>
    <row r="151" spans="1:39" ht="63.75" customHeight="1" x14ac:dyDescent="0.3">
      <c r="A151" s="74"/>
      <c r="B151" s="74"/>
      <c r="C151" s="74"/>
      <c r="D151" s="74"/>
      <c r="E151" s="75"/>
      <c r="F151" s="76"/>
      <c r="G151" s="77"/>
      <c r="H151" s="74"/>
      <c r="I151" s="74"/>
      <c r="J151" s="74"/>
      <c r="K151" s="74"/>
      <c r="L151" s="74"/>
      <c r="M151" s="74"/>
      <c r="N151" s="74"/>
      <c r="O151" s="78"/>
      <c r="P151" s="78"/>
      <c r="Q151" s="74"/>
      <c r="R151" s="74"/>
      <c r="S151" s="74"/>
      <c r="T151" s="74"/>
      <c r="U151" s="79"/>
      <c r="V151" s="79"/>
      <c r="W151" s="74" t="str">
        <f>IF(NOT(ISBLANK(Table1[Fecha Inicio])),YEAR(Table1[Fecha Inicio]),"")</f>
        <v/>
      </c>
      <c r="X151" s="80"/>
      <c r="Y151" s="77" t="str">
        <f>IF(AND(NOT(ISBLANK(Table1[Fecha Inicio])),NOT(ISBLANK(Table1[Fecha Fin])),YEAR(Table1[[#This Row],[Fecha Fin]]&gt;=Table1[[#This Row],[1er año]])),Table1[[#This Row],[1er año]]+1,"")</f>
        <v/>
      </c>
      <c r="Z151" s="80"/>
      <c r="AA151" s="77" t="str">
        <f>IF(AND(NOT(ISBLANK(Table1[Fecha Inicio])),NOT(ISBLANK(Table1[Fecha Fin])),YEAR(Table1[[#This Row],[Fecha Fin]])&gt;Table1[[#This Row],[2do Año]]),Table1[[#This Row],[2do Año]]+1,"")</f>
        <v/>
      </c>
      <c r="AB151" s="80"/>
      <c r="AC151" s="77" t="str">
        <f>IF(AND(NOT(ISBLANK(Table1[Fecha Inicio])),NOT(ISBLANK(Table1[Fecha Fin])),YEAR(Table1[[#This Row],[Fecha Fin]])&gt;Table1[[#This Row],[3er Año]]),Table1[[#This Row],[3er Año]]+1,"")</f>
        <v/>
      </c>
      <c r="AD151" s="80"/>
      <c r="AE151" s="80">
        <f>SUM(Table1[Presupuesto 1er Año],Table1[Presupuesto 2do Año],Table1[Presupuesto 3er Año],Table1[Presupuesto 4to Año])</f>
        <v>0</v>
      </c>
      <c r="AF151" s="81"/>
      <c r="AG151" s="74"/>
      <c r="AH151" s="74"/>
      <c r="AI151" s="74"/>
      <c r="AJ151" s="76"/>
      <c r="AK151" s="76"/>
      <c r="AL151" s="82" t="str">
        <f>IFERROR(IF($B$2= VLOOKUP(LEFT(Table1[Objetivo estratégico],255),Table2[[#All],[255 caracteres]:[CodObjEst]],2,FALSE), CONCATENATE($B$2,".",VLOOKUP(LEFT(Table1[Objetivo estratégico],255),Table2[[#All],[255 caracteres]:[CodObjEst]],3,FALSE)),""),"")</f>
        <v/>
      </c>
      <c r="AM151" s="83" t="str">
        <f>IFERROR(IF(AND(Table1[ID ObjEst]&lt;&gt;"",FIND(Table1[[#This Row],[ID ObjEst]], VLOOKUP(LEFT(Table1[Objetivo operativo],255),Table4[[#All],[255]:[SiglaObjOp]],3,FALSE))), CONCATENATE(VLOOKUP(LEFT(Table1[Objetivo operativo],255),Table4[[#All],[255]:[SiglaObjOp]],3,FALSE),""),""),"")</f>
        <v/>
      </c>
    </row>
    <row r="152" spans="1:39" ht="63.75" customHeight="1" x14ac:dyDescent="0.3">
      <c r="A152" s="74"/>
      <c r="B152" s="74"/>
      <c r="C152" s="74"/>
      <c r="D152" s="74"/>
      <c r="E152" s="75"/>
      <c r="F152" s="76"/>
      <c r="G152" s="77"/>
      <c r="H152" s="74"/>
      <c r="I152" s="74"/>
      <c r="J152" s="74"/>
      <c r="K152" s="74"/>
      <c r="L152" s="74"/>
      <c r="M152" s="74"/>
      <c r="N152" s="74"/>
      <c r="O152" s="78"/>
      <c r="P152" s="78"/>
      <c r="Q152" s="74"/>
      <c r="R152" s="74"/>
      <c r="S152" s="74"/>
      <c r="T152" s="74"/>
      <c r="U152" s="79"/>
      <c r="V152" s="79"/>
      <c r="W152" s="74" t="str">
        <f>IF(NOT(ISBLANK(Table1[Fecha Inicio])),YEAR(Table1[Fecha Inicio]),"")</f>
        <v/>
      </c>
      <c r="X152" s="80"/>
      <c r="Y152" s="77" t="str">
        <f>IF(AND(NOT(ISBLANK(Table1[Fecha Inicio])),NOT(ISBLANK(Table1[Fecha Fin])),YEAR(Table1[[#This Row],[Fecha Fin]]&gt;=Table1[[#This Row],[1er año]])),Table1[[#This Row],[1er año]]+1,"")</f>
        <v/>
      </c>
      <c r="Z152" s="80"/>
      <c r="AA152" s="77" t="str">
        <f>IF(AND(NOT(ISBLANK(Table1[Fecha Inicio])),NOT(ISBLANK(Table1[Fecha Fin])),YEAR(Table1[[#This Row],[Fecha Fin]])&gt;Table1[[#This Row],[2do Año]]),Table1[[#This Row],[2do Año]]+1,"")</f>
        <v/>
      </c>
      <c r="AB152" s="80"/>
      <c r="AC152" s="77" t="str">
        <f>IF(AND(NOT(ISBLANK(Table1[Fecha Inicio])),NOT(ISBLANK(Table1[Fecha Fin])),YEAR(Table1[[#This Row],[Fecha Fin]])&gt;Table1[[#This Row],[3er Año]]),Table1[[#This Row],[3er Año]]+1,"")</f>
        <v/>
      </c>
      <c r="AD152" s="80"/>
      <c r="AE152" s="80">
        <f>SUM(Table1[Presupuesto 1er Año],Table1[Presupuesto 2do Año],Table1[Presupuesto 3er Año],Table1[Presupuesto 4to Año])</f>
        <v>0</v>
      </c>
      <c r="AF152" s="81"/>
      <c r="AG152" s="74"/>
      <c r="AH152" s="74"/>
      <c r="AI152" s="74"/>
      <c r="AJ152" s="76"/>
      <c r="AK152" s="76"/>
      <c r="AL152" s="82" t="str">
        <f>IFERROR(IF($B$2= VLOOKUP(LEFT(Table1[Objetivo estratégico],255),Table2[[#All],[255 caracteres]:[CodObjEst]],2,FALSE), CONCATENATE($B$2,".",VLOOKUP(LEFT(Table1[Objetivo estratégico],255),Table2[[#All],[255 caracteres]:[CodObjEst]],3,FALSE)),""),"")</f>
        <v/>
      </c>
      <c r="AM152" s="83" t="str">
        <f>IFERROR(IF(AND(Table1[ID ObjEst]&lt;&gt;"",FIND(Table1[[#This Row],[ID ObjEst]], VLOOKUP(LEFT(Table1[Objetivo operativo],255),Table4[[#All],[255]:[SiglaObjOp]],3,FALSE))), CONCATENATE(VLOOKUP(LEFT(Table1[Objetivo operativo],255),Table4[[#All],[255]:[SiglaObjOp]],3,FALSE),""),""),"")</f>
        <v/>
      </c>
    </row>
    <row r="153" spans="1:39" ht="63.75" customHeight="1" x14ac:dyDescent="0.3">
      <c r="A153" s="74"/>
      <c r="B153" s="74"/>
      <c r="C153" s="74"/>
      <c r="D153" s="74"/>
      <c r="E153" s="75"/>
      <c r="F153" s="76"/>
      <c r="G153" s="77"/>
      <c r="H153" s="74"/>
      <c r="I153" s="74"/>
      <c r="J153" s="74"/>
      <c r="K153" s="74"/>
      <c r="L153" s="74"/>
      <c r="M153" s="74"/>
      <c r="N153" s="74"/>
      <c r="O153" s="78"/>
      <c r="P153" s="78"/>
      <c r="Q153" s="74"/>
      <c r="R153" s="74"/>
      <c r="S153" s="74"/>
      <c r="T153" s="74"/>
      <c r="U153" s="79"/>
      <c r="V153" s="79"/>
      <c r="W153" s="74" t="str">
        <f>IF(NOT(ISBLANK(Table1[Fecha Inicio])),YEAR(Table1[Fecha Inicio]),"")</f>
        <v/>
      </c>
      <c r="X153" s="80"/>
      <c r="Y153" s="77" t="str">
        <f>IF(AND(NOT(ISBLANK(Table1[Fecha Inicio])),NOT(ISBLANK(Table1[Fecha Fin])),YEAR(Table1[[#This Row],[Fecha Fin]]&gt;=Table1[[#This Row],[1er año]])),Table1[[#This Row],[1er año]]+1,"")</f>
        <v/>
      </c>
      <c r="Z153" s="80"/>
      <c r="AA153" s="77" t="str">
        <f>IF(AND(NOT(ISBLANK(Table1[Fecha Inicio])),NOT(ISBLANK(Table1[Fecha Fin])),YEAR(Table1[[#This Row],[Fecha Fin]])&gt;Table1[[#This Row],[2do Año]]),Table1[[#This Row],[2do Año]]+1,"")</f>
        <v/>
      </c>
      <c r="AB153" s="80"/>
      <c r="AC153" s="77" t="str">
        <f>IF(AND(NOT(ISBLANK(Table1[Fecha Inicio])),NOT(ISBLANK(Table1[Fecha Fin])),YEAR(Table1[[#This Row],[Fecha Fin]])&gt;Table1[[#This Row],[3er Año]]),Table1[[#This Row],[3er Año]]+1,"")</f>
        <v/>
      </c>
      <c r="AD153" s="80"/>
      <c r="AE153" s="80">
        <f>SUM(Table1[Presupuesto 1er Año],Table1[Presupuesto 2do Año],Table1[Presupuesto 3er Año],Table1[Presupuesto 4to Año])</f>
        <v>0</v>
      </c>
      <c r="AF153" s="81"/>
      <c r="AG153" s="74"/>
      <c r="AH153" s="74"/>
      <c r="AI153" s="74"/>
      <c r="AJ153" s="76"/>
      <c r="AK153" s="76"/>
      <c r="AL153" s="82" t="str">
        <f>IFERROR(IF($B$2= VLOOKUP(LEFT(Table1[Objetivo estratégico],255),Table2[[#All],[255 caracteres]:[CodObjEst]],2,FALSE), CONCATENATE($B$2,".",VLOOKUP(LEFT(Table1[Objetivo estratégico],255),Table2[[#All],[255 caracteres]:[CodObjEst]],3,FALSE)),""),"")</f>
        <v/>
      </c>
      <c r="AM153" s="83" t="str">
        <f>IFERROR(IF(AND(Table1[ID ObjEst]&lt;&gt;"",FIND(Table1[[#This Row],[ID ObjEst]], VLOOKUP(LEFT(Table1[Objetivo operativo],255),Table4[[#All],[255]:[SiglaObjOp]],3,FALSE))), CONCATENATE(VLOOKUP(LEFT(Table1[Objetivo operativo],255),Table4[[#All],[255]:[SiglaObjOp]],3,FALSE),""),""),"")</f>
        <v/>
      </c>
    </row>
    <row r="154" spans="1:39" ht="63.75" customHeight="1" x14ac:dyDescent="0.3">
      <c r="A154" s="74"/>
      <c r="B154" s="74"/>
      <c r="C154" s="74"/>
      <c r="D154" s="74"/>
      <c r="E154" s="75"/>
      <c r="F154" s="76"/>
      <c r="G154" s="77"/>
      <c r="H154" s="74"/>
      <c r="I154" s="74"/>
      <c r="J154" s="74"/>
      <c r="K154" s="74"/>
      <c r="L154" s="74"/>
      <c r="M154" s="74"/>
      <c r="N154" s="74"/>
      <c r="O154" s="78"/>
      <c r="P154" s="78"/>
      <c r="Q154" s="74"/>
      <c r="R154" s="74"/>
      <c r="S154" s="74"/>
      <c r="T154" s="74"/>
      <c r="U154" s="79"/>
      <c r="V154" s="79"/>
      <c r="W154" s="74" t="str">
        <f>IF(NOT(ISBLANK(Table1[Fecha Inicio])),YEAR(Table1[Fecha Inicio]),"")</f>
        <v/>
      </c>
      <c r="X154" s="80"/>
      <c r="Y154" s="77" t="str">
        <f>IF(AND(NOT(ISBLANK(Table1[Fecha Inicio])),NOT(ISBLANK(Table1[Fecha Fin])),YEAR(Table1[[#This Row],[Fecha Fin]]&gt;=Table1[[#This Row],[1er año]])),Table1[[#This Row],[1er año]]+1,"")</f>
        <v/>
      </c>
      <c r="Z154" s="80"/>
      <c r="AA154" s="77" t="str">
        <f>IF(AND(NOT(ISBLANK(Table1[Fecha Inicio])),NOT(ISBLANK(Table1[Fecha Fin])),YEAR(Table1[[#This Row],[Fecha Fin]])&gt;Table1[[#This Row],[2do Año]]),Table1[[#This Row],[2do Año]]+1,"")</f>
        <v/>
      </c>
      <c r="AB154" s="80"/>
      <c r="AC154" s="77" t="str">
        <f>IF(AND(NOT(ISBLANK(Table1[Fecha Inicio])),NOT(ISBLANK(Table1[Fecha Fin])),YEAR(Table1[[#This Row],[Fecha Fin]])&gt;Table1[[#This Row],[3er Año]]),Table1[[#This Row],[3er Año]]+1,"")</f>
        <v/>
      </c>
      <c r="AD154" s="80"/>
      <c r="AE154" s="80">
        <f>SUM(Table1[Presupuesto 1er Año],Table1[Presupuesto 2do Año],Table1[Presupuesto 3er Año],Table1[Presupuesto 4to Año])</f>
        <v>0</v>
      </c>
      <c r="AF154" s="81"/>
      <c r="AG154" s="74"/>
      <c r="AH154" s="74"/>
      <c r="AI154" s="74"/>
      <c r="AJ154" s="76"/>
      <c r="AK154" s="76"/>
      <c r="AL154" s="82" t="str">
        <f>IFERROR(IF($B$2= VLOOKUP(LEFT(Table1[Objetivo estratégico],255),Table2[[#All],[255 caracteres]:[CodObjEst]],2,FALSE), CONCATENATE($B$2,".",VLOOKUP(LEFT(Table1[Objetivo estratégico],255),Table2[[#All],[255 caracteres]:[CodObjEst]],3,FALSE)),""),"")</f>
        <v/>
      </c>
      <c r="AM154" s="83" t="str">
        <f>IFERROR(IF(AND(Table1[ID ObjEst]&lt;&gt;"",FIND(Table1[[#This Row],[ID ObjEst]], VLOOKUP(LEFT(Table1[Objetivo operativo],255),Table4[[#All],[255]:[SiglaObjOp]],3,FALSE))), CONCATENATE(VLOOKUP(LEFT(Table1[Objetivo operativo],255),Table4[[#All],[255]:[SiglaObjOp]],3,FALSE),""),""),"")</f>
        <v/>
      </c>
    </row>
    <row r="155" spans="1:39" ht="63.75" customHeight="1" x14ac:dyDescent="0.3">
      <c r="A155" s="74"/>
      <c r="B155" s="74"/>
      <c r="C155" s="74"/>
      <c r="D155" s="74"/>
      <c r="E155" s="75"/>
      <c r="F155" s="76"/>
      <c r="G155" s="77"/>
      <c r="H155" s="74"/>
      <c r="I155" s="74"/>
      <c r="J155" s="74"/>
      <c r="K155" s="74"/>
      <c r="L155" s="74"/>
      <c r="M155" s="74"/>
      <c r="N155" s="74"/>
      <c r="O155" s="78"/>
      <c r="P155" s="78"/>
      <c r="Q155" s="74"/>
      <c r="R155" s="74"/>
      <c r="S155" s="74"/>
      <c r="T155" s="74"/>
      <c r="U155" s="79"/>
      <c r="V155" s="79"/>
      <c r="W155" s="74" t="str">
        <f>IF(NOT(ISBLANK(Table1[Fecha Inicio])),YEAR(Table1[Fecha Inicio]),"")</f>
        <v/>
      </c>
      <c r="X155" s="80"/>
      <c r="Y155" s="77" t="str">
        <f>IF(AND(NOT(ISBLANK(Table1[Fecha Inicio])),NOT(ISBLANK(Table1[Fecha Fin])),YEAR(Table1[[#This Row],[Fecha Fin]]&gt;=Table1[[#This Row],[1er año]])),Table1[[#This Row],[1er año]]+1,"")</f>
        <v/>
      </c>
      <c r="Z155" s="80"/>
      <c r="AA155" s="77" t="str">
        <f>IF(AND(NOT(ISBLANK(Table1[Fecha Inicio])),NOT(ISBLANK(Table1[Fecha Fin])),YEAR(Table1[[#This Row],[Fecha Fin]])&gt;Table1[[#This Row],[2do Año]]),Table1[[#This Row],[2do Año]]+1,"")</f>
        <v/>
      </c>
      <c r="AB155" s="80"/>
      <c r="AC155" s="77" t="str">
        <f>IF(AND(NOT(ISBLANK(Table1[Fecha Inicio])),NOT(ISBLANK(Table1[Fecha Fin])),YEAR(Table1[[#This Row],[Fecha Fin]])&gt;Table1[[#This Row],[3er Año]]),Table1[[#This Row],[3er Año]]+1,"")</f>
        <v/>
      </c>
      <c r="AD155" s="80"/>
      <c r="AE155" s="80">
        <f>SUM(Table1[Presupuesto 1er Año],Table1[Presupuesto 2do Año],Table1[Presupuesto 3er Año],Table1[Presupuesto 4to Año])</f>
        <v>0</v>
      </c>
      <c r="AF155" s="81"/>
      <c r="AG155" s="74"/>
      <c r="AH155" s="74"/>
      <c r="AI155" s="74"/>
      <c r="AJ155" s="76"/>
      <c r="AK155" s="76"/>
      <c r="AL155" s="82" t="str">
        <f>IFERROR(IF($B$2= VLOOKUP(LEFT(Table1[Objetivo estratégico],255),Table2[[#All],[255 caracteres]:[CodObjEst]],2,FALSE), CONCATENATE($B$2,".",VLOOKUP(LEFT(Table1[Objetivo estratégico],255),Table2[[#All],[255 caracteres]:[CodObjEst]],3,FALSE)),""),"")</f>
        <v/>
      </c>
      <c r="AM155" s="83" t="str">
        <f>IFERROR(IF(AND(Table1[ID ObjEst]&lt;&gt;"",FIND(Table1[[#This Row],[ID ObjEst]], VLOOKUP(LEFT(Table1[Objetivo operativo],255),Table4[[#All],[255]:[SiglaObjOp]],3,FALSE))), CONCATENATE(VLOOKUP(LEFT(Table1[Objetivo operativo],255),Table4[[#All],[255]:[SiglaObjOp]],3,FALSE),""),""),"")</f>
        <v/>
      </c>
    </row>
    <row r="156" spans="1:39" ht="63.75" customHeight="1" x14ac:dyDescent="0.3">
      <c r="A156" s="74"/>
      <c r="B156" s="74"/>
      <c r="C156" s="74"/>
      <c r="D156" s="74"/>
      <c r="E156" s="75"/>
      <c r="F156" s="76"/>
      <c r="G156" s="77"/>
      <c r="H156" s="74"/>
      <c r="I156" s="74"/>
      <c r="J156" s="74"/>
      <c r="K156" s="74"/>
      <c r="L156" s="74"/>
      <c r="M156" s="74"/>
      <c r="N156" s="74"/>
      <c r="O156" s="78"/>
      <c r="P156" s="78"/>
      <c r="Q156" s="74"/>
      <c r="R156" s="74"/>
      <c r="S156" s="74"/>
      <c r="T156" s="74"/>
      <c r="U156" s="79"/>
      <c r="V156" s="79"/>
      <c r="W156" s="74" t="str">
        <f>IF(NOT(ISBLANK(Table1[Fecha Inicio])),YEAR(Table1[Fecha Inicio]),"")</f>
        <v/>
      </c>
      <c r="X156" s="80"/>
      <c r="Y156" s="77" t="str">
        <f>IF(AND(NOT(ISBLANK(Table1[Fecha Inicio])),NOT(ISBLANK(Table1[Fecha Fin])),YEAR(Table1[[#This Row],[Fecha Fin]]&gt;=Table1[[#This Row],[1er año]])),Table1[[#This Row],[1er año]]+1,"")</f>
        <v/>
      </c>
      <c r="Z156" s="80"/>
      <c r="AA156" s="77" t="str">
        <f>IF(AND(NOT(ISBLANK(Table1[Fecha Inicio])),NOT(ISBLANK(Table1[Fecha Fin])),YEAR(Table1[[#This Row],[Fecha Fin]])&gt;Table1[[#This Row],[2do Año]]),Table1[[#This Row],[2do Año]]+1,"")</f>
        <v/>
      </c>
      <c r="AB156" s="80"/>
      <c r="AC156" s="77" t="str">
        <f>IF(AND(NOT(ISBLANK(Table1[Fecha Inicio])),NOT(ISBLANK(Table1[Fecha Fin])),YEAR(Table1[[#This Row],[Fecha Fin]])&gt;Table1[[#This Row],[3er Año]]),Table1[[#This Row],[3er Año]]+1,"")</f>
        <v/>
      </c>
      <c r="AD156" s="80"/>
      <c r="AE156" s="80">
        <f>SUM(Table1[Presupuesto 1er Año],Table1[Presupuesto 2do Año],Table1[Presupuesto 3er Año],Table1[Presupuesto 4to Año])</f>
        <v>0</v>
      </c>
      <c r="AF156" s="81"/>
      <c r="AG156" s="74"/>
      <c r="AH156" s="74"/>
      <c r="AI156" s="74"/>
      <c r="AJ156" s="76"/>
      <c r="AK156" s="76"/>
      <c r="AL156" s="82" t="str">
        <f>IFERROR(IF($B$2= VLOOKUP(LEFT(Table1[Objetivo estratégico],255),Table2[[#All],[255 caracteres]:[CodObjEst]],2,FALSE), CONCATENATE($B$2,".",VLOOKUP(LEFT(Table1[Objetivo estratégico],255),Table2[[#All],[255 caracteres]:[CodObjEst]],3,FALSE)),""),"")</f>
        <v/>
      </c>
      <c r="AM156" s="83" t="str">
        <f>IFERROR(IF(AND(Table1[ID ObjEst]&lt;&gt;"",FIND(Table1[[#This Row],[ID ObjEst]], VLOOKUP(LEFT(Table1[Objetivo operativo],255),Table4[[#All],[255]:[SiglaObjOp]],3,FALSE))), CONCATENATE(VLOOKUP(LEFT(Table1[Objetivo operativo],255),Table4[[#All],[255]:[SiglaObjOp]],3,FALSE),""),""),"")</f>
        <v/>
      </c>
    </row>
    <row r="157" spans="1:39" ht="63.75" customHeight="1" x14ac:dyDescent="0.3">
      <c r="A157" s="74"/>
      <c r="B157" s="74"/>
      <c r="C157" s="74"/>
      <c r="D157" s="74"/>
      <c r="E157" s="75"/>
      <c r="F157" s="76"/>
      <c r="G157" s="77"/>
      <c r="H157" s="74"/>
      <c r="I157" s="74"/>
      <c r="J157" s="74"/>
      <c r="K157" s="74"/>
      <c r="L157" s="74"/>
      <c r="M157" s="74"/>
      <c r="N157" s="74"/>
      <c r="O157" s="78"/>
      <c r="P157" s="78"/>
      <c r="Q157" s="74"/>
      <c r="R157" s="74"/>
      <c r="S157" s="74"/>
      <c r="T157" s="74"/>
      <c r="U157" s="79"/>
      <c r="V157" s="79"/>
      <c r="W157" s="74" t="str">
        <f>IF(NOT(ISBLANK(Table1[Fecha Inicio])),YEAR(Table1[Fecha Inicio]),"")</f>
        <v/>
      </c>
      <c r="X157" s="80"/>
      <c r="Y157" s="77" t="str">
        <f>IF(AND(NOT(ISBLANK(Table1[Fecha Inicio])),NOT(ISBLANK(Table1[Fecha Fin])),YEAR(Table1[[#This Row],[Fecha Fin]]&gt;=Table1[[#This Row],[1er año]])),Table1[[#This Row],[1er año]]+1,"")</f>
        <v/>
      </c>
      <c r="Z157" s="80"/>
      <c r="AA157" s="77" t="str">
        <f>IF(AND(NOT(ISBLANK(Table1[Fecha Inicio])),NOT(ISBLANK(Table1[Fecha Fin])),YEAR(Table1[[#This Row],[Fecha Fin]])&gt;Table1[[#This Row],[2do Año]]),Table1[[#This Row],[2do Año]]+1,"")</f>
        <v/>
      </c>
      <c r="AB157" s="80"/>
      <c r="AC157" s="77" t="str">
        <f>IF(AND(NOT(ISBLANK(Table1[Fecha Inicio])),NOT(ISBLANK(Table1[Fecha Fin])),YEAR(Table1[[#This Row],[Fecha Fin]])&gt;Table1[[#This Row],[3er Año]]),Table1[[#This Row],[3er Año]]+1,"")</f>
        <v/>
      </c>
      <c r="AD157" s="80"/>
      <c r="AE157" s="80">
        <f>SUM(Table1[Presupuesto 1er Año],Table1[Presupuesto 2do Año],Table1[Presupuesto 3er Año],Table1[Presupuesto 4to Año])</f>
        <v>0</v>
      </c>
      <c r="AF157" s="81"/>
      <c r="AG157" s="74"/>
      <c r="AH157" s="74"/>
      <c r="AI157" s="74"/>
      <c r="AJ157" s="76"/>
      <c r="AK157" s="76"/>
      <c r="AL157" s="82" t="str">
        <f>IFERROR(IF($B$2= VLOOKUP(LEFT(Table1[Objetivo estratégico],255),Table2[[#All],[255 caracteres]:[CodObjEst]],2,FALSE), CONCATENATE($B$2,".",VLOOKUP(LEFT(Table1[Objetivo estratégico],255),Table2[[#All],[255 caracteres]:[CodObjEst]],3,FALSE)),""),"")</f>
        <v/>
      </c>
      <c r="AM157" s="83" t="str">
        <f>IFERROR(IF(AND(Table1[ID ObjEst]&lt;&gt;"",FIND(Table1[[#This Row],[ID ObjEst]], VLOOKUP(LEFT(Table1[Objetivo operativo],255),Table4[[#All],[255]:[SiglaObjOp]],3,FALSE))), CONCATENATE(VLOOKUP(LEFT(Table1[Objetivo operativo],255),Table4[[#All],[255]:[SiglaObjOp]],3,FALSE),""),""),"")</f>
        <v/>
      </c>
    </row>
    <row r="158" spans="1:39" ht="63.75" customHeight="1" x14ac:dyDescent="0.3">
      <c r="A158" s="74"/>
      <c r="B158" s="74"/>
      <c r="C158" s="74"/>
      <c r="D158" s="74"/>
      <c r="E158" s="75"/>
      <c r="F158" s="76"/>
      <c r="G158" s="77"/>
      <c r="H158" s="74"/>
      <c r="I158" s="74"/>
      <c r="J158" s="74"/>
      <c r="K158" s="74"/>
      <c r="L158" s="74"/>
      <c r="M158" s="74"/>
      <c r="N158" s="74"/>
      <c r="O158" s="78"/>
      <c r="P158" s="78"/>
      <c r="Q158" s="74"/>
      <c r="R158" s="74"/>
      <c r="S158" s="74"/>
      <c r="T158" s="74"/>
      <c r="U158" s="79"/>
      <c r="V158" s="79"/>
      <c r="W158" s="74" t="str">
        <f>IF(NOT(ISBLANK(Table1[Fecha Inicio])),YEAR(Table1[Fecha Inicio]),"")</f>
        <v/>
      </c>
      <c r="X158" s="80"/>
      <c r="Y158" s="77" t="str">
        <f>IF(AND(NOT(ISBLANK(Table1[Fecha Inicio])),NOT(ISBLANK(Table1[Fecha Fin])),YEAR(Table1[[#This Row],[Fecha Fin]]&gt;=Table1[[#This Row],[1er año]])),Table1[[#This Row],[1er año]]+1,"")</f>
        <v/>
      </c>
      <c r="Z158" s="80"/>
      <c r="AA158" s="77" t="str">
        <f>IF(AND(NOT(ISBLANK(Table1[Fecha Inicio])),NOT(ISBLANK(Table1[Fecha Fin])),YEAR(Table1[[#This Row],[Fecha Fin]])&gt;Table1[[#This Row],[2do Año]]),Table1[[#This Row],[2do Año]]+1,"")</f>
        <v/>
      </c>
      <c r="AB158" s="80"/>
      <c r="AC158" s="77" t="str">
        <f>IF(AND(NOT(ISBLANK(Table1[Fecha Inicio])),NOT(ISBLANK(Table1[Fecha Fin])),YEAR(Table1[[#This Row],[Fecha Fin]])&gt;Table1[[#This Row],[3er Año]]),Table1[[#This Row],[3er Año]]+1,"")</f>
        <v/>
      </c>
      <c r="AD158" s="80"/>
      <c r="AE158" s="80">
        <f>SUM(Table1[Presupuesto 1er Año],Table1[Presupuesto 2do Año],Table1[Presupuesto 3er Año],Table1[Presupuesto 4to Año])</f>
        <v>0</v>
      </c>
      <c r="AF158" s="81"/>
      <c r="AG158" s="74"/>
      <c r="AH158" s="74"/>
      <c r="AI158" s="74"/>
      <c r="AJ158" s="76"/>
      <c r="AK158" s="76"/>
      <c r="AL158" s="82" t="str">
        <f>IFERROR(IF($B$2= VLOOKUP(LEFT(Table1[Objetivo estratégico],255),Table2[[#All],[255 caracteres]:[CodObjEst]],2,FALSE), CONCATENATE($B$2,".",VLOOKUP(LEFT(Table1[Objetivo estratégico],255),Table2[[#All],[255 caracteres]:[CodObjEst]],3,FALSE)),""),"")</f>
        <v/>
      </c>
      <c r="AM158" s="83" t="str">
        <f>IFERROR(IF(AND(Table1[ID ObjEst]&lt;&gt;"",FIND(Table1[[#This Row],[ID ObjEst]], VLOOKUP(LEFT(Table1[Objetivo operativo],255),Table4[[#All],[255]:[SiglaObjOp]],3,FALSE))), CONCATENATE(VLOOKUP(LEFT(Table1[Objetivo operativo],255),Table4[[#All],[255]:[SiglaObjOp]],3,FALSE),""),""),"")</f>
        <v/>
      </c>
    </row>
    <row r="159" spans="1:39" ht="63.75" customHeight="1" x14ac:dyDescent="0.3">
      <c r="A159" s="74"/>
      <c r="B159" s="74"/>
      <c r="C159" s="74"/>
      <c r="D159" s="74"/>
      <c r="E159" s="75"/>
      <c r="F159" s="76"/>
      <c r="G159" s="77"/>
      <c r="H159" s="74"/>
      <c r="I159" s="74"/>
      <c r="J159" s="74"/>
      <c r="K159" s="74"/>
      <c r="L159" s="74"/>
      <c r="M159" s="74"/>
      <c r="N159" s="74"/>
      <c r="O159" s="78"/>
      <c r="P159" s="78"/>
      <c r="Q159" s="74"/>
      <c r="R159" s="74"/>
      <c r="S159" s="74"/>
      <c r="T159" s="74"/>
      <c r="U159" s="79"/>
      <c r="V159" s="79"/>
      <c r="W159" s="74" t="str">
        <f>IF(NOT(ISBLANK(Table1[Fecha Inicio])),YEAR(Table1[Fecha Inicio]),"")</f>
        <v/>
      </c>
      <c r="X159" s="80"/>
      <c r="Y159" s="77" t="str">
        <f>IF(AND(NOT(ISBLANK(Table1[Fecha Inicio])),NOT(ISBLANK(Table1[Fecha Fin])),YEAR(Table1[[#This Row],[Fecha Fin]]&gt;=Table1[[#This Row],[1er año]])),Table1[[#This Row],[1er año]]+1,"")</f>
        <v/>
      </c>
      <c r="Z159" s="80"/>
      <c r="AA159" s="77" t="str">
        <f>IF(AND(NOT(ISBLANK(Table1[Fecha Inicio])),NOT(ISBLANK(Table1[Fecha Fin])),YEAR(Table1[[#This Row],[Fecha Fin]])&gt;Table1[[#This Row],[2do Año]]),Table1[[#This Row],[2do Año]]+1,"")</f>
        <v/>
      </c>
      <c r="AB159" s="80"/>
      <c r="AC159" s="77" t="str">
        <f>IF(AND(NOT(ISBLANK(Table1[Fecha Inicio])),NOT(ISBLANK(Table1[Fecha Fin])),YEAR(Table1[[#This Row],[Fecha Fin]])&gt;Table1[[#This Row],[3er Año]]),Table1[[#This Row],[3er Año]]+1,"")</f>
        <v/>
      </c>
      <c r="AD159" s="80"/>
      <c r="AE159" s="80">
        <f>SUM(Table1[Presupuesto 1er Año],Table1[Presupuesto 2do Año],Table1[Presupuesto 3er Año],Table1[Presupuesto 4to Año])</f>
        <v>0</v>
      </c>
      <c r="AF159" s="81"/>
      <c r="AG159" s="74"/>
      <c r="AH159" s="74"/>
      <c r="AI159" s="74"/>
      <c r="AJ159" s="76"/>
      <c r="AK159" s="76"/>
      <c r="AL159" s="82" t="str">
        <f>IFERROR(IF($B$2= VLOOKUP(LEFT(Table1[Objetivo estratégico],255),Table2[[#All],[255 caracteres]:[CodObjEst]],2,FALSE), CONCATENATE($B$2,".",VLOOKUP(LEFT(Table1[Objetivo estratégico],255),Table2[[#All],[255 caracteres]:[CodObjEst]],3,FALSE)),""),"")</f>
        <v/>
      </c>
      <c r="AM159" s="83" t="str">
        <f>IFERROR(IF(AND(Table1[ID ObjEst]&lt;&gt;"",FIND(Table1[[#This Row],[ID ObjEst]], VLOOKUP(LEFT(Table1[Objetivo operativo],255),Table4[[#All],[255]:[SiglaObjOp]],3,FALSE))), CONCATENATE(VLOOKUP(LEFT(Table1[Objetivo operativo],255),Table4[[#All],[255]:[SiglaObjOp]],3,FALSE),""),""),"")</f>
        <v/>
      </c>
    </row>
    <row r="160" spans="1:39" ht="63.75" customHeight="1" x14ac:dyDescent="0.3">
      <c r="A160" s="74"/>
      <c r="B160" s="74"/>
      <c r="C160" s="74"/>
      <c r="D160" s="74"/>
      <c r="E160" s="75"/>
      <c r="F160" s="76"/>
      <c r="G160" s="77"/>
      <c r="H160" s="74"/>
      <c r="I160" s="74"/>
      <c r="J160" s="74"/>
      <c r="K160" s="74"/>
      <c r="L160" s="74"/>
      <c r="M160" s="74"/>
      <c r="N160" s="74"/>
      <c r="O160" s="78"/>
      <c r="P160" s="78"/>
      <c r="Q160" s="74"/>
      <c r="R160" s="74"/>
      <c r="S160" s="74"/>
      <c r="T160" s="74"/>
      <c r="U160" s="79"/>
      <c r="V160" s="79"/>
      <c r="W160" s="74" t="str">
        <f>IF(NOT(ISBLANK(Table1[Fecha Inicio])),YEAR(Table1[Fecha Inicio]),"")</f>
        <v/>
      </c>
      <c r="X160" s="80"/>
      <c r="Y160" s="77" t="str">
        <f>IF(AND(NOT(ISBLANK(Table1[Fecha Inicio])),NOT(ISBLANK(Table1[Fecha Fin])),YEAR(Table1[[#This Row],[Fecha Fin]]&gt;=Table1[[#This Row],[1er año]])),Table1[[#This Row],[1er año]]+1,"")</f>
        <v/>
      </c>
      <c r="Z160" s="80"/>
      <c r="AA160" s="77" t="str">
        <f>IF(AND(NOT(ISBLANK(Table1[Fecha Inicio])),NOT(ISBLANK(Table1[Fecha Fin])),YEAR(Table1[[#This Row],[Fecha Fin]])&gt;Table1[[#This Row],[2do Año]]),Table1[[#This Row],[2do Año]]+1,"")</f>
        <v/>
      </c>
      <c r="AB160" s="80"/>
      <c r="AC160" s="77" t="str">
        <f>IF(AND(NOT(ISBLANK(Table1[Fecha Inicio])),NOT(ISBLANK(Table1[Fecha Fin])),YEAR(Table1[[#This Row],[Fecha Fin]])&gt;Table1[[#This Row],[3er Año]]),Table1[[#This Row],[3er Año]]+1,"")</f>
        <v/>
      </c>
      <c r="AD160" s="80"/>
      <c r="AE160" s="80">
        <f>SUM(Table1[Presupuesto 1er Año],Table1[Presupuesto 2do Año],Table1[Presupuesto 3er Año],Table1[Presupuesto 4to Año])</f>
        <v>0</v>
      </c>
      <c r="AF160" s="81"/>
      <c r="AG160" s="74"/>
      <c r="AH160" s="74"/>
      <c r="AI160" s="74"/>
      <c r="AJ160" s="76"/>
      <c r="AK160" s="76"/>
      <c r="AL160" s="82" t="str">
        <f>IFERROR(IF($B$2= VLOOKUP(LEFT(Table1[Objetivo estratégico],255),Table2[[#All],[255 caracteres]:[CodObjEst]],2,FALSE), CONCATENATE($B$2,".",VLOOKUP(LEFT(Table1[Objetivo estratégico],255),Table2[[#All],[255 caracteres]:[CodObjEst]],3,FALSE)),""),"")</f>
        <v/>
      </c>
      <c r="AM160" s="83" t="str">
        <f>IFERROR(IF(AND(Table1[ID ObjEst]&lt;&gt;"",FIND(Table1[[#This Row],[ID ObjEst]], VLOOKUP(LEFT(Table1[Objetivo operativo],255),Table4[[#All],[255]:[SiglaObjOp]],3,FALSE))), CONCATENATE(VLOOKUP(LEFT(Table1[Objetivo operativo],255),Table4[[#All],[255]:[SiglaObjOp]],3,FALSE),""),""),"")</f>
        <v/>
      </c>
    </row>
    <row r="161" spans="1:39" ht="63.75" customHeight="1" x14ac:dyDescent="0.3">
      <c r="A161" s="74"/>
      <c r="B161" s="74"/>
      <c r="C161" s="74"/>
      <c r="D161" s="74"/>
      <c r="E161" s="75"/>
      <c r="F161" s="76"/>
      <c r="G161" s="77"/>
      <c r="H161" s="74"/>
      <c r="I161" s="74"/>
      <c r="J161" s="74"/>
      <c r="K161" s="74"/>
      <c r="L161" s="74"/>
      <c r="M161" s="74"/>
      <c r="N161" s="74"/>
      <c r="O161" s="78"/>
      <c r="P161" s="78"/>
      <c r="Q161" s="74"/>
      <c r="R161" s="74"/>
      <c r="S161" s="74"/>
      <c r="T161" s="74"/>
      <c r="U161" s="79"/>
      <c r="V161" s="79"/>
      <c r="W161" s="74" t="str">
        <f>IF(NOT(ISBLANK(Table1[Fecha Inicio])),YEAR(Table1[Fecha Inicio]),"")</f>
        <v/>
      </c>
      <c r="X161" s="80"/>
      <c r="Y161" s="77" t="str">
        <f>IF(AND(NOT(ISBLANK(Table1[Fecha Inicio])),NOT(ISBLANK(Table1[Fecha Fin])),YEAR(Table1[[#This Row],[Fecha Fin]]&gt;=Table1[[#This Row],[1er año]])),Table1[[#This Row],[1er año]]+1,"")</f>
        <v/>
      </c>
      <c r="Z161" s="80"/>
      <c r="AA161" s="77" t="str">
        <f>IF(AND(NOT(ISBLANK(Table1[Fecha Inicio])),NOT(ISBLANK(Table1[Fecha Fin])),YEAR(Table1[[#This Row],[Fecha Fin]])&gt;Table1[[#This Row],[2do Año]]),Table1[[#This Row],[2do Año]]+1,"")</f>
        <v/>
      </c>
      <c r="AB161" s="80"/>
      <c r="AC161" s="77" t="str">
        <f>IF(AND(NOT(ISBLANK(Table1[Fecha Inicio])),NOT(ISBLANK(Table1[Fecha Fin])),YEAR(Table1[[#This Row],[Fecha Fin]])&gt;Table1[[#This Row],[3er Año]]),Table1[[#This Row],[3er Año]]+1,"")</f>
        <v/>
      </c>
      <c r="AD161" s="80"/>
      <c r="AE161" s="80">
        <f>SUM(Table1[Presupuesto 1er Año],Table1[Presupuesto 2do Año],Table1[Presupuesto 3er Año],Table1[Presupuesto 4to Año])</f>
        <v>0</v>
      </c>
      <c r="AF161" s="81"/>
      <c r="AG161" s="74"/>
      <c r="AH161" s="74"/>
      <c r="AI161" s="74"/>
      <c r="AJ161" s="76"/>
      <c r="AK161" s="76"/>
      <c r="AL161" s="82" t="str">
        <f>IFERROR(IF($B$2= VLOOKUP(LEFT(Table1[Objetivo estratégico],255),Table2[[#All],[255 caracteres]:[CodObjEst]],2,FALSE), CONCATENATE($B$2,".",VLOOKUP(LEFT(Table1[Objetivo estratégico],255),Table2[[#All],[255 caracteres]:[CodObjEst]],3,FALSE)),""),"")</f>
        <v/>
      </c>
      <c r="AM161" s="83" t="str">
        <f>IFERROR(IF(AND(Table1[ID ObjEst]&lt;&gt;"",FIND(Table1[[#This Row],[ID ObjEst]], VLOOKUP(LEFT(Table1[Objetivo operativo],255),Table4[[#All],[255]:[SiglaObjOp]],3,FALSE))), CONCATENATE(VLOOKUP(LEFT(Table1[Objetivo operativo],255),Table4[[#All],[255]:[SiglaObjOp]],3,FALSE),""),""),"")</f>
        <v/>
      </c>
    </row>
    <row r="162" spans="1:39" ht="63.75" customHeight="1" x14ac:dyDescent="0.3">
      <c r="A162" s="74"/>
      <c r="B162" s="74"/>
      <c r="C162" s="74"/>
      <c r="D162" s="74"/>
      <c r="E162" s="75"/>
      <c r="F162" s="76"/>
      <c r="G162" s="77"/>
      <c r="H162" s="74"/>
      <c r="I162" s="74"/>
      <c r="J162" s="74"/>
      <c r="K162" s="74"/>
      <c r="L162" s="74"/>
      <c r="M162" s="74"/>
      <c r="N162" s="74"/>
      <c r="O162" s="78"/>
      <c r="P162" s="78"/>
      <c r="Q162" s="74"/>
      <c r="R162" s="74"/>
      <c r="S162" s="74"/>
      <c r="T162" s="74"/>
      <c r="U162" s="79"/>
      <c r="V162" s="79"/>
      <c r="W162" s="74" t="str">
        <f>IF(NOT(ISBLANK(Table1[Fecha Inicio])),YEAR(Table1[Fecha Inicio]),"")</f>
        <v/>
      </c>
      <c r="X162" s="80"/>
      <c r="Y162" s="77" t="str">
        <f>IF(AND(NOT(ISBLANK(Table1[Fecha Inicio])),NOT(ISBLANK(Table1[Fecha Fin])),YEAR(Table1[[#This Row],[Fecha Fin]]&gt;=Table1[[#This Row],[1er año]])),Table1[[#This Row],[1er año]]+1,"")</f>
        <v/>
      </c>
      <c r="Z162" s="80"/>
      <c r="AA162" s="77" t="str">
        <f>IF(AND(NOT(ISBLANK(Table1[Fecha Inicio])),NOT(ISBLANK(Table1[Fecha Fin])),YEAR(Table1[[#This Row],[Fecha Fin]])&gt;Table1[[#This Row],[2do Año]]),Table1[[#This Row],[2do Año]]+1,"")</f>
        <v/>
      </c>
      <c r="AB162" s="80"/>
      <c r="AC162" s="77" t="str">
        <f>IF(AND(NOT(ISBLANK(Table1[Fecha Inicio])),NOT(ISBLANK(Table1[Fecha Fin])),YEAR(Table1[[#This Row],[Fecha Fin]])&gt;Table1[[#This Row],[3er Año]]),Table1[[#This Row],[3er Año]]+1,"")</f>
        <v/>
      </c>
      <c r="AD162" s="80"/>
      <c r="AE162" s="80">
        <f>SUM(Table1[Presupuesto 1er Año],Table1[Presupuesto 2do Año],Table1[Presupuesto 3er Año],Table1[Presupuesto 4to Año])</f>
        <v>0</v>
      </c>
      <c r="AF162" s="81"/>
      <c r="AG162" s="74"/>
      <c r="AH162" s="74"/>
      <c r="AI162" s="74"/>
      <c r="AJ162" s="76"/>
      <c r="AK162" s="76"/>
      <c r="AL162" s="82" t="str">
        <f>IFERROR(IF($B$2= VLOOKUP(LEFT(Table1[Objetivo estratégico],255),Table2[[#All],[255 caracteres]:[CodObjEst]],2,FALSE), CONCATENATE($B$2,".",VLOOKUP(LEFT(Table1[Objetivo estratégico],255),Table2[[#All],[255 caracteres]:[CodObjEst]],3,FALSE)),""),"")</f>
        <v/>
      </c>
      <c r="AM162" s="83" t="str">
        <f>IFERROR(IF(AND(Table1[ID ObjEst]&lt;&gt;"",FIND(Table1[[#This Row],[ID ObjEst]], VLOOKUP(LEFT(Table1[Objetivo operativo],255),Table4[[#All],[255]:[SiglaObjOp]],3,FALSE))), CONCATENATE(VLOOKUP(LEFT(Table1[Objetivo operativo],255),Table4[[#All],[255]:[SiglaObjOp]],3,FALSE),""),""),"")</f>
        <v/>
      </c>
    </row>
    <row r="163" spans="1:39" ht="63.75" customHeight="1" x14ac:dyDescent="0.3">
      <c r="A163" s="74"/>
      <c r="B163" s="74"/>
      <c r="C163" s="74"/>
      <c r="D163" s="74"/>
      <c r="E163" s="75"/>
      <c r="F163" s="76"/>
      <c r="G163" s="77"/>
      <c r="H163" s="74"/>
      <c r="I163" s="74"/>
      <c r="J163" s="74"/>
      <c r="K163" s="74"/>
      <c r="L163" s="74"/>
      <c r="M163" s="74"/>
      <c r="N163" s="74"/>
      <c r="O163" s="78"/>
      <c r="P163" s="78"/>
      <c r="Q163" s="74"/>
      <c r="R163" s="74"/>
      <c r="S163" s="74"/>
      <c r="T163" s="74"/>
      <c r="U163" s="79"/>
      <c r="V163" s="79"/>
      <c r="W163" s="74" t="str">
        <f>IF(NOT(ISBLANK(Table1[Fecha Inicio])),YEAR(Table1[Fecha Inicio]),"")</f>
        <v/>
      </c>
      <c r="X163" s="80"/>
      <c r="Y163" s="77" t="str">
        <f>IF(AND(NOT(ISBLANK(Table1[Fecha Inicio])),NOT(ISBLANK(Table1[Fecha Fin])),YEAR(Table1[[#This Row],[Fecha Fin]]&gt;=Table1[[#This Row],[1er año]])),Table1[[#This Row],[1er año]]+1,"")</f>
        <v/>
      </c>
      <c r="Z163" s="80"/>
      <c r="AA163" s="77" t="str">
        <f>IF(AND(NOT(ISBLANK(Table1[Fecha Inicio])),NOT(ISBLANK(Table1[Fecha Fin])),YEAR(Table1[[#This Row],[Fecha Fin]])&gt;Table1[[#This Row],[2do Año]]),Table1[[#This Row],[2do Año]]+1,"")</f>
        <v/>
      </c>
      <c r="AB163" s="80"/>
      <c r="AC163" s="77" t="str">
        <f>IF(AND(NOT(ISBLANK(Table1[Fecha Inicio])),NOT(ISBLANK(Table1[Fecha Fin])),YEAR(Table1[[#This Row],[Fecha Fin]])&gt;Table1[[#This Row],[3er Año]]),Table1[[#This Row],[3er Año]]+1,"")</f>
        <v/>
      </c>
      <c r="AD163" s="80"/>
      <c r="AE163" s="80">
        <f>SUM(Table1[Presupuesto 1er Año],Table1[Presupuesto 2do Año],Table1[Presupuesto 3er Año],Table1[Presupuesto 4to Año])</f>
        <v>0</v>
      </c>
      <c r="AF163" s="81"/>
      <c r="AG163" s="74"/>
      <c r="AH163" s="74"/>
      <c r="AI163" s="74"/>
      <c r="AJ163" s="76"/>
      <c r="AK163" s="76"/>
      <c r="AL163" s="82" t="str">
        <f>IFERROR(IF($B$2= VLOOKUP(LEFT(Table1[Objetivo estratégico],255),Table2[[#All],[255 caracteres]:[CodObjEst]],2,FALSE), CONCATENATE($B$2,".",VLOOKUP(LEFT(Table1[Objetivo estratégico],255),Table2[[#All],[255 caracteres]:[CodObjEst]],3,FALSE)),""),"")</f>
        <v/>
      </c>
      <c r="AM163" s="83" t="str">
        <f>IFERROR(IF(AND(Table1[ID ObjEst]&lt;&gt;"",FIND(Table1[[#This Row],[ID ObjEst]], VLOOKUP(LEFT(Table1[Objetivo operativo],255),Table4[[#All],[255]:[SiglaObjOp]],3,FALSE))), CONCATENATE(VLOOKUP(LEFT(Table1[Objetivo operativo],255),Table4[[#All],[255]:[SiglaObjOp]],3,FALSE),""),""),"")</f>
        <v/>
      </c>
    </row>
    <row r="164" spans="1:39" ht="63.75" customHeight="1" x14ac:dyDescent="0.3">
      <c r="A164" s="74"/>
      <c r="B164" s="74"/>
      <c r="C164" s="74"/>
      <c r="D164" s="74"/>
      <c r="E164" s="75"/>
      <c r="F164" s="76"/>
      <c r="G164" s="77"/>
      <c r="H164" s="74"/>
      <c r="I164" s="74"/>
      <c r="J164" s="74"/>
      <c r="K164" s="74"/>
      <c r="L164" s="74"/>
      <c r="M164" s="74"/>
      <c r="N164" s="74"/>
      <c r="O164" s="78"/>
      <c r="P164" s="78"/>
      <c r="Q164" s="74"/>
      <c r="R164" s="74"/>
      <c r="S164" s="74"/>
      <c r="T164" s="74"/>
      <c r="U164" s="79"/>
      <c r="V164" s="79"/>
      <c r="W164" s="74" t="str">
        <f>IF(NOT(ISBLANK(Table1[Fecha Inicio])),YEAR(Table1[Fecha Inicio]),"")</f>
        <v/>
      </c>
      <c r="X164" s="80"/>
      <c r="Y164" s="77" t="str">
        <f>IF(AND(NOT(ISBLANK(Table1[Fecha Inicio])),NOT(ISBLANK(Table1[Fecha Fin])),YEAR(Table1[[#This Row],[Fecha Fin]]&gt;=Table1[[#This Row],[1er año]])),Table1[[#This Row],[1er año]]+1,"")</f>
        <v/>
      </c>
      <c r="Z164" s="80"/>
      <c r="AA164" s="77" t="str">
        <f>IF(AND(NOT(ISBLANK(Table1[Fecha Inicio])),NOT(ISBLANK(Table1[Fecha Fin])),YEAR(Table1[[#This Row],[Fecha Fin]])&gt;Table1[[#This Row],[2do Año]]),Table1[[#This Row],[2do Año]]+1,"")</f>
        <v/>
      </c>
      <c r="AB164" s="80"/>
      <c r="AC164" s="77" t="str">
        <f>IF(AND(NOT(ISBLANK(Table1[Fecha Inicio])),NOT(ISBLANK(Table1[Fecha Fin])),YEAR(Table1[[#This Row],[Fecha Fin]])&gt;Table1[[#This Row],[3er Año]]),Table1[[#This Row],[3er Año]]+1,"")</f>
        <v/>
      </c>
      <c r="AD164" s="80"/>
      <c r="AE164" s="80">
        <f>SUM(Table1[Presupuesto 1er Año],Table1[Presupuesto 2do Año],Table1[Presupuesto 3er Año],Table1[Presupuesto 4to Año])</f>
        <v>0</v>
      </c>
      <c r="AF164" s="81"/>
      <c r="AG164" s="74"/>
      <c r="AH164" s="74"/>
      <c r="AI164" s="74"/>
      <c r="AJ164" s="76"/>
      <c r="AK164" s="76"/>
      <c r="AL164" s="82" t="str">
        <f>IFERROR(IF($B$2= VLOOKUP(LEFT(Table1[Objetivo estratégico],255),Table2[[#All],[255 caracteres]:[CodObjEst]],2,FALSE), CONCATENATE($B$2,".",VLOOKUP(LEFT(Table1[Objetivo estratégico],255),Table2[[#All],[255 caracteres]:[CodObjEst]],3,FALSE)),""),"")</f>
        <v/>
      </c>
      <c r="AM164" s="83" t="str">
        <f>IFERROR(IF(AND(Table1[ID ObjEst]&lt;&gt;"",FIND(Table1[[#This Row],[ID ObjEst]], VLOOKUP(LEFT(Table1[Objetivo operativo],255),Table4[[#All],[255]:[SiglaObjOp]],3,FALSE))), CONCATENATE(VLOOKUP(LEFT(Table1[Objetivo operativo],255),Table4[[#All],[255]:[SiglaObjOp]],3,FALSE),""),""),"")</f>
        <v/>
      </c>
    </row>
    <row r="165" spans="1:39" ht="63.75" customHeight="1" x14ac:dyDescent="0.3">
      <c r="A165" s="74"/>
      <c r="B165" s="74"/>
      <c r="C165" s="74"/>
      <c r="D165" s="74"/>
      <c r="E165" s="75"/>
      <c r="F165" s="76"/>
      <c r="G165" s="77"/>
      <c r="H165" s="74"/>
      <c r="I165" s="74"/>
      <c r="J165" s="74"/>
      <c r="K165" s="74"/>
      <c r="L165" s="74"/>
      <c r="M165" s="74"/>
      <c r="N165" s="74"/>
      <c r="O165" s="78"/>
      <c r="P165" s="78"/>
      <c r="Q165" s="74"/>
      <c r="R165" s="74"/>
      <c r="S165" s="74"/>
      <c r="T165" s="74"/>
      <c r="U165" s="79"/>
      <c r="V165" s="79"/>
      <c r="W165" s="74" t="str">
        <f>IF(NOT(ISBLANK(Table1[Fecha Inicio])),YEAR(Table1[Fecha Inicio]),"")</f>
        <v/>
      </c>
      <c r="X165" s="80"/>
      <c r="Y165" s="77" t="str">
        <f>IF(AND(NOT(ISBLANK(Table1[Fecha Inicio])),NOT(ISBLANK(Table1[Fecha Fin])),YEAR(Table1[[#This Row],[Fecha Fin]]&gt;=Table1[[#This Row],[1er año]])),Table1[[#This Row],[1er año]]+1,"")</f>
        <v/>
      </c>
      <c r="Z165" s="80"/>
      <c r="AA165" s="77" t="str">
        <f>IF(AND(NOT(ISBLANK(Table1[Fecha Inicio])),NOT(ISBLANK(Table1[Fecha Fin])),YEAR(Table1[[#This Row],[Fecha Fin]])&gt;Table1[[#This Row],[2do Año]]),Table1[[#This Row],[2do Año]]+1,"")</f>
        <v/>
      </c>
      <c r="AB165" s="80"/>
      <c r="AC165" s="77" t="str">
        <f>IF(AND(NOT(ISBLANK(Table1[Fecha Inicio])),NOT(ISBLANK(Table1[Fecha Fin])),YEAR(Table1[[#This Row],[Fecha Fin]])&gt;Table1[[#This Row],[3er Año]]),Table1[[#This Row],[3er Año]]+1,"")</f>
        <v/>
      </c>
      <c r="AD165" s="80"/>
      <c r="AE165" s="80">
        <f>SUM(Table1[Presupuesto 1er Año],Table1[Presupuesto 2do Año],Table1[Presupuesto 3er Año],Table1[Presupuesto 4to Año])</f>
        <v>0</v>
      </c>
      <c r="AF165" s="81"/>
      <c r="AG165" s="74"/>
      <c r="AH165" s="74"/>
      <c r="AI165" s="74"/>
      <c r="AJ165" s="76"/>
      <c r="AK165" s="76"/>
      <c r="AL165" s="82" t="str">
        <f>IFERROR(IF($B$2= VLOOKUP(LEFT(Table1[Objetivo estratégico],255),Table2[[#All],[255 caracteres]:[CodObjEst]],2,FALSE), CONCATENATE($B$2,".",VLOOKUP(LEFT(Table1[Objetivo estratégico],255),Table2[[#All],[255 caracteres]:[CodObjEst]],3,FALSE)),""),"")</f>
        <v/>
      </c>
      <c r="AM165" s="83" t="str">
        <f>IFERROR(IF(AND(Table1[ID ObjEst]&lt;&gt;"",FIND(Table1[[#This Row],[ID ObjEst]], VLOOKUP(LEFT(Table1[Objetivo operativo],255),Table4[[#All],[255]:[SiglaObjOp]],3,FALSE))), CONCATENATE(VLOOKUP(LEFT(Table1[Objetivo operativo],255),Table4[[#All],[255]:[SiglaObjOp]],3,FALSE),""),""),"")</f>
        <v/>
      </c>
    </row>
    <row r="166" spans="1:39" ht="63.75" customHeight="1" x14ac:dyDescent="0.3">
      <c r="A166" s="74"/>
      <c r="B166" s="74"/>
      <c r="C166" s="74"/>
      <c r="D166" s="74"/>
      <c r="E166" s="75"/>
      <c r="F166" s="76"/>
      <c r="G166" s="77"/>
      <c r="H166" s="74"/>
      <c r="I166" s="74"/>
      <c r="J166" s="74"/>
      <c r="K166" s="74"/>
      <c r="L166" s="74"/>
      <c r="M166" s="74"/>
      <c r="N166" s="74"/>
      <c r="O166" s="78"/>
      <c r="P166" s="78"/>
      <c r="Q166" s="74"/>
      <c r="R166" s="74"/>
      <c r="S166" s="74"/>
      <c r="T166" s="74"/>
      <c r="U166" s="79"/>
      <c r="V166" s="79"/>
      <c r="W166" s="74" t="str">
        <f>IF(NOT(ISBLANK(Table1[Fecha Inicio])),YEAR(Table1[Fecha Inicio]),"")</f>
        <v/>
      </c>
      <c r="X166" s="80"/>
      <c r="Y166" s="77" t="str">
        <f>IF(AND(NOT(ISBLANK(Table1[Fecha Inicio])),NOT(ISBLANK(Table1[Fecha Fin])),YEAR(Table1[[#This Row],[Fecha Fin]]&gt;=Table1[[#This Row],[1er año]])),Table1[[#This Row],[1er año]]+1,"")</f>
        <v/>
      </c>
      <c r="Z166" s="80"/>
      <c r="AA166" s="77" t="str">
        <f>IF(AND(NOT(ISBLANK(Table1[Fecha Inicio])),NOT(ISBLANK(Table1[Fecha Fin])),YEAR(Table1[[#This Row],[Fecha Fin]])&gt;Table1[[#This Row],[2do Año]]),Table1[[#This Row],[2do Año]]+1,"")</f>
        <v/>
      </c>
      <c r="AB166" s="80"/>
      <c r="AC166" s="77" t="str">
        <f>IF(AND(NOT(ISBLANK(Table1[Fecha Inicio])),NOT(ISBLANK(Table1[Fecha Fin])),YEAR(Table1[[#This Row],[Fecha Fin]])&gt;Table1[[#This Row],[3er Año]]),Table1[[#This Row],[3er Año]]+1,"")</f>
        <v/>
      </c>
      <c r="AD166" s="80"/>
      <c r="AE166" s="80">
        <f>SUM(Table1[Presupuesto 1er Año],Table1[Presupuesto 2do Año],Table1[Presupuesto 3er Año],Table1[Presupuesto 4to Año])</f>
        <v>0</v>
      </c>
      <c r="AF166" s="81"/>
      <c r="AG166" s="74"/>
      <c r="AH166" s="74"/>
      <c r="AI166" s="74"/>
      <c r="AJ166" s="76"/>
      <c r="AK166" s="76"/>
      <c r="AL166" s="82" t="str">
        <f>IFERROR(IF($B$2= VLOOKUP(LEFT(Table1[Objetivo estratégico],255),Table2[[#All],[255 caracteres]:[CodObjEst]],2,FALSE), CONCATENATE($B$2,".",VLOOKUP(LEFT(Table1[Objetivo estratégico],255),Table2[[#All],[255 caracteres]:[CodObjEst]],3,FALSE)),""),"")</f>
        <v/>
      </c>
      <c r="AM166" s="83" t="str">
        <f>IFERROR(IF(AND(Table1[ID ObjEst]&lt;&gt;"",FIND(Table1[[#This Row],[ID ObjEst]], VLOOKUP(LEFT(Table1[Objetivo operativo],255),Table4[[#All],[255]:[SiglaObjOp]],3,FALSE))), CONCATENATE(VLOOKUP(LEFT(Table1[Objetivo operativo],255),Table4[[#All],[255]:[SiglaObjOp]],3,FALSE),""),""),"")</f>
        <v/>
      </c>
    </row>
    <row r="167" spans="1:39" ht="63.75" customHeight="1" x14ac:dyDescent="0.3">
      <c r="A167" s="74"/>
      <c r="B167" s="74"/>
      <c r="C167" s="74"/>
      <c r="D167" s="74"/>
      <c r="E167" s="75"/>
      <c r="F167" s="76"/>
      <c r="G167" s="77"/>
      <c r="H167" s="74"/>
      <c r="I167" s="74"/>
      <c r="J167" s="74"/>
      <c r="K167" s="74"/>
      <c r="L167" s="74"/>
      <c r="M167" s="74"/>
      <c r="N167" s="74"/>
      <c r="O167" s="78"/>
      <c r="P167" s="78"/>
      <c r="Q167" s="74"/>
      <c r="R167" s="74"/>
      <c r="S167" s="74"/>
      <c r="T167" s="74"/>
      <c r="U167" s="79"/>
      <c r="V167" s="79"/>
      <c r="W167" s="74" t="str">
        <f>IF(NOT(ISBLANK(Table1[Fecha Inicio])),YEAR(Table1[Fecha Inicio]),"")</f>
        <v/>
      </c>
      <c r="X167" s="80"/>
      <c r="Y167" s="77" t="str">
        <f>IF(AND(NOT(ISBLANK(Table1[Fecha Inicio])),NOT(ISBLANK(Table1[Fecha Fin])),YEAR(Table1[[#This Row],[Fecha Fin]]&gt;=Table1[[#This Row],[1er año]])),Table1[[#This Row],[1er año]]+1,"")</f>
        <v/>
      </c>
      <c r="Z167" s="80"/>
      <c r="AA167" s="77" t="str">
        <f>IF(AND(NOT(ISBLANK(Table1[Fecha Inicio])),NOT(ISBLANK(Table1[Fecha Fin])),YEAR(Table1[[#This Row],[Fecha Fin]])&gt;Table1[[#This Row],[2do Año]]),Table1[[#This Row],[2do Año]]+1,"")</f>
        <v/>
      </c>
      <c r="AB167" s="80"/>
      <c r="AC167" s="77" t="str">
        <f>IF(AND(NOT(ISBLANK(Table1[Fecha Inicio])),NOT(ISBLANK(Table1[Fecha Fin])),YEAR(Table1[[#This Row],[Fecha Fin]])&gt;Table1[[#This Row],[3er Año]]),Table1[[#This Row],[3er Año]]+1,"")</f>
        <v/>
      </c>
      <c r="AD167" s="80"/>
      <c r="AE167" s="80">
        <f>SUM(Table1[Presupuesto 1er Año],Table1[Presupuesto 2do Año],Table1[Presupuesto 3er Año],Table1[Presupuesto 4to Año])</f>
        <v>0</v>
      </c>
      <c r="AF167" s="81"/>
      <c r="AG167" s="74"/>
      <c r="AH167" s="74"/>
      <c r="AI167" s="74"/>
      <c r="AJ167" s="76"/>
      <c r="AK167" s="76"/>
      <c r="AL167" s="82" t="str">
        <f>IFERROR(IF($B$2= VLOOKUP(LEFT(Table1[Objetivo estratégico],255),Table2[[#All],[255 caracteres]:[CodObjEst]],2,FALSE), CONCATENATE($B$2,".",VLOOKUP(LEFT(Table1[Objetivo estratégico],255),Table2[[#All],[255 caracteres]:[CodObjEst]],3,FALSE)),""),"")</f>
        <v/>
      </c>
      <c r="AM167" s="83" t="str">
        <f>IFERROR(IF(AND(Table1[ID ObjEst]&lt;&gt;"",FIND(Table1[[#This Row],[ID ObjEst]], VLOOKUP(LEFT(Table1[Objetivo operativo],255),Table4[[#All],[255]:[SiglaObjOp]],3,FALSE))), CONCATENATE(VLOOKUP(LEFT(Table1[Objetivo operativo],255),Table4[[#All],[255]:[SiglaObjOp]],3,FALSE),""),""),"")</f>
        <v/>
      </c>
    </row>
    <row r="168" spans="1:39" ht="63.75" customHeight="1" x14ac:dyDescent="0.3">
      <c r="A168" s="74"/>
      <c r="B168" s="74"/>
      <c r="C168" s="74"/>
      <c r="D168" s="74"/>
      <c r="E168" s="75"/>
      <c r="F168" s="76"/>
      <c r="G168" s="77"/>
      <c r="H168" s="74"/>
      <c r="I168" s="74"/>
      <c r="J168" s="74"/>
      <c r="K168" s="74"/>
      <c r="L168" s="74"/>
      <c r="M168" s="74"/>
      <c r="N168" s="74"/>
      <c r="O168" s="78"/>
      <c r="P168" s="78"/>
      <c r="Q168" s="74"/>
      <c r="R168" s="74"/>
      <c r="S168" s="74"/>
      <c r="T168" s="74"/>
      <c r="U168" s="79"/>
      <c r="V168" s="79"/>
      <c r="W168" s="74" t="str">
        <f>IF(NOT(ISBLANK(Table1[Fecha Inicio])),YEAR(Table1[Fecha Inicio]),"")</f>
        <v/>
      </c>
      <c r="X168" s="80"/>
      <c r="Y168" s="77" t="str">
        <f>IF(AND(NOT(ISBLANK(Table1[Fecha Inicio])),NOT(ISBLANK(Table1[Fecha Fin])),YEAR(Table1[[#This Row],[Fecha Fin]]&gt;=Table1[[#This Row],[1er año]])),Table1[[#This Row],[1er año]]+1,"")</f>
        <v/>
      </c>
      <c r="Z168" s="80"/>
      <c r="AA168" s="77" t="str">
        <f>IF(AND(NOT(ISBLANK(Table1[Fecha Inicio])),NOT(ISBLANK(Table1[Fecha Fin])),YEAR(Table1[[#This Row],[Fecha Fin]])&gt;Table1[[#This Row],[2do Año]]),Table1[[#This Row],[2do Año]]+1,"")</f>
        <v/>
      </c>
      <c r="AB168" s="80"/>
      <c r="AC168" s="77" t="str">
        <f>IF(AND(NOT(ISBLANK(Table1[Fecha Inicio])),NOT(ISBLANK(Table1[Fecha Fin])),YEAR(Table1[[#This Row],[Fecha Fin]])&gt;Table1[[#This Row],[3er Año]]),Table1[[#This Row],[3er Año]]+1,"")</f>
        <v/>
      </c>
      <c r="AD168" s="80"/>
      <c r="AE168" s="80">
        <f>SUM(Table1[Presupuesto 1er Año],Table1[Presupuesto 2do Año],Table1[Presupuesto 3er Año],Table1[Presupuesto 4to Año])</f>
        <v>0</v>
      </c>
      <c r="AF168" s="81"/>
      <c r="AG168" s="74"/>
      <c r="AH168" s="74"/>
      <c r="AI168" s="74"/>
      <c r="AJ168" s="76"/>
      <c r="AK168" s="76"/>
      <c r="AL168" s="82" t="str">
        <f>IFERROR(IF($B$2= VLOOKUP(LEFT(Table1[Objetivo estratégico],255),Table2[[#All],[255 caracteres]:[CodObjEst]],2,FALSE), CONCATENATE($B$2,".",VLOOKUP(LEFT(Table1[Objetivo estratégico],255),Table2[[#All],[255 caracteres]:[CodObjEst]],3,FALSE)),""),"")</f>
        <v/>
      </c>
      <c r="AM168" s="83" t="str">
        <f>IFERROR(IF(AND(Table1[ID ObjEst]&lt;&gt;"",FIND(Table1[[#This Row],[ID ObjEst]], VLOOKUP(LEFT(Table1[Objetivo operativo],255),Table4[[#All],[255]:[SiglaObjOp]],3,FALSE))), CONCATENATE(VLOOKUP(LEFT(Table1[Objetivo operativo],255),Table4[[#All],[255]:[SiglaObjOp]],3,FALSE),""),""),"")</f>
        <v/>
      </c>
    </row>
    <row r="169" spans="1:39" ht="63.75" customHeight="1" x14ac:dyDescent="0.3">
      <c r="A169" s="74"/>
      <c r="B169" s="74"/>
      <c r="C169" s="74"/>
      <c r="D169" s="74"/>
      <c r="E169" s="75"/>
      <c r="F169" s="76"/>
      <c r="G169" s="77"/>
      <c r="H169" s="74"/>
      <c r="I169" s="74"/>
      <c r="J169" s="74"/>
      <c r="K169" s="74"/>
      <c r="L169" s="74"/>
      <c r="M169" s="74"/>
      <c r="N169" s="74"/>
      <c r="O169" s="78"/>
      <c r="P169" s="78"/>
      <c r="Q169" s="74"/>
      <c r="R169" s="74"/>
      <c r="S169" s="74"/>
      <c r="T169" s="74"/>
      <c r="U169" s="79"/>
      <c r="V169" s="79"/>
      <c r="W169" s="74" t="str">
        <f>IF(NOT(ISBLANK(Table1[Fecha Inicio])),YEAR(Table1[Fecha Inicio]),"")</f>
        <v/>
      </c>
      <c r="X169" s="80"/>
      <c r="Y169" s="77" t="str">
        <f>IF(AND(NOT(ISBLANK(Table1[Fecha Inicio])),NOT(ISBLANK(Table1[Fecha Fin])),YEAR(Table1[[#This Row],[Fecha Fin]]&gt;=Table1[[#This Row],[1er año]])),Table1[[#This Row],[1er año]]+1,"")</f>
        <v/>
      </c>
      <c r="Z169" s="80"/>
      <c r="AA169" s="77" t="str">
        <f>IF(AND(NOT(ISBLANK(Table1[Fecha Inicio])),NOT(ISBLANK(Table1[Fecha Fin])),YEAR(Table1[[#This Row],[Fecha Fin]])&gt;Table1[[#This Row],[2do Año]]),Table1[[#This Row],[2do Año]]+1,"")</f>
        <v/>
      </c>
      <c r="AB169" s="80"/>
      <c r="AC169" s="77" t="str">
        <f>IF(AND(NOT(ISBLANK(Table1[Fecha Inicio])),NOT(ISBLANK(Table1[Fecha Fin])),YEAR(Table1[[#This Row],[Fecha Fin]])&gt;Table1[[#This Row],[3er Año]]),Table1[[#This Row],[3er Año]]+1,"")</f>
        <v/>
      </c>
      <c r="AD169" s="80"/>
      <c r="AE169" s="80">
        <f>SUM(Table1[Presupuesto 1er Año],Table1[Presupuesto 2do Año],Table1[Presupuesto 3er Año],Table1[Presupuesto 4to Año])</f>
        <v>0</v>
      </c>
      <c r="AF169" s="81"/>
      <c r="AG169" s="74"/>
      <c r="AH169" s="74"/>
      <c r="AI169" s="74"/>
      <c r="AJ169" s="76"/>
      <c r="AK169" s="76"/>
      <c r="AL169" s="82" t="str">
        <f>IFERROR(IF($B$2= VLOOKUP(LEFT(Table1[Objetivo estratégico],255),Table2[[#All],[255 caracteres]:[CodObjEst]],2,FALSE), CONCATENATE($B$2,".",VLOOKUP(LEFT(Table1[Objetivo estratégico],255),Table2[[#All],[255 caracteres]:[CodObjEst]],3,FALSE)),""),"")</f>
        <v/>
      </c>
      <c r="AM169" s="83" t="str">
        <f>IFERROR(IF(AND(Table1[ID ObjEst]&lt;&gt;"",FIND(Table1[[#This Row],[ID ObjEst]], VLOOKUP(LEFT(Table1[Objetivo operativo],255),Table4[[#All],[255]:[SiglaObjOp]],3,FALSE))), CONCATENATE(VLOOKUP(LEFT(Table1[Objetivo operativo],255),Table4[[#All],[255]:[SiglaObjOp]],3,FALSE),""),""),"")</f>
        <v/>
      </c>
    </row>
    <row r="170" spans="1:39" ht="63.75" customHeight="1" x14ac:dyDescent="0.3">
      <c r="A170" s="74"/>
      <c r="B170" s="74"/>
      <c r="C170" s="74"/>
      <c r="D170" s="74"/>
      <c r="E170" s="75"/>
      <c r="F170" s="76"/>
      <c r="G170" s="77"/>
      <c r="H170" s="74"/>
      <c r="I170" s="74"/>
      <c r="J170" s="74"/>
      <c r="K170" s="74"/>
      <c r="L170" s="74"/>
      <c r="M170" s="74"/>
      <c r="N170" s="74"/>
      <c r="O170" s="78"/>
      <c r="P170" s="78"/>
      <c r="Q170" s="74"/>
      <c r="R170" s="74"/>
      <c r="S170" s="74"/>
      <c r="T170" s="74"/>
      <c r="U170" s="79"/>
      <c r="V170" s="79"/>
      <c r="W170" s="74" t="str">
        <f>IF(NOT(ISBLANK(Table1[Fecha Inicio])),YEAR(Table1[Fecha Inicio]),"")</f>
        <v/>
      </c>
      <c r="X170" s="80"/>
      <c r="Y170" s="77" t="str">
        <f>IF(AND(NOT(ISBLANK(Table1[Fecha Inicio])),NOT(ISBLANK(Table1[Fecha Fin])),YEAR(Table1[[#This Row],[Fecha Fin]]&gt;=Table1[[#This Row],[1er año]])),Table1[[#This Row],[1er año]]+1,"")</f>
        <v/>
      </c>
      <c r="Z170" s="80"/>
      <c r="AA170" s="77" t="str">
        <f>IF(AND(NOT(ISBLANK(Table1[Fecha Inicio])),NOT(ISBLANK(Table1[Fecha Fin])),YEAR(Table1[[#This Row],[Fecha Fin]])&gt;Table1[[#This Row],[2do Año]]),Table1[[#This Row],[2do Año]]+1,"")</f>
        <v/>
      </c>
      <c r="AB170" s="80"/>
      <c r="AC170" s="77" t="str">
        <f>IF(AND(NOT(ISBLANK(Table1[Fecha Inicio])),NOT(ISBLANK(Table1[Fecha Fin])),YEAR(Table1[[#This Row],[Fecha Fin]])&gt;Table1[[#This Row],[3er Año]]),Table1[[#This Row],[3er Año]]+1,"")</f>
        <v/>
      </c>
      <c r="AD170" s="80"/>
      <c r="AE170" s="80">
        <f>SUM(Table1[Presupuesto 1er Año],Table1[Presupuesto 2do Año],Table1[Presupuesto 3er Año],Table1[Presupuesto 4to Año])</f>
        <v>0</v>
      </c>
      <c r="AF170" s="81"/>
      <c r="AG170" s="74"/>
      <c r="AH170" s="74"/>
      <c r="AI170" s="74"/>
      <c r="AJ170" s="76"/>
      <c r="AK170" s="76"/>
      <c r="AL170" s="82" t="str">
        <f>IFERROR(IF($B$2= VLOOKUP(LEFT(Table1[Objetivo estratégico],255),Table2[[#All],[255 caracteres]:[CodObjEst]],2,FALSE), CONCATENATE($B$2,".",VLOOKUP(LEFT(Table1[Objetivo estratégico],255),Table2[[#All],[255 caracteres]:[CodObjEst]],3,FALSE)),""),"")</f>
        <v/>
      </c>
      <c r="AM170" s="83" t="str">
        <f>IFERROR(IF(AND(Table1[ID ObjEst]&lt;&gt;"",FIND(Table1[[#This Row],[ID ObjEst]], VLOOKUP(LEFT(Table1[Objetivo operativo],255),Table4[[#All],[255]:[SiglaObjOp]],3,FALSE))), CONCATENATE(VLOOKUP(LEFT(Table1[Objetivo operativo],255),Table4[[#All],[255]:[SiglaObjOp]],3,FALSE),""),""),"")</f>
        <v/>
      </c>
    </row>
    <row r="171" spans="1:39" ht="63.75" customHeight="1" x14ac:dyDescent="0.3">
      <c r="A171" s="74"/>
      <c r="B171" s="74"/>
      <c r="C171" s="74"/>
      <c r="D171" s="74"/>
      <c r="E171" s="75"/>
      <c r="F171" s="76"/>
      <c r="G171" s="77"/>
      <c r="H171" s="74"/>
      <c r="I171" s="74"/>
      <c r="J171" s="74"/>
      <c r="K171" s="74"/>
      <c r="L171" s="74"/>
      <c r="M171" s="74"/>
      <c r="N171" s="74"/>
      <c r="O171" s="78"/>
      <c r="P171" s="78"/>
      <c r="Q171" s="74"/>
      <c r="R171" s="74"/>
      <c r="S171" s="74"/>
      <c r="T171" s="74"/>
      <c r="U171" s="79"/>
      <c r="V171" s="79"/>
      <c r="W171" s="74" t="str">
        <f>IF(NOT(ISBLANK(Table1[Fecha Inicio])),YEAR(Table1[Fecha Inicio]),"")</f>
        <v/>
      </c>
      <c r="X171" s="80"/>
      <c r="Y171" s="77" t="str">
        <f>IF(AND(NOT(ISBLANK(Table1[Fecha Inicio])),NOT(ISBLANK(Table1[Fecha Fin])),YEAR(Table1[[#This Row],[Fecha Fin]]&gt;=Table1[[#This Row],[1er año]])),Table1[[#This Row],[1er año]]+1,"")</f>
        <v/>
      </c>
      <c r="Z171" s="80"/>
      <c r="AA171" s="77" t="str">
        <f>IF(AND(NOT(ISBLANK(Table1[Fecha Inicio])),NOT(ISBLANK(Table1[Fecha Fin])),YEAR(Table1[[#This Row],[Fecha Fin]])&gt;Table1[[#This Row],[2do Año]]),Table1[[#This Row],[2do Año]]+1,"")</f>
        <v/>
      </c>
      <c r="AB171" s="80"/>
      <c r="AC171" s="77" t="str">
        <f>IF(AND(NOT(ISBLANK(Table1[Fecha Inicio])),NOT(ISBLANK(Table1[Fecha Fin])),YEAR(Table1[[#This Row],[Fecha Fin]])&gt;Table1[[#This Row],[3er Año]]),Table1[[#This Row],[3er Año]]+1,"")</f>
        <v/>
      </c>
      <c r="AD171" s="80"/>
      <c r="AE171" s="80">
        <f>SUM(Table1[Presupuesto 1er Año],Table1[Presupuesto 2do Año],Table1[Presupuesto 3er Año],Table1[Presupuesto 4to Año])</f>
        <v>0</v>
      </c>
      <c r="AF171" s="81"/>
      <c r="AG171" s="74"/>
      <c r="AH171" s="74"/>
      <c r="AI171" s="74"/>
      <c r="AJ171" s="76"/>
      <c r="AK171" s="76"/>
      <c r="AL171" s="82" t="str">
        <f>IFERROR(IF($B$2= VLOOKUP(LEFT(Table1[Objetivo estratégico],255),Table2[[#All],[255 caracteres]:[CodObjEst]],2,FALSE), CONCATENATE($B$2,".",VLOOKUP(LEFT(Table1[Objetivo estratégico],255),Table2[[#All],[255 caracteres]:[CodObjEst]],3,FALSE)),""),"")</f>
        <v/>
      </c>
      <c r="AM171" s="83" t="str">
        <f>IFERROR(IF(AND(Table1[ID ObjEst]&lt;&gt;"",FIND(Table1[[#This Row],[ID ObjEst]], VLOOKUP(LEFT(Table1[Objetivo operativo],255),Table4[[#All],[255]:[SiglaObjOp]],3,FALSE))), CONCATENATE(VLOOKUP(LEFT(Table1[Objetivo operativo],255),Table4[[#All],[255]:[SiglaObjOp]],3,FALSE),""),""),"")</f>
        <v/>
      </c>
    </row>
    <row r="172" spans="1:39" ht="63.75" customHeight="1" x14ac:dyDescent="0.3">
      <c r="A172" s="74"/>
      <c r="B172" s="74"/>
      <c r="C172" s="74"/>
      <c r="D172" s="74"/>
      <c r="E172" s="75"/>
      <c r="F172" s="76"/>
      <c r="G172" s="77"/>
      <c r="H172" s="74"/>
      <c r="I172" s="74"/>
      <c r="J172" s="74"/>
      <c r="K172" s="74"/>
      <c r="L172" s="74"/>
      <c r="M172" s="74"/>
      <c r="N172" s="74"/>
      <c r="O172" s="78"/>
      <c r="P172" s="78"/>
      <c r="Q172" s="74"/>
      <c r="R172" s="74"/>
      <c r="S172" s="74"/>
      <c r="T172" s="74"/>
      <c r="U172" s="79"/>
      <c r="V172" s="79"/>
      <c r="W172" s="74" t="str">
        <f>IF(NOT(ISBLANK(Table1[Fecha Inicio])),YEAR(Table1[Fecha Inicio]),"")</f>
        <v/>
      </c>
      <c r="X172" s="80"/>
      <c r="Y172" s="77" t="str">
        <f>IF(AND(NOT(ISBLANK(Table1[Fecha Inicio])),NOT(ISBLANK(Table1[Fecha Fin])),YEAR(Table1[[#This Row],[Fecha Fin]]&gt;=Table1[[#This Row],[1er año]])),Table1[[#This Row],[1er año]]+1,"")</f>
        <v/>
      </c>
      <c r="Z172" s="80"/>
      <c r="AA172" s="77" t="str">
        <f>IF(AND(NOT(ISBLANK(Table1[Fecha Inicio])),NOT(ISBLANK(Table1[Fecha Fin])),YEAR(Table1[[#This Row],[Fecha Fin]])&gt;Table1[[#This Row],[2do Año]]),Table1[[#This Row],[2do Año]]+1,"")</f>
        <v/>
      </c>
      <c r="AB172" s="80"/>
      <c r="AC172" s="77" t="str">
        <f>IF(AND(NOT(ISBLANK(Table1[Fecha Inicio])),NOT(ISBLANK(Table1[Fecha Fin])),YEAR(Table1[[#This Row],[Fecha Fin]])&gt;Table1[[#This Row],[3er Año]]),Table1[[#This Row],[3er Año]]+1,"")</f>
        <v/>
      </c>
      <c r="AD172" s="80"/>
      <c r="AE172" s="80">
        <f>SUM(Table1[Presupuesto 1er Año],Table1[Presupuesto 2do Año],Table1[Presupuesto 3er Año],Table1[Presupuesto 4to Año])</f>
        <v>0</v>
      </c>
      <c r="AF172" s="81"/>
      <c r="AG172" s="74"/>
      <c r="AH172" s="74"/>
      <c r="AI172" s="74"/>
      <c r="AJ172" s="76"/>
      <c r="AK172" s="76"/>
      <c r="AL172" s="82" t="str">
        <f>IFERROR(IF($B$2= VLOOKUP(LEFT(Table1[Objetivo estratégico],255),Table2[[#All],[255 caracteres]:[CodObjEst]],2,FALSE), CONCATENATE($B$2,".",VLOOKUP(LEFT(Table1[Objetivo estratégico],255),Table2[[#All],[255 caracteres]:[CodObjEst]],3,FALSE)),""),"")</f>
        <v/>
      </c>
      <c r="AM172" s="83" t="str">
        <f>IFERROR(IF(AND(Table1[ID ObjEst]&lt;&gt;"",FIND(Table1[[#This Row],[ID ObjEst]], VLOOKUP(LEFT(Table1[Objetivo operativo],255),Table4[[#All],[255]:[SiglaObjOp]],3,FALSE))), CONCATENATE(VLOOKUP(LEFT(Table1[Objetivo operativo],255),Table4[[#All],[255]:[SiglaObjOp]],3,FALSE),""),""),"")</f>
        <v/>
      </c>
    </row>
    <row r="173" spans="1:39" ht="63.75" customHeight="1" x14ac:dyDescent="0.3">
      <c r="A173" s="74"/>
      <c r="B173" s="74"/>
      <c r="C173" s="74"/>
      <c r="D173" s="74"/>
      <c r="E173" s="75"/>
      <c r="F173" s="76"/>
      <c r="G173" s="77"/>
      <c r="H173" s="74"/>
      <c r="I173" s="74"/>
      <c r="J173" s="74"/>
      <c r="K173" s="74"/>
      <c r="L173" s="74"/>
      <c r="M173" s="74"/>
      <c r="N173" s="74"/>
      <c r="O173" s="78"/>
      <c r="P173" s="78"/>
      <c r="Q173" s="74"/>
      <c r="R173" s="74"/>
      <c r="S173" s="74"/>
      <c r="T173" s="74"/>
      <c r="U173" s="79"/>
      <c r="V173" s="79"/>
      <c r="W173" s="74" t="str">
        <f>IF(NOT(ISBLANK(Table1[Fecha Inicio])),YEAR(Table1[Fecha Inicio]),"")</f>
        <v/>
      </c>
      <c r="X173" s="80"/>
      <c r="Y173" s="77" t="str">
        <f>IF(AND(NOT(ISBLANK(Table1[Fecha Inicio])),NOT(ISBLANK(Table1[Fecha Fin])),YEAR(Table1[[#This Row],[Fecha Fin]]&gt;=Table1[[#This Row],[1er año]])),Table1[[#This Row],[1er año]]+1,"")</f>
        <v/>
      </c>
      <c r="Z173" s="80"/>
      <c r="AA173" s="77" t="str">
        <f>IF(AND(NOT(ISBLANK(Table1[Fecha Inicio])),NOT(ISBLANK(Table1[Fecha Fin])),YEAR(Table1[[#This Row],[Fecha Fin]])&gt;Table1[[#This Row],[2do Año]]),Table1[[#This Row],[2do Año]]+1,"")</f>
        <v/>
      </c>
      <c r="AB173" s="80"/>
      <c r="AC173" s="77" t="str">
        <f>IF(AND(NOT(ISBLANK(Table1[Fecha Inicio])),NOT(ISBLANK(Table1[Fecha Fin])),YEAR(Table1[[#This Row],[Fecha Fin]])&gt;Table1[[#This Row],[3er Año]]),Table1[[#This Row],[3er Año]]+1,"")</f>
        <v/>
      </c>
      <c r="AD173" s="80"/>
      <c r="AE173" s="80">
        <f>SUM(Table1[Presupuesto 1er Año],Table1[Presupuesto 2do Año],Table1[Presupuesto 3er Año],Table1[Presupuesto 4to Año])</f>
        <v>0</v>
      </c>
      <c r="AF173" s="81"/>
      <c r="AG173" s="74"/>
      <c r="AH173" s="74"/>
      <c r="AI173" s="74"/>
      <c r="AJ173" s="76"/>
      <c r="AK173" s="76"/>
      <c r="AL173" s="82" t="str">
        <f>IFERROR(IF($B$2= VLOOKUP(LEFT(Table1[Objetivo estratégico],255),Table2[[#All],[255 caracteres]:[CodObjEst]],2,FALSE), CONCATENATE($B$2,".",VLOOKUP(LEFT(Table1[Objetivo estratégico],255),Table2[[#All],[255 caracteres]:[CodObjEst]],3,FALSE)),""),"")</f>
        <v/>
      </c>
      <c r="AM173" s="83" t="str">
        <f>IFERROR(IF(AND(Table1[ID ObjEst]&lt;&gt;"",FIND(Table1[[#This Row],[ID ObjEst]], VLOOKUP(LEFT(Table1[Objetivo operativo],255),Table4[[#All],[255]:[SiglaObjOp]],3,FALSE))), CONCATENATE(VLOOKUP(LEFT(Table1[Objetivo operativo],255),Table4[[#All],[255]:[SiglaObjOp]],3,FALSE),""),""),"")</f>
        <v/>
      </c>
    </row>
    <row r="174" spans="1:39" ht="63.75" customHeight="1" x14ac:dyDescent="0.3">
      <c r="A174" s="74"/>
      <c r="B174" s="74"/>
      <c r="C174" s="74"/>
      <c r="D174" s="74"/>
      <c r="E174" s="75"/>
      <c r="F174" s="76"/>
      <c r="G174" s="77"/>
      <c r="H174" s="74"/>
      <c r="I174" s="74"/>
      <c r="J174" s="74"/>
      <c r="K174" s="74"/>
      <c r="L174" s="74"/>
      <c r="M174" s="74"/>
      <c r="N174" s="74"/>
      <c r="O174" s="78"/>
      <c r="P174" s="78"/>
      <c r="Q174" s="74"/>
      <c r="R174" s="74"/>
      <c r="S174" s="74"/>
      <c r="T174" s="74"/>
      <c r="U174" s="79"/>
      <c r="V174" s="79"/>
      <c r="W174" s="74" t="str">
        <f>IF(NOT(ISBLANK(Table1[Fecha Inicio])),YEAR(Table1[Fecha Inicio]),"")</f>
        <v/>
      </c>
      <c r="X174" s="80"/>
      <c r="Y174" s="77" t="str">
        <f>IF(AND(NOT(ISBLANK(Table1[Fecha Inicio])),NOT(ISBLANK(Table1[Fecha Fin])),YEAR(Table1[[#This Row],[Fecha Fin]]&gt;=Table1[[#This Row],[1er año]])),Table1[[#This Row],[1er año]]+1,"")</f>
        <v/>
      </c>
      <c r="Z174" s="80"/>
      <c r="AA174" s="77" t="str">
        <f>IF(AND(NOT(ISBLANK(Table1[Fecha Inicio])),NOT(ISBLANK(Table1[Fecha Fin])),YEAR(Table1[[#This Row],[Fecha Fin]])&gt;Table1[[#This Row],[2do Año]]),Table1[[#This Row],[2do Año]]+1,"")</f>
        <v/>
      </c>
      <c r="AB174" s="80"/>
      <c r="AC174" s="77" t="str">
        <f>IF(AND(NOT(ISBLANK(Table1[Fecha Inicio])),NOT(ISBLANK(Table1[Fecha Fin])),YEAR(Table1[[#This Row],[Fecha Fin]])&gt;Table1[[#This Row],[3er Año]]),Table1[[#This Row],[3er Año]]+1,"")</f>
        <v/>
      </c>
      <c r="AD174" s="80"/>
      <c r="AE174" s="80">
        <f>SUM(Table1[Presupuesto 1er Año],Table1[Presupuesto 2do Año],Table1[Presupuesto 3er Año],Table1[Presupuesto 4to Año])</f>
        <v>0</v>
      </c>
      <c r="AF174" s="81"/>
      <c r="AG174" s="74"/>
      <c r="AH174" s="74"/>
      <c r="AI174" s="74"/>
      <c r="AJ174" s="76"/>
      <c r="AK174" s="76"/>
      <c r="AL174" s="82" t="str">
        <f>IFERROR(IF($B$2= VLOOKUP(LEFT(Table1[Objetivo estratégico],255),Table2[[#All],[255 caracteres]:[CodObjEst]],2,FALSE), CONCATENATE($B$2,".",VLOOKUP(LEFT(Table1[Objetivo estratégico],255),Table2[[#All],[255 caracteres]:[CodObjEst]],3,FALSE)),""),"")</f>
        <v/>
      </c>
      <c r="AM174" s="83" t="str">
        <f>IFERROR(IF(AND(Table1[ID ObjEst]&lt;&gt;"",FIND(Table1[[#This Row],[ID ObjEst]], VLOOKUP(LEFT(Table1[Objetivo operativo],255),Table4[[#All],[255]:[SiglaObjOp]],3,FALSE))), CONCATENATE(VLOOKUP(LEFT(Table1[Objetivo operativo],255),Table4[[#All],[255]:[SiglaObjOp]],3,FALSE),""),""),"")</f>
        <v/>
      </c>
    </row>
    <row r="175" spans="1:39" ht="63.75" customHeight="1" x14ac:dyDescent="0.3">
      <c r="A175" s="74"/>
      <c r="B175" s="74"/>
      <c r="C175" s="74"/>
      <c r="D175" s="74"/>
      <c r="E175" s="75"/>
      <c r="F175" s="76"/>
      <c r="G175" s="77"/>
      <c r="H175" s="74"/>
      <c r="I175" s="74"/>
      <c r="J175" s="74"/>
      <c r="K175" s="74"/>
      <c r="L175" s="74"/>
      <c r="M175" s="74"/>
      <c r="N175" s="74"/>
      <c r="O175" s="78"/>
      <c r="P175" s="78"/>
      <c r="Q175" s="74"/>
      <c r="R175" s="74"/>
      <c r="S175" s="74"/>
      <c r="T175" s="74"/>
      <c r="U175" s="79"/>
      <c r="V175" s="79"/>
      <c r="W175" s="74" t="str">
        <f>IF(NOT(ISBLANK(Table1[Fecha Inicio])),YEAR(Table1[Fecha Inicio]),"")</f>
        <v/>
      </c>
      <c r="X175" s="80"/>
      <c r="Y175" s="77" t="str">
        <f>IF(AND(NOT(ISBLANK(Table1[Fecha Inicio])),NOT(ISBLANK(Table1[Fecha Fin])),YEAR(Table1[[#This Row],[Fecha Fin]]&gt;=Table1[[#This Row],[1er año]])),Table1[[#This Row],[1er año]]+1,"")</f>
        <v/>
      </c>
      <c r="Z175" s="80"/>
      <c r="AA175" s="77" t="str">
        <f>IF(AND(NOT(ISBLANK(Table1[Fecha Inicio])),NOT(ISBLANK(Table1[Fecha Fin])),YEAR(Table1[[#This Row],[Fecha Fin]])&gt;Table1[[#This Row],[2do Año]]),Table1[[#This Row],[2do Año]]+1,"")</f>
        <v/>
      </c>
      <c r="AB175" s="80"/>
      <c r="AC175" s="77" t="str">
        <f>IF(AND(NOT(ISBLANK(Table1[Fecha Inicio])),NOT(ISBLANK(Table1[Fecha Fin])),YEAR(Table1[[#This Row],[Fecha Fin]])&gt;Table1[[#This Row],[3er Año]]),Table1[[#This Row],[3er Año]]+1,"")</f>
        <v/>
      </c>
      <c r="AD175" s="80"/>
      <c r="AE175" s="80">
        <f>SUM(Table1[Presupuesto 1er Año],Table1[Presupuesto 2do Año],Table1[Presupuesto 3er Año],Table1[Presupuesto 4to Año])</f>
        <v>0</v>
      </c>
      <c r="AF175" s="81"/>
      <c r="AG175" s="74"/>
      <c r="AH175" s="74"/>
      <c r="AI175" s="74"/>
      <c r="AJ175" s="76"/>
      <c r="AK175" s="76"/>
      <c r="AL175" s="82" t="str">
        <f>IFERROR(IF($B$2= VLOOKUP(LEFT(Table1[Objetivo estratégico],255),Table2[[#All],[255 caracteres]:[CodObjEst]],2,FALSE), CONCATENATE($B$2,".",VLOOKUP(LEFT(Table1[Objetivo estratégico],255),Table2[[#All],[255 caracteres]:[CodObjEst]],3,FALSE)),""),"")</f>
        <v/>
      </c>
      <c r="AM175" s="83" t="str">
        <f>IFERROR(IF(AND(Table1[ID ObjEst]&lt;&gt;"",FIND(Table1[[#This Row],[ID ObjEst]], VLOOKUP(LEFT(Table1[Objetivo operativo],255),Table4[[#All],[255]:[SiglaObjOp]],3,FALSE))), CONCATENATE(VLOOKUP(LEFT(Table1[Objetivo operativo],255),Table4[[#All],[255]:[SiglaObjOp]],3,FALSE),""),""),"")</f>
        <v/>
      </c>
    </row>
    <row r="176" spans="1:39" ht="63.75" customHeight="1" x14ac:dyDescent="0.3">
      <c r="A176" s="74"/>
      <c r="B176" s="74"/>
      <c r="C176" s="74"/>
      <c r="D176" s="74"/>
      <c r="E176" s="75"/>
      <c r="F176" s="76"/>
      <c r="G176" s="77"/>
      <c r="H176" s="74"/>
      <c r="I176" s="74"/>
      <c r="J176" s="74"/>
      <c r="K176" s="74"/>
      <c r="L176" s="74"/>
      <c r="M176" s="74"/>
      <c r="N176" s="74"/>
      <c r="O176" s="78"/>
      <c r="P176" s="78"/>
      <c r="Q176" s="74"/>
      <c r="R176" s="74"/>
      <c r="S176" s="74"/>
      <c r="T176" s="74"/>
      <c r="U176" s="79"/>
      <c r="V176" s="79"/>
      <c r="W176" s="74" t="str">
        <f>IF(NOT(ISBLANK(Table1[Fecha Inicio])),YEAR(Table1[Fecha Inicio]),"")</f>
        <v/>
      </c>
      <c r="X176" s="80"/>
      <c r="Y176" s="77" t="str">
        <f>IF(AND(NOT(ISBLANK(Table1[Fecha Inicio])),NOT(ISBLANK(Table1[Fecha Fin])),YEAR(Table1[[#This Row],[Fecha Fin]]&gt;=Table1[[#This Row],[1er año]])),Table1[[#This Row],[1er año]]+1,"")</f>
        <v/>
      </c>
      <c r="Z176" s="80"/>
      <c r="AA176" s="77" t="str">
        <f>IF(AND(NOT(ISBLANK(Table1[Fecha Inicio])),NOT(ISBLANK(Table1[Fecha Fin])),YEAR(Table1[[#This Row],[Fecha Fin]])&gt;Table1[[#This Row],[2do Año]]),Table1[[#This Row],[2do Año]]+1,"")</f>
        <v/>
      </c>
      <c r="AB176" s="80"/>
      <c r="AC176" s="77" t="str">
        <f>IF(AND(NOT(ISBLANK(Table1[Fecha Inicio])),NOT(ISBLANK(Table1[Fecha Fin])),YEAR(Table1[[#This Row],[Fecha Fin]])&gt;Table1[[#This Row],[3er Año]]),Table1[[#This Row],[3er Año]]+1,"")</f>
        <v/>
      </c>
      <c r="AD176" s="80"/>
      <c r="AE176" s="80">
        <f>SUM(Table1[Presupuesto 1er Año],Table1[Presupuesto 2do Año],Table1[Presupuesto 3er Año],Table1[Presupuesto 4to Año])</f>
        <v>0</v>
      </c>
      <c r="AF176" s="81"/>
      <c r="AG176" s="74"/>
      <c r="AH176" s="74"/>
      <c r="AI176" s="74"/>
      <c r="AJ176" s="76"/>
      <c r="AK176" s="76"/>
      <c r="AL176" s="82" t="str">
        <f>IFERROR(IF($B$2= VLOOKUP(LEFT(Table1[Objetivo estratégico],255),Table2[[#All],[255 caracteres]:[CodObjEst]],2,FALSE), CONCATENATE($B$2,".",VLOOKUP(LEFT(Table1[Objetivo estratégico],255),Table2[[#All],[255 caracteres]:[CodObjEst]],3,FALSE)),""),"")</f>
        <v/>
      </c>
      <c r="AM176" s="83" t="str">
        <f>IFERROR(IF(AND(Table1[ID ObjEst]&lt;&gt;"",FIND(Table1[[#This Row],[ID ObjEst]], VLOOKUP(LEFT(Table1[Objetivo operativo],255),Table4[[#All],[255]:[SiglaObjOp]],3,FALSE))), CONCATENATE(VLOOKUP(LEFT(Table1[Objetivo operativo],255),Table4[[#All],[255]:[SiglaObjOp]],3,FALSE),""),""),"")</f>
        <v/>
      </c>
    </row>
    <row r="177" spans="1:39" ht="63.75" customHeight="1" x14ac:dyDescent="0.3">
      <c r="A177" s="74"/>
      <c r="B177" s="74"/>
      <c r="C177" s="74"/>
      <c r="D177" s="74"/>
      <c r="E177" s="75"/>
      <c r="F177" s="76"/>
      <c r="G177" s="77"/>
      <c r="H177" s="74"/>
      <c r="I177" s="74"/>
      <c r="J177" s="74"/>
      <c r="K177" s="74"/>
      <c r="L177" s="74"/>
      <c r="M177" s="74"/>
      <c r="N177" s="74"/>
      <c r="O177" s="78"/>
      <c r="P177" s="78"/>
      <c r="Q177" s="74"/>
      <c r="R177" s="74"/>
      <c r="S177" s="74"/>
      <c r="T177" s="74"/>
      <c r="U177" s="79"/>
      <c r="V177" s="79"/>
      <c r="W177" s="74" t="str">
        <f>IF(NOT(ISBLANK(Table1[Fecha Inicio])),YEAR(Table1[Fecha Inicio]),"")</f>
        <v/>
      </c>
      <c r="X177" s="80"/>
      <c r="Y177" s="77" t="str">
        <f>IF(AND(NOT(ISBLANK(Table1[Fecha Inicio])),NOT(ISBLANK(Table1[Fecha Fin])),YEAR(Table1[[#This Row],[Fecha Fin]]&gt;=Table1[[#This Row],[1er año]])),Table1[[#This Row],[1er año]]+1,"")</f>
        <v/>
      </c>
      <c r="Z177" s="80"/>
      <c r="AA177" s="77" t="str">
        <f>IF(AND(NOT(ISBLANK(Table1[Fecha Inicio])),NOT(ISBLANK(Table1[Fecha Fin])),YEAR(Table1[[#This Row],[Fecha Fin]])&gt;Table1[[#This Row],[2do Año]]),Table1[[#This Row],[2do Año]]+1,"")</f>
        <v/>
      </c>
      <c r="AB177" s="80"/>
      <c r="AC177" s="77" t="str">
        <f>IF(AND(NOT(ISBLANK(Table1[Fecha Inicio])),NOT(ISBLANK(Table1[Fecha Fin])),YEAR(Table1[[#This Row],[Fecha Fin]])&gt;Table1[[#This Row],[3er Año]]),Table1[[#This Row],[3er Año]]+1,"")</f>
        <v/>
      </c>
      <c r="AD177" s="80"/>
      <c r="AE177" s="80">
        <f>SUM(Table1[Presupuesto 1er Año],Table1[Presupuesto 2do Año],Table1[Presupuesto 3er Año],Table1[Presupuesto 4to Año])</f>
        <v>0</v>
      </c>
      <c r="AF177" s="81"/>
      <c r="AG177" s="74"/>
      <c r="AH177" s="74"/>
      <c r="AI177" s="74"/>
      <c r="AJ177" s="76"/>
      <c r="AK177" s="76"/>
      <c r="AL177" s="82" t="str">
        <f>IFERROR(IF($B$2= VLOOKUP(LEFT(Table1[Objetivo estratégico],255),Table2[[#All],[255 caracteres]:[CodObjEst]],2,FALSE), CONCATENATE($B$2,".",VLOOKUP(LEFT(Table1[Objetivo estratégico],255),Table2[[#All],[255 caracteres]:[CodObjEst]],3,FALSE)),""),"")</f>
        <v/>
      </c>
      <c r="AM177" s="83" t="str">
        <f>IFERROR(IF(AND(Table1[ID ObjEst]&lt;&gt;"",FIND(Table1[[#This Row],[ID ObjEst]], VLOOKUP(LEFT(Table1[Objetivo operativo],255),Table4[[#All],[255]:[SiglaObjOp]],3,FALSE))), CONCATENATE(VLOOKUP(LEFT(Table1[Objetivo operativo],255),Table4[[#All],[255]:[SiglaObjOp]],3,FALSE),""),""),"")</f>
        <v/>
      </c>
    </row>
    <row r="178" spans="1:39" ht="63.75" customHeight="1" x14ac:dyDescent="0.3">
      <c r="A178" s="74"/>
      <c r="B178" s="74"/>
      <c r="C178" s="74"/>
      <c r="D178" s="74"/>
      <c r="E178" s="75"/>
      <c r="F178" s="76"/>
      <c r="G178" s="77"/>
      <c r="H178" s="74"/>
      <c r="I178" s="74"/>
      <c r="J178" s="74"/>
      <c r="K178" s="74"/>
      <c r="L178" s="74"/>
      <c r="M178" s="74"/>
      <c r="N178" s="74"/>
      <c r="O178" s="78"/>
      <c r="P178" s="78"/>
      <c r="Q178" s="74"/>
      <c r="R178" s="74"/>
      <c r="S178" s="74"/>
      <c r="T178" s="74"/>
      <c r="U178" s="79"/>
      <c r="V178" s="79"/>
      <c r="W178" s="74" t="str">
        <f>IF(NOT(ISBLANK(Table1[Fecha Inicio])),YEAR(Table1[Fecha Inicio]),"")</f>
        <v/>
      </c>
      <c r="X178" s="80"/>
      <c r="Y178" s="77" t="str">
        <f>IF(AND(NOT(ISBLANK(Table1[Fecha Inicio])),NOT(ISBLANK(Table1[Fecha Fin])),YEAR(Table1[[#This Row],[Fecha Fin]]&gt;=Table1[[#This Row],[1er año]])),Table1[[#This Row],[1er año]]+1,"")</f>
        <v/>
      </c>
      <c r="Z178" s="80"/>
      <c r="AA178" s="77" t="str">
        <f>IF(AND(NOT(ISBLANK(Table1[Fecha Inicio])),NOT(ISBLANK(Table1[Fecha Fin])),YEAR(Table1[[#This Row],[Fecha Fin]])&gt;Table1[[#This Row],[2do Año]]),Table1[[#This Row],[2do Año]]+1,"")</f>
        <v/>
      </c>
      <c r="AB178" s="80"/>
      <c r="AC178" s="77" t="str">
        <f>IF(AND(NOT(ISBLANK(Table1[Fecha Inicio])),NOT(ISBLANK(Table1[Fecha Fin])),YEAR(Table1[[#This Row],[Fecha Fin]])&gt;Table1[[#This Row],[3er Año]]),Table1[[#This Row],[3er Año]]+1,"")</f>
        <v/>
      </c>
      <c r="AD178" s="80"/>
      <c r="AE178" s="80">
        <f>SUM(Table1[Presupuesto 1er Año],Table1[Presupuesto 2do Año],Table1[Presupuesto 3er Año],Table1[Presupuesto 4to Año])</f>
        <v>0</v>
      </c>
      <c r="AF178" s="81"/>
      <c r="AG178" s="74"/>
      <c r="AH178" s="74"/>
      <c r="AI178" s="74"/>
      <c r="AJ178" s="76"/>
      <c r="AK178" s="76"/>
      <c r="AL178" s="82" t="str">
        <f>IFERROR(IF($B$2= VLOOKUP(LEFT(Table1[Objetivo estratégico],255),Table2[[#All],[255 caracteres]:[CodObjEst]],2,FALSE), CONCATENATE($B$2,".",VLOOKUP(LEFT(Table1[Objetivo estratégico],255),Table2[[#All],[255 caracteres]:[CodObjEst]],3,FALSE)),""),"")</f>
        <v/>
      </c>
      <c r="AM178" s="83" t="str">
        <f>IFERROR(IF(AND(Table1[ID ObjEst]&lt;&gt;"",FIND(Table1[[#This Row],[ID ObjEst]], VLOOKUP(LEFT(Table1[Objetivo operativo],255),Table4[[#All],[255]:[SiglaObjOp]],3,FALSE))), CONCATENATE(VLOOKUP(LEFT(Table1[Objetivo operativo],255),Table4[[#All],[255]:[SiglaObjOp]],3,FALSE),""),""),"")</f>
        <v/>
      </c>
    </row>
    <row r="179" spans="1:39" ht="63.75" customHeight="1" x14ac:dyDescent="0.3">
      <c r="A179" s="74"/>
      <c r="B179" s="74"/>
      <c r="C179" s="74"/>
      <c r="D179" s="74"/>
      <c r="E179" s="75"/>
      <c r="F179" s="76"/>
      <c r="G179" s="77"/>
      <c r="H179" s="74"/>
      <c r="I179" s="74"/>
      <c r="J179" s="74"/>
      <c r="K179" s="74"/>
      <c r="L179" s="74"/>
      <c r="M179" s="74"/>
      <c r="N179" s="74"/>
      <c r="O179" s="78"/>
      <c r="P179" s="78"/>
      <c r="Q179" s="74"/>
      <c r="R179" s="74"/>
      <c r="S179" s="74"/>
      <c r="T179" s="74"/>
      <c r="U179" s="79"/>
      <c r="V179" s="79"/>
      <c r="W179" s="74" t="str">
        <f>IF(NOT(ISBLANK(Table1[Fecha Inicio])),YEAR(Table1[Fecha Inicio]),"")</f>
        <v/>
      </c>
      <c r="X179" s="80"/>
      <c r="Y179" s="77" t="str">
        <f>IF(AND(NOT(ISBLANK(Table1[Fecha Inicio])),NOT(ISBLANK(Table1[Fecha Fin])),YEAR(Table1[[#This Row],[Fecha Fin]]&gt;=Table1[[#This Row],[1er año]])),Table1[[#This Row],[1er año]]+1,"")</f>
        <v/>
      </c>
      <c r="Z179" s="80"/>
      <c r="AA179" s="77" t="str">
        <f>IF(AND(NOT(ISBLANK(Table1[Fecha Inicio])),NOT(ISBLANK(Table1[Fecha Fin])),YEAR(Table1[[#This Row],[Fecha Fin]])&gt;Table1[[#This Row],[2do Año]]),Table1[[#This Row],[2do Año]]+1,"")</f>
        <v/>
      </c>
      <c r="AB179" s="80"/>
      <c r="AC179" s="77" t="str">
        <f>IF(AND(NOT(ISBLANK(Table1[Fecha Inicio])),NOT(ISBLANK(Table1[Fecha Fin])),YEAR(Table1[[#This Row],[Fecha Fin]])&gt;Table1[[#This Row],[3er Año]]),Table1[[#This Row],[3er Año]]+1,"")</f>
        <v/>
      </c>
      <c r="AD179" s="80"/>
      <c r="AE179" s="80">
        <f>SUM(Table1[Presupuesto 1er Año],Table1[Presupuesto 2do Año],Table1[Presupuesto 3er Año],Table1[Presupuesto 4to Año])</f>
        <v>0</v>
      </c>
      <c r="AF179" s="81"/>
      <c r="AG179" s="74"/>
      <c r="AH179" s="74"/>
      <c r="AI179" s="74"/>
      <c r="AJ179" s="76"/>
      <c r="AK179" s="76"/>
      <c r="AL179" s="82" t="str">
        <f>IFERROR(IF($B$2= VLOOKUP(LEFT(Table1[Objetivo estratégico],255),Table2[[#All],[255 caracteres]:[CodObjEst]],2,FALSE), CONCATENATE($B$2,".",VLOOKUP(LEFT(Table1[Objetivo estratégico],255),Table2[[#All],[255 caracteres]:[CodObjEst]],3,FALSE)),""),"")</f>
        <v/>
      </c>
      <c r="AM179" s="83" t="str">
        <f>IFERROR(IF(AND(Table1[ID ObjEst]&lt;&gt;"",FIND(Table1[[#This Row],[ID ObjEst]], VLOOKUP(LEFT(Table1[Objetivo operativo],255),Table4[[#All],[255]:[SiglaObjOp]],3,FALSE))), CONCATENATE(VLOOKUP(LEFT(Table1[Objetivo operativo],255),Table4[[#All],[255]:[SiglaObjOp]],3,FALSE),""),""),"")</f>
        <v/>
      </c>
    </row>
    <row r="180" spans="1:39" ht="63.75" customHeight="1" x14ac:dyDescent="0.3">
      <c r="A180" s="74"/>
      <c r="B180" s="74"/>
      <c r="C180" s="74"/>
      <c r="D180" s="74"/>
      <c r="E180" s="75"/>
      <c r="F180" s="76"/>
      <c r="G180" s="77"/>
      <c r="H180" s="74"/>
      <c r="I180" s="74"/>
      <c r="J180" s="74"/>
      <c r="K180" s="74"/>
      <c r="L180" s="74"/>
      <c r="M180" s="74"/>
      <c r="N180" s="74"/>
      <c r="O180" s="78"/>
      <c r="P180" s="78"/>
      <c r="Q180" s="74"/>
      <c r="R180" s="74"/>
      <c r="S180" s="74"/>
      <c r="T180" s="74"/>
      <c r="U180" s="79"/>
      <c r="V180" s="79"/>
      <c r="W180" s="74" t="str">
        <f>IF(NOT(ISBLANK(Table1[Fecha Inicio])),YEAR(Table1[Fecha Inicio]),"")</f>
        <v/>
      </c>
      <c r="X180" s="80"/>
      <c r="Y180" s="77" t="str">
        <f>IF(AND(NOT(ISBLANK(Table1[Fecha Inicio])),NOT(ISBLANK(Table1[Fecha Fin])),YEAR(Table1[[#This Row],[Fecha Fin]]&gt;=Table1[[#This Row],[1er año]])),Table1[[#This Row],[1er año]]+1,"")</f>
        <v/>
      </c>
      <c r="Z180" s="80"/>
      <c r="AA180" s="77" t="str">
        <f>IF(AND(NOT(ISBLANK(Table1[Fecha Inicio])),NOT(ISBLANK(Table1[Fecha Fin])),YEAR(Table1[[#This Row],[Fecha Fin]])&gt;Table1[[#This Row],[2do Año]]),Table1[[#This Row],[2do Año]]+1,"")</f>
        <v/>
      </c>
      <c r="AB180" s="80"/>
      <c r="AC180" s="77" t="str">
        <f>IF(AND(NOT(ISBLANK(Table1[Fecha Inicio])),NOT(ISBLANK(Table1[Fecha Fin])),YEAR(Table1[[#This Row],[Fecha Fin]])&gt;Table1[[#This Row],[3er Año]]),Table1[[#This Row],[3er Año]]+1,"")</f>
        <v/>
      </c>
      <c r="AD180" s="80"/>
      <c r="AE180" s="80">
        <f>SUM(Table1[Presupuesto 1er Año],Table1[Presupuesto 2do Año],Table1[Presupuesto 3er Año],Table1[Presupuesto 4to Año])</f>
        <v>0</v>
      </c>
      <c r="AF180" s="81"/>
      <c r="AG180" s="74"/>
      <c r="AH180" s="74"/>
      <c r="AI180" s="74"/>
      <c r="AJ180" s="76"/>
      <c r="AK180" s="76"/>
      <c r="AL180" s="82" t="str">
        <f>IFERROR(IF($B$2= VLOOKUP(LEFT(Table1[Objetivo estratégico],255),Table2[[#All],[255 caracteres]:[CodObjEst]],2,FALSE), CONCATENATE($B$2,".",VLOOKUP(LEFT(Table1[Objetivo estratégico],255),Table2[[#All],[255 caracteres]:[CodObjEst]],3,FALSE)),""),"")</f>
        <v/>
      </c>
      <c r="AM180" s="83" t="str">
        <f>IFERROR(IF(AND(Table1[ID ObjEst]&lt;&gt;"",FIND(Table1[[#This Row],[ID ObjEst]], VLOOKUP(LEFT(Table1[Objetivo operativo],255),Table4[[#All],[255]:[SiglaObjOp]],3,FALSE))), CONCATENATE(VLOOKUP(LEFT(Table1[Objetivo operativo],255),Table4[[#All],[255]:[SiglaObjOp]],3,FALSE),""),""),"")</f>
        <v/>
      </c>
    </row>
    <row r="181" spans="1:39" ht="63.75" customHeight="1" x14ac:dyDescent="0.3">
      <c r="A181" s="74"/>
      <c r="B181" s="74"/>
      <c r="C181" s="74"/>
      <c r="D181" s="74"/>
      <c r="E181" s="75"/>
      <c r="F181" s="76"/>
      <c r="G181" s="77"/>
      <c r="H181" s="74"/>
      <c r="I181" s="74"/>
      <c r="J181" s="74"/>
      <c r="K181" s="74"/>
      <c r="L181" s="74"/>
      <c r="M181" s="74"/>
      <c r="N181" s="74"/>
      <c r="O181" s="78"/>
      <c r="P181" s="78"/>
      <c r="Q181" s="74"/>
      <c r="R181" s="74"/>
      <c r="S181" s="74"/>
      <c r="T181" s="74"/>
      <c r="U181" s="79"/>
      <c r="V181" s="79"/>
      <c r="W181" s="74" t="str">
        <f>IF(NOT(ISBLANK(Table1[Fecha Inicio])),YEAR(Table1[Fecha Inicio]),"")</f>
        <v/>
      </c>
      <c r="X181" s="80"/>
      <c r="Y181" s="77" t="str">
        <f>IF(AND(NOT(ISBLANK(Table1[Fecha Inicio])),NOT(ISBLANK(Table1[Fecha Fin])),YEAR(Table1[[#This Row],[Fecha Fin]]&gt;=Table1[[#This Row],[1er año]])),Table1[[#This Row],[1er año]]+1,"")</f>
        <v/>
      </c>
      <c r="Z181" s="80"/>
      <c r="AA181" s="77" t="str">
        <f>IF(AND(NOT(ISBLANK(Table1[Fecha Inicio])),NOT(ISBLANK(Table1[Fecha Fin])),YEAR(Table1[[#This Row],[Fecha Fin]])&gt;Table1[[#This Row],[2do Año]]),Table1[[#This Row],[2do Año]]+1,"")</f>
        <v/>
      </c>
      <c r="AB181" s="80"/>
      <c r="AC181" s="77" t="str">
        <f>IF(AND(NOT(ISBLANK(Table1[Fecha Inicio])),NOT(ISBLANK(Table1[Fecha Fin])),YEAR(Table1[[#This Row],[Fecha Fin]])&gt;Table1[[#This Row],[3er Año]]),Table1[[#This Row],[3er Año]]+1,"")</f>
        <v/>
      </c>
      <c r="AD181" s="80"/>
      <c r="AE181" s="80">
        <f>SUM(Table1[Presupuesto 1er Año],Table1[Presupuesto 2do Año],Table1[Presupuesto 3er Año],Table1[Presupuesto 4to Año])</f>
        <v>0</v>
      </c>
      <c r="AF181" s="81"/>
      <c r="AG181" s="74"/>
      <c r="AH181" s="74"/>
      <c r="AI181" s="74"/>
      <c r="AJ181" s="76"/>
      <c r="AK181" s="76"/>
      <c r="AL181" s="82" t="str">
        <f>IFERROR(IF($B$2= VLOOKUP(LEFT(Table1[Objetivo estratégico],255),Table2[[#All],[255 caracteres]:[CodObjEst]],2,FALSE), CONCATENATE($B$2,".",VLOOKUP(LEFT(Table1[Objetivo estratégico],255),Table2[[#All],[255 caracteres]:[CodObjEst]],3,FALSE)),""),"")</f>
        <v/>
      </c>
      <c r="AM181" s="83" t="str">
        <f>IFERROR(IF(AND(Table1[ID ObjEst]&lt;&gt;"",FIND(Table1[[#This Row],[ID ObjEst]], VLOOKUP(LEFT(Table1[Objetivo operativo],255),Table4[[#All],[255]:[SiglaObjOp]],3,FALSE))), CONCATENATE(VLOOKUP(LEFT(Table1[Objetivo operativo],255),Table4[[#All],[255]:[SiglaObjOp]],3,FALSE),""),""),"")</f>
        <v/>
      </c>
    </row>
    <row r="182" spans="1:39" ht="63.75" customHeight="1" x14ac:dyDescent="0.3">
      <c r="A182" s="74"/>
      <c r="B182" s="74"/>
      <c r="C182" s="74"/>
      <c r="D182" s="74"/>
      <c r="E182" s="75"/>
      <c r="F182" s="76"/>
      <c r="G182" s="77"/>
      <c r="H182" s="74"/>
      <c r="I182" s="74"/>
      <c r="J182" s="74"/>
      <c r="K182" s="74"/>
      <c r="L182" s="74"/>
      <c r="M182" s="74"/>
      <c r="N182" s="74"/>
      <c r="O182" s="78"/>
      <c r="P182" s="78"/>
      <c r="Q182" s="74"/>
      <c r="R182" s="74"/>
      <c r="S182" s="74"/>
      <c r="T182" s="74"/>
      <c r="U182" s="79"/>
      <c r="V182" s="79"/>
      <c r="W182" s="74" t="str">
        <f>IF(NOT(ISBLANK(Table1[Fecha Inicio])),YEAR(Table1[Fecha Inicio]),"")</f>
        <v/>
      </c>
      <c r="X182" s="80"/>
      <c r="Y182" s="77" t="str">
        <f>IF(AND(NOT(ISBLANK(Table1[Fecha Inicio])),NOT(ISBLANK(Table1[Fecha Fin])),YEAR(Table1[[#This Row],[Fecha Fin]]&gt;=Table1[[#This Row],[1er año]])),Table1[[#This Row],[1er año]]+1,"")</f>
        <v/>
      </c>
      <c r="Z182" s="80"/>
      <c r="AA182" s="77" t="str">
        <f>IF(AND(NOT(ISBLANK(Table1[Fecha Inicio])),NOT(ISBLANK(Table1[Fecha Fin])),YEAR(Table1[[#This Row],[Fecha Fin]])&gt;Table1[[#This Row],[2do Año]]),Table1[[#This Row],[2do Año]]+1,"")</f>
        <v/>
      </c>
      <c r="AB182" s="80"/>
      <c r="AC182" s="77" t="str">
        <f>IF(AND(NOT(ISBLANK(Table1[Fecha Inicio])),NOT(ISBLANK(Table1[Fecha Fin])),YEAR(Table1[[#This Row],[Fecha Fin]])&gt;Table1[[#This Row],[3er Año]]),Table1[[#This Row],[3er Año]]+1,"")</f>
        <v/>
      </c>
      <c r="AD182" s="80"/>
      <c r="AE182" s="80">
        <f>SUM(Table1[Presupuesto 1er Año],Table1[Presupuesto 2do Año],Table1[Presupuesto 3er Año],Table1[Presupuesto 4to Año])</f>
        <v>0</v>
      </c>
      <c r="AF182" s="81"/>
      <c r="AG182" s="74"/>
      <c r="AH182" s="74"/>
      <c r="AI182" s="74"/>
      <c r="AJ182" s="76"/>
      <c r="AK182" s="76"/>
      <c r="AL182" s="82" t="str">
        <f>IFERROR(IF($B$2= VLOOKUP(LEFT(Table1[Objetivo estratégico],255),Table2[[#All],[255 caracteres]:[CodObjEst]],2,FALSE), CONCATENATE($B$2,".",VLOOKUP(LEFT(Table1[Objetivo estratégico],255),Table2[[#All],[255 caracteres]:[CodObjEst]],3,FALSE)),""),"")</f>
        <v/>
      </c>
      <c r="AM182" s="83" t="str">
        <f>IFERROR(IF(AND(Table1[ID ObjEst]&lt;&gt;"",FIND(Table1[[#This Row],[ID ObjEst]], VLOOKUP(LEFT(Table1[Objetivo operativo],255),Table4[[#All],[255]:[SiglaObjOp]],3,FALSE))), CONCATENATE(VLOOKUP(LEFT(Table1[Objetivo operativo],255),Table4[[#All],[255]:[SiglaObjOp]],3,FALSE),""),""),"")</f>
        <v/>
      </c>
    </row>
    <row r="183" spans="1:39" ht="63.75" customHeight="1" x14ac:dyDescent="0.3">
      <c r="A183" s="74"/>
      <c r="B183" s="74"/>
      <c r="C183" s="74"/>
      <c r="D183" s="74"/>
      <c r="E183" s="75"/>
      <c r="F183" s="76"/>
      <c r="G183" s="77"/>
      <c r="H183" s="74"/>
      <c r="I183" s="74"/>
      <c r="J183" s="74"/>
      <c r="K183" s="74"/>
      <c r="L183" s="74"/>
      <c r="M183" s="74"/>
      <c r="N183" s="74"/>
      <c r="O183" s="78"/>
      <c r="P183" s="78"/>
      <c r="Q183" s="74"/>
      <c r="R183" s="74"/>
      <c r="S183" s="74"/>
      <c r="T183" s="74"/>
      <c r="U183" s="79"/>
      <c r="V183" s="79"/>
      <c r="W183" s="74" t="str">
        <f>IF(NOT(ISBLANK(Table1[Fecha Inicio])),YEAR(Table1[Fecha Inicio]),"")</f>
        <v/>
      </c>
      <c r="X183" s="80"/>
      <c r="Y183" s="77" t="str">
        <f>IF(AND(NOT(ISBLANK(Table1[Fecha Inicio])),NOT(ISBLANK(Table1[Fecha Fin])),YEAR(Table1[[#This Row],[Fecha Fin]]&gt;=Table1[[#This Row],[1er año]])),Table1[[#This Row],[1er año]]+1,"")</f>
        <v/>
      </c>
      <c r="Z183" s="80"/>
      <c r="AA183" s="77" t="str">
        <f>IF(AND(NOT(ISBLANK(Table1[Fecha Inicio])),NOT(ISBLANK(Table1[Fecha Fin])),YEAR(Table1[[#This Row],[Fecha Fin]])&gt;Table1[[#This Row],[2do Año]]),Table1[[#This Row],[2do Año]]+1,"")</f>
        <v/>
      </c>
      <c r="AB183" s="80"/>
      <c r="AC183" s="77" t="str">
        <f>IF(AND(NOT(ISBLANK(Table1[Fecha Inicio])),NOT(ISBLANK(Table1[Fecha Fin])),YEAR(Table1[[#This Row],[Fecha Fin]])&gt;Table1[[#This Row],[3er Año]]),Table1[[#This Row],[3er Año]]+1,"")</f>
        <v/>
      </c>
      <c r="AD183" s="80"/>
      <c r="AE183" s="80">
        <f>SUM(Table1[Presupuesto 1er Año],Table1[Presupuesto 2do Año],Table1[Presupuesto 3er Año],Table1[Presupuesto 4to Año])</f>
        <v>0</v>
      </c>
      <c r="AF183" s="81"/>
      <c r="AG183" s="74"/>
      <c r="AH183" s="74"/>
      <c r="AI183" s="74"/>
      <c r="AJ183" s="76"/>
      <c r="AK183" s="76"/>
      <c r="AL183" s="82" t="str">
        <f>IFERROR(IF($B$2= VLOOKUP(LEFT(Table1[Objetivo estratégico],255),Table2[[#All],[255 caracteres]:[CodObjEst]],2,FALSE), CONCATENATE($B$2,".",VLOOKUP(LEFT(Table1[Objetivo estratégico],255),Table2[[#All],[255 caracteres]:[CodObjEst]],3,FALSE)),""),"")</f>
        <v/>
      </c>
      <c r="AM183" s="83" t="str">
        <f>IFERROR(IF(AND(Table1[ID ObjEst]&lt;&gt;"",FIND(Table1[[#This Row],[ID ObjEst]], VLOOKUP(LEFT(Table1[Objetivo operativo],255),Table4[[#All],[255]:[SiglaObjOp]],3,FALSE))), CONCATENATE(VLOOKUP(LEFT(Table1[Objetivo operativo],255),Table4[[#All],[255]:[SiglaObjOp]],3,FALSE),""),""),"")</f>
        <v/>
      </c>
    </row>
    <row r="184" spans="1:39" ht="63.75" customHeight="1" x14ac:dyDescent="0.3">
      <c r="A184" s="74"/>
      <c r="B184" s="74"/>
      <c r="C184" s="74"/>
      <c r="D184" s="74"/>
      <c r="E184" s="75"/>
      <c r="F184" s="76"/>
      <c r="G184" s="77"/>
      <c r="H184" s="74"/>
      <c r="I184" s="74"/>
      <c r="J184" s="74"/>
      <c r="K184" s="74"/>
      <c r="L184" s="74"/>
      <c r="M184" s="74"/>
      <c r="N184" s="74"/>
      <c r="O184" s="78"/>
      <c r="P184" s="78"/>
      <c r="Q184" s="74"/>
      <c r="R184" s="74"/>
      <c r="S184" s="74"/>
      <c r="T184" s="74"/>
      <c r="U184" s="79"/>
      <c r="V184" s="79"/>
      <c r="W184" s="74" t="str">
        <f>IF(NOT(ISBLANK(Table1[Fecha Inicio])),YEAR(Table1[Fecha Inicio]),"")</f>
        <v/>
      </c>
      <c r="X184" s="80"/>
      <c r="Y184" s="77" t="str">
        <f>IF(AND(NOT(ISBLANK(Table1[Fecha Inicio])),NOT(ISBLANK(Table1[Fecha Fin])),YEAR(Table1[[#This Row],[Fecha Fin]]&gt;=Table1[[#This Row],[1er año]])),Table1[[#This Row],[1er año]]+1,"")</f>
        <v/>
      </c>
      <c r="Z184" s="80"/>
      <c r="AA184" s="77" t="str">
        <f>IF(AND(NOT(ISBLANK(Table1[Fecha Inicio])),NOT(ISBLANK(Table1[Fecha Fin])),YEAR(Table1[[#This Row],[Fecha Fin]])&gt;Table1[[#This Row],[2do Año]]),Table1[[#This Row],[2do Año]]+1,"")</f>
        <v/>
      </c>
      <c r="AB184" s="80"/>
      <c r="AC184" s="77" t="str">
        <f>IF(AND(NOT(ISBLANK(Table1[Fecha Inicio])),NOT(ISBLANK(Table1[Fecha Fin])),YEAR(Table1[[#This Row],[Fecha Fin]])&gt;Table1[[#This Row],[3er Año]]),Table1[[#This Row],[3er Año]]+1,"")</f>
        <v/>
      </c>
      <c r="AD184" s="80"/>
      <c r="AE184" s="80">
        <f>SUM(Table1[Presupuesto 1er Año],Table1[Presupuesto 2do Año],Table1[Presupuesto 3er Año],Table1[Presupuesto 4to Año])</f>
        <v>0</v>
      </c>
      <c r="AF184" s="81"/>
      <c r="AG184" s="74"/>
      <c r="AH184" s="74"/>
      <c r="AI184" s="74"/>
      <c r="AJ184" s="76"/>
      <c r="AK184" s="76"/>
      <c r="AL184" s="82" t="str">
        <f>IFERROR(IF($B$2= VLOOKUP(LEFT(Table1[Objetivo estratégico],255),Table2[[#All],[255 caracteres]:[CodObjEst]],2,FALSE), CONCATENATE($B$2,".",VLOOKUP(LEFT(Table1[Objetivo estratégico],255),Table2[[#All],[255 caracteres]:[CodObjEst]],3,FALSE)),""),"")</f>
        <v/>
      </c>
      <c r="AM184" s="83" t="str">
        <f>IFERROR(IF(AND(Table1[ID ObjEst]&lt;&gt;"",FIND(Table1[[#This Row],[ID ObjEst]], VLOOKUP(LEFT(Table1[Objetivo operativo],255),Table4[[#All],[255]:[SiglaObjOp]],3,FALSE))), CONCATENATE(VLOOKUP(LEFT(Table1[Objetivo operativo],255),Table4[[#All],[255]:[SiglaObjOp]],3,FALSE),""),""),"")</f>
        <v/>
      </c>
    </row>
    <row r="185" spans="1:39" ht="63.75" customHeight="1" x14ac:dyDescent="0.3">
      <c r="A185" s="74"/>
      <c r="B185" s="74"/>
      <c r="C185" s="74"/>
      <c r="D185" s="74"/>
      <c r="E185" s="75"/>
      <c r="F185" s="76"/>
      <c r="G185" s="77"/>
      <c r="H185" s="74"/>
      <c r="I185" s="74"/>
      <c r="J185" s="74"/>
      <c r="K185" s="74"/>
      <c r="L185" s="74"/>
      <c r="M185" s="74"/>
      <c r="N185" s="74"/>
      <c r="O185" s="78"/>
      <c r="P185" s="78"/>
      <c r="Q185" s="74"/>
      <c r="R185" s="74"/>
      <c r="S185" s="74"/>
      <c r="T185" s="74"/>
      <c r="U185" s="79"/>
      <c r="V185" s="79"/>
      <c r="W185" s="74" t="str">
        <f>IF(NOT(ISBLANK(Table1[Fecha Inicio])),YEAR(Table1[Fecha Inicio]),"")</f>
        <v/>
      </c>
      <c r="X185" s="80"/>
      <c r="Y185" s="77" t="str">
        <f>IF(AND(NOT(ISBLANK(Table1[Fecha Inicio])),NOT(ISBLANK(Table1[Fecha Fin])),YEAR(Table1[[#This Row],[Fecha Fin]]&gt;=Table1[[#This Row],[1er año]])),Table1[[#This Row],[1er año]]+1,"")</f>
        <v/>
      </c>
      <c r="Z185" s="80"/>
      <c r="AA185" s="77" t="str">
        <f>IF(AND(NOT(ISBLANK(Table1[Fecha Inicio])),NOT(ISBLANK(Table1[Fecha Fin])),YEAR(Table1[[#This Row],[Fecha Fin]])&gt;Table1[[#This Row],[2do Año]]),Table1[[#This Row],[2do Año]]+1,"")</f>
        <v/>
      </c>
      <c r="AB185" s="80"/>
      <c r="AC185" s="77" t="str">
        <f>IF(AND(NOT(ISBLANK(Table1[Fecha Inicio])),NOT(ISBLANK(Table1[Fecha Fin])),YEAR(Table1[[#This Row],[Fecha Fin]])&gt;Table1[[#This Row],[3er Año]]),Table1[[#This Row],[3er Año]]+1,"")</f>
        <v/>
      </c>
      <c r="AD185" s="80"/>
      <c r="AE185" s="80">
        <f>SUM(Table1[Presupuesto 1er Año],Table1[Presupuesto 2do Año],Table1[Presupuesto 3er Año],Table1[Presupuesto 4to Año])</f>
        <v>0</v>
      </c>
      <c r="AF185" s="81"/>
      <c r="AG185" s="74"/>
      <c r="AH185" s="74"/>
      <c r="AI185" s="74"/>
      <c r="AJ185" s="76"/>
      <c r="AK185" s="76"/>
      <c r="AL185" s="82" t="str">
        <f>IFERROR(IF($B$2= VLOOKUP(LEFT(Table1[Objetivo estratégico],255),Table2[[#All],[255 caracteres]:[CodObjEst]],2,FALSE), CONCATENATE($B$2,".",VLOOKUP(LEFT(Table1[Objetivo estratégico],255),Table2[[#All],[255 caracteres]:[CodObjEst]],3,FALSE)),""),"")</f>
        <v/>
      </c>
      <c r="AM185" s="83" t="str">
        <f>IFERROR(IF(AND(Table1[ID ObjEst]&lt;&gt;"",FIND(Table1[[#This Row],[ID ObjEst]], VLOOKUP(LEFT(Table1[Objetivo operativo],255),Table4[[#All],[255]:[SiglaObjOp]],3,FALSE))), CONCATENATE(VLOOKUP(LEFT(Table1[Objetivo operativo],255),Table4[[#All],[255]:[SiglaObjOp]],3,FALSE),""),""),"")</f>
        <v/>
      </c>
    </row>
    <row r="186" spans="1:39" ht="63.75" customHeight="1" x14ac:dyDescent="0.3">
      <c r="A186" s="74"/>
      <c r="B186" s="74"/>
      <c r="C186" s="74"/>
      <c r="D186" s="74"/>
      <c r="E186" s="75"/>
      <c r="F186" s="76"/>
      <c r="G186" s="77"/>
      <c r="H186" s="74"/>
      <c r="I186" s="74"/>
      <c r="J186" s="74"/>
      <c r="K186" s="74"/>
      <c r="L186" s="74"/>
      <c r="M186" s="74"/>
      <c r="N186" s="74"/>
      <c r="O186" s="78"/>
      <c r="P186" s="78"/>
      <c r="Q186" s="74"/>
      <c r="R186" s="74"/>
      <c r="S186" s="74"/>
      <c r="T186" s="74"/>
      <c r="U186" s="79"/>
      <c r="V186" s="79"/>
      <c r="W186" s="74" t="str">
        <f>IF(NOT(ISBLANK(Table1[Fecha Inicio])),YEAR(Table1[Fecha Inicio]),"")</f>
        <v/>
      </c>
      <c r="X186" s="80"/>
      <c r="Y186" s="77" t="str">
        <f>IF(AND(NOT(ISBLANK(Table1[Fecha Inicio])),NOT(ISBLANK(Table1[Fecha Fin])),YEAR(Table1[[#This Row],[Fecha Fin]]&gt;=Table1[[#This Row],[1er año]])),Table1[[#This Row],[1er año]]+1,"")</f>
        <v/>
      </c>
      <c r="Z186" s="80"/>
      <c r="AA186" s="77" t="str">
        <f>IF(AND(NOT(ISBLANK(Table1[Fecha Inicio])),NOT(ISBLANK(Table1[Fecha Fin])),YEAR(Table1[[#This Row],[Fecha Fin]])&gt;Table1[[#This Row],[2do Año]]),Table1[[#This Row],[2do Año]]+1,"")</f>
        <v/>
      </c>
      <c r="AB186" s="80"/>
      <c r="AC186" s="77" t="str">
        <f>IF(AND(NOT(ISBLANK(Table1[Fecha Inicio])),NOT(ISBLANK(Table1[Fecha Fin])),YEAR(Table1[[#This Row],[Fecha Fin]])&gt;Table1[[#This Row],[3er Año]]),Table1[[#This Row],[3er Año]]+1,"")</f>
        <v/>
      </c>
      <c r="AD186" s="80"/>
      <c r="AE186" s="80">
        <f>SUM(Table1[Presupuesto 1er Año],Table1[Presupuesto 2do Año],Table1[Presupuesto 3er Año],Table1[Presupuesto 4to Año])</f>
        <v>0</v>
      </c>
      <c r="AF186" s="81"/>
      <c r="AG186" s="74"/>
      <c r="AH186" s="74"/>
      <c r="AI186" s="74"/>
      <c r="AJ186" s="76"/>
      <c r="AK186" s="76"/>
      <c r="AL186" s="82" t="str">
        <f>IFERROR(IF($B$2= VLOOKUP(LEFT(Table1[Objetivo estratégico],255),Table2[[#All],[255 caracteres]:[CodObjEst]],2,FALSE), CONCATENATE($B$2,".",VLOOKUP(LEFT(Table1[Objetivo estratégico],255),Table2[[#All],[255 caracteres]:[CodObjEst]],3,FALSE)),""),"")</f>
        <v/>
      </c>
      <c r="AM186" s="83" t="str">
        <f>IFERROR(IF(AND(Table1[ID ObjEst]&lt;&gt;"",FIND(Table1[[#This Row],[ID ObjEst]], VLOOKUP(LEFT(Table1[Objetivo operativo],255),Table4[[#All],[255]:[SiglaObjOp]],3,FALSE))), CONCATENATE(VLOOKUP(LEFT(Table1[Objetivo operativo],255),Table4[[#All],[255]:[SiglaObjOp]],3,FALSE),""),""),"")</f>
        <v/>
      </c>
    </row>
    <row r="187" spans="1:39" ht="63.75" customHeight="1" x14ac:dyDescent="0.3">
      <c r="A187" s="74"/>
      <c r="B187" s="74"/>
      <c r="C187" s="74"/>
      <c r="D187" s="74"/>
      <c r="E187" s="75"/>
      <c r="F187" s="76"/>
      <c r="G187" s="77"/>
      <c r="H187" s="74"/>
      <c r="I187" s="74"/>
      <c r="J187" s="74"/>
      <c r="K187" s="74"/>
      <c r="L187" s="74"/>
      <c r="M187" s="74"/>
      <c r="N187" s="74"/>
      <c r="O187" s="78"/>
      <c r="P187" s="78"/>
      <c r="Q187" s="74"/>
      <c r="R187" s="74"/>
      <c r="S187" s="74"/>
      <c r="T187" s="74"/>
      <c r="U187" s="79"/>
      <c r="V187" s="79"/>
      <c r="W187" s="74" t="str">
        <f>IF(NOT(ISBLANK(Table1[Fecha Inicio])),YEAR(Table1[Fecha Inicio]),"")</f>
        <v/>
      </c>
      <c r="X187" s="80"/>
      <c r="Y187" s="77" t="str">
        <f>IF(AND(NOT(ISBLANK(Table1[Fecha Inicio])),NOT(ISBLANK(Table1[Fecha Fin])),YEAR(Table1[[#This Row],[Fecha Fin]]&gt;=Table1[[#This Row],[1er año]])),Table1[[#This Row],[1er año]]+1,"")</f>
        <v/>
      </c>
      <c r="Z187" s="80"/>
      <c r="AA187" s="77" t="str">
        <f>IF(AND(NOT(ISBLANK(Table1[Fecha Inicio])),NOT(ISBLANK(Table1[Fecha Fin])),YEAR(Table1[[#This Row],[Fecha Fin]])&gt;Table1[[#This Row],[2do Año]]),Table1[[#This Row],[2do Año]]+1,"")</f>
        <v/>
      </c>
      <c r="AB187" s="80"/>
      <c r="AC187" s="77" t="str">
        <f>IF(AND(NOT(ISBLANK(Table1[Fecha Inicio])),NOT(ISBLANK(Table1[Fecha Fin])),YEAR(Table1[[#This Row],[Fecha Fin]])&gt;Table1[[#This Row],[3er Año]]),Table1[[#This Row],[3er Año]]+1,"")</f>
        <v/>
      </c>
      <c r="AD187" s="80"/>
      <c r="AE187" s="80">
        <f>SUM(Table1[Presupuesto 1er Año],Table1[Presupuesto 2do Año],Table1[Presupuesto 3er Año],Table1[Presupuesto 4to Año])</f>
        <v>0</v>
      </c>
      <c r="AF187" s="81"/>
      <c r="AG187" s="74"/>
      <c r="AH187" s="74"/>
      <c r="AI187" s="74"/>
      <c r="AJ187" s="76"/>
      <c r="AK187" s="76"/>
      <c r="AL187" s="82" t="str">
        <f>IFERROR(IF($B$2= VLOOKUP(LEFT(Table1[Objetivo estratégico],255),Table2[[#All],[255 caracteres]:[CodObjEst]],2,FALSE), CONCATENATE($B$2,".",VLOOKUP(LEFT(Table1[Objetivo estratégico],255),Table2[[#All],[255 caracteres]:[CodObjEst]],3,FALSE)),""),"")</f>
        <v/>
      </c>
      <c r="AM187" s="83" t="str">
        <f>IFERROR(IF(AND(Table1[ID ObjEst]&lt;&gt;"",FIND(Table1[[#This Row],[ID ObjEst]], VLOOKUP(LEFT(Table1[Objetivo operativo],255),Table4[[#All],[255]:[SiglaObjOp]],3,FALSE))), CONCATENATE(VLOOKUP(LEFT(Table1[Objetivo operativo],255),Table4[[#All],[255]:[SiglaObjOp]],3,FALSE),""),""),"")</f>
        <v/>
      </c>
    </row>
    <row r="188" spans="1:39" ht="63.75" customHeight="1" x14ac:dyDescent="0.3">
      <c r="A188" s="74"/>
      <c r="B188" s="74"/>
      <c r="C188" s="74"/>
      <c r="D188" s="74"/>
      <c r="E188" s="75"/>
      <c r="F188" s="76"/>
      <c r="G188" s="77"/>
      <c r="H188" s="74"/>
      <c r="I188" s="74"/>
      <c r="J188" s="74"/>
      <c r="K188" s="74"/>
      <c r="L188" s="74"/>
      <c r="M188" s="74"/>
      <c r="N188" s="74"/>
      <c r="O188" s="78"/>
      <c r="P188" s="78"/>
      <c r="Q188" s="74"/>
      <c r="R188" s="74"/>
      <c r="S188" s="74"/>
      <c r="T188" s="74"/>
      <c r="U188" s="79"/>
      <c r="V188" s="79"/>
      <c r="W188" s="74" t="str">
        <f>IF(NOT(ISBLANK(Table1[Fecha Inicio])),YEAR(Table1[Fecha Inicio]),"")</f>
        <v/>
      </c>
      <c r="X188" s="80"/>
      <c r="Y188" s="77" t="str">
        <f>IF(AND(NOT(ISBLANK(Table1[Fecha Inicio])),NOT(ISBLANK(Table1[Fecha Fin])),YEAR(Table1[[#This Row],[Fecha Fin]]&gt;=Table1[[#This Row],[1er año]])),Table1[[#This Row],[1er año]]+1,"")</f>
        <v/>
      </c>
      <c r="Z188" s="80"/>
      <c r="AA188" s="77" t="str">
        <f>IF(AND(NOT(ISBLANK(Table1[Fecha Inicio])),NOT(ISBLANK(Table1[Fecha Fin])),YEAR(Table1[[#This Row],[Fecha Fin]])&gt;Table1[[#This Row],[2do Año]]),Table1[[#This Row],[2do Año]]+1,"")</f>
        <v/>
      </c>
      <c r="AB188" s="80"/>
      <c r="AC188" s="77" t="str">
        <f>IF(AND(NOT(ISBLANK(Table1[Fecha Inicio])),NOT(ISBLANK(Table1[Fecha Fin])),YEAR(Table1[[#This Row],[Fecha Fin]])&gt;Table1[[#This Row],[3er Año]]),Table1[[#This Row],[3er Año]]+1,"")</f>
        <v/>
      </c>
      <c r="AD188" s="80"/>
      <c r="AE188" s="80">
        <f>SUM(Table1[Presupuesto 1er Año],Table1[Presupuesto 2do Año],Table1[Presupuesto 3er Año],Table1[Presupuesto 4to Año])</f>
        <v>0</v>
      </c>
      <c r="AF188" s="81"/>
      <c r="AG188" s="74"/>
      <c r="AH188" s="74"/>
      <c r="AI188" s="74"/>
      <c r="AJ188" s="76"/>
      <c r="AK188" s="76"/>
      <c r="AL188" s="82" t="str">
        <f>IFERROR(IF($B$2= VLOOKUP(LEFT(Table1[Objetivo estratégico],255),Table2[[#All],[255 caracteres]:[CodObjEst]],2,FALSE), CONCATENATE($B$2,".",VLOOKUP(LEFT(Table1[Objetivo estratégico],255),Table2[[#All],[255 caracteres]:[CodObjEst]],3,FALSE)),""),"")</f>
        <v/>
      </c>
      <c r="AM188" s="83" t="str">
        <f>IFERROR(IF(AND(Table1[ID ObjEst]&lt;&gt;"",FIND(Table1[[#This Row],[ID ObjEst]], VLOOKUP(LEFT(Table1[Objetivo operativo],255),Table4[[#All],[255]:[SiglaObjOp]],3,FALSE))), CONCATENATE(VLOOKUP(LEFT(Table1[Objetivo operativo],255),Table4[[#All],[255]:[SiglaObjOp]],3,FALSE),""),""),"")</f>
        <v/>
      </c>
    </row>
    <row r="189" spans="1:39" ht="63.75" customHeight="1" x14ac:dyDescent="0.3">
      <c r="A189" s="74"/>
      <c r="B189" s="74"/>
      <c r="C189" s="74"/>
      <c r="D189" s="74"/>
      <c r="E189" s="75"/>
      <c r="F189" s="76"/>
      <c r="G189" s="77"/>
      <c r="H189" s="74"/>
      <c r="I189" s="74"/>
      <c r="J189" s="74"/>
      <c r="K189" s="74"/>
      <c r="L189" s="74"/>
      <c r="M189" s="74"/>
      <c r="N189" s="74"/>
      <c r="O189" s="78"/>
      <c r="P189" s="78"/>
      <c r="Q189" s="74"/>
      <c r="R189" s="74"/>
      <c r="S189" s="74"/>
      <c r="T189" s="74"/>
      <c r="U189" s="79"/>
      <c r="V189" s="79"/>
      <c r="W189" s="74" t="str">
        <f>IF(NOT(ISBLANK(Table1[Fecha Inicio])),YEAR(Table1[Fecha Inicio]),"")</f>
        <v/>
      </c>
      <c r="X189" s="80"/>
      <c r="Y189" s="77" t="str">
        <f>IF(AND(NOT(ISBLANK(Table1[Fecha Inicio])),NOT(ISBLANK(Table1[Fecha Fin])),YEAR(Table1[[#This Row],[Fecha Fin]]&gt;=Table1[[#This Row],[1er año]])),Table1[[#This Row],[1er año]]+1,"")</f>
        <v/>
      </c>
      <c r="Z189" s="80"/>
      <c r="AA189" s="77" t="str">
        <f>IF(AND(NOT(ISBLANK(Table1[Fecha Inicio])),NOT(ISBLANK(Table1[Fecha Fin])),YEAR(Table1[[#This Row],[Fecha Fin]])&gt;Table1[[#This Row],[2do Año]]),Table1[[#This Row],[2do Año]]+1,"")</f>
        <v/>
      </c>
      <c r="AB189" s="80"/>
      <c r="AC189" s="77" t="str">
        <f>IF(AND(NOT(ISBLANK(Table1[Fecha Inicio])),NOT(ISBLANK(Table1[Fecha Fin])),YEAR(Table1[[#This Row],[Fecha Fin]])&gt;Table1[[#This Row],[3er Año]]),Table1[[#This Row],[3er Año]]+1,"")</f>
        <v/>
      </c>
      <c r="AD189" s="80"/>
      <c r="AE189" s="80">
        <f>SUM(Table1[Presupuesto 1er Año],Table1[Presupuesto 2do Año],Table1[Presupuesto 3er Año],Table1[Presupuesto 4to Año])</f>
        <v>0</v>
      </c>
      <c r="AF189" s="81"/>
      <c r="AG189" s="74"/>
      <c r="AH189" s="74"/>
      <c r="AI189" s="74"/>
      <c r="AJ189" s="76"/>
      <c r="AK189" s="76"/>
      <c r="AL189" s="82" t="str">
        <f>IFERROR(IF($B$2= VLOOKUP(LEFT(Table1[Objetivo estratégico],255),Table2[[#All],[255 caracteres]:[CodObjEst]],2,FALSE), CONCATENATE($B$2,".",VLOOKUP(LEFT(Table1[Objetivo estratégico],255),Table2[[#All],[255 caracteres]:[CodObjEst]],3,FALSE)),""),"")</f>
        <v/>
      </c>
      <c r="AM189" s="83" t="str">
        <f>IFERROR(IF(AND(Table1[ID ObjEst]&lt;&gt;"",FIND(Table1[[#This Row],[ID ObjEst]], VLOOKUP(LEFT(Table1[Objetivo operativo],255),Table4[[#All],[255]:[SiglaObjOp]],3,FALSE))), CONCATENATE(VLOOKUP(LEFT(Table1[Objetivo operativo],255),Table4[[#All],[255]:[SiglaObjOp]],3,FALSE),""),""),"")</f>
        <v/>
      </c>
    </row>
    <row r="190" spans="1:39" ht="63.75" customHeight="1" x14ac:dyDescent="0.3">
      <c r="A190" s="74"/>
      <c r="B190" s="74"/>
      <c r="C190" s="74"/>
      <c r="D190" s="74"/>
      <c r="E190" s="75"/>
      <c r="F190" s="76"/>
      <c r="G190" s="77"/>
      <c r="H190" s="74"/>
      <c r="I190" s="74"/>
      <c r="J190" s="74"/>
      <c r="K190" s="74"/>
      <c r="L190" s="74"/>
      <c r="M190" s="74"/>
      <c r="N190" s="74"/>
      <c r="O190" s="78"/>
      <c r="P190" s="78"/>
      <c r="Q190" s="74"/>
      <c r="R190" s="74"/>
      <c r="S190" s="74"/>
      <c r="T190" s="74"/>
      <c r="U190" s="79"/>
      <c r="V190" s="79"/>
      <c r="W190" s="74" t="str">
        <f>IF(NOT(ISBLANK(Table1[Fecha Inicio])),YEAR(Table1[Fecha Inicio]),"")</f>
        <v/>
      </c>
      <c r="X190" s="80"/>
      <c r="Y190" s="77" t="str">
        <f>IF(AND(NOT(ISBLANK(Table1[Fecha Inicio])),NOT(ISBLANK(Table1[Fecha Fin])),YEAR(Table1[[#This Row],[Fecha Fin]]&gt;=Table1[[#This Row],[1er año]])),Table1[[#This Row],[1er año]]+1,"")</f>
        <v/>
      </c>
      <c r="Z190" s="80"/>
      <c r="AA190" s="77" t="str">
        <f>IF(AND(NOT(ISBLANK(Table1[Fecha Inicio])),NOT(ISBLANK(Table1[Fecha Fin])),YEAR(Table1[[#This Row],[Fecha Fin]])&gt;Table1[[#This Row],[2do Año]]),Table1[[#This Row],[2do Año]]+1,"")</f>
        <v/>
      </c>
      <c r="AB190" s="80"/>
      <c r="AC190" s="77" t="str">
        <f>IF(AND(NOT(ISBLANK(Table1[Fecha Inicio])),NOT(ISBLANK(Table1[Fecha Fin])),YEAR(Table1[[#This Row],[Fecha Fin]])&gt;Table1[[#This Row],[3er Año]]),Table1[[#This Row],[3er Año]]+1,"")</f>
        <v/>
      </c>
      <c r="AD190" s="80"/>
      <c r="AE190" s="80">
        <f>SUM(Table1[Presupuesto 1er Año],Table1[Presupuesto 2do Año],Table1[Presupuesto 3er Año],Table1[Presupuesto 4to Año])</f>
        <v>0</v>
      </c>
      <c r="AF190" s="81"/>
      <c r="AG190" s="74"/>
      <c r="AH190" s="74"/>
      <c r="AI190" s="74"/>
      <c r="AJ190" s="76"/>
      <c r="AK190" s="76"/>
      <c r="AL190" s="82" t="str">
        <f>IFERROR(IF($B$2= VLOOKUP(LEFT(Table1[Objetivo estratégico],255),Table2[[#All],[255 caracteres]:[CodObjEst]],2,FALSE), CONCATENATE($B$2,".",VLOOKUP(LEFT(Table1[Objetivo estratégico],255),Table2[[#All],[255 caracteres]:[CodObjEst]],3,FALSE)),""),"")</f>
        <v/>
      </c>
      <c r="AM190" s="83" t="str">
        <f>IFERROR(IF(AND(Table1[ID ObjEst]&lt;&gt;"",FIND(Table1[[#This Row],[ID ObjEst]], VLOOKUP(LEFT(Table1[Objetivo operativo],255),Table4[[#All],[255]:[SiglaObjOp]],3,FALSE))), CONCATENATE(VLOOKUP(LEFT(Table1[Objetivo operativo],255),Table4[[#All],[255]:[SiglaObjOp]],3,FALSE),""),""),"")</f>
        <v/>
      </c>
    </row>
    <row r="191" spans="1:39" ht="63.75" customHeight="1" x14ac:dyDescent="0.3">
      <c r="A191" s="74"/>
      <c r="B191" s="74"/>
      <c r="C191" s="74"/>
      <c r="D191" s="74"/>
      <c r="E191" s="75"/>
      <c r="F191" s="76"/>
      <c r="G191" s="77"/>
      <c r="H191" s="74"/>
      <c r="I191" s="74"/>
      <c r="J191" s="74"/>
      <c r="K191" s="74"/>
      <c r="L191" s="74"/>
      <c r="M191" s="74"/>
      <c r="N191" s="74"/>
      <c r="O191" s="78"/>
      <c r="P191" s="78"/>
      <c r="Q191" s="74"/>
      <c r="R191" s="74"/>
      <c r="S191" s="74"/>
      <c r="T191" s="74"/>
      <c r="U191" s="79"/>
      <c r="V191" s="79"/>
      <c r="W191" s="74" t="str">
        <f>IF(NOT(ISBLANK(Table1[Fecha Inicio])),YEAR(Table1[Fecha Inicio]),"")</f>
        <v/>
      </c>
      <c r="X191" s="80"/>
      <c r="Y191" s="77" t="str">
        <f>IF(AND(NOT(ISBLANK(Table1[Fecha Inicio])),NOT(ISBLANK(Table1[Fecha Fin])),YEAR(Table1[[#This Row],[Fecha Fin]]&gt;=Table1[[#This Row],[1er año]])),Table1[[#This Row],[1er año]]+1,"")</f>
        <v/>
      </c>
      <c r="Z191" s="80"/>
      <c r="AA191" s="77" t="str">
        <f>IF(AND(NOT(ISBLANK(Table1[Fecha Inicio])),NOT(ISBLANK(Table1[Fecha Fin])),YEAR(Table1[[#This Row],[Fecha Fin]])&gt;Table1[[#This Row],[2do Año]]),Table1[[#This Row],[2do Año]]+1,"")</f>
        <v/>
      </c>
      <c r="AB191" s="80"/>
      <c r="AC191" s="77" t="str">
        <f>IF(AND(NOT(ISBLANK(Table1[Fecha Inicio])),NOT(ISBLANK(Table1[Fecha Fin])),YEAR(Table1[[#This Row],[Fecha Fin]])&gt;Table1[[#This Row],[3er Año]]),Table1[[#This Row],[3er Año]]+1,"")</f>
        <v/>
      </c>
      <c r="AD191" s="80"/>
      <c r="AE191" s="80">
        <f>SUM(Table1[Presupuesto 1er Año],Table1[Presupuesto 2do Año],Table1[Presupuesto 3er Año],Table1[Presupuesto 4to Año])</f>
        <v>0</v>
      </c>
      <c r="AF191" s="81"/>
      <c r="AG191" s="74"/>
      <c r="AH191" s="74"/>
      <c r="AI191" s="74"/>
      <c r="AJ191" s="76"/>
      <c r="AK191" s="76"/>
      <c r="AL191" s="82" t="str">
        <f>IFERROR(IF($B$2= VLOOKUP(LEFT(Table1[Objetivo estratégico],255),Table2[[#All],[255 caracteres]:[CodObjEst]],2,FALSE), CONCATENATE($B$2,".",VLOOKUP(LEFT(Table1[Objetivo estratégico],255),Table2[[#All],[255 caracteres]:[CodObjEst]],3,FALSE)),""),"")</f>
        <v/>
      </c>
      <c r="AM191" s="83" t="str">
        <f>IFERROR(IF(AND(Table1[ID ObjEst]&lt;&gt;"",FIND(Table1[[#This Row],[ID ObjEst]], VLOOKUP(LEFT(Table1[Objetivo operativo],255),Table4[[#All],[255]:[SiglaObjOp]],3,FALSE))), CONCATENATE(VLOOKUP(LEFT(Table1[Objetivo operativo],255),Table4[[#All],[255]:[SiglaObjOp]],3,FALSE),""),""),"")</f>
        <v/>
      </c>
    </row>
    <row r="192" spans="1:39" ht="63.75" customHeight="1" x14ac:dyDescent="0.3">
      <c r="A192" s="74"/>
      <c r="B192" s="74"/>
      <c r="C192" s="74"/>
      <c r="D192" s="74"/>
      <c r="E192" s="75"/>
      <c r="F192" s="76"/>
      <c r="G192" s="77"/>
      <c r="H192" s="74"/>
      <c r="I192" s="74"/>
      <c r="J192" s="74"/>
      <c r="K192" s="74"/>
      <c r="L192" s="74"/>
      <c r="M192" s="74"/>
      <c r="N192" s="74"/>
      <c r="O192" s="78"/>
      <c r="P192" s="78"/>
      <c r="Q192" s="74"/>
      <c r="R192" s="74"/>
      <c r="S192" s="74"/>
      <c r="T192" s="74"/>
      <c r="U192" s="79"/>
      <c r="V192" s="79"/>
      <c r="W192" s="74" t="str">
        <f>IF(NOT(ISBLANK(Table1[Fecha Inicio])),YEAR(Table1[Fecha Inicio]),"")</f>
        <v/>
      </c>
      <c r="X192" s="80"/>
      <c r="Y192" s="77" t="str">
        <f>IF(AND(NOT(ISBLANK(Table1[Fecha Inicio])),NOT(ISBLANK(Table1[Fecha Fin])),YEAR(Table1[[#This Row],[Fecha Fin]]&gt;=Table1[[#This Row],[1er año]])),Table1[[#This Row],[1er año]]+1,"")</f>
        <v/>
      </c>
      <c r="Z192" s="80"/>
      <c r="AA192" s="77" t="str">
        <f>IF(AND(NOT(ISBLANK(Table1[Fecha Inicio])),NOT(ISBLANK(Table1[Fecha Fin])),YEAR(Table1[[#This Row],[Fecha Fin]])&gt;Table1[[#This Row],[2do Año]]),Table1[[#This Row],[2do Año]]+1,"")</f>
        <v/>
      </c>
      <c r="AB192" s="80"/>
      <c r="AC192" s="77" t="str">
        <f>IF(AND(NOT(ISBLANK(Table1[Fecha Inicio])),NOT(ISBLANK(Table1[Fecha Fin])),YEAR(Table1[[#This Row],[Fecha Fin]])&gt;Table1[[#This Row],[3er Año]]),Table1[[#This Row],[3er Año]]+1,"")</f>
        <v/>
      </c>
      <c r="AD192" s="80"/>
      <c r="AE192" s="80">
        <f>SUM(Table1[Presupuesto 1er Año],Table1[Presupuesto 2do Año],Table1[Presupuesto 3er Año],Table1[Presupuesto 4to Año])</f>
        <v>0</v>
      </c>
      <c r="AF192" s="81"/>
      <c r="AG192" s="74"/>
      <c r="AH192" s="74"/>
      <c r="AI192" s="74"/>
      <c r="AJ192" s="76"/>
      <c r="AK192" s="76"/>
      <c r="AL192" s="82" t="str">
        <f>IFERROR(IF($B$2= VLOOKUP(LEFT(Table1[Objetivo estratégico],255),Table2[[#All],[255 caracteres]:[CodObjEst]],2,FALSE), CONCATENATE($B$2,".",VLOOKUP(LEFT(Table1[Objetivo estratégico],255),Table2[[#All],[255 caracteres]:[CodObjEst]],3,FALSE)),""),"")</f>
        <v/>
      </c>
      <c r="AM192" s="83" t="str">
        <f>IFERROR(IF(AND(Table1[ID ObjEst]&lt;&gt;"",FIND(Table1[[#This Row],[ID ObjEst]], VLOOKUP(LEFT(Table1[Objetivo operativo],255),Table4[[#All],[255]:[SiglaObjOp]],3,FALSE))), CONCATENATE(VLOOKUP(LEFT(Table1[Objetivo operativo],255),Table4[[#All],[255]:[SiglaObjOp]],3,FALSE),""),""),"")</f>
        <v/>
      </c>
    </row>
    <row r="193" spans="1:39" ht="63.75" customHeight="1" x14ac:dyDescent="0.3">
      <c r="A193" s="74"/>
      <c r="B193" s="74"/>
      <c r="C193" s="74"/>
      <c r="D193" s="74"/>
      <c r="E193" s="75"/>
      <c r="F193" s="76"/>
      <c r="G193" s="77"/>
      <c r="H193" s="74"/>
      <c r="I193" s="74"/>
      <c r="J193" s="74"/>
      <c r="K193" s="74"/>
      <c r="L193" s="74"/>
      <c r="M193" s="74"/>
      <c r="N193" s="74"/>
      <c r="O193" s="78"/>
      <c r="P193" s="78"/>
      <c r="Q193" s="74"/>
      <c r="R193" s="74"/>
      <c r="S193" s="74"/>
      <c r="T193" s="74"/>
      <c r="U193" s="79"/>
      <c r="V193" s="79"/>
      <c r="W193" s="74" t="str">
        <f>IF(NOT(ISBLANK(Table1[Fecha Inicio])),YEAR(Table1[Fecha Inicio]),"")</f>
        <v/>
      </c>
      <c r="X193" s="80"/>
      <c r="Y193" s="77" t="str">
        <f>IF(AND(NOT(ISBLANK(Table1[Fecha Inicio])),NOT(ISBLANK(Table1[Fecha Fin])),YEAR(Table1[[#This Row],[Fecha Fin]]&gt;=Table1[[#This Row],[1er año]])),Table1[[#This Row],[1er año]]+1,"")</f>
        <v/>
      </c>
      <c r="Z193" s="80"/>
      <c r="AA193" s="77" t="str">
        <f>IF(AND(NOT(ISBLANK(Table1[Fecha Inicio])),NOT(ISBLANK(Table1[Fecha Fin])),YEAR(Table1[[#This Row],[Fecha Fin]])&gt;Table1[[#This Row],[2do Año]]),Table1[[#This Row],[2do Año]]+1,"")</f>
        <v/>
      </c>
      <c r="AB193" s="80"/>
      <c r="AC193" s="77" t="str">
        <f>IF(AND(NOT(ISBLANK(Table1[Fecha Inicio])),NOT(ISBLANK(Table1[Fecha Fin])),YEAR(Table1[[#This Row],[Fecha Fin]])&gt;Table1[[#This Row],[3er Año]]),Table1[[#This Row],[3er Año]]+1,"")</f>
        <v/>
      </c>
      <c r="AD193" s="80"/>
      <c r="AE193" s="80">
        <f>SUM(Table1[Presupuesto 1er Año],Table1[Presupuesto 2do Año],Table1[Presupuesto 3er Año],Table1[Presupuesto 4to Año])</f>
        <v>0</v>
      </c>
      <c r="AF193" s="81"/>
      <c r="AG193" s="74"/>
      <c r="AH193" s="74"/>
      <c r="AI193" s="74"/>
      <c r="AJ193" s="76"/>
      <c r="AK193" s="76"/>
      <c r="AL193" s="82" t="str">
        <f>IFERROR(IF($B$2= VLOOKUP(LEFT(Table1[Objetivo estratégico],255),Table2[[#All],[255 caracteres]:[CodObjEst]],2,FALSE), CONCATENATE($B$2,".",VLOOKUP(LEFT(Table1[Objetivo estratégico],255),Table2[[#All],[255 caracteres]:[CodObjEst]],3,FALSE)),""),"")</f>
        <v/>
      </c>
      <c r="AM193" s="83" t="str">
        <f>IFERROR(IF(AND(Table1[ID ObjEst]&lt;&gt;"",FIND(Table1[[#This Row],[ID ObjEst]], VLOOKUP(LEFT(Table1[Objetivo operativo],255),Table4[[#All],[255]:[SiglaObjOp]],3,FALSE))), CONCATENATE(VLOOKUP(LEFT(Table1[Objetivo operativo],255),Table4[[#All],[255]:[SiglaObjOp]],3,FALSE),""),""),"")</f>
        <v/>
      </c>
    </row>
    <row r="194" spans="1:39" ht="63.75" customHeight="1" x14ac:dyDescent="0.3">
      <c r="A194" s="74"/>
      <c r="B194" s="74"/>
      <c r="C194" s="74"/>
      <c r="D194" s="74"/>
      <c r="E194" s="75"/>
      <c r="F194" s="76"/>
      <c r="G194" s="77"/>
      <c r="H194" s="74"/>
      <c r="I194" s="74"/>
      <c r="J194" s="74"/>
      <c r="K194" s="74"/>
      <c r="L194" s="74"/>
      <c r="M194" s="74"/>
      <c r="N194" s="74"/>
      <c r="O194" s="78"/>
      <c r="P194" s="78"/>
      <c r="Q194" s="74"/>
      <c r="R194" s="74"/>
      <c r="S194" s="74"/>
      <c r="T194" s="74"/>
      <c r="U194" s="79"/>
      <c r="V194" s="79"/>
      <c r="W194" s="74" t="str">
        <f>IF(NOT(ISBLANK(Table1[Fecha Inicio])),YEAR(Table1[Fecha Inicio]),"")</f>
        <v/>
      </c>
      <c r="X194" s="80"/>
      <c r="Y194" s="77" t="str">
        <f>IF(AND(NOT(ISBLANK(Table1[Fecha Inicio])),NOT(ISBLANK(Table1[Fecha Fin])),YEAR(Table1[[#This Row],[Fecha Fin]]&gt;=Table1[[#This Row],[1er año]])),Table1[[#This Row],[1er año]]+1,"")</f>
        <v/>
      </c>
      <c r="Z194" s="80"/>
      <c r="AA194" s="77" t="str">
        <f>IF(AND(NOT(ISBLANK(Table1[Fecha Inicio])),NOT(ISBLANK(Table1[Fecha Fin])),YEAR(Table1[[#This Row],[Fecha Fin]])&gt;Table1[[#This Row],[2do Año]]),Table1[[#This Row],[2do Año]]+1,"")</f>
        <v/>
      </c>
      <c r="AB194" s="80"/>
      <c r="AC194" s="77" t="str">
        <f>IF(AND(NOT(ISBLANK(Table1[Fecha Inicio])),NOT(ISBLANK(Table1[Fecha Fin])),YEAR(Table1[[#This Row],[Fecha Fin]])&gt;Table1[[#This Row],[3er Año]]),Table1[[#This Row],[3er Año]]+1,"")</f>
        <v/>
      </c>
      <c r="AD194" s="80"/>
      <c r="AE194" s="80">
        <f>SUM(Table1[Presupuesto 1er Año],Table1[Presupuesto 2do Año],Table1[Presupuesto 3er Año],Table1[Presupuesto 4to Año])</f>
        <v>0</v>
      </c>
      <c r="AF194" s="81"/>
      <c r="AG194" s="74"/>
      <c r="AH194" s="74"/>
      <c r="AI194" s="74"/>
      <c r="AJ194" s="76"/>
      <c r="AK194" s="76"/>
      <c r="AL194" s="82" t="str">
        <f>IFERROR(IF($B$2= VLOOKUP(LEFT(Table1[Objetivo estratégico],255),Table2[[#All],[255 caracteres]:[CodObjEst]],2,FALSE), CONCATENATE($B$2,".",VLOOKUP(LEFT(Table1[Objetivo estratégico],255),Table2[[#All],[255 caracteres]:[CodObjEst]],3,FALSE)),""),"")</f>
        <v/>
      </c>
      <c r="AM194" s="83" t="str">
        <f>IFERROR(IF(AND(Table1[ID ObjEst]&lt;&gt;"",FIND(Table1[[#This Row],[ID ObjEst]], VLOOKUP(LEFT(Table1[Objetivo operativo],255),Table4[[#All],[255]:[SiglaObjOp]],3,FALSE))), CONCATENATE(VLOOKUP(LEFT(Table1[Objetivo operativo],255),Table4[[#All],[255]:[SiglaObjOp]],3,FALSE),""),""),"")</f>
        <v/>
      </c>
    </row>
    <row r="195" spans="1:39" ht="63.75" customHeight="1" x14ac:dyDescent="0.3">
      <c r="A195" s="74"/>
      <c r="B195" s="74"/>
      <c r="C195" s="74"/>
      <c r="D195" s="74"/>
      <c r="E195" s="75"/>
      <c r="F195" s="76"/>
      <c r="G195" s="77"/>
      <c r="H195" s="74"/>
      <c r="I195" s="74"/>
      <c r="J195" s="74"/>
      <c r="K195" s="74"/>
      <c r="L195" s="74"/>
      <c r="M195" s="74"/>
      <c r="N195" s="74"/>
      <c r="O195" s="78"/>
      <c r="P195" s="78"/>
      <c r="Q195" s="74"/>
      <c r="R195" s="74"/>
      <c r="S195" s="74"/>
      <c r="T195" s="74"/>
      <c r="U195" s="79"/>
      <c r="V195" s="79"/>
      <c r="W195" s="74" t="str">
        <f>IF(NOT(ISBLANK(Table1[Fecha Inicio])),YEAR(Table1[Fecha Inicio]),"")</f>
        <v/>
      </c>
      <c r="X195" s="80"/>
      <c r="Y195" s="77" t="str">
        <f>IF(AND(NOT(ISBLANK(Table1[Fecha Inicio])),NOT(ISBLANK(Table1[Fecha Fin])),YEAR(Table1[[#This Row],[Fecha Fin]]&gt;=Table1[[#This Row],[1er año]])),Table1[[#This Row],[1er año]]+1,"")</f>
        <v/>
      </c>
      <c r="Z195" s="80"/>
      <c r="AA195" s="77" t="str">
        <f>IF(AND(NOT(ISBLANK(Table1[Fecha Inicio])),NOT(ISBLANK(Table1[Fecha Fin])),YEAR(Table1[[#This Row],[Fecha Fin]])&gt;Table1[[#This Row],[2do Año]]),Table1[[#This Row],[2do Año]]+1,"")</f>
        <v/>
      </c>
      <c r="AB195" s="80"/>
      <c r="AC195" s="77" t="str">
        <f>IF(AND(NOT(ISBLANK(Table1[Fecha Inicio])),NOT(ISBLANK(Table1[Fecha Fin])),YEAR(Table1[[#This Row],[Fecha Fin]])&gt;Table1[[#This Row],[3er Año]]),Table1[[#This Row],[3er Año]]+1,"")</f>
        <v/>
      </c>
      <c r="AD195" s="80"/>
      <c r="AE195" s="80">
        <f>SUM(Table1[Presupuesto 1er Año],Table1[Presupuesto 2do Año],Table1[Presupuesto 3er Año],Table1[Presupuesto 4to Año])</f>
        <v>0</v>
      </c>
      <c r="AF195" s="81"/>
      <c r="AG195" s="74"/>
      <c r="AH195" s="74"/>
      <c r="AI195" s="74"/>
      <c r="AJ195" s="76"/>
      <c r="AK195" s="76"/>
      <c r="AL195" s="82" t="str">
        <f>IFERROR(IF($B$2= VLOOKUP(LEFT(Table1[Objetivo estratégico],255),Table2[[#All],[255 caracteres]:[CodObjEst]],2,FALSE), CONCATENATE($B$2,".",VLOOKUP(LEFT(Table1[Objetivo estratégico],255),Table2[[#All],[255 caracteres]:[CodObjEst]],3,FALSE)),""),"")</f>
        <v/>
      </c>
      <c r="AM195" s="83" t="str">
        <f>IFERROR(IF(AND(Table1[ID ObjEst]&lt;&gt;"",FIND(Table1[[#This Row],[ID ObjEst]], VLOOKUP(LEFT(Table1[Objetivo operativo],255),Table4[[#All],[255]:[SiglaObjOp]],3,FALSE))), CONCATENATE(VLOOKUP(LEFT(Table1[Objetivo operativo],255),Table4[[#All],[255]:[SiglaObjOp]],3,FALSE),""),""),"")</f>
        <v/>
      </c>
    </row>
    <row r="196" spans="1:39" ht="63.75" customHeight="1" x14ac:dyDescent="0.3">
      <c r="A196" s="74"/>
      <c r="B196" s="74"/>
      <c r="C196" s="74"/>
      <c r="D196" s="74"/>
      <c r="E196" s="75"/>
      <c r="F196" s="76"/>
      <c r="G196" s="77"/>
      <c r="H196" s="74"/>
      <c r="I196" s="74"/>
      <c r="J196" s="74"/>
      <c r="K196" s="74"/>
      <c r="L196" s="74"/>
      <c r="M196" s="74"/>
      <c r="N196" s="74"/>
      <c r="O196" s="78"/>
      <c r="P196" s="78"/>
      <c r="Q196" s="74"/>
      <c r="R196" s="74"/>
      <c r="S196" s="74"/>
      <c r="T196" s="74"/>
      <c r="U196" s="79"/>
      <c r="V196" s="79"/>
      <c r="W196" s="74" t="str">
        <f>IF(NOT(ISBLANK(Table1[Fecha Inicio])),YEAR(Table1[Fecha Inicio]),"")</f>
        <v/>
      </c>
      <c r="X196" s="80"/>
      <c r="Y196" s="77" t="str">
        <f>IF(AND(NOT(ISBLANK(Table1[Fecha Inicio])),NOT(ISBLANK(Table1[Fecha Fin])),YEAR(Table1[[#This Row],[Fecha Fin]]&gt;=Table1[[#This Row],[1er año]])),Table1[[#This Row],[1er año]]+1,"")</f>
        <v/>
      </c>
      <c r="Z196" s="80"/>
      <c r="AA196" s="77" t="str">
        <f>IF(AND(NOT(ISBLANK(Table1[Fecha Inicio])),NOT(ISBLANK(Table1[Fecha Fin])),YEAR(Table1[[#This Row],[Fecha Fin]])&gt;Table1[[#This Row],[2do Año]]),Table1[[#This Row],[2do Año]]+1,"")</f>
        <v/>
      </c>
      <c r="AB196" s="80"/>
      <c r="AC196" s="77" t="str">
        <f>IF(AND(NOT(ISBLANK(Table1[Fecha Inicio])),NOT(ISBLANK(Table1[Fecha Fin])),YEAR(Table1[[#This Row],[Fecha Fin]])&gt;Table1[[#This Row],[3er Año]]),Table1[[#This Row],[3er Año]]+1,"")</f>
        <v/>
      </c>
      <c r="AD196" s="80"/>
      <c r="AE196" s="80">
        <f>SUM(Table1[Presupuesto 1er Año],Table1[Presupuesto 2do Año],Table1[Presupuesto 3er Año],Table1[Presupuesto 4to Año])</f>
        <v>0</v>
      </c>
      <c r="AF196" s="81"/>
      <c r="AG196" s="74"/>
      <c r="AH196" s="74"/>
      <c r="AI196" s="74"/>
      <c r="AJ196" s="76"/>
      <c r="AK196" s="76"/>
      <c r="AL196" s="82" t="str">
        <f>IFERROR(IF($B$2= VLOOKUP(LEFT(Table1[Objetivo estratégico],255),Table2[[#All],[255 caracteres]:[CodObjEst]],2,FALSE), CONCATENATE($B$2,".",VLOOKUP(LEFT(Table1[Objetivo estratégico],255),Table2[[#All],[255 caracteres]:[CodObjEst]],3,FALSE)),""),"")</f>
        <v/>
      </c>
      <c r="AM196" s="83" t="str">
        <f>IFERROR(IF(AND(Table1[ID ObjEst]&lt;&gt;"",FIND(Table1[[#This Row],[ID ObjEst]], VLOOKUP(LEFT(Table1[Objetivo operativo],255),Table4[[#All],[255]:[SiglaObjOp]],3,FALSE))), CONCATENATE(VLOOKUP(LEFT(Table1[Objetivo operativo],255),Table4[[#All],[255]:[SiglaObjOp]],3,FALSE),""),""),"")</f>
        <v/>
      </c>
    </row>
    <row r="197" spans="1:39" ht="63.75" customHeight="1" x14ac:dyDescent="0.3">
      <c r="A197" s="74"/>
      <c r="B197" s="74"/>
      <c r="C197" s="74"/>
      <c r="D197" s="74"/>
      <c r="E197" s="75"/>
      <c r="F197" s="76"/>
      <c r="G197" s="77"/>
      <c r="H197" s="74"/>
      <c r="I197" s="74"/>
      <c r="J197" s="74"/>
      <c r="K197" s="74"/>
      <c r="L197" s="74"/>
      <c r="M197" s="74"/>
      <c r="N197" s="74"/>
      <c r="O197" s="78"/>
      <c r="P197" s="78"/>
      <c r="Q197" s="74"/>
      <c r="R197" s="74"/>
      <c r="S197" s="74"/>
      <c r="T197" s="74"/>
      <c r="U197" s="79"/>
      <c r="V197" s="79"/>
      <c r="W197" s="74" t="str">
        <f>IF(NOT(ISBLANK(Table1[Fecha Inicio])),YEAR(Table1[Fecha Inicio]),"")</f>
        <v/>
      </c>
      <c r="X197" s="80"/>
      <c r="Y197" s="77" t="str">
        <f>IF(AND(NOT(ISBLANK(Table1[Fecha Inicio])),NOT(ISBLANK(Table1[Fecha Fin])),YEAR(Table1[[#This Row],[Fecha Fin]]&gt;=Table1[[#This Row],[1er año]])),Table1[[#This Row],[1er año]]+1,"")</f>
        <v/>
      </c>
      <c r="Z197" s="80"/>
      <c r="AA197" s="77" t="str">
        <f>IF(AND(NOT(ISBLANK(Table1[Fecha Inicio])),NOT(ISBLANK(Table1[Fecha Fin])),YEAR(Table1[[#This Row],[Fecha Fin]])&gt;Table1[[#This Row],[2do Año]]),Table1[[#This Row],[2do Año]]+1,"")</f>
        <v/>
      </c>
      <c r="AB197" s="80"/>
      <c r="AC197" s="77" t="str">
        <f>IF(AND(NOT(ISBLANK(Table1[Fecha Inicio])),NOT(ISBLANK(Table1[Fecha Fin])),YEAR(Table1[[#This Row],[Fecha Fin]])&gt;Table1[[#This Row],[3er Año]]),Table1[[#This Row],[3er Año]]+1,"")</f>
        <v/>
      </c>
      <c r="AD197" s="80"/>
      <c r="AE197" s="80">
        <f>SUM(Table1[Presupuesto 1er Año],Table1[Presupuesto 2do Año],Table1[Presupuesto 3er Año],Table1[Presupuesto 4to Año])</f>
        <v>0</v>
      </c>
      <c r="AF197" s="81"/>
      <c r="AG197" s="74"/>
      <c r="AH197" s="74"/>
      <c r="AI197" s="74"/>
      <c r="AJ197" s="76"/>
      <c r="AK197" s="76"/>
      <c r="AL197" s="82" t="str">
        <f>IFERROR(IF($B$2= VLOOKUP(LEFT(Table1[Objetivo estratégico],255),Table2[[#All],[255 caracteres]:[CodObjEst]],2,FALSE), CONCATENATE($B$2,".",VLOOKUP(LEFT(Table1[Objetivo estratégico],255),Table2[[#All],[255 caracteres]:[CodObjEst]],3,FALSE)),""),"")</f>
        <v/>
      </c>
      <c r="AM197" s="83" t="str">
        <f>IFERROR(IF(AND(Table1[ID ObjEst]&lt;&gt;"",FIND(Table1[[#This Row],[ID ObjEst]], VLOOKUP(LEFT(Table1[Objetivo operativo],255),Table4[[#All],[255]:[SiglaObjOp]],3,FALSE))), CONCATENATE(VLOOKUP(LEFT(Table1[Objetivo operativo],255),Table4[[#All],[255]:[SiglaObjOp]],3,FALSE),""),""),"")</f>
        <v/>
      </c>
    </row>
    <row r="198" spans="1:39" ht="63.75" customHeight="1" x14ac:dyDescent="0.3">
      <c r="A198" s="74"/>
      <c r="B198" s="74"/>
      <c r="C198" s="74"/>
      <c r="D198" s="74"/>
      <c r="E198" s="75"/>
      <c r="F198" s="76"/>
      <c r="G198" s="77"/>
      <c r="H198" s="74"/>
      <c r="I198" s="74"/>
      <c r="J198" s="74"/>
      <c r="K198" s="74"/>
      <c r="L198" s="74"/>
      <c r="M198" s="74"/>
      <c r="N198" s="74"/>
      <c r="O198" s="78"/>
      <c r="P198" s="78"/>
      <c r="Q198" s="74"/>
      <c r="R198" s="74"/>
      <c r="S198" s="74"/>
      <c r="T198" s="74"/>
      <c r="U198" s="79"/>
      <c r="V198" s="79"/>
      <c r="W198" s="74" t="str">
        <f>IF(NOT(ISBLANK(Table1[Fecha Inicio])),YEAR(Table1[Fecha Inicio]),"")</f>
        <v/>
      </c>
      <c r="X198" s="80"/>
      <c r="Y198" s="77" t="str">
        <f>IF(AND(NOT(ISBLANK(Table1[Fecha Inicio])),NOT(ISBLANK(Table1[Fecha Fin])),YEAR(Table1[[#This Row],[Fecha Fin]]&gt;=Table1[[#This Row],[1er año]])),Table1[[#This Row],[1er año]]+1,"")</f>
        <v/>
      </c>
      <c r="Z198" s="80"/>
      <c r="AA198" s="77" t="str">
        <f>IF(AND(NOT(ISBLANK(Table1[Fecha Inicio])),NOT(ISBLANK(Table1[Fecha Fin])),YEAR(Table1[[#This Row],[Fecha Fin]])&gt;Table1[[#This Row],[2do Año]]),Table1[[#This Row],[2do Año]]+1,"")</f>
        <v/>
      </c>
      <c r="AB198" s="80"/>
      <c r="AC198" s="77" t="str">
        <f>IF(AND(NOT(ISBLANK(Table1[Fecha Inicio])),NOT(ISBLANK(Table1[Fecha Fin])),YEAR(Table1[[#This Row],[Fecha Fin]])&gt;Table1[[#This Row],[3er Año]]),Table1[[#This Row],[3er Año]]+1,"")</f>
        <v/>
      </c>
      <c r="AD198" s="80"/>
      <c r="AE198" s="80">
        <f>SUM(Table1[Presupuesto 1er Año],Table1[Presupuesto 2do Año],Table1[Presupuesto 3er Año],Table1[Presupuesto 4to Año])</f>
        <v>0</v>
      </c>
      <c r="AF198" s="81"/>
      <c r="AG198" s="74"/>
      <c r="AH198" s="74"/>
      <c r="AI198" s="74"/>
      <c r="AJ198" s="76"/>
      <c r="AK198" s="76"/>
      <c r="AL198" s="82" t="str">
        <f>IFERROR(IF($B$2= VLOOKUP(LEFT(Table1[Objetivo estratégico],255),Table2[[#All],[255 caracteres]:[CodObjEst]],2,FALSE), CONCATENATE($B$2,".",VLOOKUP(LEFT(Table1[Objetivo estratégico],255),Table2[[#All],[255 caracteres]:[CodObjEst]],3,FALSE)),""),"")</f>
        <v/>
      </c>
      <c r="AM198" s="83" t="str">
        <f>IFERROR(IF(AND(Table1[ID ObjEst]&lt;&gt;"",FIND(Table1[[#This Row],[ID ObjEst]], VLOOKUP(LEFT(Table1[Objetivo operativo],255),Table4[[#All],[255]:[SiglaObjOp]],3,FALSE))), CONCATENATE(VLOOKUP(LEFT(Table1[Objetivo operativo],255),Table4[[#All],[255]:[SiglaObjOp]],3,FALSE),""),""),"")</f>
        <v/>
      </c>
    </row>
    <row r="199" spans="1:39" ht="63.75" customHeight="1" x14ac:dyDescent="0.3">
      <c r="A199" s="74"/>
      <c r="B199" s="74"/>
      <c r="C199" s="74"/>
      <c r="D199" s="74"/>
      <c r="E199" s="75"/>
      <c r="F199" s="76"/>
      <c r="G199" s="77"/>
      <c r="H199" s="74"/>
      <c r="I199" s="74"/>
      <c r="J199" s="74"/>
      <c r="K199" s="74"/>
      <c r="L199" s="74"/>
      <c r="M199" s="74"/>
      <c r="N199" s="74"/>
      <c r="O199" s="78"/>
      <c r="P199" s="78"/>
      <c r="Q199" s="74"/>
      <c r="R199" s="74"/>
      <c r="S199" s="74"/>
      <c r="T199" s="74"/>
      <c r="U199" s="79"/>
      <c r="V199" s="79"/>
      <c r="W199" s="74" t="str">
        <f>IF(NOT(ISBLANK(Table1[Fecha Inicio])),YEAR(Table1[Fecha Inicio]),"")</f>
        <v/>
      </c>
      <c r="X199" s="80"/>
      <c r="Y199" s="77" t="str">
        <f>IF(AND(NOT(ISBLANK(Table1[Fecha Inicio])),NOT(ISBLANK(Table1[Fecha Fin])),YEAR(Table1[[#This Row],[Fecha Fin]]&gt;=Table1[[#This Row],[1er año]])),Table1[[#This Row],[1er año]]+1,"")</f>
        <v/>
      </c>
      <c r="Z199" s="80"/>
      <c r="AA199" s="77" t="str">
        <f>IF(AND(NOT(ISBLANK(Table1[Fecha Inicio])),NOT(ISBLANK(Table1[Fecha Fin])),YEAR(Table1[[#This Row],[Fecha Fin]])&gt;Table1[[#This Row],[2do Año]]),Table1[[#This Row],[2do Año]]+1,"")</f>
        <v/>
      </c>
      <c r="AB199" s="80"/>
      <c r="AC199" s="77" t="str">
        <f>IF(AND(NOT(ISBLANK(Table1[Fecha Inicio])),NOT(ISBLANK(Table1[Fecha Fin])),YEAR(Table1[[#This Row],[Fecha Fin]])&gt;Table1[[#This Row],[3er Año]]),Table1[[#This Row],[3er Año]]+1,"")</f>
        <v/>
      </c>
      <c r="AD199" s="80"/>
      <c r="AE199" s="80">
        <f>SUM(Table1[Presupuesto 1er Año],Table1[Presupuesto 2do Año],Table1[Presupuesto 3er Año],Table1[Presupuesto 4to Año])</f>
        <v>0</v>
      </c>
      <c r="AF199" s="81"/>
      <c r="AG199" s="74"/>
      <c r="AH199" s="74"/>
      <c r="AI199" s="74"/>
      <c r="AJ199" s="76"/>
      <c r="AK199" s="76"/>
      <c r="AL199" s="82" t="str">
        <f>IFERROR(IF($B$2= VLOOKUP(LEFT(Table1[Objetivo estratégico],255),Table2[[#All],[255 caracteres]:[CodObjEst]],2,FALSE), CONCATENATE($B$2,".",VLOOKUP(LEFT(Table1[Objetivo estratégico],255),Table2[[#All],[255 caracteres]:[CodObjEst]],3,FALSE)),""),"")</f>
        <v/>
      </c>
      <c r="AM199" s="83" t="str">
        <f>IFERROR(IF(AND(Table1[ID ObjEst]&lt;&gt;"",FIND(Table1[[#This Row],[ID ObjEst]], VLOOKUP(LEFT(Table1[Objetivo operativo],255),Table4[[#All],[255]:[SiglaObjOp]],3,FALSE))), CONCATENATE(VLOOKUP(LEFT(Table1[Objetivo operativo],255),Table4[[#All],[255]:[SiglaObjOp]],3,FALSE),""),""),"")</f>
        <v/>
      </c>
    </row>
    <row r="200" spans="1:39" ht="63.75" customHeight="1" x14ac:dyDescent="0.3">
      <c r="A200" s="74"/>
      <c r="B200" s="74"/>
      <c r="C200" s="74"/>
      <c r="D200" s="74"/>
      <c r="E200" s="75"/>
      <c r="F200" s="76"/>
      <c r="G200" s="77"/>
      <c r="H200" s="74"/>
      <c r="I200" s="74"/>
      <c r="J200" s="74"/>
      <c r="K200" s="74"/>
      <c r="L200" s="74"/>
      <c r="M200" s="74"/>
      <c r="N200" s="74"/>
      <c r="O200" s="78"/>
      <c r="P200" s="78"/>
      <c r="Q200" s="74"/>
      <c r="R200" s="74"/>
      <c r="S200" s="74"/>
      <c r="T200" s="74"/>
      <c r="U200" s="79"/>
      <c r="V200" s="79"/>
      <c r="W200" s="74" t="str">
        <f>IF(NOT(ISBLANK(Table1[Fecha Inicio])),YEAR(Table1[Fecha Inicio]),"")</f>
        <v/>
      </c>
      <c r="X200" s="80"/>
      <c r="Y200" s="77" t="str">
        <f>IF(AND(NOT(ISBLANK(Table1[Fecha Inicio])),NOT(ISBLANK(Table1[Fecha Fin])),YEAR(Table1[[#This Row],[Fecha Fin]]&gt;=Table1[[#This Row],[1er año]])),Table1[[#This Row],[1er año]]+1,"")</f>
        <v/>
      </c>
      <c r="Z200" s="80"/>
      <c r="AA200" s="77" t="str">
        <f>IF(AND(NOT(ISBLANK(Table1[Fecha Inicio])),NOT(ISBLANK(Table1[Fecha Fin])),YEAR(Table1[[#This Row],[Fecha Fin]])&gt;Table1[[#This Row],[2do Año]]),Table1[[#This Row],[2do Año]]+1,"")</f>
        <v/>
      </c>
      <c r="AB200" s="80"/>
      <c r="AC200" s="77" t="str">
        <f>IF(AND(NOT(ISBLANK(Table1[Fecha Inicio])),NOT(ISBLANK(Table1[Fecha Fin])),YEAR(Table1[[#This Row],[Fecha Fin]])&gt;Table1[[#This Row],[3er Año]]),Table1[[#This Row],[3er Año]]+1,"")</f>
        <v/>
      </c>
      <c r="AD200" s="80"/>
      <c r="AE200" s="80">
        <f>SUM(Table1[Presupuesto 1er Año],Table1[Presupuesto 2do Año],Table1[Presupuesto 3er Año],Table1[Presupuesto 4to Año])</f>
        <v>0</v>
      </c>
      <c r="AF200" s="81"/>
      <c r="AG200" s="74"/>
      <c r="AH200" s="74"/>
      <c r="AI200" s="74"/>
      <c r="AJ200" s="76"/>
      <c r="AK200" s="76"/>
      <c r="AL200" s="82" t="str">
        <f>IFERROR(IF($B$2= VLOOKUP(LEFT(Table1[Objetivo estratégico],255),Table2[[#All],[255 caracteres]:[CodObjEst]],2,FALSE), CONCATENATE($B$2,".",VLOOKUP(LEFT(Table1[Objetivo estratégico],255),Table2[[#All],[255 caracteres]:[CodObjEst]],3,FALSE)),""),"")</f>
        <v/>
      </c>
      <c r="AM200" s="83" t="str">
        <f>IFERROR(IF(AND(Table1[ID ObjEst]&lt;&gt;"",FIND(Table1[[#This Row],[ID ObjEst]], VLOOKUP(LEFT(Table1[Objetivo operativo],255),Table4[[#All],[255]:[SiglaObjOp]],3,FALSE))), CONCATENATE(VLOOKUP(LEFT(Table1[Objetivo operativo],255),Table4[[#All],[255]:[SiglaObjOp]],3,FALSE),""),""),"")</f>
        <v/>
      </c>
    </row>
    <row r="201" spans="1:39" ht="63.75" customHeight="1" x14ac:dyDescent="0.3">
      <c r="A201" s="74"/>
      <c r="B201" s="74"/>
      <c r="C201" s="74"/>
      <c r="D201" s="74"/>
      <c r="E201" s="75"/>
      <c r="F201" s="76"/>
      <c r="G201" s="77"/>
      <c r="H201" s="74"/>
      <c r="I201" s="74"/>
      <c r="J201" s="74"/>
      <c r="K201" s="74"/>
      <c r="L201" s="74"/>
      <c r="M201" s="74"/>
      <c r="N201" s="74"/>
      <c r="O201" s="78"/>
      <c r="P201" s="78"/>
      <c r="Q201" s="74"/>
      <c r="R201" s="74"/>
      <c r="S201" s="74"/>
      <c r="T201" s="74"/>
      <c r="U201" s="79"/>
      <c r="V201" s="79"/>
      <c r="W201" s="74" t="str">
        <f>IF(NOT(ISBLANK(Table1[Fecha Inicio])),YEAR(Table1[Fecha Inicio]),"")</f>
        <v/>
      </c>
      <c r="X201" s="80"/>
      <c r="Y201" s="77" t="str">
        <f>IF(AND(NOT(ISBLANK(Table1[Fecha Inicio])),NOT(ISBLANK(Table1[Fecha Fin])),YEAR(Table1[[#This Row],[Fecha Fin]]&gt;=Table1[[#This Row],[1er año]])),Table1[[#This Row],[1er año]]+1,"")</f>
        <v/>
      </c>
      <c r="Z201" s="80"/>
      <c r="AA201" s="77" t="str">
        <f>IF(AND(NOT(ISBLANK(Table1[Fecha Inicio])),NOT(ISBLANK(Table1[Fecha Fin])),YEAR(Table1[[#This Row],[Fecha Fin]])&gt;Table1[[#This Row],[2do Año]]),Table1[[#This Row],[2do Año]]+1,"")</f>
        <v/>
      </c>
      <c r="AB201" s="80"/>
      <c r="AC201" s="77" t="str">
        <f>IF(AND(NOT(ISBLANK(Table1[Fecha Inicio])),NOT(ISBLANK(Table1[Fecha Fin])),YEAR(Table1[[#This Row],[Fecha Fin]])&gt;Table1[[#This Row],[3er Año]]),Table1[[#This Row],[3er Año]]+1,"")</f>
        <v/>
      </c>
      <c r="AD201" s="80"/>
      <c r="AE201" s="80">
        <f>SUM(Table1[Presupuesto 1er Año],Table1[Presupuesto 2do Año],Table1[Presupuesto 3er Año],Table1[Presupuesto 4to Año])</f>
        <v>0</v>
      </c>
      <c r="AF201" s="81"/>
      <c r="AG201" s="74"/>
      <c r="AH201" s="74"/>
      <c r="AI201" s="74"/>
      <c r="AJ201" s="76"/>
      <c r="AK201" s="76"/>
      <c r="AL201" s="82" t="str">
        <f>IFERROR(IF($B$2= VLOOKUP(LEFT(Table1[Objetivo estratégico],255),Table2[[#All],[255 caracteres]:[CodObjEst]],2,FALSE), CONCATENATE($B$2,".",VLOOKUP(LEFT(Table1[Objetivo estratégico],255),Table2[[#All],[255 caracteres]:[CodObjEst]],3,FALSE)),""),"")</f>
        <v/>
      </c>
      <c r="AM201" s="83" t="str">
        <f>IFERROR(IF(AND(Table1[ID ObjEst]&lt;&gt;"",FIND(Table1[[#This Row],[ID ObjEst]], VLOOKUP(LEFT(Table1[Objetivo operativo],255),Table4[[#All],[255]:[SiglaObjOp]],3,FALSE))), CONCATENATE(VLOOKUP(LEFT(Table1[Objetivo operativo],255),Table4[[#All],[255]:[SiglaObjOp]],3,FALSE),""),""),"")</f>
        <v/>
      </c>
    </row>
    <row r="202" spans="1:39" ht="63.75" customHeight="1" x14ac:dyDescent="0.3">
      <c r="A202" s="74"/>
      <c r="B202" s="74"/>
      <c r="C202" s="74"/>
      <c r="D202" s="74"/>
      <c r="E202" s="75"/>
      <c r="F202" s="76"/>
      <c r="G202" s="77"/>
      <c r="H202" s="74"/>
      <c r="I202" s="74"/>
      <c r="J202" s="74"/>
      <c r="K202" s="74"/>
      <c r="L202" s="74"/>
      <c r="M202" s="74"/>
      <c r="N202" s="74"/>
      <c r="O202" s="78"/>
      <c r="P202" s="78"/>
      <c r="Q202" s="74"/>
      <c r="R202" s="74"/>
      <c r="S202" s="74"/>
      <c r="T202" s="74"/>
      <c r="U202" s="79"/>
      <c r="V202" s="79"/>
      <c r="W202" s="74" t="str">
        <f>IF(NOT(ISBLANK(Table1[Fecha Inicio])),YEAR(Table1[Fecha Inicio]),"")</f>
        <v/>
      </c>
      <c r="X202" s="80"/>
      <c r="Y202" s="77" t="str">
        <f>IF(AND(NOT(ISBLANK(Table1[Fecha Inicio])),NOT(ISBLANK(Table1[Fecha Fin])),YEAR(Table1[[#This Row],[Fecha Fin]]&gt;=Table1[[#This Row],[1er año]])),Table1[[#This Row],[1er año]]+1,"")</f>
        <v/>
      </c>
      <c r="Z202" s="80"/>
      <c r="AA202" s="77" t="str">
        <f>IF(AND(NOT(ISBLANK(Table1[Fecha Inicio])),NOT(ISBLANK(Table1[Fecha Fin])),YEAR(Table1[[#This Row],[Fecha Fin]])&gt;Table1[[#This Row],[2do Año]]),Table1[[#This Row],[2do Año]]+1,"")</f>
        <v/>
      </c>
      <c r="AB202" s="80"/>
      <c r="AC202" s="77" t="str">
        <f>IF(AND(NOT(ISBLANK(Table1[Fecha Inicio])),NOT(ISBLANK(Table1[Fecha Fin])),YEAR(Table1[[#This Row],[Fecha Fin]])&gt;Table1[[#This Row],[3er Año]]),Table1[[#This Row],[3er Año]]+1,"")</f>
        <v/>
      </c>
      <c r="AD202" s="80"/>
      <c r="AE202" s="80">
        <f>SUM(Table1[Presupuesto 1er Año],Table1[Presupuesto 2do Año],Table1[Presupuesto 3er Año],Table1[Presupuesto 4to Año])</f>
        <v>0</v>
      </c>
      <c r="AF202" s="81"/>
      <c r="AG202" s="74"/>
      <c r="AH202" s="74"/>
      <c r="AI202" s="74"/>
      <c r="AJ202" s="76"/>
      <c r="AK202" s="76"/>
      <c r="AL202" s="82" t="str">
        <f>IFERROR(IF($B$2= VLOOKUP(LEFT(Table1[Objetivo estratégico],255),Table2[[#All],[255 caracteres]:[CodObjEst]],2,FALSE), CONCATENATE($B$2,".",VLOOKUP(LEFT(Table1[Objetivo estratégico],255),Table2[[#All],[255 caracteres]:[CodObjEst]],3,FALSE)),""),"")</f>
        <v/>
      </c>
      <c r="AM202" s="83" t="str">
        <f>IFERROR(IF(AND(Table1[ID ObjEst]&lt;&gt;"",FIND(Table1[[#This Row],[ID ObjEst]], VLOOKUP(LEFT(Table1[Objetivo operativo],255),Table4[[#All],[255]:[SiglaObjOp]],3,FALSE))), CONCATENATE(VLOOKUP(LEFT(Table1[Objetivo operativo],255),Table4[[#All],[255]:[SiglaObjOp]],3,FALSE),""),""),"")</f>
        <v/>
      </c>
    </row>
    <row r="203" spans="1:39" ht="63.75" customHeight="1" x14ac:dyDescent="0.3">
      <c r="A203" s="74"/>
      <c r="B203" s="74"/>
      <c r="C203" s="74"/>
      <c r="D203" s="74"/>
      <c r="E203" s="75"/>
      <c r="F203" s="76"/>
      <c r="G203" s="77"/>
      <c r="H203" s="74"/>
      <c r="I203" s="74"/>
      <c r="J203" s="74"/>
      <c r="K203" s="74"/>
      <c r="L203" s="74"/>
      <c r="M203" s="74"/>
      <c r="N203" s="74"/>
      <c r="O203" s="78"/>
      <c r="P203" s="78"/>
      <c r="Q203" s="74"/>
      <c r="R203" s="74"/>
      <c r="S203" s="74"/>
      <c r="T203" s="74"/>
      <c r="U203" s="79"/>
      <c r="V203" s="79"/>
      <c r="W203" s="74" t="str">
        <f>IF(NOT(ISBLANK(Table1[Fecha Inicio])),YEAR(Table1[Fecha Inicio]),"")</f>
        <v/>
      </c>
      <c r="X203" s="80"/>
      <c r="Y203" s="77" t="str">
        <f>IF(AND(NOT(ISBLANK(Table1[Fecha Inicio])),NOT(ISBLANK(Table1[Fecha Fin])),YEAR(Table1[[#This Row],[Fecha Fin]]&gt;=Table1[[#This Row],[1er año]])),Table1[[#This Row],[1er año]]+1,"")</f>
        <v/>
      </c>
      <c r="Z203" s="80"/>
      <c r="AA203" s="77" t="str">
        <f>IF(AND(NOT(ISBLANK(Table1[Fecha Inicio])),NOT(ISBLANK(Table1[Fecha Fin])),YEAR(Table1[[#This Row],[Fecha Fin]])&gt;Table1[[#This Row],[2do Año]]),Table1[[#This Row],[2do Año]]+1,"")</f>
        <v/>
      </c>
      <c r="AB203" s="80"/>
      <c r="AC203" s="77" t="str">
        <f>IF(AND(NOT(ISBLANK(Table1[Fecha Inicio])),NOT(ISBLANK(Table1[Fecha Fin])),YEAR(Table1[[#This Row],[Fecha Fin]])&gt;Table1[[#This Row],[3er Año]]),Table1[[#This Row],[3er Año]]+1,"")</f>
        <v/>
      </c>
      <c r="AD203" s="80"/>
      <c r="AE203" s="80">
        <f>SUM(Table1[Presupuesto 1er Año],Table1[Presupuesto 2do Año],Table1[Presupuesto 3er Año],Table1[Presupuesto 4to Año])</f>
        <v>0</v>
      </c>
      <c r="AF203" s="81"/>
      <c r="AG203" s="74"/>
      <c r="AH203" s="74"/>
      <c r="AI203" s="74"/>
      <c r="AJ203" s="76"/>
      <c r="AK203" s="76"/>
      <c r="AL203" s="82" t="str">
        <f>IFERROR(IF($B$2= VLOOKUP(LEFT(Table1[Objetivo estratégico],255),Table2[[#All],[255 caracteres]:[CodObjEst]],2,FALSE), CONCATENATE($B$2,".",VLOOKUP(LEFT(Table1[Objetivo estratégico],255),Table2[[#All],[255 caracteres]:[CodObjEst]],3,FALSE)),""),"")</f>
        <v/>
      </c>
      <c r="AM203" s="83" t="str">
        <f>IFERROR(IF(AND(Table1[ID ObjEst]&lt;&gt;"",FIND(Table1[[#This Row],[ID ObjEst]], VLOOKUP(LEFT(Table1[Objetivo operativo],255),Table4[[#All],[255]:[SiglaObjOp]],3,FALSE))), CONCATENATE(VLOOKUP(LEFT(Table1[Objetivo operativo],255),Table4[[#All],[255]:[SiglaObjOp]],3,FALSE),""),""),"")</f>
        <v/>
      </c>
    </row>
    <row r="204" spans="1:39" ht="63.75" customHeight="1" x14ac:dyDescent="0.3">
      <c r="A204" s="74"/>
      <c r="B204" s="74"/>
      <c r="C204" s="74"/>
      <c r="D204" s="74"/>
      <c r="E204" s="75"/>
      <c r="F204" s="76"/>
      <c r="G204" s="77"/>
      <c r="H204" s="74"/>
      <c r="I204" s="74"/>
      <c r="J204" s="74"/>
      <c r="K204" s="74"/>
      <c r="L204" s="74"/>
      <c r="M204" s="74"/>
      <c r="N204" s="74"/>
      <c r="O204" s="78"/>
      <c r="P204" s="78"/>
      <c r="Q204" s="74"/>
      <c r="R204" s="74"/>
      <c r="S204" s="74"/>
      <c r="T204" s="74"/>
      <c r="U204" s="79"/>
      <c r="V204" s="79"/>
      <c r="W204" s="74" t="str">
        <f>IF(NOT(ISBLANK(Table1[Fecha Inicio])),YEAR(Table1[Fecha Inicio]),"")</f>
        <v/>
      </c>
      <c r="X204" s="80"/>
      <c r="Y204" s="77" t="str">
        <f>IF(AND(NOT(ISBLANK(Table1[Fecha Inicio])),NOT(ISBLANK(Table1[Fecha Fin])),YEAR(Table1[[#This Row],[Fecha Fin]]&gt;=Table1[[#This Row],[1er año]])),Table1[[#This Row],[1er año]]+1,"")</f>
        <v/>
      </c>
      <c r="Z204" s="80"/>
      <c r="AA204" s="77" t="str">
        <f>IF(AND(NOT(ISBLANK(Table1[Fecha Inicio])),NOT(ISBLANK(Table1[Fecha Fin])),YEAR(Table1[[#This Row],[Fecha Fin]])&gt;Table1[[#This Row],[2do Año]]),Table1[[#This Row],[2do Año]]+1,"")</f>
        <v/>
      </c>
      <c r="AB204" s="80"/>
      <c r="AC204" s="77" t="str">
        <f>IF(AND(NOT(ISBLANK(Table1[Fecha Inicio])),NOT(ISBLANK(Table1[Fecha Fin])),YEAR(Table1[[#This Row],[Fecha Fin]])&gt;Table1[[#This Row],[3er Año]]),Table1[[#This Row],[3er Año]]+1,"")</f>
        <v/>
      </c>
      <c r="AD204" s="80"/>
      <c r="AE204" s="80">
        <f>SUM(Table1[Presupuesto 1er Año],Table1[Presupuesto 2do Año],Table1[Presupuesto 3er Año],Table1[Presupuesto 4to Año])</f>
        <v>0</v>
      </c>
      <c r="AF204" s="81"/>
      <c r="AG204" s="74"/>
      <c r="AH204" s="74"/>
      <c r="AI204" s="74"/>
      <c r="AJ204" s="76"/>
      <c r="AK204" s="76"/>
      <c r="AL204" s="82" t="str">
        <f>IFERROR(IF($B$2= VLOOKUP(LEFT(Table1[Objetivo estratégico],255),Table2[[#All],[255 caracteres]:[CodObjEst]],2,FALSE), CONCATENATE($B$2,".",VLOOKUP(LEFT(Table1[Objetivo estratégico],255),Table2[[#All],[255 caracteres]:[CodObjEst]],3,FALSE)),""),"")</f>
        <v/>
      </c>
      <c r="AM204" s="83" t="str">
        <f>IFERROR(IF(AND(Table1[ID ObjEst]&lt;&gt;"",FIND(Table1[[#This Row],[ID ObjEst]], VLOOKUP(LEFT(Table1[Objetivo operativo],255),Table4[[#All],[255]:[SiglaObjOp]],3,FALSE))), CONCATENATE(VLOOKUP(LEFT(Table1[Objetivo operativo],255),Table4[[#All],[255]:[SiglaObjOp]],3,FALSE),""),""),"")</f>
        <v/>
      </c>
    </row>
    <row r="205" spans="1:39" ht="63.75" customHeight="1" x14ac:dyDescent="0.3">
      <c r="A205" s="74"/>
      <c r="B205" s="74"/>
      <c r="C205" s="74"/>
      <c r="D205" s="74"/>
      <c r="E205" s="75"/>
      <c r="F205" s="76"/>
      <c r="G205" s="77"/>
      <c r="H205" s="74"/>
      <c r="I205" s="74"/>
      <c r="J205" s="74"/>
      <c r="K205" s="74"/>
      <c r="L205" s="74"/>
      <c r="M205" s="74"/>
      <c r="N205" s="74"/>
      <c r="O205" s="78"/>
      <c r="P205" s="78"/>
      <c r="Q205" s="74"/>
      <c r="R205" s="74"/>
      <c r="S205" s="74"/>
      <c r="T205" s="74"/>
      <c r="U205" s="79"/>
      <c r="V205" s="79"/>
      <c r="W205" s="74" t="str">
        <f>IF(NOT(ISBLANK(Table1[Fecha Inicio])),YEAR(Table1[Fecha Inicio]),"")</f>
        <v/>
      </c>
      <c r="X205" s="80"/>
      <c r="Y205" s="77" t="str">
        <f>IF(AND(NOT(ISBLANK(Table1[Fecha Inicio])),NOT(ISBLANK(Table1[Fecha Fin])),YEAR(Table1[[#This Row],[Fecha Fin]]&gt;=Table1[[#This Row],[1er año]])),Table1[[#This Row],[1er año]]+1,"")</f>
        <v/>
      </c>
      <c r="Z205" s="80"/>
      <c r="AA205" s="77" t="str">
        <f>IF(AND(NOT(ISBLANK(Table1[Fecha Inicio])),NOT(ISBLANK(Table1[Fecha Fin])),YEAR(Table1[[#This Row],[Fecha Fin]])&gt;Table1[[#This Row],[2do Año]]),Table1[[#This Row],[2do Año]]+1,"")</f>
        <v/>
      </c>
      <c r="AB205" s="80"/>
      <c r="AC205" s="77" t="str">
        <f>IF(AND(NOT(ISBLANK(Table1[Fecha Inicio])),NOT(ISBLANK(Table1[Fecha Fin])),YEAR(Table1[[#This Row],[Fecha Fin]])&gt;Table1[[#This Row],[3er Año]]),Table1[[#This Row],[3er Año]]+1,"")</f>
        <v/>
      </c>
      <c r="AD205" s="80"/>
      <c r="AE205" s="80">
        <f>SUM(Table1[Presupuesto 1er Año],Table1[Presupuesto 2do Año],Table1[Presupuesto 3er Año],Table1[Presupuesto 4to Año])</f>
        <v>0</v>
      </c>
      <c r="AF205" s="81"/>
      <c r="AG205" s="74"/>
      <c r="AH205" s="74"/>
      <c r="AI205" s="74"/>
      <c r="AJ205" s="76"/>
      <c r="AK205" s="76"/>
      <c r="AL205" s="82" t="str">
        <f>IFERROR(IF($B$2= VLOOKUP(LEFT(Table1[Objetivo estratégico],255),Table2[[#All],[255 caracteres]:[CodObjEst]],2,FALSE), CONCATENATE($B$2,".",VLOOKUP(LEFT(Table1[Objetivo estratégico],255),Table2[[#All],[255 caracteres]:[CodObjEst]],3,FALSE)),""),"")</f>
        <v/>
      </c>
      <c r="AM205" s="83" t="str">
        <f>IFERROR(IF(AND(Table1[ID ObjEst]&lt;&gt;"",FIND(Table1[[#This Row],[ID ObjEst]], VLOOKUP(LEFT(Table1[Objetivo operativo],255),Table4[[#All],[255]:[SiglaObjOp]],3,FALSE))), CONCATENATE(VLOOKUP(LEFT(Table1[Objetivo operativo],255),Table4[[#All],[255]:[SiglaObjOp]],3,FALSE),""),""),"")</f>
        <v/>
      </c>
    </row>
    <row r="206" spans="1:39" ht="63.75" customHeight="1" x14ac:dyDescent="0.3">
      <c r="A206" s="74"/>
      <c r="B206" s="74"/>
      <c r="C206" s="74"/>
      <c r="D206" s="74"/>
      <c r="E206" s="75"/>
      <c r="F206" s="76"/>
      <c r="G206" s="77"/>
      <c r="H206" s="74"/>
      <c r="I206" s="74"/>
      <c r="J206" s="74"/>
      <c r="K206" s="74"/>
      <c r="L206" s="74"/>
      <c r="M206" s="74"/>
      <c r="N206" s="74"/>
      <c r="O206" s="78"/>
      <c r="P206" s="78"/>
      <c r="Q206" s="74"/>
      <c r="R206" s="74"/>
      <c r="S206" s="74"/>
      <c r="T206" s="74"/>
      <c r="U206" s="79"/>
      <c r="V206" s="79"/>
      <c r="W206" s="74" t="str">
        <f>IF(NOT(ISBLANK(Table1[Fecha Inicio])),YEAR(Table1[Fecha Inicio]),"")</f>
        <v/>
      </c>
      <c r="X206" s="80"/>
      <c r="Y206" s="77" t="str">
        <f>IF(AND(NOT(ISBLANK(Table1[Fecha Inicio])),NOT(ISBLANK(Table1[Fecha Fin])),YEAR(Table1[[#This Row],[Fecha Fin]]&gt;=Table1[[#This Row],[1er año]])),Table1[[#This Row],[1er año]]+1,"")</f>
        <v/>
      </c>
      <c r="Z206" s="80"/>
      <c r="AA206" s="77" t="str">
        <f>IF(AND(NOT(ISBLANK(Table1[Fecha Inicio])),NOT(ISBLANK(Table1[Fecha Fin])),YEAR(Table1[[#This Row],[Fecha Fin]])&gt;Table1[[#This Row],[2do Año]]),Table1[[#This Row],[2do Año]]+1,"")</f>
        <v/>
      </c>
      <c r="AB206" s="80"/>
      <c r="AC206" s="77" t="str">
        <f>IF(AND(NOT(ISBLANK(Table1[Fecha Inicio])),NOT(ISBLANK(Table1[Fecha Fin])),YEAR(Table1[[#This Row],[Fecha Fin]])&gt;Table1[[#This Row],[3er Año]]),Table1[[#This Row],[3er Año]]+1,"")</f>
        <v/>
      </c>
      <c r="AD206" s="80"/>
      <c r="AE206" s="80">
        <f>SUM(Table1[Presupuesto 1er Año],Table1[Presupuesto 2do Año],Table1[Presupuesto 3er Año],Table1[Presupuesto 4to Año])</f>
        <v>0</v>
      </c>
      <c r="AF206" s="81"/>
      <c r="AG206" s="74"/>
      <c r="AH206" s="74"/>
      <c r="AI206" s="74"/>
      <c r="AJ206" s="76"/>
      <c r="AK206" s="76"/>
      <c r="AL206" s="82" t="str">
        <f>IFERROR(IF($B$2= VLOOKUP(LEFT(Table1[Objetivo estratégico],255),Table2[[#All],[255 caracteres]:[CodObjEst]],2,FALSE), CONCATENATE($B$2,".",VLOOKUP(LEFT(Table1[Objetivo estratégico],255),Table2[[#All],[255 caracteres]:[CodObjEst]],3,FALSE)),""),"")</f>
        <v/>
      </c>
      <c r="AM206" s="83" t="str">
        <f>IFERROR(IF(AND(Table1[ID ObjEst]&lt;&gt;"",FIND(Table1[[#This Row],[ID ObjEst]], VLOOKUP(LEFT(Table1[Objetivo operativo],255),Table4[[#All],[255]:[SiglaObjOp]],3,FALSE))), CONCATENATE(VLOOKUP(LEFT(Table1[Objetivo operativo],255),Table4[[#All],[255]:[SiglaObjOp]],3,FALSE),""),""),"")</f>
        <v/>
      </c>
    </row>
    <row r="207" spans="1:39" ht="63.75" customHeight="1" x14ac:dyDescent="0.3">
      <c r="A207" s="74"/>
      <c r="B207" s="74"/>
      <c r="C207" s="74"/>
      <c r="D207" s="74"/>
      <c r="E207" s="75"/>
      <c r="F207" s="76"/>
      <c r="G207" s="77"/>
      <c r="H207" s="74"/>
      <c r="I207" s="74"/>
      <c r="J207" s="74"/>
      <c r="K207" s="74"/>
      <c r="L207" s="74"/>
      <c r="M207" s="74"/>
      <c r="N207" s="74"/>
      <c r="O207" s="78"/>
      <c r="P207" s="78"/>
      <c r="Q207" s="74"/>
      <c r="R207" s="74"/>
      <c r="S207" s="74"/>
      <c r="T207" s="74"/>
      <c r="U207" s="79"/>
      <c r="V207" s="79"/>
      <c r="W207" s="74" t="str">
        <f>IF(NOT(ISBLANK(Table1[Fecha Inicio])),YEAR(Table1[Fecha Inicio]),"")</f>
        <v/>
      </c>
      <c r="X207" s="80"/>
      <c r="Y207" s="77" t="str">
        <f>IF(AND(NOT(ISBLANK(Table1[Fecha Inicio])),NOT(ISBLANK(Table1[Fecha Fin])),YEAR(Table1[[#This Row],[Fecha Fin]]&gt;=Table1[[#This Row],[1er año]])),Table1[[#This Row],[1er año]]+1,"")</f>
        <v/>
      </c>
      <c r="Z207" s="80"/>
      <c r="AA207" s="77" t="str">
        <f>IF(AND(NOT(ISBLANK(Table1[Fecha Inicio])),NOT(ISBLANK(Table1[Fecha Fin])),YEAR(Table1[[#This Row],[Fecha Fin]])&gt;Table1[[#This Row],[2do Año]]),Table1[[#This Row],[2do Año]]+1,"")</f>
        <v/>
      </c>
      <c r="AB207" s="80"/>
      <c r="AC207" s="77" t="str">
        <f>IF(AND(NOT(ISBLANK(Table1[Fecha Inicio])),NOT(ISBLANK(Table1[Fecha Fin])),YEAR(Table1[[#This Row],[Fecha Fin]])&gt;Table1[[#This Row],[3er Año]]),Table1[[#This Row],[3er Año]]+1,"")</f>
        <v/>
      </c>
      <c r="AD207" s="80"/>
      <c r="AE207" s="80">
        <f>SUM(Table1[Presupuesto 1er Año],Table1[Presupuesto 2do Año],Table1[Presupuesto 3er Año],Table1[Presupuesto 4to Año])</f>
        <v>0</v>
      </c>
      <c r="AF207" s="81"/>
      <c r="AG207" s="74"/>
      <c r="AH207" s="74"/>
      <c r="AI207" s="74"/>
      <c r="AJ207" s="76"/>
      <c r="AK207" s="76"/>
      <c r="AL207" s="82" t="str">
        <f>IFERROR(IF($B$2= VLOOKUP(LEFT(Table1[Objetivo estratégico],255),Table2[[#All],[255 caracteres]:[CodObjEst]],2,FALSE), CONCATENATE($B$2,".",VLOOKUP(LEFT(Table1[Objetivo estratégico],255),Table2[[#All],[255 caracteres]:[CodObjEst]],3,FALSE)),""),"")</f>
        <v/>
      </c>
      <c r="AM207" s="83" t="str">
        <f>IFERROR(IF(AND(Table1[ID ObjEst]&lt;&gt;"",FIND(Table1[[#This Row],[ID ObjEst]], VLOOKUP(LEFT(Table1[Objetivo operativo],255),Table4[[#All],[255]:[SiglaObjOp]],3,FALSE))), CONCATENATE(VLOOKUP(LEFT(Table1[Objetivo operativo],255),Table4[[#All],[255]:[SiglaObjOp]],3,FALSE),""),""),"")</f>
        <v/>
      </c>
    </row>
    <row r="208" spans="1:39" ht="63.75" customHeight="1" x14ac:dyDescent="0.3">
      <c r="A208" s="74"/>
      <c r="B208" s="74"/>
      <c r="C208" s="74"/>
      <c r="D208" s="74"/>
      <c r="E208" s="75"/>
      <c r="F208" s="76"/>
      <c r="G208" s="77"/>
      <c r="H208" s="74"/>
      <c r="I208" s="74"/>
      <c r="J208" s="74"/>
      <c r="K208" s="74"/>
      <c r="L208" s="74"/>
      <c r="M208" s="74"/>
      <c r="N208" s="74"/>
      <c r="O208" s="78"/>
      <c r="P208" s="78"/>
      <c r="Q208" s="74"/>
      <c r="R208" s="74"/>
      <c r="S208" s="74"/>
      <c r="T208" s="74"/>
      <c r="U208" s="79"/>
      <c r="V208" s="79"/>
      <c r="W208" s="74" t="str">
        <f>IF(NOT(ISBLANK(Table1[Fecha Inicio])),YEAR(Table1[Fecha Inicio]),"")</f>
        <v/>
      </c>
      <c r="X208" s="80"/>
      <c r="Y208" s="77" t="str">
        <f>IF(AND(NOT(ISBLANK(Table1[Fecha Inicio])),NOT(ISBLANK(Table1[Fecha Fin])),YEAR(Table1[[#This Row],[Fecha Fin]]&gt;=Table1[[#This Row],[1er año]])),Table1[[#This Row],[1er año]]+1,"")</f>
        <v/>
      </c>
      <c r="Z208" s="80"/>
      <c r="AA208" s="77" t="str">
        <f>IF(AND(NOT(ISBLANK(Table1[Fecha Inicio])),NOT(ISBLANK(Table1[Fecha Fin])),YEAR(Table1[[#This Row],[Fecha Fin]])&gt;Table1[[#This Row],[2do Año]]),Table1[[#This Row],[2do Año]]+1,"")</f>
        <v/>
      </c>
      <c r="AB208" s="80"/>
      <c r="AC208" s="77" t="str">
        <f>IF(AND(NOT(ISBLANK(Table1[Fecha Inicio])),NOT(ISBLANK(Table1[Fecha Fin])),YEAR(Table1[[#This Row],[Fecha Fin]])&gt;Table1[[#This Row],[3er Año]]),Table1[[#This Row],[3er Año]]+1,"")</f>
        <v/>
      </c>
      <c r="AD208" s="80"/>
      <c r="AE208" s="80">
        <f>SUM(Table1[Presupuesto 1er Año],Table1[Presupuesto 2do Año],Table1[Presupuesto 3er Año],Table1[Presupuesto 4to Año])</f>
        <v>0</v>
      </c>
      <c r="AF208" s="81"/>
      <c r="AG208" s="74"/>
      <c r="AH208" s="74"/>
      <c r="AI208" s="74"/>
      <c r="AJ208" s="76"/>
      <c r="AK208" s="76"/>
      <c r="AL208" s="82" t="str">
        <f>IFERROR(IF($B$2= VLOOKUP(LEFT(Table1[Objetivo estratégico],255),Table2[[#All],[255 caracteres]:[CodObjEst]],2,FALSE), CONCATENATE($B$2,".",VLOOKUP(LEFT(Table1[Objetivo estratégico],255),Table2[[#All],[255 caracteres]:[CodObjEst]],3,FALSE)),""),"")</f>
        <v/>
      </c>
      <c r="AM208" s="83" t="str">
        <f>IFERROR(IF(AND(Table1[ID ObjEst]&lt;&gt;"",FIND(Table1[[#This Row],[ID ObjEst]], VLOOKUP(LEFT(Table1[Objetivo operativo],255),Table4[[#All],[255]:[SiglaObjOp]],3,FALSE))), CONCATENATE(VLOOKUP(LEFT(Table1[Objetivo operativo],255),Table4[[#All],[255]:[SiglaObjOp]],3,FALSE),""),""),"")</f>
        <v/>
      </c>
    </row>
    <row r="209" spans="1:39" ht="63.75" customHeight="1" x14ac:dyDescent="0.3">
      <c r="A209" s="74"/>
      <c r="B209" s="74"/>
      <c r="C209" s="74"/>
      <c r="D209" s="74"/>
      <c r="E209" s="75"/>
      <c r="F209" s="76"/>
      <c r="G209" s="77"/>
      <c r="H209" s="74"/>
      <c r="I209" s="74"/>
      <c r="J209" s="74"/>
      <c r="K209" s="74"/>
      <c r="L209" s="74"/>
      <c r="M209" s="74"/>
      <c r="N209" s="74"/>
      <c r="O209" s="78"/>
      <c r="P209" s="78"/>
      <c r="Q209" s="74"/>
      <c r="R209" s="74"/>
      <c r="S209" s="74"/>
      <c r="T209" s="74"/>
      <c r="U209" s="79"/>
      <c r="V209" s="79"/>
      <c r="W209" s="74" t="str">
        <f>IF(NOT(ISBLANK(Table1[Fecha Inicio])),YEAR(Table1[Fecha Inicio]),"")</f>
        <v/>
      </c>
      <c r="X209" s="80"/>
      <c r="Y209" s="77" t="str">
        <f>IF(AND(NOT(ISBLANK(Table1[Fecha Inicio])),NOT(ISBLANK(Table1[Fecha Fin])),YEAR(Table1[[#This Row],[Fecha Fin]]&gt;=Table1[[#This Row],[1er año]])),Table1[[#This Row],[1er año]]+1,"")</f>
        <v/>
      </c>
      <c r="Z209" s="80"/>
      <c r="AA209" s="77" t="str">
        <f>IF(AND(NOT(ISBLANK(Table1[Fecha Inicio])),NOT(ISBLANK(Table1[Fecha Fin])),YEAR(Table1[[#This Row],[Fecha Fin]])&gt;Table1[[#This Row],[2do Año]]),Table1[[#This Row],[2do Año]]+1,"")</f>
        <v/>
      </c>
      <c r="AB209" s="80"/>
      <c r="AC209" s="77" t="str">
        <f>IF(AND(NOT(ISBLANK(Table1[Fecha Inicio])),NOT(ISBLANK(Table1[Fecha Fin])),YEAR(Table1[[#This Row],[Fecha Fin]])&gt;Table1[[#This Row],[3er Año]]),Table1[[#This Row],[3er Año]]+1,"")</f>
        <v/>
      </c>
      <c r="AD209" s="80"/>
      <c r="AE209" s="80">
        <f>SUM(Table1[Presupuesto 1er Año],Table1[Presupuesto 2do Año],Table1[Presupuesto 3er Año],Table1[Presupuesto 4to Año])</f>
        <v>0</v>
      </c>
      <c r="AF209" s="81"/>
      <c r="AG209" s="74"/>
      <c r="AH209" s="74"/>
      <c r="AI209" s="74"/>
      <c r="AJ209" s="76"/>
      <c r="AK209" s="76"/>
      <c r="AL209" s="82" t="str">
        <f>IFERROR(IF($B$2= VLOOKUP(LEFT(Table1[Objetivo estratégico],255),Table2[[#All],[255 caracteres]:[CodObjEst]],2,FALSE), CONCATENATE($B$2,".",VLOOKUP(LEFT(Table1[Objetivo estratégico],255),Table2[[#All],[255 caracteres]:[CodObjEst]],3,FALSE)),""),"")</f>
        <v/>
      </c>
      <c r="AM209" s="83" t="str">
        <f>IFERROR(IF(AND(Table1[ID ObjEst]&lt;&gt;"",FIND(Table1[[#This Row],[ID ObjEst]], VLOOKUP(LEFT(Table1[Objetivo operativo],255),Table4[[#All],[255]:[SiglaObjOp]],3,FALSE))), CONCATENATE(VLOOKUP(LEFT(Table1[Objetivo operativo],255),Table4[[#All],[255]:[SiglaObjOp]],3,FALSE),""),""),"")</f>
        <v/>
      </c>
    </row>
    <row r="210" spans="1:39" ht="63.75" customHeight="1" x14ac:dyDescent="0.3">
      <c r="A210" s="74"/>
      <c r="B210" s="74"/>
      <c r="C210" s="74"/>
      <c r="D210" s="74"/>
      <c r="E210" s="75"/>
      <c r="F210" s="76"/>
      <c r="G210" s="77"/>
      <c r="H210" s="74"/>
      <c r="I210" s="74"/>
      <c r="J210" s="74"/>
      <c r="K210" s="74"/>
      <c r="L210" s="74"/>
      <c r="M210" s="74"/>
      <c r="N210" s="74"/>
      <c r="O210" s="78"/>
      <c r="P210" s="78"/>
      <c r="Q210" s="74"/>
      <c r="R210" s="74"/>
      <c r="S210" s="74"/>
      <c r="T210" s="74"/>
      <c r="U210" s="79"/>
      <c r="V210" s="79"/>
      <c r="W210" s="74" t="str">
        <f>IF(NOT(ISBLANK(Table1[Fecha Inicio])),YEAR(Table1[Fecha Inicio]),"")</f>
        <v/>
      </c>
      <c r="X210" s="80"/>
      <c r="Y210" s="77" t="str">
        <f>IF(AND(NOT(ISBLANK(Table1[Fecha Inicio])),NOT(ISBLANK(Table1[Fecha Fin])),YEAR(Table1[[#This Row],[Fecha Fin]]&gt;=Table1[[#This Row],[1er año]])),Table1[[#This Row],[1er año]]+1,"")</f>
        <v/>
      </c>
      <c r="Z210" s="80"/>
      <c r="AA210" s="77" t="str">
        <f>IF(AND(NOT(ISBLANK(Table1[Fecha Inicio])),NOT(ISBLANK(Table1[Fecha Fin])),YEAR(Table1[[#This Row],[Fecha Fin]])&gt;Table1[[#This Row],[2do Año]]),Table1[[#This Row],[2do Año]]+1,"")</f>
        <v/>
      </c>
      <c r="AB210" s="80"/>
      <c r="AC210" s="77" t="str">
        <f>IF(AND(NOT(ISBLANK(Table1[Fecha Inicio])),NOT(ISBLANK(Table1[Fecha Fin])),YEAR(Table1[[#This Row],[Fecha Fin]])&gt;Table1[[#This Row],[3er Año]]),Table1[[#This Row],[3er Año]]+1,"")</f>
        <v/>
      </c>
      <c r="AD210" s="80"/>
      <c r="AE210" s="80">
        <f>SUM(Table1[Presupuesto 1er Año],Table1[Presupuesto 2do Año],Table1[Presupuesto 3er Año],Table1[Presupuesto 4to Año])</f>
        <v>0</v>
      </c>
      <c r="AF210" s="81"/>
      <c r="AG210" s="74"/>
      <c r="AH210" s="74"/>
      <c r="AI210" s="74"/>
      <c r="AJ210" s="76"/>
      <c r="AK210" s="76"/>
      <c r="AL210" s="82" t="str">
        <f>IFERROR(IF($B$2= VLOOKUP(LEFT(Table1[Objetivo estratégico],255),Table2[[#All],[255 caracteres]:[CodObjEst]],2,FALSE), CONCATENATE($B$2,".",VLOOKUP(LEFT(Table1[Objetivo estratégico],255),Table2[[#All],[255 caracteres]:[CodObjEst]],3,FALSE)),""),"")</f>
        <v/>
      </c>
      <c r="AM210" s="83" t="str">
        <f>IFERROR(IF(AND(Table1[ID ObjEst]&lt;&gt;"",FIND(Table1[[#This Row],[ID ObjEst]], VLOOKUP(LEFT(Table1[Objetivo operativo],255),Table4[[#All],[255]:[SiglaObjOp]],3,FALSE))), CONCATENATE(VLOOKUP(LEFT(Table1[Objetivo operativo],255),Table4[[#All],[255]:[SiglaObjOp]],3,FALSE),""),""),"")</f>
        <v/>
      </c>
    </row>
    <row r="211" spans="1:39" ht="63.75" customHeight="1" x14ac:dyDescent="0.3">
      <c r="A211" s="74"/>
      <c r="B211" s="74"/>
      <c r="C211" s="74"/>
      <c r="D211" s="74"/>
      <c r="E211" s="75"/>
      <c r="F211" s="76"/>
      <c r="G211" s="77"/>
      <c r="H211" s="74"/>
      <c r="I211" s="74"/>
      <c r="J211" s="74"/>
      <c r="K211" s="74"/>
      <c r="L211" s="74"/>
      <c r="M211" s="74"/>
      <c r="N211" s="74"/>
      <c r="O211" s="78"/>
      <c r="P211" s="78"/>
      <c r="Q211" s="74"/>
      <c r="R211" s="74"/>
      <c r="S211" s="74"/>
      <c r="T211" s="74"/>
      <c r="U211" s="79"/>
      <c r="V211" s="79"/>
      <c r="W211" s="74" t="str">
        <f>IF(NOT(ISBLANK(Table1[Fecha Inicio])),YEAR(Table1[Fecha Inicio]),"")</f>
        <v/>
      </c>
      <c r="X211" s="80"/>
      <c r="Y211" s="77" t="str">
        <f>IF(AND(NOT(ISBLANK(Table1[Fecha Inicio])),NOT(ISBLANK(Table1[Fecha Fin])),YEAR(Table1[[#This Row],[Fecha Fin]]&gt;=Table1[[#This Row],[1er año]])),Table1[[#This Row],[1er año]]+1,"")</f>
        <v/>
      </c>
      <c r="Z211" s="80"/>
      <c r="AA211" s="77" t="str">
        <f>IF(AND(NOT(ISBLANK(Table1[Fecha Inicio])),NOT(ISBLANK(Table1[Fecha Fin])),YEAR(Table1[[#This Row],[Fecha Fin]])&gt;Table1[[#This Row],[2do Año]]),Table1[[#This Row],[2do Año]]+1,"")</f>
        <v/>
      </c>
      <c r="AB211" s="80"/>
      <c r="AC211" s="77" t="str">
        <f>IF(AND(NOT(ISBLANK(Table1[Fecha Inicio])),NOT(ISBLANK(Table1[Fecha Fin])),YEAR(Table1[[#This Row],[Fecha Fin]])&gt;Table1[[#This Row],[3er Año]]),Table1[[#This Row],[3er Año]]+1,"")</f>
        <v/>
      </c>
      <c r="AD211" s="80"/>
      <c r="AE211" s="80">
        <f>SUM(Table1[Presupuesto 1er Año],Table1[Presupuesto 2do Año],Table1[Presupuesto 3er Año],Table1[Presupuesto 4to Año])</f>
        <v>0</v>
      </c>
      <c r="AF211" s="81"/>
      <c r="AG211" s="74"/>
      <c r="AH211" s="74"/>
      <c r="AI211" s="74"/>
      <c r="AJ211" s="76"/>
      <c r="AK211" s="76"/>
      <c r="AL211" s="82" t="str">
        <f>IFERROR(IF($B$2= VLOOKUP(LEFT(Table1[Objetivo estratégico],255),Table2[[#All],[255 caracteres]:[CodObjEst]],2,FALSE), CONCATENATE($B$2,".",VLOOKUP(LEFT(Table1[Objetivo estratégico],255),Table2[[#All],[255 caracteres]:[CodObjEst]],3,FALSE)),""),"")</f>
        <v/>
      </c>
      <c r="AM211" s="83" t="str">
        <f>IFERROR(IF(AND(Table1[ID ObjEst]&lt;&gt;"",FIND(Table1[[#This Row],[ID ObjEst]], VLOOKUP(LEFT(Table1[Objetivo operativo],255),Table4[[#All],[255]:[SiglaObjOp]],3,FALSE))), CONCATENATE(VLOOKUP(LEFT(Table1[Objetivo operativo],255),Table4[[#All],[255]:[SiglaObjOp]],3,FALSE),""),""),"")</f>
        <v/>
      </c>
    </row>
    <row r="212" spans="1:39" ht="63.75" customHeight="1" x14ac:dyDescent="0.3">
      <c r="A212" s="74"/>
      <c r="B212" s="74"/>
      <c r="C212" s="74"/>
      <c r="D212" s="74"/>
      <c r="E212" s="75"/>
      <c r="F212" s="76"/>
      <c r="G212" s="77"/>
      <c r="H212" s="74"/>
      <c r="I212" s="74"/>
      <c r="J212" s="74"/>
      <c r="K212" s="74"/>
      <c r="L212" s="74"/>
      <c r="M212" s="74"/>
      <c r="N212" s="74"/>
      <c r="O212" s="78"/>
      <c r="P212" s="78"/>
      <c r="Q212" s="74"/>
      <c r="R212" s="74"/>
      <c r="S212" s="74"/>
      <c r="T212" s="74"/>
      <c r="U212" s="79"/>
      <c r="V212" s="79"/>
      <c r="W212" s="74" t="str">
        <f>IF(NOT(ISBLANK(Table1[Fecha Inicio])),YEAR(Table1[Fecha Inicio]),"")</f>
        <v/>
      </c>
      <c r="X212" s="80"/>
      <c r="Y212" s="77" t="str">
        <f>IF(AND(NOT(ISBLANK(Table1[Fecha Inicio])),NOT(ISBLANK(Table1[Fecha Fin])),YEAR(Table1[[#This Row],[Fecha Fin]]&gt;=Table1[[#This Row],[1er año]])),Table1[[#This Row],[1er año]]+1,"")</f>
        <v/>
      </c>
      <c r="Z212" s="80"/>
      <c r="AA212" s="77" t="str">
        <f>IF(AND(NOT(ISBLANK(Table1[Fecha Inicio])),NOT(ISBLANK(Table1[Fecha Fin])),YEAR(Table1[[#This Row],[Fecha Fin]])&gt;Table1[[#This Row],[2do Año]]),Table1[[#This Row],[2do Año]]+1,"")</f>
        <v/>
      </c>
      <c r="AB212" s="80"/>
      <c r="AC212" s="77" t="str">
        <f>IF(AND(NOT(ISBLANK(Table1[Fecha Inicio])),NOT(ISBLANK(Table1[Fecha Fin])),YEAR(Table1[[#This Row],[Fecha Fin]])&gt;Table1[[#This Row],[3er Año]]),Table1[[#This Row],[3er Año]]+1,"")</f>
        <v/>
      </c>
      <c r="AD212" s="80"/>
      <c r="AE212" s="80">
        <f>SUM(Table1[Presupuesto 1er Año],Table1[Presupuesto 2do Año],Table1[Presupuesto 3er Año],Table1[Presupuesto 4to Año])</f>
        <v>0</v>
      </c>
      <c r="AF212" s="81"/>
      <c r="AG212" s="74"/>
      <c r="AH212" s="74"/>
      <c r="AI212" s="74"/>
      <c r="AJ212" s="76"/>
      <c r="AK212" s="76"/>
      <c r="AL212" s="82" t="str">
        <f>IFERROR(IF($B$2= VLOOKUP(LEFT(Table1[Objetivo estratégico],255),Table2[[#All],[255 caracteres]:[CodObjEst]],2,FALSE), CONCATENATE($B$2,".",VLOOKUP(LEFT(Table1[Objetivo estratégico],255),Table2[[#All],[255 caracteres]:[CodObjEst]],3,FALSE)),""),"")</f>
        <v/>
      </c>
      <c r="AM212" s="83" t="str">
        <f>IFERROR(IF(AND(Table1[ID ObjEst]&lt;&gt;"",FIND(Table1[[#This Row],[ID ObjEst]], VLOOKUP(LEFT(Table1[Objetivo operativo],255),Table4[[#All],[255]:[SiglaObjOp]],3,FALSE))), CONCATENATE(VLOOKUP(LEFT(Table1[Objetivo operativo],255),Table4[[#All],[255]:[SiglaObjOp]],3,FALSE),""),""),"")</f>
        <v/>
      </c>
    </row>
    <row r="213" spans="1:39" ht="63.75" customHeight="1" x14ac:dyDescent="0.3">
      <c r="A213" s="74"/>
      <c r="B213" s="74"/>
      <c r="C213" s="74"/>
      <c r="D213" s="74"/>
      <c r="E213" s="75"/>
      <c r="F213" s="76"/>
      <c r="G213" s="77"/>
      <c r="H213" s="74"/>
      <c r="I213" s="74"/>
      <c r="J213" s="74"/>
      <c r="K213" s="74"/>
      <c r="L213" s="74"/>
      <c r="M213" s="74"/>
      <c r="N213" s="74"/>
      <c r="O213" s="78"/>
      <c r="P213" s="78"/>
      <c r="Q213" s="74"/>
      <c r="R213" s="74"/>
      <c r="S213" s="74"/>
      <c r="T213" s="74"/>
      <c r="U213" s="79"/>
      <c r="V213" s="79"/>
      <c r="W213" s="74" t="str">
        <f>IF(NOT(ISBLANK(Table1[Fecha Inicio])),YEAR(Table1[Fecha Inicio]),"")</f>
        <v/>
      </c>
      <c r="X213" s="80"/>
      <c r="Y213" s="77" t="str">
        <f>IF(AND(NOT(ISBLANK(Table1[Fecha Inicio])),NOT(ISBLANK(Table1[Fecha Fin])),YEAR(Table1[[#This Row],[Fecha Fin]]&gt;=Table1[[#This Row],[1er año]])),Table1[[#This Row],[1er año]]+1,"")</f>
        <v/>
      </c>
      <c r="Z213" s="80"/>
      <c r="AA213" s="77" t="str">
        <f>IF(AND(NOT(ISBLANK(Table1[Fecha Inicio])),NOT(ISBLANK(Table1[Fecha Fin])),YEAR(Table1[[#This Row],[Fecha Fin]])&gt;Table1[[#This Row],[2do Año]]),Table1[[#This Row],[2do Año]]+1,"")</f>
        <v/>
      </c>
      <c r="AB213" s="80"/>
      <c r="AC213" s="77" t="str">
        <f>IF(AND(NOT(ISBLANK(Table1[Fecha Inicio])),NOT(ISBLANK(Table1[Fecha Fin])),YEAR(Table1[[#This Row],[Fecha Fin]])&gt;Table1[[#This Row],[3er Año]]),Table1[[#This Row],[3er Año]]+1,"")</f>
        <v/>
      </c>
      <c r="AD213" s="80"/>
      <c r="AE213" s="80">
        <f>SUM(Table1[Presupuesto 1er Año],Table1[Presupuesto 2do Año],Table1[Presupuesto 3er Año],Table1[Presupuesto 4to Año])</f>
        <v>0</v>
      </c>
      <c r="AF213" s="81"/>
      <c r="AG213" s="74"/>
      <c r="AH213" s="74"/>
      <c r="AI213" s="74"/>
      <c r="AJ213" s="76"/>
      <c r="AK213" s="76"/>
      <c r="AL213" s="82" t="str">
        <f>IFERROR(IF($B$2= VLOOKUP(LEFT(Table1[Objetivo estratégico],255),Table2[[#All],[255 caracteres]:[CodObjEst]],2,FALSE), CONCATENATE($B$2,".",VLOOKUP(LEFT(Table1[Objetivo estratégico],255),Table2[[#All],[255 caracteres]:[CodObjEst]],3,FALSE)),""),"")</f>
        <v/>
      </c>
      <c r="AM213" s="83" t="str">
        <f>IFERROR(IF(AND(Table1[ID ObjEst]&lt;&gt;"",FIND(Table1[[#This Row],[ID ObjEst]], VLOOKUP(LEFT(Table1[Objetivo operativo],255),Table4[[#All],[255]:[SiglaObjOp]],3,FALSE))), CONCATENATE(VLOOKUP(LEFT(Table1[Objetivo operativo],255),Table4[[#All],[255]:[SiglaObjOp]],3,FALSE),""),""),"")</f>
        <v/>
      </c>
    </row>
    <row r="214" spans="1:39" ht="63.75" customHeight="1" x14ac:dyDescent="0.3">
      <c r="A214" s="74"/>
      <c r="B214" s="74"/>
      <c r="C214" s="74"/>
      <c r="D214" s="74"/>
      <c r="E214" s="75"/>
      <c r="F214" s="76"/>
      <c r="G214" s="77"/>
      <c r="H214" s="74"/>
      <c r="I214" s="74"/>
      <c r="J214" s="74"/>
      <c r="K214" s="74"/>
      <c r="L214" s="74"/>
      <c r="M214" s="74"/>
      <c r="N214" s="74"/>
      <c r="O214" s="78"/>
      <c r="P214" s="78"/>
      <c r="Q214" s="74"/>
      <c r="R214" s="74"/>
      <c r="S214" s="74"/>
      <c r="T214" s="74"/>
      <c r="U214" s="79"/>
      <c r="V214" s="79"/>
      <c r="W214" s="74" t="str">
        <f>IF(NOT(ISBLANK(Table1[Fecha Inicio])),YEAR(Table1[Fecha Inicio]),"")</f>
        <v/>
      </c>
      <c r="X214" s="80"/>
      <c r="Y214" s="77" t="str">
        <f>IF(AND(NOT(ISBLANK(Table1[Fecha Inicio])),NOT(ISBLANK(Table1[Fecha Fin])),YEAR(Table1[[#This Row],[Fecha Fin]]&gt;=Table1[[#This Row],[1er año]])),Table1[[#This Row],[1er año]]+1,"")</f>
        <v/>
      </c>
      <c r="Z214" s="80"/>
      <c r="AA214" s="77" t="str">
        <f>IF(AND(NOT(ISBLANK(Table1[Fecha Inicio])),NOT(ISBLANK(Table1[Fecha Fin])),YEAR(Table1[[#This Row],[Fecha Fin]])&gt;Table1[[#This Row],[2do Año]]),Table1[[#This Row],[2do Año]]+1,"")</f>
        <v/>
      </c>
      <c r="AB214" s="80"/>
      <c r="AC214" s="77" t="str">
        <f>IF(AND(NOT(ISBLANK(Table1[Fecha Inicio])),NOT(ISBLANK(Table1[Fecha Fin])),YEAR(Table1[[#This Row],[Fecha Fin]])&gt;Table1[[#This Row],[3er Año]]),Table1[[#This Row],[3er Año]]+1,"")</f>
        <v/>
      </c>
      <c r="AD214" s="80"/>
      <c r="AE214" s="80">
        <f>SUM(Table1[Presupuesto 1er Año],Table1[Presupuesto 2do Año],Table1[Presupuesto 3er Año],Table1[Presupuesto 4to Año])</f>
        <v>0</v>
      </c>
      <c r="AF214" s="81"/>
      <c r="AG214" s="74"/>
      <c r="AH214" s="74"/>
      <c r="AI214" s="74"/>
      <c r="AJ214" s="76"/>
      <c r="AK214" s="76"/>
      <c r="AL214" s="82" t="str">
        <f>IFERROR(IF($B$2= VLOOKUP(LEFT(Table1[Objetivo estratégico],255),Table2[[#All],[255 caracteres]:[CodObjEst]],2,FALSE), CONCATENATE($B$2,".",VLOOKUP(LEFT(Table1[Objetivo estratégico],255),Table2[[#All],[255 caracteres]:[CodObjEst]],3,FALSE)),""),"")</f>
        <v/>
      </c>
      <c r="AM214" s="83" t="str">
        <f>IFERROR(IF(AND(Table1[ID ObjEst]&lt;&gt;"",FIND(Table1[[#This Row],[ID ObjEst]], VLOOKUP(LEFT(Table1[Objetivo operativo],255),Table4[[#All],[255]:[SiglaObjOp]],3,FALSE))), CONCATENATE(VLOOKUP(LEFT(Table1[Objetivo operativo],255),Table4[[#All],[255]:[SiglaObjOp]],3,FALSE),""),""),"")</f>
        <v/>
      </c>
    </row>
    <row r="215" spans="1:39" ht="63.75" customHeight="1" x14ac:dyDescent="0.3">
      <c r="A215" s="74"/>
      <c r="B215" s="74"/>
      <c r="C215" s="74"/>
      <c r="D215" s="74"/>
      <c r="E215" s="75"/>
      <c r="F215" s="76"/>
      <c r="G215" s="77"/>
      <c r="H215" s="74"/>
      <c r="I215" s="74"/>
      <c r="J215" s="74"/>
      <c r="K215" s="74"/>
      <c r="L215" s="74"/>
      <c r="M215" s="74"/>
      <c r="N215" s="74"/>
      <c r="O215" s="78"/>
      <c r="P215" s="78"/>
      <c r="Q215" s="74"/>
      <c r="R215" s="74"/>
      <c r="S215" s="74"/>
      <c r="T215" s="74"/>
      <c r="U215" s="79"/>
      <c r="V215" s="79"/>
      <c r="W215" s="74" t="str">
        <f>IF(NOT(ISBLANK(Table1[Fecha Inicio])),YEAR(Table1[Fecha Inicio]),"")</f>
        <v/>
      </c>
      <c r="X215" s="80"/>
      <c r="Y215" s="77" t="str">
        <f>IF(AND(NOT(ISBLANK(Table1[Fecha Inicio])),NOT(ISBLANK(Table1[Fecha Fin])),YEAR(Table1[[#This Row],[Fecha Fin]]&gt;=Table1[[#This Row],[1er año]])),Table1[[#This Row],[1er año]]+1,"")</f>
        <v/>
      </c>
      <c r="Z215" s="80"/>
      <c r="AA215" s="77" t="str">
        <f>IF(AND(NOT(ISBLANK(Table1[Fecha Inicio])),NOT(ISBLANK(Table1[Fecha Fin])),YEAR(Table1[[#This Row],[Fecha Fin]])&gt;Table1[[#This Row],[2do Año]]),Table1[[#This Row],[2do Año]]+1,"")</f>
        <v/>
      </c>
      <c r="AB215" s="80"/>
      <c r="AC215" s="77" t="str">
        <f>IF(AND(NOT(ISBLANK(Table1[Fecha Inicio])),NOT(ISBLANK(Table1[Fecha Fin])),YEAR(Table1[[#This Row],[Fecha Fin]])&gt;Table1[[#This Row],[3er Año]]),Table1[[#This Row],[3er Año]]+1,"")</f>
        <v/>
      </c>
      <c r="AD215" s="80"/>
      <c r="AE215" s="80">
        <f>SUM(Table1[Presupuesto 1er Año],Table1[Presupuesto 2do Año],Table1[Presupuesto 3er Año],Table1[Presupuesto 4to Año])</f>
        <v>0</v>
      </c>
      <c r="AF215" s="81"/>
      <c r="AG215" s="74"/>
      <c r="AH215" s="74"/>
      <c r="AI215" s="74"/>
      <c r="AJ215" s="76"/>
      <c r="AK215" s="76"/>
      <c r="AL215" s="82" t="str">
        <f>IFERROR(IF($B$2= VLOOKUP(LEFT(Table1[Objetivo estratégico],255),Table2[[#All],[255 caracteres]:[CodObjEst]],2,FALSE), CONCATENATE($B$2,".",VLOOKUP(LEFT(Table1[Objetivo estratégico],255),Table2[[#All],[255 caracteres]:[CodObjEst]],3,FALSE)),""),"")</f>
        <v/>
      </c>
      <c r="AM215" s="83" t="str">
        <f>IFERROR(IF(AND(Table1[ID ObjEst]&lt;&gt;"",FIND(Table1[[#This Row],[ID ObjEst]], VLOOKUP(LEFT(Table1[Objetivo operativo],255),Table4[[#All],[255]:[SiglaObjOp]],3,FALSE))), CONCATENATE(VLOOKUP(LEFT(Table1[Objetivo operativo],255),Table4[[#All],[255]:[SiglaObjOp]],3,FALSE),""),""),"")</f>
        <v/>
      </c>
    </row>
    <row r="216" spans="1:39" ht="63.75" customHeight="1" x14ac:dyDescent="0.3">
      <c r="A216" s="74"/>
      <c r="B216" s="74"/>
      <c r="C216" s="74"/>
      <c r="D216" s="74"/>
      <c r="E216" s="75"/>
      <c r="F216" s="76"/>
      <c r="G216" s="77"/>
      <c r="H216" s="74"/>
      <c r="I216" s="74"/>
      <c r="J216" s="74"/>
      <c r="K216" s="74"/>
      <c r="L216" s="74"/>
      <c r="M216" s="74"/>
      <c r="N216" s="74"/>
      <c r="O216" s="78"/>
      <c r="P216" s="78"/>
      <c r="Q216" s="74"/>
      <c r="R216" s="74"/>
      <c r="S216" s="74"/>
      <c r="T216" s="74"/>
      <c r="U216" s="79"/>
      <c r="V216" s="79"/>
      <c r="W216" s="74" t="str">
        <f>IF(NOT(ISBLANK(Table1[Fecha Inicio])),YEAR(Table1[Fecha Inicio]),"")</f>
        <v/>
      </c>
      <c r="X216" s="80"/>
      <c r="Y216" s="77" t="str">
        <f>IF(AND(NOT(ISBLANK(Table1[Fecha Inicio])),NOT(ISBLANK(Table1[Fecha Fin])),YEAR(Table1[[#This Row],[Fecha Fin]]&gt;=Table1[[#This Row],[1er año]])),Table1[[#This Row],[1er año]]+1,"")</f>
        <v/>
      </c>
      <c r="Z216" s="80"/>
      <c r="AA216" s="77" t="str">
        <f>IF(AND(NOT(ISBLANK(Table1[Fecha Inicio])),NOT(ISBLANK(Table1[Fecha Fin])),YEAR(Table1[[#This Row],[Fecha Fin]])&gt;Table1[[#This Row],[2do Año]]),Table1[[#This Row],[2do Año]]+1,"")</f>
        <v/>
      </c>
      <c r="AB216" s="80"/>
      <c r="AC216" s="77" t="str">
        <f>IF(AND(NOT(ISBLANK(Table1[Fecha Inicio])),NOT(ISBLANK(Table1[Fecha Fin])),YEAR(Table1[[#This Row],[Fecha Fin]])&gt;Table1[[#This Row],[3er Año]]),Table1[[#This Row],[3er Año]]+1,"")</f>
        <v/>
      </c>
      <c r="AD216" s="80"/>
      <c r="AE216" s="80">
        <f>SUM(Table1[Presupuesto 1er Año],Table1[Presupuesto 2do Año],Table1[Presupuesto 3er Año],Table1[Presupuesto 4to Año])</f>
        <v>0</v>
      </c>
      <c r="AF216" s="81"/>
      <c r="AG216" s="74"/>
      <c r="AH216" s="74"/>
      <c r="AI216" s="74"/>
      <c r="AJ216" s="76"/>
      <c r="AK216" s="76"/>
      <c r="AL216" s="82" t="str">
        <f>IFERROR(IF($B$2= VLOOKUP(LEFT(Table1[Objetivo estratégico],255),Table2[[#All],[255 caracteres]:[CodObjEst]],2,FALSE), CONCATENATE($B$2,".",VLOOKUP(LEFT(Table1[Objetivo estratégico],255),Table2[[#All],[255 caracteres]:[CodObjEst]],3,FALSE)),""),"")</f>
        <v/>
      </c>
      <c r="AM216" s="83" t="str">
        <f>IFERROR(IF(AND(Table1[ID ObjEst]&lt;&gt;"",FIND(Table1[[#This Row],[ID ObjEst]], VLOOKUP(LEFT(Table1[Objetivo operativo],255),Table4[[#All],[255]:[SiglaObjOp]],3,FALSE))), CONCATENATE(VLOOKUP(LEFT(Table1[Objetivo operativo],255),Table4[[#All],[255]:[SiglaObjOp]],3,FALSE),""),""),"")</f>
        <v/>
      </c>
    </row>
    <row r="217" spans="1:39" ht="63.75" customHeight="1" x14ac:dyDescent="0.3">
      <c r="A217" s="74"/>
      <c r="B217" s="74"/>
      <c r="C217" s="74"/>
      <c r="D217" s="74"/>
      <c r="E217" s="75"/>
      <c r="F217" s="76"/>
      <c r="G217" s="77"/>
      <c r="H217" s="74"/>
      <c r="I217" s="74"/>
      <c r="J217" s="74"/>
      <c r="K217" s="74"/>
      <c r="L217" s="74"/>
      <c r="M217" s="74"/>
      <c r="N217" s="74"/>
      <c r="O217" s="78"/>
      <c r="P217" s="78"/>
      <c r="Q217" s="74"/>
      <c r="R217" s="74"/>
      <c r="S217" s="74"/>
      <c r="T217" s="74"/>
      <c r="U217" s="79"/>
      <c r="V217" s="79"/>
      <c r="W217" s="74" t="str">
        <f>IF(NOT(ISBLANK(Table1[Fecha Inicio])),YEAR(Table1[Fecha Inicio]),"")</f>
        <v/>
      </c>
      <c r="X217" s="80"/>
      <c r="Y217" s="77" t="str">
        <f>IF(AND(NOT(ISBLANK(Table1[Fecha Inicio])),NOT(ISBLANK(Table1[Fecha Fin])),YEAR(Table1[[#This Row],[Fecha Fin]]&gt;=Table1[[#This Row],[1er año]])),Table1[[#This Row],[1er año]]+1,"")</f>
        <v/>
      </c>
      <c r="Z217" s="80"/>
      <c r="AA217" s="77" t="str">
        <f>IF(AND(NOT(ISBLANK(Table1[Fecha Inicio])),NOT(ISBLANK(Table1[Fecha Fin])),YEAR(Table1[[#This Row],[Fecha Fin]])&gt;Table1[[#This Row],[2do Año]]),Table1[[#This Row],[2do Año]]+1,"")</f>
        <v/>
      </c>
      <c r="AB217" s="80"/>
      <c r="AC217" s="77" t="str">
        <f>IF(AND(NOT(ISBLANK(Table1[Fecha Inicio])),NOT(ISBLANK(Table1[Fecha Fin])),YEAR(Table1[[#This Row],[Fecha Fin]])&gt;Table1[[#This Row],[3er Año]]),Table1[[#This Row],[3er Año]]+1,"")</f>
        <v/>
      </c>
      <c r="AD217" s="80"/>
      <c r="AE217" s="80">
        <f>SUM(Table1[Presupuesto 1er Año],Table1[Presupuesto 2do Año],Table1[Presupuesto 3er Año],Table1[Presupuesto 4to Año])</f>
        <v>0</v>
      </c>
      <c r="AF217" s="81"/>
      <c r="AG217" s="74"/>
      <c r="AH217" s="74"/>
      <c r="AI217" s="74"/>
      <c r="AJ217" s="76"/>
      <c r="AK217" s="76"/>
      <c r="AL217" s="82" t="str">
        <f>IFERROR(IF($B$2= VLOOKUP(LEFT(Table1[Objetivo estratégico],255),Table2[[#All],[255 caracteres]:[CodObjEst]],2,FALSE), CONCATENATE($B$2,".",VLOOKUP(LEFT(Table1[Objetivo estratégico],255),Table2[[#All],[255 caracteres]:[CodObjEst]],3,FALSE)),""),"")</f>
        <v/>
      </c>
      <c r="AM217" s="83" t="str">
        <f>IFERROR(IF(AND(Table1[ID ObjEst]&lt;&gt;"",FIND(Table1[[#This Row],[ID ObjEst]], VLOOKUP(LEFT(Table1[Objetivo operativo],255),Table4[[#All],[255]:[SiglaObjOp]],3,FALSE))), CONCATENATE(VLOOKUP(LEFT(Table1[Objetivo operativo],255),Table4[[#All],[255]:[SiglaObjOp]],3,FALSE),""),""),"")</f>
        <v/>
      </c>
    </row>
    <row r="218" spans="1:39" ht="63.75" customHeight="1" x14ac:dyDescent="0.3">
      <c r="A218" s="74"/>
      <c r="B218" s="74"/>
      <c r="C218" s="74"/>
      <c r="D218" s="74"/>
      <c r="E218" s="75"/>
      <c r="F218" s="76"/>
      <c r="G218" s="77"/>
      <c r="H218" s="74"/>
      <c r="I218" s="74"/>
      <c r="J218" s="74"/>
      <c r="K218" s="74"/>
      <c r="L218" s="74"/>
      <c r="M218" s="74"/>
      <c r="N218" s="74"/>
      <c r="O218" s="78"/>
      <c r="P218" s="78"/>
      <c r="Q218" s="74"/>
      <c r="R218" s="74"/>
      <c r="S218" s="74"/>
      <c r="T218" s="74"/>
      <c r="U218" s="79"/>
      <c r="V218" s="79"/>
      <c r="W218" s="74" t="str">
        <f>IF(NOT(ISBLANK(Table1[Fecha Inicio])),YEAR(Table1[Fecha Inicio]),"")</f>
        <v/>
      </c>
      <c r="X218" s="80"/>
      <c r="Y218" s="77" t="str">
        <f>IF(AND(NOT(ISBLANK(Table1[Fecha Inicio])),NOT(ISBLANK(Table1[Fecha Fin])),YEAR(Table1[[#This Row],[Fecha Fin]]&gt;=Table1[[#This Row],[1er año]])),Table1[[#This Row],[1er año]]+1,"")</f>
        <v/>
      </c>
      <c r="Z218" s="80"/>
      <c r="AA218" s="77" t="str">
        <f>IF(AND(NOT(ISBLANK(Table1[Fecha Inicio])),NOT(ISBLANK(Table1[Fecha Fin])),YEAR(Table1[[#This Row],[Fecha Fin]])&gt;Table1[[#This Row],[2do Año]]),Table1[[#This Row],[2do Año]]+1,"")</f>
        <v/>
      </c>
      <c r="AB218" s="80"/>
      <c r="AC218" s="77" t="str">
        <f>IF(AND(NOT(ISBLANK(Table1[Fecha Inicio])),NOT(ISBLANK(Table1[Fecha Fin])),YEAR(Table1[[#This Row],[Fecha Fin]])&gt;Table1[[#This Row],[3er Año]]),Table1[[#This Row],[3er Año]]+1,"")</f>
        <v/>
      </c>
      <c r="AD218" s="80"/>
      <c r="AE218" s="80">
        <f>SUM(Table1[Presupuesto 1er Año],Table1[Presupuesto 2do Año],Table1[Presupuesto 3er Año],Table1[Presupuesto 4to Año])</f>
        <v>0</v>
      </c>
      <c r="AF218" s="81"/>
      <c r="AG218" s="74"/>
      <c r="AH218" s="74"/>
      <c r="AI218" s="74"/>
      <c r="AJ218" s="76"/>
      <c r="AK218" s="76"/>
      <c r="AL218" s="82" t="str">
        <f>IFERROR(IF($B$2= VLOOKUP(LEFT(Table1[Objetivo estratégico],255),Table2[[#All],[255 caracteres]:[CodObjEst]],2,FALSE), CONCATENATE($B$2,".",VLOOKUP(LEFT(Table1[Objetivo estratégico],255),Table2[[#All],[255 caracteres]:[CodObjEst]],3,FALSE)),""),"")</f>
        <v/>
      </c>
      <c r="AM218" s="83" t="str">
        <f>IFERROR(IF(AND(Table1[ID ObjEst]&lt;&gt;"",FIND(Table1[[#This Row],[ID ObjEst]], VLOOKUP(LEFT(Table1[Objetivo operativo],255),Table4[[#All],[255]:[SiglaObjOp]],3,FALSE))), CONCATENATE(VLOOKUP(LEFT(Table1[Objetivo operativo],255),Table4[[#All],[255]:[SiglaObjOp]],3,FALSE),""),""),"")</f>
        <v/>
      </c>
    </row>
    <row r="219" spans="1:39" ht="63.75" customHeight="1" x14ac:dyDescent="0.3">
      <c r="A219" s="74"/>
      <c r="B219" s="74"/>
      <c r="C219" s="74"/>
      <c r="D219" s="74"/>
      <c r="E219" s="75"/>
      <c r="F219" s="76"/>
      <c r="G219" s="77"/>
      <c r="H219" s="74"/>
      <c r="I219" s="74"/>
      <c r="J219" s="74"/>
      <c r="K219" s="74"/>
      <c r="L219" s="74"/>
      <c r="M219" s="74"/>
      <c r="N219" s="74"/>
      <c r="O219" s="78"/>
      <c r="P219" s="78"/>
      <c r="Q219" s="74"/>
      <c r="R219" s="74"/>
      <c r="S219" s="74"/>
      <c r="T219" s="74"/>
      <c r="U219" s="79"/>
      <c r="V219" s="79"/>
      <c r="W219" s="74" t="str">
        <f>IF(NOT(ISBLANK(Table1[Fecha Inicio])),YEAR(Table1[Fecha Inicio]),"")</f>
        <v/>
      </c>
      <c r="X219" s="80"/>
      <c r="Y219" s="77" t="str">
        <f>IF(AND(NOT(ISBLANK(Table1[Fecha Inicio])),NOT(ISBLANK(Table1[Fecha Fin])),YEAR(Table1[[#This Row],[Fecha Fin]]&gt;=Table1[[#This Row],[1er año]])),Table1[[#This Row],[1er año]]+1,"")</f>
        <v/>
      </c>
      <c r="Z219" s="80"/>
      <c r="AA219" s="77" t="str">
        <f>IF(AND(NOT(ISBLANK(Table1[Fecha Inicio])),NOT(ISBLANK(Table1[Fecha Fin])),YEAR(Table1[[#This Row],[Fecha Fin]])&gt;Table1[[#This Row],[2do Año]]),Table1[[#This Row],[2do Año]]+1,"")</f>
        <v/>
      </c>
      <c r="AB219" s="80"/>
      <c r="AC219" s="77" t="str">
        <f>IF(AND(NOT(ISBLANK(Table1[Fecha Inicio])),NOT(ISBLANK(Table1[Fecha Fin])),YEAR(Table1[[#This Row],[Fecha Fin]])&gt;Table1[[#This Row],[3er Año]]),Table1[[#This Row],[3er Año]]+1,"")</f>
        <v/>
      </c>
      <c r="AD219" s="80"/>
      <c r="AE219" s="80">
        <f>SUM(Table1[Presupuesto 1er Año],Table1[Presupuesto 2do Año],Table1[Presupuesto 3er Año],Table1[Presupuesto 4to Año])</f>
        <v>0</v>
      </c>
      <c r="AF219" s="81"/>
      <c r="AG219" s="74"/>
      <c r="AH219" s="74"/>
      <c r="AI219" s="74"/>
      <c r="AJ219" s="76"/>
      <c r="AK219" s="76"/>
      <c r="AL219" s="82" t="str">
        <f>IFERROR(IF($B$2= VLOOKUP(LEFT(Table1[Objetivo estratégico],255),Table2[[#All],[255 caracteres]:[CodObjEst]],2,FALSE), CONCATENATE($B$2,".",VLOOKUP(LEFT(Table1[Objetivo estratégico],255),Table2[[#All],[255 caracteres]:[CodObjEst]],3,FALSE)),""),"")</f>
        <v/>
      </c>
      <c r="AM219" s="83" t="str">
        <f>IFERROR(IF(AND(Table1[ID ObjEst]&lt;&gt;"",FIND(Table1[[#This Row],[ID ObjEst]], VLOOKUP(LEFT(Table1[Objetivo operativo],255),Table4[[#All],[255]:[SiglaObjOp]],3,FALSE))), CONCATENATE(VLOOKUP(LEFT(Table1[Objetivo operativo],255),Table4[[#All],[255]:[SiglaObjOp]],3,FALSE),""),""),"")</f>
        <v/>
      </c>
    </row>
    <row r="220" spans="1:39" ht="63.75" customHeight="1" x14ac:dyDescent="0.3">
      <c r="A220" s="74"/>
      <c r="B220" s="74"/>
      <c r="C220" s="74"/>
      <c r="D220" s="74"/>
      <c r="E220" s="75"/>
      <c r="F220" s="76"/>
      <c r="G220" s="77"/>
      <c r="H220" s="74"/>
      <c r="I220" s="74"/>
      <c r="J220" s="74"/>
      <c r="K220" s="74"/>
      <c r="L220" s="74"/>
      <c r="M220" s="74"/>
      <c r="N220" s="74"/>
      <c r="O220" s="78"/>
      <c r="P220" s="78"/>
      <c r="Q220" s="74"/>
      <c r="R220" s="74"/>
      <c r="S220" s="74"/>
      <c r="T220" s="74"/>
      <c r="U220" s="79"/>
      <c r="V220" s="79"/>
      <c r="W220" s="74" t="str">
        <f>IF(NOT(ISBLANK(Table1[Fecha Inicio])),YEAR(Table1[Fecha Inicio]),"")</f>
        <v/>
      </c>
      <c r="X220" s="80"/>
      <c r="Y220" s="77" t="str">
        <f>IF(AND(NOT(ISBLANK(Table1[Fecha Inicio])),NOT(ISBLANK(Table1[Fecha Fin])),YEAR(Table1[[#This Row],[Fecha Fin]]&gt;=Table1[[#This Row],[1er año]])),Table1[[#This Row],[1er año]]+1,"")</f>
        <v/>
      </c>
      <c r="Z220" s="80"/>
      <c r="AA220" s="77" t="str">
        <f>IF(AND(NOT(ISBLANK(Table1[Fecha Inicio])),NOT(ISBLANK(Table1[Fecha Fin])),YEAR(Table1[[#This Row],[Fecha Fin]])&gt;Table1[[#This Row],[2do Año]]),Table1[[#This Row],[2do Año]]+1,"")</f>
        <v/>
      </c>
      <c r="AB220" s="80"/>
      <c r="AC220" s="77" t="str">
        <f>IF(AND(NOT(ISBLANK(Table1[Fecha Inicio])),NOT(ISBLANK(Table1[Fecha Fin])),YEAR(Table1[[#This Row],[Fecha Fin]])&gt;Table1[[#This Row],[3er Año]]),Table1[[#This Row],[3er Año]]+1,"")</f>
        <v/>
      </c>
      <c r="AD220" s="80"/>
      <c r="AE220" s="80">
        <f>SUM(Table1[Presupuesto 1er Año],Table1[Presupuesto 2do Año],Table1[Presupuesto 3er Año],Table1[Presupuesto 4to Año])</f>
        <v>0</v>
      </c>
      <c r="AF220" s="81"/>
      <c r="AG220" s="74"/>
      <c r="AH220" s="74"/>
      <c r="AI220" s="74"/>
      <c r="AJ220" s="76"/>
      <c r="AK220" s="76"/>
      <c r="AL220" s="82" t="str">
        <f>IFERROR(IF($B$2= VLOOKUP(LEFT(Table1[Objetivo estratégico],255),Table2[[#All],[255 caracteres]:[CodObjEst]],2,FALSE), CONCATENATE($B$2,".",VLOOKUP(LEFT(Table1[Objetivo estratégico],255),Table2[[#All],[255 caracteres]:[CodObjEst]],3,FALSE)),""),"")</f>
        <v/>
      </c>
      <c r="AM220" s="83" t="str">
        <f>IFERROR(IF(AND(Table1[ID ObjEst]&lt;&gt;"",FIND(Table1[[#This Row],[ID ObjEst]], VLOOKUP(LEFT(Table1[Objetivo operativo],255),Table4[[#All],[255]:[SiglaObjOp]],3,FALSE))), CONCATENATE(VLOOKUP(LEFT(Table1[Objetivo operativo],255),Table4[[#All],[255]:[SiglaObjOp]],3,FALSE),""),""),"")</f>
        <v/>
      </c>
    </row>
    <row r="221" spans="1:39" ht="63.75" customHeight="1" x14ac:dyDescent="0.3">
      <c r="A221" s="74"/>
      <c r="B221" s="74"/>
      <c r="C221" s="74"/>
      <c r="D221" s="74"/>
      <c r="E221" s="75"/>
      <c r="F221" s="76"/>
      <c r="G221" s="77"/>
      <c r="H221" s="74"/>
      <c r="I221" s="74"/>
      <c r="J221" s="74"/>
      <c r="K221" s="74"/>
      <c r="L221" s="74"/>
      <c r="M221" s="74"/>
      <c r="N221" s="74"/>
      <c r="O221" s="78"/>
      <c r="P221" s="78"/>
      <c r="Q221" s="74"/>
      <c r="R221" s="74"/>
      <c r="S221" s="74"/>
      <c r="T221" s="74"/>
      <c r="U221" s="79"/>
      <c r="V221" s="79"/>
      <c r="W221" s="74" t="str">
        <f>IF(NOT(ISBLANK(Table1[Fecha Inicio])),YEAR(Table1[Fecha Inicio]),"")</f>
        <v/>
      </c>
      <c r="X221" s="80"/>
      <c r="Y221" s="77" t="str">
        <f>IF(AND(NOT(ISBLANK(Table1[Fecha Inicio])),NOT(ISBLANK(Table1[Fecha Fin])),YEAR(Table1[[#This Row],[Fecha Fin]]&gt;=Table1[[#This Row],[1er año]])),Table1[[#This Row],[1er año]]+1,"")</f>
        <v/>
      </c>
      <c r="Z221" s="80"/>
      <c r="AA221" s="77" t="str">
        <f>IF(AND(NOT(ISBLANK(Table1[Fecha Inicio])),NOT(ISBLANK(Table1[Fecha Fin])),YEAR(Table1[[#This Row],[Fecha Fin]])&gt;Table1[[#This Row],[2do Año]]),Table1[[#This Row],[2do Año]]+1,"")</f>
        <v/>
      </c>
      <c r="AB221" s="80"/>
      <c r="AC221" s="77" t="str">
        <f>IF(AND(NOT(ISBLANK(Table1[Fecha Inicio])),NOT(ISBLANK(Table1[Fecha Fin])),YEAR(Table1[[#This Row],[Fecha Fin]])&gt;Table1[[#This Row],[3er Año]]),Table1[[#This Row],[3er Año]]+1,"")</f>
        <v/>
      </c>
      <c r="AD221" s="80"/>
      <c r="AE221" s="80">
        <f>SUM(Table1[Presupuesto 1er Año],Table1[Presupuesto 2do Año],Table1[Presupuesto 3er Año],Table1[Presupuesto 4to Año])</f>
        <v>0</v>
      </c>
      <c r="AF221" s="81"/>
      <c r="AG221" s="74"/>
      <c r="AH221" s="74"/>
      <c r="AI221" s="74"/>
      <c r="AJ221" s="76"/>
      <c r="AK221" s="76"/>
      <c r="AL221" s="82" t="str">
        <f>IFERROR(IF($B$2= VLOOKUP(LEFT(Table1[Objetivo estratégico],255),Table2[[#All],[255 caracteres]:[CodObjEst]],2,FALSE), CONCATENATE($B$2,".",VLOOKUP(LEFT(Table1[Objetivo estratégico],255),Table2[[#All],[255 caracteres]:[CodObjEst]],3,FALSE)),""),"")</f>
        <v/>
      </c>
      <c r="AM221" s="83" t="str">
        <f>IFERROR(IF(AND(Table1[ID ObjEst]&lt;&gt;"",FIND(Table1[[#This Row],[ID ObjEst]], VLOOKUP(LEFT(Table1[Objetivo operativo],255),Table4[[#All],[255]:[SiglaObjOp]],3,FALSE))), CONCATENATE(VLOOKUP(LEFT(Table1[Objetivo operativo],255),Table4[[#All],[255]:[SiglaObjOp]],3,FALSE),""),""),"")</f>
        <v/>
      </c>
    </row>
    <row r="222" spans="1:39" ht="63.75" customHeight="1" x14ac:dyDescent="0.3">
      <c r="A222" s="74"/>
      <c r="B222" s="74"/>
      <c r="C222" s="74"/>
      <c r="D222" s="74"/>
      <c r="E222" s="75"/>
      <c r="F222" s="76"/>
      <c r="G222" s="77"/>
      <c r="H222" s="74"/>
      <c r="I222" s="74"/>
      <c r="J222" s="74"/>
      <c r="K222" s="74"/>
      <c r="L222" s="74"/>
      <c r="M222" s="74"/>
      <c r="N222" s="74"/>
      <c r="O222" s="78"/>
      <c r="P222" s="78"/>
      <c r="Q222" s="74"/>
      <c r="R222" s="74"/>
      <c r="S222" s="74"/>
      <c r="T222" s="74"/>
      <c r="U222" s="79"/>
      <c r="V222" s="79"/>
      <c r="W222" s="74" t="str">
        <f>IF(NOT(ISBLANK(Table1[Fecha Inicio])),YEAR(Table1[Fecha Inicio]),"")</f>
        <v/>
      </c>
      <c r="X222" s="80"/>
      <c r="Y222" s="77" t="str">
        <f>IF(AND(NOT(ISBLANK(Table1[Fecha Inicio])),NOT(ISBLANK(Table1[Fecha Fin])),YEAR(Table1[[#This Row],[Fecha Fin]]&gt;=Table1[[#This Row],[1er año]])),Table1[[#This Row],[1er año]]+1,"")</f>
        <v/>
      </c>
      <c r="Z222" s="80"/>
      <c r="AA222" s="77" t="str">
        <f>IF(AND(NOT(ISBLANK(Table1[Fecha Inicio])),NOT(ISBLANK(Table1[Fecha Fin])),YEAR(Table1[[#This Row],[Fecha Fin]])&gt;Table1[[#This Row],[2do Año]]),Table1[[#This Row],[2do Año]]+1,"")</f>
        <v/>
      </c>
      <c r="AB222" s="80"/>
      <c r="AC222" s="77" t="str">
        <f>IF(AND(NOT(ISBLANK(Table1[Fecha Inicio])),NOT(ISBLANK(Table1[Fecha Fin])),YEAR(Table1[[#This Row],[Fecha Fin]])&gt;Table1[[#This Row],[3er Año]]),Table1[[#This Row],[3er Año]]+1,"")</f>
        <v/>
      </c>
      <c r="AD222" s="80"/>
      <c r="AE222" s="80">
        <f>SUM(Table1[Presupuesto 1er Año],Table1[Presupuesto 2do Año],Table1[Presupuesto 3er Año],Table1[Presupuesto 4to Año])</f>
        <v>0</v>
      </c>
      <c r="AF222" s="81"/>
      <c r="AG222" s="74"/>
      <c r="AH222" s="74"/>
      <c r="AI222" s="74"/>
      <c r="AJ222" s="76"/>
      <c r="AK222" s="76"/>
      <c r="AL222" s="82" t="str">
        <f>IFERROR(IF($B$2= VLOOKUP(LEFT(Table1[Objetivo estratégico],255),Table2[[#All],[255 caracteres]:[CodObjEst]],2,FALSE), CONCATENATE($B$2,".",VLOOKUP(LEFT(Table1[Objetivo estratégico],255),Table2[[#All],[255 caracteres]:[CodObjEst]],3,FALSE)),""),"")</f>
        <v/>
      </c>
      <c r="AM222" s="83" t="str">
        <f>IFERROR(IF(AND(Table1[ID ObjEst]&lt;&gt;"",FIND(Table1[[#This Row],[ID ObjEst]], VLOOKUP(LEFT(Table1[Objetivo operativo],255),Table4[[#All],[255]:[SiglaObjOp]],3,FALSE))), CONCATENATE(VLOOKUP(LEFT(Table1[Objetivo operativo],255),Table4[[#All],[255]:[SiglaObjOp]],3,FALSE),""),""),"")</f>
        <v/>
      </c>
    </row>
    <row r="223" spans="1:39" ht="63.75" customHeight="1" x14ac:dyDescent="0.3">
      <c r="A223" s="74"/>
      <c r="B223" s="74"/>
      <c r="C223" s="74"/>
      <c r="D223" s="74"/>
      <c r="E223" s="75"/>
      <c r="F223" s="76"/>
      <c r="G223" s="77"/>
      <c r="H223" s="74"/>
      <c r="I223" s="74"/>
      <c r="J223" s="74"/>
      <c r="K223" s="74"/>
      <c r="L223" s="74"/>
      <c r="M223" s="74"/>
      <c r="N223" s="74"/>
      <c r="O223" s="78"/>
      <c r="P223" s="78"/>
      <c r="Q223" s="74"/>
      <c r="R223" s="74"/>
      <c r="S223" s="74"/>
      <c r="T223" s="74"/>
      <c r="U223" s="79"/>
      <c r="V223" s="79"/>
      <c r="W223" s="74" t="str">
        <f>IF(NOT(ISBLANK(Table1[Fecha Inicio])),YEAR(Table1[Fecha Inicio]),"")</f>
        <v/>
      </c>
      <c r="X223" s="80"/>
      <c r="Y223" s="77" t="str">
        <f>IF(AND(NOT(ISBLANK(Table1[Fecha Inicio])),NOT(ISBLANK(Table1[Fecha Fin])),YEAR(Table1[[#This Row],[Fecha Fin]]&gt;=Table1[[#This Row],[1er año]])),Table1[[#This Row],[1er año]]+1,"")</f>
        <v/>
      </c>
      <c r="Z223" s="80"/>
      <c r="AA223" s="77" t="str">
        <f>IF(AND(NOT(ISBLANK(Table1[Fecha Inicio])),NOT(ISBLANK(Table1[Fecha Fin])),YEAR(Table1[[#This Row],[Fecha Fin]])&gt;Table1[[#This Row],[2do Año]]),Table1[[#This Row],[2do Año]]+1,"")</f>
        <v/>
      </c>
      <c r="AB223" s="80"/>
      <c r="AC223" s="77" t="str">
        <f>IF(AND(NOT(ISBLANK(Table1[Fecha Inicio])),NOT(ISBLANK(Table1[Fecha Fin])),YEAR(Table1[[#This Row],[Fecha Fin]])&gt;Table1[[#This Row],[3er Año]]),Table1[[#This Row],[3er Año]]+1,"")</f>
        <v/>
      </c>
      <c r="AD223" s="80"/>
      <c r="AE223" s="80">
        <f>SUM(Table1[Presupuesto 1er Año],Table1[Presupuesto 2do Año],Table1[Presupuesto 3er Año],Table1[Presupuesto 4to Año])</f>
        <v>0</v>
      </c>
      <c r="AF223" s="81"/>
      <c r="AG223" s="74"/>
      <c r="AH223" s="74"/>
      <c r="AI223" s="74"/>
      <c r="AJ223" s="76"/>
      <c r="AK223" s="76"/>
      <c r="AL223" s="82" t="str">
        <f>IFERROR(IF($B$2= VLOOKUP(LEFT(Table1[Objetivo estratégico],255),Table2[[#All],[255 caracteres]:[CodObjEst]],2,FALSE), CONCATENATE($B$2,".",VLOOKUP(LEFT(Table1[Objetivo estratégico],255),Table2[[#All],[255 caracteres]:[CodObjEst]],3,FALSE)),""),"")</f>
        <v/>
      </c>
      <c r="AM223" s="83" t="str">
        <f>IFERROR(IF(AND(Table1[ID ObjEst]&lt;&gt;"",FIND(Table1[[#This Row],[ID ObjEst]], VLOOKUP(LEFT(Table1[Objetivo operativo],255),Table4[[#All],[255]:[SiglaObjOp]],3,FALSE))), CONCATENATE(VLOOKUP(LEFT(Table1[Objetivo operativo],255),Table4[[#All],[255]:[SiglaObjOp]],3,FALSE),""),""),"")</f>
        <v/>
      </c>
    </row>
    <row r="224" spans="1:39" ht="63.75" customHeight="1" x14ac:dyDescent="0.3">
      <c r="A224" s="74"/>
      <c r="B224" s="74"/>
      <c r="C224" s="74"/>
      <c r="D224" s="74"/>
      <c r="E224" s="75"/>
      <c r="F224" s="76"/>
      <c r="G224" s="77"/>
      <c r="H224" s="74"/>
      <c r="I224" s="74"/>
      <c r="J224" s="74"/>
      <c r="K224" s="74"/>
      <c r="L224" s="74"/>
      <c r="M224" s="74"/>
      <c r="N224" s="74"/>
      <c r="O224" s="78"/>
      <c r="P224" s="78"/>
      <c r="Q224" s="74"/>
      <c r="R224" s="74"/>
      <c r="S224" s="74"/>
      <c r="T224" s="74"/>
      <c r="U224" s="79"/>
      <c r="V224" s="79"/>
      <c r="W224" s="74" t="str">
        <f>IF(NOT(ISBLANK(Table1[Fecha Inicio])),YEAR(Table1[Fecha Inicio]),"")</f>
        <v/>
      </c>
      <c r="X224" s="80"/>
      <c r="Y224" s="77" t="str">
        <f>IF(AND(NOT(ISBLANK(Table1[Fecha Inicio])),NOT(ISBLANK(Table1[Fecha Fin])),YEAR(Table1[[#This Row],[Fecha Fin]]&gt;=Table1[[#This Row],[1er año]])),Table1[[#This Row],[1er año]]+1,"")</f>
        <v/>
      </c>
      <c r="Z224" s="80"/>
      <c r="AA224" s="77" t="str">
        <f>IF(AND(NOT(ISBLANK(Table1[Fecha Inicio])),NOT(ISBLANK(Table1[Fecha Fin])),YEAR(Table1[[#This Row],[Fecha Fin]])&gt;Table1[[#This Row],[2do Año]]),Table1[[#This Row],[2do Año]]+1,"")</f>
        <v/>
      </c>
      <c r="AB224" s="80"/>
      <c r="AC224" s="77" t="str">
        <f>IF(AND(NOT(ISBLANK(Table1[Fecha Inicio])),NOT(ISBLANK(Table1[Fecha Fin])),YEAR(Table1[[#This Row],[Fecha Fin]])&gt;Table1[[#This Row],[3er Año]]),Table1[[#This Row],[3er Año]]+1,"")</f>
        <v/>
      </c>
      <c r="AD224" s="80"/>
      <c r="AE224" s="80">
        <f>SUM(Table1[Presupuesto 1er Año],Table1[Presupuesto 2do Año],Table1[Presupuesto 3er Año],Table1[Presupuesto 4to Año])</f>
        <v>0</v>
      </c>
      <c r="AF224" s="81"/>
      <c r="AG224" s="74"/>
      <c r="AH224" s="74"/>
      <c r="AI224" s="74"/>
      <c r="AJ224" s="76"/>
      <c r="AK224" s="76"/>
      <c r="AL224" s="82" t="str">
        <f>IFERROR(IF($B$2= VLOOKUP(LEFT(Table1[Objetivo estratégico],255),Table2[[#All],[255 caracteres]:[CodObjEst]],2,FALSE), CONCATENATE($B$2,".",VLOOKUP(LEFT(Table1[Objetivo estratégico],255),Table2[[#All],[255 caracteres]:[CodObjEst]],3,FALSE)),""),"")</f>
        <v/>
      </c>
      <c r="AM224" s="83" t="str">
        <f>IFERROR(IF(AND(Table1[ID ObjEst]&lt;&gt;"",FIND(Table1[[#This Row],[ID ObjEst]], VLOOKUP(LEFT(Table1[Objetivo operativo],255),Table4[[#All],[255]:[SiglaObjOp]],3,FALSE))), CONCATENATE(VLOOKUP(LEFT(Table1[Objetivo operativo],255),Table4[[#All],[255]:[SiglaObjOp]],3,FALSE),""),""),"")</f>
        <v/>
      </c>
    </row>
    <row r="225" spans="1:39" ht="63.75" customHeight="1" x14ac:dyDescent="0.3">
      <c r="A225" s="74"/>
      <c r="B225" s="74"/>
      <c r="C225" s="74"/>
      <c r="D225" s="74"/>
      <c r="E225" s="75"/>
      <c r="F225" s="76"/>
      <c r="G225" s="77"/>
      <c r="H225" s="74"/>
      <c r="I225" s="74"/>
      <c r="J225" s="74"/>
      <c r="K225" s="74"/>
      <c r="L225" s="74"/>
      <c r="M225" s="74"/>
      <c r="N225" s="74"/>
      <c r="O225" s="78"/>
      <c r="P225" s="78"/>
      <c r="Q225" s="74"/>
      <c r="R225" s="74"/>
      <c r="S225" s="74"/>
      <c r="T225" s="74"/>
      <c r="U225" s="79"/>
      <c r="V225" s="79"/>
      <c r="W225" s="74" t="str">
        <f>IF(NOT(ISBLANK(Table1[Fecha Inicio])),YEAR(Table1[Fecha Inicio]),"")</f>
        <v/>
      </c>
      <c r="X225" s="80"/>
      <c r="Y225" s="77" t="str">
        <f>IF(AND(NOT(ISBLANK(Table1[Fecha Inicio])),NOT(ISBLANK(Table1[Fecha Fin])),YEAR(Table1[[#This Row],[Fecha Fin]]&gt;=Table1[[#This Row],[1er año]])),Table1[[#This Row],[1er año]]+1,"")</f>
        <v/>
      </c>
      <c r="Z225" s="80"/>
      <c r="AA225" s="77" t="str">
        <f>IF(AND(NOT(ISBLANK(Table1[Fecha Inicio])),NOT(ISBLANK(Table1[Fecha Fin])),YEAR(Table1[[#This Row],[Fecha Fin]])&gt;Table1[[#This Row],[2do Año]]),Table1[[#This Row],[2do Año]]+1,"")</f>
        <v/>
      </c>
      <c r="AB225" s="80"/>
      <c r="AC225" s="77" t="str">
        <f>IF(AND(NOT(ISBLANK(Table1[Fecha Inicio])),NOT(ISBLANK(Table1[Fecha Fin])),YEAR(Table1[[#This Row],[Fecha Fin]])&gt;Table1[[#This Row],[3er Año]]),Table1[[#This Row],[3er Año]]+1,"")</f>
        <v/>
      </c>
      <c r="AD225" s="80"/>
      <c r="AE225" s="80">
        <f>SUM(Table1[Presupuesto 1er Año],Table1[Presupuesto 2do Año],Table1[Presupuesto 3er Año],Table1[Presupuesto 4to Año])</f>
        <v>0</v>
      </c>
      <c r="AF225" s="81"/>
      <c r="AG225" s="74"/>
      <c r="AH225" s="74"/>
      <c r="AI225" s="74"/>
      <c r="AJ225" s="76"/>
      <c r="AK225" s="76"/>
      <c r="AL225" s="82" t="str">
        <f>IFERROR(IF($B$2= VLOOKUP(LEFT(Table1[Objetivo estratégico],255),Table2[[#All],[255 caracteres]:[CodObjEst]],2,FALSE), CONCATENATE($B$2,".",VLOOKUP(LEFT(Table1[Objetivo estratégico],255),Table2[[#All],[255 caracteres]:[CodObjEst]],3,FALSE)),""),"")</f>
        <v/>
      </c>
      <c r="AM225" s="83" t="str">
        <f>IFERROR(IF(AND(Table1[ID ObjEst]&lt;&gt;"",FIND(Table1[[#This Row],[ID ObjEst]], VLOOKUP(LEFT(Table1[Objetivo operativo],255),Table4[[#All],[255]:[SiglaObjOp]],3,FALSE))), CONCATENATE(VLOOKUP(LEFT(Table1[Objetivo operativo],255),Table4[[#All],[255]:[SiglaObjOp]],3,FALSE),""),""),"")</f>
        <v/>
      </c>
    </row>
    <row r="226" spans="1:39" ht="63.75" customHeight="1" x14ac:dyDescent="0.3">
      <c r="A226" s="74"/>
      <c r="B226" s="74"/>
      <c r="C226" s="74"/>
      <c r="D226" s="74"/>
      <c r="E226" s="75"/>
      <c r="F226" s="76"/>
      <c r="G226" s="77"/>
      <c r="H226" s="74"/>
      <c r="I226" s="74"/>
      <c r="J226" s="74"/>
      <c r="K226" s="74"/>
      <c r="L226" s="74"/>
      <c r="M226" s="74"/>
      <c r="N226" s="74"/>
      <c r="O226" s="78"/>
      <c r="P226" s="78"/>
      <c r="Q226" s="74"/>
      <c r="R226" s="74"/>
      <c r="S226" s="74"/>
      <c r="T226" s="74"/>
      <c r="U226" s="79"/>
      <c r="V226" s="79"/>
      <c r="W226" s="74" t="str">
        <f>IF(NOT(ISBLANK(Table1[Fecha Inicio])),YEAR(Table1[Fecha Inicio]),"")</f>
        <v/>
      </c>
      <c r="X226" s="80"/>
      <c r="Y226" s="77" t="str">
        <f>IF(AND(NOT(ISBLANK(Table1[Fecha Inicio])),NOT(ISBLANK(Table1[Fecha Fin])),YEAR(Table1[[#This Row],[Fecha Fin]]&gt;=Table1[[#This Row],[1er año]])),Table1[[#This Row],[1er año]]+1,"")</f>
        <v/>
      </c>
      <c r="Z226" s="80"/>
      <c r="AA226" s="77" t="str">
        <f>IF(AND(NOT(ISBLANK(Table1[Fecha Inicio])),NOT(ISBLANK(Table1[Fecha Fin])),YEAR(Table1[[#This Row],[Fecha Fin]])&gt;Table1[[#This Row],[2do Año]]),Table1[[#This Row],[2do Año]]+1,"")</f>
        <v/>
      </c>
      <c r="AB226" s="80"/>
      <c r="AC226" s="77" t="str">
        <f>IF(AND(NOT(ISBLANK(Table1[Fecha Inicio])),NOT(ISBLANK(Table1[Fecha Fin])),YEAR(Table1[[#This Row],[Fecha Fin]])&gt;Table1[[#This Row],[3er Año]]),Table1[[#This Row],[3er Año]]+1,"")</f>
        <v/>
      </c>
      <c r="AD226" s="80"/>
      <c r="AE226" s="80">
        <f>SUM(Table1[Presupuesto 1er Año],Table1[Presupuesto 2do Año],Table1[Presupuesto 3er Año],Table1[Presupuesto 4to Año])</f>
        <v>0</v>
      </c>
      <c r="AF226" s="81"/>
      <c r="AG226" s="74"/>
      <c r="AH226" s="74"/>
      <c r="AI226" s="74"/>
      <c r="AJ226" s="76"/>
      <c r="AK226" s="76"/>
      <c r="AL226" s="82" t="str">
        <f>IFERROR(IF($B$2= VLOOKUP(LEFT(Table1[Objetivo estratégico],255),Table2[[#All],[255 caracteres]:[CodObjEst]],2,FALSE), CONCATENATE($B$2,".",VLOOKUP(LEFT(Table1[Objetivo estratégico],255),Table2[[#All],[255 caracteres]:[CodObjEst]],3,FALSE)),""),"")</f>
        <v/>
      </c>
      <c r="AM226" s="83" t="str">
        <f>IFERROR(IF(AND(Table1[ID ObjEst]&lt;&gt;"",FIND(Table1[[#This Row],[ID ObjEst]], VLOOKUP(LEFT(Table1[Objetivo operativo],255),Table4[[#All],[255]:[SiglaObjOp]],3,FALSE))), CONCATENATE(VLOOKUP(LEFT(Table1[Objetivo operativo],255),Table4[[#All],[255]:[SiglaObjOp]],3,FALSE),""),""),"")</f>
        <v/>
      </c>
    </row>
    <row r="227" spans="1:39" ht="63.75" customHeight="1" x14ac:dyDescent="0.3">
      <c r="A227" s="74"/>
      <c r="B227" s="74"/>
      <c r="C227" s="74"/>
      <c r="D227" s="74"/>
      <c r="E227" s="75"/>
      <c r="F227" s="76"/>
      <c r="G227" s="77"/>
      <c r="H227" s="74"/>
      <c r="I227" s="74"/>
      <c r="J227" s="74"/>
      <c r="K227" s="74"/>
      <c r="L227" s="74"/>
      <c r="M227" s="74"/>
      <c r="N227" s="74"/>
      <c r="O227" s="78"/>
      <c r="P227" s="78"/>
      <c r="Q227" s="74"/>
      <c r="R227" s="74"/>
      <c r="S227" s="74"/>
      <c r="T227" s="74"/>
      <c r="U227" s="79"/>
      <c r="V227" s="79"/>
      <c r="W227" s="74" t="str">
        <f>IF(NOT(ISBLANK(Table1[Fecha Inicio])),YEAR(Table1[Fecha Inicio]),"")</f>
        <v/>
      </c>
      <c r="X227" s="80"/>
      <c r="Y227" s="77" t="str">
        <f>IF(AND(NOT(ISBLANK(Table1[Fecha Inicio])),NOT(ISBLANK(Table1[Fecha Fin])),YEAR(Table1[[#This Row],[Fecha Fin]]&gt;=Table1[[#This Row],[1er año]])),Table1[[#This Row],[1er año]]+1,"")</f>
        <v/>
      </c>
      <c r="Z227" s="80"/>
      <c r="AA227" s="77" t="str">
        <f>IF(AND(NOT(ISBLANK(Table1[Fecha Inicio])),NOT(ISBLANK(Table1[Fecha Fin])),YEAR(Table1[[#This Row],[Fecha Fin]])&gt;Table1[[#This Row],[2do Año]]),Table1[[#This Row],[2do Año]]+1,"")</f>
        <v/>
      </c>
      <c r="AB227" s="80"/>
      <c r="AC227" s="77" t="str">
        <f>IF(AND(NOT(ISBLANK(Table1[Fecha Inicio])),NOT(ISBLANK(Table1[Fecha Fin])),YEAR(Table1[[#This Row],[Fecha Fin]])&gt;Table1[[#This Row],[3er Año]]),Table1[[#This Row],[3er Año]]+1,"")</f>
        <v/>
      </c>
      <c r="AD227" s="80"/>
      <c r="AE227" s="80">
        <f>SUM(Table1[Presupuesto 1er Año],Table1[Presupuesto 2do Año],Table1[Presupuesto 3er Año],Table1[Presupuesto 4to Año])</f>
        <v>0</v>
      </c>
      <c r="AF227" s="81"/>
      <c r="AG227" s="74"/>
      <c r="AH227" s="74"/>
      <c r="AI227" s="74"/>
      <c r="AJ227" s="76"/>
      <c r="AK227" s="76"/>
      <c r="AL227" s="82" t="str">
        <f>IFERROR(IF($B$2= VLOOKUP(LEFT(Table1[Objetivo estratégico],255),Table2[[#All],[255 caracteres]:[CodObjEst]],2,FALSE), CONCATENATE($B$2,".",VLOOKUP(LEFT(Table1[Objetivo estratégico],255),Table2[[#All],[255 caracteres]:[CodObjEst]],3,FALSE)),""),"")</f>
        <v/>
      </c>
      <c r="AM227" s="83" t="str">
        <f>IFERROR(IF(AND(Table1[ID ObjEst]&lt;&gt;"",FIND(Table1[[#This Row],[ID ObjEst]], VLOOKUP(LEFT(Table1[Objetivo operativo],255),Table4[[#All],[255]:[SiglaObjOp]],3,FALSE))), CONCATENATE(VLOOKUP(LEFT(Table1[Objetivo operativo],255),Table4[[#All],[255]:[SiglaObjOp]],3,FALSE),""),""),"")</f>
        <v/>
      </c>
    </row>
    <row r="228" spans="1:39" ht="63.75" customHeight="1" x14ac:dyDescent="0.3">
      <c r="A228" s="74"/>
      <c r="B228" s="74"/>
      <c r="C228" s="74"/>
      <c r="D228" s="74"/>
      <c r="E228" s="75"/>
      <c r="F228" s="76"/>
      <c r="G228" s="77"/>
      <c r="H228" s="74"/>
      <c r="I228" s="74"/>
      <c r="J228" s="74"/>
      <c r="K228" s="74"/>
      <c r="L228" s="74"/>
      <c r="M228" s="74"/>
      <c r="N228" s="74"/>
      <c r="O228" s="78"/>
      <c r="P228" s="78"/>
      <c r="Q228" s="74"/>
      <c r="R228" s="74"/>
      <c r="S228" s="74"/>
      <c r="T228" s="74"/>
      <c r="U228" s="79"/>
      <c r="V228" s="79"/>
      <c r="W228" s="74" t="str">
        <f>IF(NOT(ISBLANK(Table1[Fecha Inicio])),YEAR(Table1[Fecha Inicio]),"")</f>
        <v/>
      </c>
      <c r="X228" s="80"/>
      <c r="Y228" s="77" t="str">
        <f>IF(AND(NOT(ISBLANK(Table1[Fecha Inicio])),NOT(ISBLANK(Table1[Fecha Fin])),YEAR(Table1[[#This Row],[Fecha Fin]]&gt;=Table1[[#This Row],[1er año]])),Table1[[#This Row],[1er año]]+1,"")</f>
        <v/>
      </c>
      <c r="Z228" s="80"/>
      <c r="AA228" s="77" t="str">
        <f>IF(AND(NOT(ISBLANK(Table1[Fecha Inicio])),NOT(ISBLANK(Table1[Fecha Fin])),YEAR(Table1[[#This Row],[Fecha Fin]])&gt;Table1[[#This Row],[2do Año]]),Table1[[#This Row],[2do Año]]+1,"")</f>
        <v/>
      </c>
      <c r="AB228" s="80"/>
      <c r="AC228" s="77" t="str">
        <f>IF(AND(NOT(ISBLANK(Table1[Fecha Inicio])),NOT(ISBLANK(Table1[Fecha Fin])),YEAR(Table1[[#This Row],[Fecha Fin]])&gt;Table1[[#This Row],[3er Año]]),Table1[[#This Row],[3er Año]]+1,"")</f>
        <v/>
      </c>
      <c r="AD228" s="80"/>
      <c r="AE228" s="80">
        <f>SUM(Table1[Presupuesto 1er Año],Table1[Presupuesto 2do Año],Table1[Presupuesto 3er Año],Table1[Presupuesto 4to Año])</f>
        <v>0</v>
      </c>
      <c r="AF228" s="81"/>
      <c r="AG228" s="74"/>
      <c r="AH228" s="74"/>
      <c r="AI228" s="74"/>
      <c r="AJ228" s="76"/>
      <c r="AK228" s="76"/>
      <c r="AL228" s="82" t="str">
        <f>IFERROR(IF($B$2= VLOOKUP(LEFT(Table1[Objetivo estratégico],255),Table2[[#All],[255 caracteres]:[CodObjEst]],2,FALSE), CONCATENATE($B$2,".",VLOOKUP(LEFT(Table1[Objetivo estratégico],255),Table2[[#All],[255 caracteres]:[CodObjEst]],3,FALSE)),""),"")</f>
        <v/>
      </c>
      <c r="AM228" s="83" t="str">
        <f>IFERROR(IF(AND(Table1[ID ObjEst]&lt;&gt;"",FIND(Table1[[#This Row],[ID ObjEst]], VLOOKUP(LEFT(Table1[Objetivo operativo],255),Table4[[#All],[255]:[SiglaObjOp]],3,FALSE))), CONCATENATE(VLOOKUP(LEFT(Table1[Objetivo operativo],255),Table4[[#All],[255]:[SiglaObjOp]],3,FALSE),""),""),"")</f>
        <v/>
      </c>
    </row>
    <row r="229" spans="1:39" ht="63.75" customHeight="1" x14ac:dyDescent="0.3">
      <c r="A229" s="74"/>
      <c r="B229" s="74"/>
      <c r="C229" s="74"/>
      <c r="D229" s="74"/>
      <c r="E229" s="75"/>
      <c r="F229" s="76"/>
      <c r="G229" s="77"/>
      <c r="H229" s="74"/>
      <c r="I229" s="74"/>
      <c r="J229" s="74"/>
      <c r="K229" s="74"/>
      <c r="L229" s="74"/>
      <c r="M229" s="74"/>
      <c r="N229" s="74"/>
      <c r="O229" s="78"/>
      <c r="P229" s="78"/>
      <c r="Q229" s="74"/>
      <c r="R229" s="74"/>
      <c r="S229" s="74"/>
      <c r="T229" s="74"/>
      <c r="U229" s="79"/>
      <c r="V229" s="79"/>
      <c r="W229" s="74" t="str">
        <f>IF(NOT(ISBLANK(Table1[Fecha Inicio])),YEAR(Table1[Fecha Inicio]),"")</f>
        <v/>
      </c>
      <c r="X229" s="80"/>
      <c r="Y229" s="77" t="str">
        <f>IF(AND(NOT(ISBLANK(Table1[Fecha Inicio])),NOT(ISBLANK(Table1[Fecha Fin])),YEAR(Table1[[#This Row],[Fecha Fin]]&gt;=Table1[[#This Row],[1er año]])),Table1[[#This Row],[1er año]]+1,"")</f>
        <v/>
      </c>
      <c r="Z229" s="80"/>
      <c r="AA229" s="77" t="str">
        <f>IF(AND(NOT(ISBLANK(Table1[Fecha Inicio])),NOT(ISBLANK(Table1[Fecha Fin])),YEAR(Table1[[#This Row],[Fecha Fin]])&gt;Table1[[#This Row],[2do Año]]),Table1[[#This Row],[2do Año]]+1,"")</f>
        <v/>
      </c>
      <c r="AB229" s="80"/>
      <c r="AC229" s="77" t="str">
        <f>IF(AND(NOT(ISBLANK(Table1[Fecha Inicio])),NOT(ISBLANK(Table1[Fecha Fin])),YEAR(Table1[[#This Row],[Fecha Fin]])&gt;Table1[[#This Row],[3er Año]]),Table1[[#This Row],[3er Año]]+1,"")</f>
        <v/>
      </c>
      <c r="AD229" s="80"/>
      <c r="AE229" s="80">
        <f>SUM(Table1[Presupuesto 1er Año],Table1[Presupuesto 2do Año],Table1[Presupuesto 3er Año],Table1[Presupuesto 4to Año])</f>
        <v>0</v>
      </c>
      <c r="AF229" s="81"/>
      <c r="AG229" s="74"/>
      <c r="AH229" s="74"/>
      <c r="AI229" s="74"/>
      <c r="AJ229" s="76"/>
      <c r="AK229" s="76"/>
      <c r="AL229" s="82" t="str">
        <f>IFERROR(IF($B$2= VLOOKUP(LEFT(Table1[Objetivo estratégico],255),Table2[[#All],[255 caracteres]:[CodObjEst]],2,FALSE), CONCATENATE($B$2,".",VLOOKUP(LEFT(Table1[Objetivo estratégico],255),Table2[[#All],[255 caracteres]:[CodObjEst]],3,FALSE)),""),"")</f>
        <v/>
      </c>
      <c r="AM229" s="83" t="str">
        <f>IFERROR(IF(AND(Table1[ID ObjEst]&lt;&gt;"",FIND(Table1[[#This Row],[ID ObjEst]], VLOOKUP(LEFT(Table1[Objetivo operativo],255),Table4[[#All],[255]:[SiglaObjOp]],3,FALSE))), CONCATENATE(VLOOKUP(LEFT(Table1[Objetivo operativo],255),Table4[[#All],[255]:[SiglaObjOp]],3,FALSE),""),""),"")</f>
        <v/>
      </c>
    </row>
    <row r="230" spans="1:39" ht="63.75" customHeight="1" x14ac:dyDescent="0.3">
      <c r="A230" s="74"/>
      <c r="B230" s="74"/>
      <c r="C230" s="74"/>
      <c r="D230" s="74"/>
      <c r="E230" s="75"/>
      <c r="F230" s="76"/>
      <c r="G230" s="77"/>
      <c r="H230" s="74"/>
      <c r="I230" s="74"/>
      <c r="J230" s="74"/>
      <c r="K230" s="74"/>
      <c r="L230" s="74"/>
      <c r="M230" s="74"/>
      <c r="N230" s="74"/>
      <c r="O230" s="78"/>
      <c r="P230" s="78"/>
      <c r="Q230" s="74"/>
      <c r="R230" s="74"/>
      <c r="S230" s="74"/>
      <c r="T230" s="74"/>
      <c r="U230" s="79"/>
      <c r="V230" s="79"/>
      <c r="W230" s="74" t="str">
        <f>IF(NOT(ISBLANK(Table1[Fecha Inicio])),YEAR(Table1[Fecha Inicio]),"")</f>
        <v/>
      </c>
      <c r="X230" s="80"/>
      <c r="Y230" s="77" t="str">
        <f>IF(AND(NOT(ISBLANK(Table1[Fecha Inicio])),NOT(ISBLANK(Table1[Fecha Fin])),YEAR(Table1[[#This Row],[Fecha Fin]]&gt;=Table1[[#This Row],[1er año]])),Table1[[#This Row],[1er año]]+1,"")</f>
        <v/>
      </c>
      <c r="Z230" s="80"/>
      <c r="AA230" s="77" t="str">
        <f>IF(AND(NOT(ISBLANK(Table1[Fecha Inicio])),NOT(ISBLANK(Table1[Fecha Fin])),YEAR(Table1[[#This Row],[Fecha Fin]])&gt;Table1[[#This Row],[2do Año]]),Table1[[#This Row],[2do Año]]+1,"")</f>
        <v/>
      </c>
      <c r="AB230" s="80"/>
      <c r="AC230" s="77" t="str">
        <f>IF(AND(NOT(ISBLANK(Table1[Fecha Inicio])),NOT(ISBLANK(Table1[Fecha Fin])),YEAR(Table1[[#This Row],[Fecha Fin]])&gt;Table1[[#This Row],[3er Año]]),Table1[[#This Row],[3er Año]]+1,"")</f>
        <v/>
      </c>
      <c r="AD230" s="80"/>
      <c r="AE230" s="80">
        <f>SUM(Table1[Presupuesto 1er Año],Table1[Presupuesto 2do Año],Table1[Presupuesto 3er Año],Table1[Presupuesto 4to Año])</f>
        <v>0</v>
      </c>
      <c r="AF230" s="81"/>
      <c r="AG230" s="74"/>
      <c r="AH230" s="74"/>
      <c r="AI230" s="74"/>
      <c r="AJ230" s="76"/>
      <c r="AK230" s="76"/>
      <c r="AL230" s="82" t="str">
        <f>IFERROR(IF($B$2= VLOOKUP(LEFT(Table1[Objetivo estratégico],255),Table2[[#All],[255 caracteres]:[CodObjEst]],2,FALSE), CONCATENATE($B$2,".",VLOOKUP(LEFT(Table1[Objetivo estratégico],255),Table2[[#All],[255 caracteres]:[CodObjEst]],3,FALSE)),""),"")</f>
        <v/>
      </c>
      <c r="AM230" s="83" t="str">
        <f>IFERROR(IF(AND(Table1[ID ObjEst]&lt;&gt;"",FIND(Table1[[#This Row],[ID ObjEst]], VLOOKUP(LEFT(Table1[Objetivo operativo],255),Table4[[#All],[255]:[SiglaObjOp]],3,FALSE))), CONCATENATE(VLOOKUP(LEFT(Table1[Objetivo operativo],255),Table4[[#All],[255]:[SiglaObjOp]],3,FALSE),""),""),"")</f>
        <v/>
      </c>
    </row>
    <row r="231" spans="1:39" ht="63.75" customHeight="1" x14ac:dyDescent="0.3">
      <c r="A231" s="74"/>
      <c r="B231" s="74"/>
      <c r="C231" s="74"/>
      <c r="D231" s="74"/>
      <c r="E231" s="75"/>
      <c r="F231" s="76"/>
      <c r="G231" s="77"/>
      <c r="H231" s="74"/>
      <c r="I231" s="74"/>
      <c r="J231" s="74"/>
      <c r="K231" s="74"/>
      <c r="L231" s="74"/>
      <c r="M231" s="74"/>
      <c r="N231" s="74"/>
      <c r="O231" s="78"/>
      <c r="P231" s="78"/>
      <c r="Q231" s="74"/>
      <c r="R231" s="74"/>
      <c r="S231" s="74"/>
      <c r="T231" s="74"/>
      <c r="U231" s="79"/>
      <c r="V231" s="79"/>
      <c r="W231" s="74" t="str">
        <f>IF(NOT(ISBLANK(Table1[Fecha Inicio])),YEAR(Table1[Fecha Inicio]),"")</f>
        <v/>
      </c>
      <c r="X231" s="80"/>
      <c r="Y231" s="77" t="str">
        <f>IF(AND(NOT(ISBLANK(Table1[Fecha Inicio])),NOT(ISBLANK(Table1[Fecha Fin])),YEAR(Table1[[#This Row],[Fecha Fin]]&gt;=Table1[[#This Row],[1er año]])),Table1[[#This Row],[1er año]]+1,"")</f>
        <v/>
      </c>
      <c r="Z231" s="80"/>
      <c r="AA231" s="77" t="str">
        <f>IF(AND(NOT(ISBLANK(Table1[Fecha Inicio])),NOT(ISBLANK(Table1[Fecha Fin])),YEAR(Table1[[#This Row],[Fecha Fin]])&gt;Table1[[#This Row],[2do Año]]),Table1[[#This Row],[2do Año]]+1,"")</f>
        <v/>
      </c>
      <c r="AB231" s="80"/>
      <c r="AC231" s="77" t="str">
        <f>IF(AND(NOT(ISBLANK(Table1[Fecha Inicio])),NOT(ISBLANK(Table1[Fecha Fin])),YEAR(Table1[[#This Row],[Fecha Fin]])&gt;Table1[[#This Row],[3er Año]]),Table1[[#This Row],[3er Año]]+1,"")</f>
        <v/>
      </c>
      <c r="AD231" s="80"/>
      <c r="AE231" s="80">
        <f>SUM(Table1[Presupuesto 1er Año],Table1[Presupuesto 2do Año],Table1[Presupuesto 3er Año],Table1[Presupuesto 4to Año])</f>
        <v>0</v>
      </c>
      <c r="AF231" s="81"/>
      <c r="AG231" s="74"/>
      <c r="AH231" s="74"/>
      <c r="AI231" s="74"/>
      <c r="AJ231" s="76"/>
      <c r="AK231" s="76"/>
      <c r="AL231" s="82" t="str">
        <f>IFERROR(IF($B$2= VLOOKUP(LEFT(Table1[Objetivo estratégico],255),Table2[[#All],[255 caracteres]:[CodObjEst]],2,FALSE), CONCATENATE($B$2,".",VLOOKUP(LEFT(Table1[Objetivo estratégico],255),Table2[[#All],[255 caracteres]:[CodObjEst]],3,FALSE)),""),"")</f>
        <v/>
      </c>
      <c r="AM231" s="83" t="str">
        <f>IFERROR(IF(AND(Table1[ID ObjEst]&lt;&gt;"",FIND(Table1[[#This Row],[ID ObjEst]], VLOOKUP(LEFT(Table1[Objetivo operativo],255),Table4[[#All],[255]:[SiglaObjOp]],3,FALSE))), CONCATENATE(VLOOKUP(LEFT(Table1[Objetivo operativo],255),Table4[[#All],[255]:[SiglaObjOp]],3,FALSE),""),""),"")</f>
        <v/>
      </c>
    </row>
    <row r="232" spans="1:39" ht="63.75" customHeight="1" x14ac:dyDescent="0.3">
      <c r="A232" s="74"/>
      <c r="B232" s="74"/>
      <c r="C232" s="74"/>
      <c r="D232" s="74"/>
      <c r="E232" s="75"/>
      <c r="F232" s="76"/>
      <c r="G232" s="77"/>
      <c r="H232" s="74"/>
      <c r="I232" s="74"/>
      <c r="J232" s="74"/>
      <c r="K232" s="74"/>
      <c r="L232" s="74"/>
      <c r="M232" s="74"/>
      <c r="N232" s="74"/>
      <c r="O232" s="78"/>
      <c r="P232" s="78"/>
      <c r="Q232" s="74"/>
      <c r="R232" s="74"/>
      <c r="S232" s="74"/>
      <c r="T232" s="74"/>
      <c r="U232" s="79"/>
      <c r="V232" s="79"/>
      <c r="W232" s="74" t="str">
        <f>IF(NOT(ISBLANK(Table1[Fecha Inicio])),YEAR(Table1[Fecha Inicio]),"")</f>
        <v/>
      </c>
      <c r="X232" s="80"/>
      <c r="Y232" s="77" t="str">
        <f>IF(AND(NOT(ISBLANK(Table1[Fecha Inicio])),NOT(ISBLANK(Table1[Fecha Fin])),YEAR(Table1[[#This Row],[Fecha Fin]]&gt;=Table1[[#This Row],[1er año]])),Table1[[#This Row],[1er año]]+1,"")</f>
        <v/>
      </c>
      <c r="Z232" s="80"/>
      <c r="AA232" s="77" t="str">
        <f>IF(AND(NOT(ISBLANK(Table1[Fecha Inicio])),NOT(ISBLANK(Table1[Fecha Fin])),YEAR(Table1[[#This Row],[Fecha Fin]])&gt;Table1[[#This Row],[2do Año]]),Table1[[#This Row],[2do Año]]+1,"")</f>
        <v/>
      </c>
      <c r="AB232" s="80"/>
      <c r="AC232" s="77" t="str">
        <f>IF(AND(NOT(ISBLANK(Table1[Fecha Inicio])),NOT(ISBLANK(Table1[Fecha Fin])),YEAR(Table1[[#This Row],[Fecha Fin]])&gt;Table1[[#This Row],[3er Año]]),Table1[[#This Row],[3er Año]]+1,"")</f>
        <v/>
      </c>
      <c r="AD232" s="80"/>
      <c r="AE232" s="80">
        <f>SUM(Table1[Presupuesto 1er Año],Table1[Presupuesto 2do Año],Table1[Presupuesto 3er Año],Table1[Presupuesto 4to Año])</f>
        <v>0</v>
      </c>
      <c r="AF232" s="81"/>
      <c r="AG232" s="74"/>
      <c r="AH232" s="74"/>
      <c r="AI232" s="74"/>
      <c r="AJ232" s="76"/>
      <c r="AK232" s="76"/>
      <c r="AL232" s="82" t="str">
        <f>IFERROR(IF($B$2= VLOOKUP(LEFT(Table1[Objetivo estratégico],255),Table2[[#All],[255 caracteres]:[CodObjEst]],2,FALSE), CONCATENATE($B$2,".",VLOOKUP(LEFT(Table1[Objetivo estratégico],255),Table2[[#All],[255 caracteres]:[CodObjEst]],3,FALSE)),""),"")</f>
        <v/>
      </c>
      <c r="AM232" s="83" t="str">
        <f>IFERROR(IF(AND(Table1[ID ObjEst]&lt;&gt;"",FIND(Table1[[#This Row],[ID ObjEst]], VLOOKUP(LEFT(Table1[Objetivo operativo],255),Table4[[#All],[255]:[SiglaObjOp]],3,FALSE))), CONCATENATE(VLOOKUP(LEFT(Table1[Objetivo operativo],255),Table4[[#All],[255]:[SiglaObjOp]],3,FALSE),""),""),"")</f>
        <v/>
      </c>
    </row>
    <row r="233" spans="1:39" ht="63.75" customHeight="1" x14ac:dyDescent="0.3">
      <c r="A233" s="74"/>
      <c r="B233" s="74"/>
      <c r="C233" s="74"/>
      <c r="D233" s="74"/>
      <c r="E233" s="75"/>
      <c r="F233" s="76"/>
      <c r="G233" s="77"/>
      <c r="H233" s="74"/>
      <c r="I233" s="74"/>
      <c r="J233" s="74"/>
      <c r="K233" s="74"/>
      <c r="L233" s="74"/>
      <c r="M233" s="74"/>
      <c r="N233" s="74"/>
      <c r="O233" s="78"/>
      <c r="P233" s="78"/>
      <c r="Q233" s="74"/>
      <c r="R233" s="74"/>
      <c r="S233" s="74"/>
      <c r="T233" s="74"/>
      <c r="U233" s="79"/>
      <c r="V233" s="79"/>
      <c r="W233" s="74" t="str">
        <f>IF(NOT(ISBLANK(Table1[Fecha Inicio])),YEAR(Table1[Fecha Inicio]),"")</f>
        <v/>
      </c>
      <c r="X233" s="80"/>
      <c r="Y233" s="77" t="str">
        <f>IF(AND(NOT(ISBLANK(Table1[Fecha Inicio])),NOT(ISBLANK(Table1[Fecha Fin])),YEAR(Table1[[#This Row],[Fecha Fin]]&gt;=Table1[[#This Row],[1er año]])),Table1[[#This Row],[1er año]]+1,"")</f>
        <v/>
      </c>
      <c r="Z233" s="80"/>
      <c r="AA233" s="77" t="str">
        <f>IF(AND(NOT(ISBLANK(Table1[Fecha Inicio])),NOT(ISBLANK(Table1[Fecha Fin])),YEAR(Table1[[#This Row],[Fecha Fin]])&gt;Table1[[#This Row],[2do Año]]),Table1[[#This Row],[2do Año]]+1,"")</f>
        <v/>
      </c>
      <c r="AB233" s="80"/>
      <c r="AC233" s="77" t="str">
        <f>IF(AND(NOT(ISBLANK(Table1[Fecha Inicio])),NOT(ISBLANK(Table1[Fecha Fin])),YEAR(Table1[[#This Row],[Fecha Fin]])&gt;Table1[[#This Row],[3er Año]]),Table1[[#This Row],[3er Año]]+1,"")</f>
        <v/>
      </c>
      <c r="AD233" s="80"/>
      <c r="AE233" s="80">
        <f>SUM(Table1[Presupuesto 1er Año],Table1[Presupuesto 2do Año],Table1[Presupuesto 3er Año],Table1[Presupuesto 4to Año])</f>
        <v>0</v>
      </c>
      <c r="AF233" s="81"/>
      <c r="AG233" s="74"/>
      <c r="AH233" s="74"/>
      <c r="AI233" s="74"/>
      <c r="AJ233" s="76"/>
      <c r="AK233" s="76"/>
      <c r="AL233" s="82" t="str">
        <f>IFERROR(IF($B$2= VLOOKUP(LEFT(Table1[Objetivo estratégico],255),Table2[[#All],[255 caracteres]:[CodObjEst]],2,FALSE), CONCATENATE($B$2,".",VLOOKUP(LEFT(Table1[Objetivo estratégico],255),Table2[[#All],[255 caracteres]:[CodObjEst]],3,FALSE)),""),"")</f>
        <v/>
      </c>
      <c r="AM233" s="83" t="str">
        <f>IFERROR(IF(AND(Table1[ID ObjEst]&lt;&gt;"",FIND(Table1[[#This Row],[ID ObjEst]], VLOOKUP(LEFT(Table1[Objetivo operativo],255),Table4[[#All],[255]:[SiglaObjOp]],3,FALSE))), CONCATENATE(VLOOKUP(LEFT(Table1[Objetivo operativo],255),Table4[[#All],[255]:[SiglaObjOp]],3,FALSE),""),""),"")</f>
        <v/>
      </c>
    </row>
    <row r="234" spans="1:39" ht="63.75" customHeight="1" x14ac:dyDescent="0.3">
      <c r="A234" s="74"/>
      <c r="B234" s="74"/>
      <c r="C234" s="74"/>
      <c r="D234" s="74"/>
      <c r="E234" s="75"/>
      <c r="F234" s="76"/>
      <c r="G234" s="77"/>
      <c r="H234" s="74"/>
      <c r="I234" s="74"/>
      <c r="J234" s="74"/>
      <c r="K234" s="74"/>
      <c r="L234" s="74"/>
      <c r="M234" s="74"/>
      <c r="N234" s="74"/>
      <c r="O234" s="78"/>
      <c r="P234" s="78"/>
      <c r="Q234" s="74"/>
      <c r="R234" s="74"/>
      <c r="S234" s="74"/>
      <c r="T234" s="74"/>
      <c r="U234" s="79"/>
      <c r="V234" s="79"/>
      <c r="W234" s="74" t="str">
        <f>IF(NOT(ISBLANK(Table1[Fecha Inicio])),YEAR(Table1[Fecha Inicio]),"")</f>
        <v/>
      </c>
      <c r="X234" s="80"/>
      <c r="Y234" s="77" t="str">
        <f>IF(AND(NOT(ISBLANK(Table1[Fecha Inicio])),NOT(ISBLANK(Table1[Fecha Fin])),YEAR(Table1[[#This Row],[Fecha Fin]]&gt;=Table1[[#This Row],[1er año]])),Table1[[#This Row],[1er año]]+1,"")</f>
        <v/>
      </c>
      <c r="Z234" s="80"/>
      <c r="AA234" s="77" t="str">
        <f>IF(AND(NOT(ISBLANK(Table1[Fecha Inicio])),NOT(ISBLANK(Table1[Fecha Fin])),YEAR(Table1[[#This Row],[Fecha Fin]])&gt;Table1[[#This Row],[2do Año]]),Table1[[#This Row],[2do Año]]+1,"")</f>
        <v/>
      </c>
      <c r="AB234" s="80"/>
      <c r="AC234" s="77" t="str">
        <f>IF(AND(NOT(ISBLANK(Table1[Fecha Inicio])),NOT(ISBLANK(Table1[Fecha Fin])),YEAR(Table1[[#This Row],[Fecha Fin]])&gt;Table1[[#This Row],[3er Año]]),Table1[[#This Row],[3er Año]]+1,"")</f>
        <v/>
      </c>
      <c r="AD234" s="80"/>
      <c r="AE234" s="80">
        <f>SUM(Table1[Presupuesto 1er Año],Table1[Presupuesto 2do Año],Table1[Presupuesto 3er Año],Table1[Presupuesto 4to Año])</f>
        <v>0</v>
      </c>
      <c r="AF234" s="81"/>
      <c r="AG234" s="74"/>
      <c r="AH234" s="74"/>
      <c r="AI234" s="74"/>
      <c r="AJ234" s="76"/>
      <c r="AK234" s="76"/>
      <c r="AL234" s="82" t="str">
        <f>IFERROR(IF($B$2= VLOOKUP(LEFT(Table1[Objetivo estratégico],255),Table2[[#All],[255 caracteres]:[CodObjEst]],2,FALSE), CONCATENATE($B$2,".",VLOOKUP(LEFT(Table1[Objetivo estratégico],255),Table2[[#All],[255 caracteres]:[CodObjEst]],3,FALSE)),""),"")</f>
        <v/>
      </c>
      <c r="AM234" s="83" t="str">
        <f>IFERROR(IF(AND(Table1[ID ObjEst]&lt;&gt;"",FIND(Table1[[#This Row],[ID ObjEst]], VLOOKUP(LEFT(Table1[Objetivo operativo],255),Table4[[#All],[255]:[SiglaObjOp]],3,FALSE))), CONCATENATE(VLOOKUP(LEFT(Table1[Objetivo operativo],255),Table4[[#All],[255]:[SiglaObjOp]],3,FALSE),""),""),"")</f>
        <v/>
      </c>
    </row>
    <row r="235" spans="1:39" ht="63.75" customHeight="1" x14ac:dyDescent="0.3">
      <c r="A235" s="74"/>
      <c r="B235" s="74"/>
      <c r="C235" s="74"/>
      <c r="D235" s="74"/>
      <c r="E235" s="75"/>
      <c r="F235" s="76"/>
      <c r="G235" s="77"/>
      <c r="H235" s="74"/>
      <c r="I235" s="74"/>
      <c r="J235" s="74"/>
      <c r="K235" s="74"/>
      <c r="L235" s="74"/>
      <c r="M235" s="74"/>
      <c r="N235" s="74"/>
      <c r="O235" s="78"/>
      <c r="P235" s="78"/>
      <c r="Q235" s="74"/>
      <c r="R235" s="74"/>
      <c r="S235" s="74"/>
      <c r="T235" s="74"/>
      <c r="U235" s="79"/>
      <c r="V235" s="79"/>
      <c r="W235" s="74" t="str">
        <f>IF(NOT(ISBLANK(Table1[Fecha Inicio])),YEAR(Table1[Fecha Inicio]),"")</f>
        <v/>
      </c>
      <c r="X235" s="80"/>
      <c r="Y235" s="77" t="str">
        <f>IF(AND(NOT(ISBLANK(Table1[Fecha Inicio])),NOT(ISBLANK(Table1[Fecha Fin])),YEAR(Table1[[#This Row],[Fecha Fin]]&gt;=Table1[[#This Row],[1er año]])),Table1[[#This Row],[1er año]]+1,"")</f>
        <v/>
      </c>
      <c r="Z235" s="80"/>
      <c r="AA235" s="77" t="str">
        <f>IF(AND(NOT(ISBLANK(Table1[Fecha Inicio])),NOT(ISBLANK(Table1[Fecha Fin])),YEAR(Table1[[#This Row],[Fecha Fin]])&gt;Table1[[#This Row],[2do Año]]),Table1[[#This Row],[2do Año]]+1,"")</f>
        <v/>
      </c>
      <c r="AB235" s="80"/>
      <c r="AC235" s="77" t="str">
        <f>IF(AND(NOT(ISBLANK(Table1[Fecha Inicio])),NOT(ISBLANK(Table1[Fecha Fin])),YEAR(Table1[[#This Row],[Fecha Fin]])&gt;Table1[[#This Row],[3er Año]]),Table1[[#This Row],[3er Año]]+1,"")</f>
        <v/>
      </c>
      <c r="AD235" s="80"/>
      <c r="AE235" s="80">
        <f>SUM(Table1[Presupuesto 1er Año],Table1[Presupuesto 2do Año],Table1[Presupuesto 3er Año],Table1[Presupuesto 4to Año])</f>
        <v>0</v>
      </c>
      <c r="AF235" s="81"/>
      <c r="AG235" s="74"/>
      <c r="AH235" s="74"/>
      <c r="AI235" s="74"/>
      <c r="AJ235" s="76"/>
      <c r="AK235" s="76"/>
      <c r="AL235" s="82" t="str">
        <f>IFERROR(IF($B$2= VLOOKUP(LEFT(Table1[Objetivo estratégico],255),Table2[[#All],[255 caracteres]:[CodObjEst]],2,FALSE), CONCATENATE($B$2,".",VLOOKUP(LEFT(Table1[Objetivo estratégico],255),Table2[[#All],[255 caracteres]:[CodObjEst]],3,FALSE)),""),"")</f>
        <v/>
      </c>
      <c r="AM235" s="83" t="str">
        <f>IFERROR(IF(AND(Table1[ID ObjEst]&lt;&gt;"",FIND(Table1[[#This Row],[ID ObjEst]], VLOOKUP(LEFT(Table1[Objetivo operativo],255),Table4[[#All],[255]:[SiglaObjOp]],3,FALSE))), CONCATENATE(VLOOKUP(LEFT(Table1[Objetivo operativo],255),Table4[[#All],[255]:[SiglaObjOp]],3,FALSE),""),""),"")</f>
        <v/>
      </c>
    </row>
    <row r="236" spans="1:39" ht="63.75" customHeight="1" x14ac:dyDescent="0.3">
      <c r="A236" s="74"/>
      <c r="B236" s="74"/>
      <c r="C236" s="74"/>
      <c r="D236" s="74"/>
      <c r="E236" s="75"/>
      <c r="F236" s="76"/>
      <c r="G236" s="77"/>
      <c r="H236" s="74"/>
      <c r="I236" s="74"/>
      <c r="J236" s="74"/>
      <c r="K236" s="74"/>
      <c r="L236" s="74"/>
      <c r="M236" s="74"/>
      <c r="N236" s="74"/>
      <c r="O236" s="78"/>
      <c r="P236" s="78"/>
      <c r="Q236" s="74"/>
      <c r="R236" s="74"/>
      <c r="S236" s="74"/>
      <c r="T236" s="74"/>
      <c r="U236" s="79"/>
      <c r="V236" s="79"/>
      <c r="W236" s="74" t="str">
        <f>IF(NOT(ISBLANK(Table1[Fecha Inicio])),YEAR(Table1[Fecha Inicio]),"")</f>
        <v/>
      </c>
      <c r="X236" s="80"/>
      <c r="Y236" s="77" t="str">
        <f>IF(AND(NOT(ISBLANK(Table1[Fecha Inicio])),NOT(ISBLANK(Table1[Fecha Fin])),YEAR(Table1[[#This Row],[Fecha Fin]]&gt;=Table1[[#This Row],[1er año]])),Table1[[#This Row],[1er año]]+1,"")</f>
        <v/>
      </c>
      <c r="Z236" s="80"/>
      <c r="AA236" s="77" t="str">
        <f>IF(AND(NOT(ISBLANK(Table1[Fecha Inicio])),NOT(ISBLANK(Table1[Fecha Fin])),YEAR(Table1[[#This Row],[Fecha Fin]])&gt;Table1[[#This Row],[2do Año]]),Table1[[#This Row],[2do Año]]+1,"")</f>
        <v/>
      </c>
      <c r="AB236" s="80"/>
      <c r="AC236" s="77" t="str">
        <f>IF(AND(NOT(ISBLANK(Table1[Fecha Inicio])),NOT(ISBLANK(Table1[Fecha Fin])),YEAR(Table1[[#This Row],[Fecha Fin]])&gt;Table1[[#This Row],[3er Año]]),Table1[[#This Row],[3er Año]]+1,"")</f>
        <v/>
      </c>
      <c r="AD236" s="80"/>
      <c r="AE236" s="80">
        <f>SUM(Table1[Presupuesto 1er Año],Table1[Presupuesto 2do Año],Table1[Presupuesto 3er Año],Table1[Presupuesto 4to Año])</f>
        <v>0</v>
      </c>
      <c r="AF236" s="81"/>
      <c r="AG236" s="74"/>
      <c r="AH236" s="74"/>
      <c r="AI236" s="74"/>
      <c r="AJ236" s="76"/>
      <c r="AK236" s="76"/>
      <c r="AL236" s="82" t="str">
        <f>IFERROR(IF($B$2= VLOOKUP(LEFT(Table1[Objetivo estratégico],255),Table2[[#All],[255 caracteres]:[CodObjEst]],2,FALSE), CONCATENATE($B$2,".",VLOOKUP(LEFT(Table1[Objetivo estratégico],255),Table2[[#All],[255 caracteres]:[CodObjEst]],3,FALSE)),""),"")</f>
        <v/>
      </c>
      <c r="AM236" s="83" t="str">
        <f>IFERROR(IF(AND(Table1[ID ObjEst]&lt;&gt;"",FIND(Table1[[#This Row],[ID ObjEst]], VLOOKUP(LEFT(Table1[Objetivo operativo],255),Table4[[#All],[255]:[SiglaObjOp]],3,FALSE))), CONCATENATE(VLOOKUP(LEFT(Table1[Objetivo operativo],255),Table4[[#All],[255]:[SiglaObjOp]],3,FALSE),""),""),"")</f>
        <v/>
      </c>
    </row>
    <row r="237" spans="1:39" ht="63.75" customHeight="1" x14ac:dyDescent="0.3">
      <c r="A237" s="74"/>
      <c r="B237" s="74"/>
      <c r="C237" s="74"/>
      <c r="D237" s="74"/>
      <c r="E237" s="75"/>
      <c r="F237" s="76"/>
      <c r="G237" s="77"/>
      <c r="H237" s="74"/>
      <c r="I237" s="74"/>
      <c r="J237" s="74"/>
      <c r="K237" s="74"/>
      <c r="L237" s="74"/>
      <c r="M237" s="74"/>
      <c r="N237" s="74"/>
      <c r="O237" s="78"/>
      <c r="P237" s="78"/>
      <c r="Q237" s="74"/>
      <c r="R237" s="74"/>
      <c r="S237" s="74"/>
      <c r="T237" s="74"/>
      <c r="U237" s="79"/>
      <c r="V237" s="79"/>
      <c r="W237" s="74" t="str">
        <f>IF(NOT(ISBLANK(Table1[Fecha Inicio])),YEAR(Table1[Fecha Inicio]),"")</f>
        <v/>
      </c>
      <c r="X237" s="80"/>
      <c r="Y237" s="77" t="str">
        <f>IF(AND(NOT(ISBLANK(Table1[Fecha Inicio])),NOT(ISBLANK(Table1[Fecha Fin])),YEAR(Table1[[#This Row],[Fecha Fin]]&gt;=Table1[[#This Row],[1er año]])),Table1[[#This Row],[1er año]]+1,"")</f>
        <v/>
      </c>
      <c r="Z237" s="80"/>
      <c r="AA237" s="77" t="str">
        <f>IF(AND(NOT(ISBLANK(Table1[Fecha Inicio])),NOT(ISBLANK(Table1[Fecha Fin])),YEAR(Table1[[#This Row],[Fecha Fin]])&gt;Table1[[#This Row],[2do Año]]),Table1[[#This Row],[2do Año]]+1,"")</f>
        <v/>
      </c>
      <c r="AB237" s="80"/>
      <c r="AC237" s="77" t="str">
        <f>IF(AND(NOT(ISBLANK(Table1[Fecha Inicio])),NOT(ISBLANK(Table1[Fecha Fin])),YEAR(Table1[[#This Row],[Fecha Fin]])&gt;Table1[[#This Row],[3er Año]]),Table1[[#This Row],[3er Año]]+1,"")</f>
        <v/>
      </c>
      <c r="AD237" s="80"/>
      <c r="AE237" s="80">
        <f>SUM(Table1[Presupuesto 1er Año],Table1[Presupuesto 2do Año],Table1[Presupuesto 3er Año],Table1[Presupuesto 4to Año])</f>
        <v>0</v>
      </c>
      <c r="AF237" s="81"/>
      <c r="AG237" s="74"/>
      <c r="AH237" s="74"/>
      <c r="AI237" s="74"/>
      <c r="AJ237" s="76"/>
      <c r="AK237" s="76"/>
      <c r="AL237" s="82" t="str">
        <f>IFERROR(IF($B$2= VLOOKUP(LEFT(Table1[Objetivo estratégico],255),Table2[[#All],[255 caracteres]:[CodObjEst]],2,FALSE), CONCATENATE($B$2,".",VLOOKUP(LEFT(Table1[Objetivo estratégico],255),Table2[[#All],[255 caracteres]:[CodObjEst]],3,FALSE)),""),"")</f>
        <v/>
      </c>
      <c r="AM237" s="83" t="str">
        <f>IFERROR(IF(AND(Table1[ID ObjEst]&lt;&gt;"",FIND(Table1[[#This Row],[ID ObjEst]], VLOOKUP(LEFT(Table1[Objetivo operativo],255),Table4[[#All],[255]:[SiglaObjOp]],3,FALSE))), CONCATENATE(VLOOKUP(LEFT(Table1[Objetivo operativo],255),Table4[[#All],[255]:[SiglaObjOp]],3,FALSE),""),""),"")</f>
        <v/>
      </c>
    </row>
    <row r="238" spans="1:39" ht="63.75" customHeight="1" x14ac:dyDescent="0.3">
      <c r="A238" s="74"/>
      <c r="B238" s="74"/>
      <c r="C238" s="74"/>
      <c r="D238" s="74"/>
      <c r="E238" s="75"/>
      <c r="F238" s="76"/>
      <c r="G238" s="77"/>
      <c r="H238" s="74"/>
      <c r="I238" s="74"/>
      <c r="J238" s="74"/>
      <c r="K238" s="74"/>
      <c r="L238" s="74"/>
      <c r="M238" s="74"/>
      <c r="N238" s="74"/>
      <c r="O238" s="78"/>
      <c r="P238" s="78"/>
      <c r="Q238" s="74"/>
      <c r="R238" s="74"/>
      <c r="S238" s="74"/>
      <c r="T238" s="74"/>
      <c r="U238" s="79"/>
      <c r="V238" s="79"/>
      <c r="W238" s="74" t="str">
        <f>IF(NOT(ISBLANK(Table1[Fecha Inicio])),YEAR(Table1[Fecha Inicio]),"")</f>
        <v/>
      </c>
      <c r="X238" s="80"/>
      <c r="Y238" s="77" t="str">
        <f>IF(AND(NOT(ISBLANK(Table1[Fecha Inicio])),NOT(ISBLANK(Table1[Fecha Fin])),YEAR(Table1[[#This Row],[Fecha Fin]]&gt;=Table1[[#This Row],[1er año]])),Table1[[#This Row],[1er año]]+1,"")</f>
        <v/>
      </c>
      <c r="Z238" s="80"/>
      <c r="AA238" s="77" t="str">
        <f>IF(AND(NOT(ISBLANK(Table1[Fecha Inicio])),NOT(ISBLANK(Table1[Fecha Fin])),YEAR(Table1[[#This Row],[Fecha Fin]])&gt;Table1[[#This Row],[2do Año]]),Table1[[#This Row],[2do Año]]+1,"")</f>
        <v/>
      </c>
      <c r="AB238" s="80"/>
      <c r="AC238" s="77" t="str">
        <f>IF(AND(NOT(ISBLANK(Table1[Fecha Inicio])),NOT(ISBLANK(Table1[Fecha Fin])),YEAR(Table1[[#This Row],[Fecha Fin]])&gt;Table1[[#This Row],[3er Año]]),Table1[[#This Row],[3er Año]]+1,"")</f>
        <v/>
      </c>
      <c r="AD238" s="80"/>
      <c r="AE238" s="80">
        <f>SUM(Table1[Presupuesto 1er Año],Table1[Presupuesto 2do Año],Table1[Presupuesto 3er Año],Table1[Presupuesto 4to Año])</f>
        <v>0</v>
      </c>
      <c r="AF238" s="81"/>
      <c r="AG238" s="74"/>
      <c r="AH238" s="74"/>
      <c r="AI238" s="74"/>
      <c r="AJ238" s="76"/>
      <c r="AK238" s="76"/>
      <c r="AL238" s="82" t="str">
        <f>IFERROR(IF($B$2= VLOOKUP(LEFT(Table1[Objetivo estratégico],255),Table2[[#All],[255 caracteres]:[CodObjEst]],2,FALSE), CONCATENATE($B$2,".",VLOOKUP(LEFT(Table1[Objetivo estratégico],255),Table2[[#All],[255 caracteres]:[CodObjEst]],3,FALSE)),""),"")</f>
        <v/>
      </c>
      <c r="AM238" s="83" t="str">
        <f>IFERROR(IF(AND(Table1[ID ObjEst]&lt;&gt;"",FIND(Table1[[#This Row],[ID ObjEst]], VLOOKUP(LEFT(Table1[Objetivo operativo],255),Table4[[#All],[255]:[SiglaObjOp]],3,FALSE))), CONCATENATE(VLOOKUP(LEFT(Table1[Objetivo operativo],255),Table4[[#All],[255]:[SiglaObjOp]],3,FALSE),""),""),"")</f>
        <v/>
      </c>
    </row>
    <row r="239" spans="1:39" ht="63.75" customHeight="1" x14ac:dyDescent="0.3">
      <c r="A239" s="74"/>
      <c r="B239" s="74"/>
      <c r="C239" s="74"/>
      <c r="D239" s="74"/>
      <c r="E239" s="75"/>
      <c r="F239" s="76"/>
      <c r="G239" s="77"/>
      <c r="H239" s="74"/>
      <c r="I239" s="74"/>
      <c r="J239" s="74"/>
      <c r="K239" s="74"/>
      <c r="L239" s="74"/>
      <c r="M239" s="74"/>
      <c r="N239" s="74"/>
      <c r="O239" s="78"/>
      <c r="P239" s="78"/>
      <c r="Q239" s="74"/>
      <c r="R239" s="74"/>
      <c r="S239" s="74"/>
      <c r="T239" s="74"/>
      <c r="U239" s="79"/>
      <c r="V239" s="79"/>
      <c r="W239" s="74" t="str">
        <f>IF(NOT(ISBLANK(Table1[Fecha Inicio])),YEAR(Table1[Fecha Inicio]),"")</f>
        <v/>
      </c>
      <c r="X239" s="80"/>
      <c r="Y239" s="77" t="str">
        <f>IF(AND(NOT(ISBLANK(Table1[Fecha Inicio])),NOT(ISBLANK(Table1[Fecha Fin])),YEAR(Table1[[#This Row],[Fecha Fin]]&gt;=Table1[[#This Row],[1er año]])),Table1[[#This Row],[1er año]]+1,"")</f>
        <v/>
      </c>
      <c r="Z239" s="80"/>
      <c r="AA239" s="77" t="str">
        <f>IF(AND(NOT(ISBLANK(Table1[Fecha Inicio])),NOT(ISBLANK(Table1[Fecha Fin])),YEAR(Table1[[#This Row],[Fecha Fin]])&gt;Table1[[#This Row],[2do Año]]),Table1[[#This Row],[2do Año]]+1,"")</f>
        <v/>
      </c>
      <c r="AB239" s="80"/>
      <c r="AC239" s="77" t="str">
        <f>IF(AND(NOT(ISBLANK(Table1[Fecha Inicio])),NOT(ISBLANK(Table1[Fecha Fin])),YEAR(Table1[[#This Row],[Fecha Fin]])&gt;Table1[[#This Row],[3er Año]]),Table1[[#This Row],[3er Año]]+1,"")</f>
        <v/>
      </c>
      <c r="AD239" s="80"/>
      <c r="AE239" s="80">
        <f>SUM(Table1[Presupuesto 1er Año],Table1[Presupuesto 2do Año],Table1[Presupuesto 3er Año],Table1[Presupuesto 4to Año])</f>
        <v>0</v>
      </c>
      <c r="AF239" s="81"/>
      <c r="AG239" s="74"/>
      <c r="AH239" s="74"/>
      <c r="AI239" s="74"/>
      <c r="AJ239" s="76"/>
      <c r="AK239" s="76"/>
      <c r="AL239" s="82" t="str">
        <f>IFERROR(IF($B$2= VLOOKUP(LEFT(Table1[Objetivo estratégico],255),Table2[[#All],[255 caracteres]:[CodObjEst]],2,FALSE), CONCATENATE($B$2,".",VLOOKUP(LEFT(Table1[Objetivo estratégico],255),Table2[[#All],[255 caracteres]:[CodObjEst]],3,FALSE)),""),"")</f>
        <v/>
      </c>
      <c r="AM239" s="83" t="str">
        <f>IFERROR(IF(AND(Table1[ID ObjEst]&lt;&gt;"",FIND(Table1[[#This Row],[ID ObjEst]], VLOOKUP(LEFT(Table1[Objetivo operativo],255),Table4[[#All],[255]:[SiglaObjOp]],3,FALSE))), CONCATENATE(VLOOKUP(LEFT(Table1[Objetivo operativo],255),Table4[[#All],[255]:[SiglaObjOp]],3,FALSE),""),""),"")</f>
        <v/>
      </c>
    </row>
    <row r="240" spans="1:39" ht="63.75" customHeight="1" x14ac:dyDescent="0.3">
      <c r="A240" s="74"/>
      <c r="B240" s="74"/>
      <c r="C240" s="74"/>
      <c r="D240" s="74"/>
      <c r="E240" s="75"/>
      <c r="F240" s="76"/>
      <c r="G240" s="77"/>
      <c r="H240" s="74"/>
      <c r="I240" s="74"/>
      <c r="J240" s="74"/>
      <c r="K240" s="74"/>
      <c r="L240" s="74"/>
      <c r="M240" s="74"/>
      <c r="N240" s="74"/>
      <c r="O240" s="78"/>
      <c r="P240" s="78"/>
      <c r="Q240" s="74"/>
      <c r="R240" s="74"/>
      <c r="S240" s="74"/>
      <c r="T240" s="74"/>
      <c r="U240" s="79"/>
      <c r="V240" s="79"/>
      <c r="W240" s="74" t="str">
        <f>IF(NOT(ISBLANK(Table1[Fecha Inicio])),YEAR(Table1[Fecha Inicio]),"")</f>
        <v/>
      </c>
      <c r="X240" s="80"/>
      <c r="Y240" s="77" t="str">
        <f>IF(AND(NOT(ISBLANK(Table1[Fecha Inicio])),NOT(ISBLANK(Table1[Fecha Fin])),YEAR(Table1[[#This Row],[Fecha Fin]]&gt;=Table1[[#This Row],[1er año]])),Table1[[#This Row],[1er año]]+1,"")</f>
        <v/>
      </c>
      <c r="Z240" s="80"/>
      <c r="AA240" s="77" t="str">
        <f>IF(AND(NOT(ISBLANK(Table1[Fecha Inicio])),NOT(ISBLANK(Table1[Fecha Fin])),YEAR(Table1[[#This Row],[Fecha Fin]])&gt;Table1[[#This Row],[2do Año]]),Table1[[#This Row],[2do Año]]+1,"")</f>
        <v/>
      </c>
      <c r="AB240" s="80"/>
      <c r="AC240" s="77" t="str">
        <f>IF(AND(NOT(ISBLANK(Table1[Fecha Inicio])),NOT(ISBLANK(Table1[Fecha Fin])),YEAR(Table1[[#This Row],[Fecha Fin]])&gt;Table1[[#This Row],[3er Año]]),Table1[[#This Row],[3er Año]]+1,"")</f>
        <v/>
      </c>
      <c r="AD240" s="80"/>
      <c r="AE240" s="80">
        <f>SUM(Table1[Presupuesto 1er Año],Table1[Presupuesto 2do Año],Table1[Presupuesto 3er Año],Table1[Presupuesto 4to Año])</f>
        <v>0</v>
      </c>
      <c r="AF240" s="81"/>
      <c r="AG240" s="74"/>
      <c r="AH240" s="74"/>
      <c r="AI240" s="74"/>
      <c r="AJ240" s="76"/>
      <c r="AK240" s="76"/>
      <c r="AL240" s="82" t="str">
        <f>IFERROR(IF($B$2= VLOOKUP(LEFT(Table1[Objetivo estratégico],255),Table2[[#All],[255 caracteres]:[CodObjEst]],2,FALSE), CONCATENATE($B$2,".",VLOOKUP(LEFT(Table1[Objetivo estratégico],255),Table2[[#All],[255 caracteres]:[CodObjEst]],3,FALSE)),""),"")</f>
        <v/>
      </c>
      <c r="AM240" s="83" t="str">
        <f>IFERROR(IF(AND(Table1[ID ObjEst]&lt;&gt;"",FIND(Table1[[#This Row],[ID ObjEst]], VLOOKUP(LEFT(Table1[Objetivo operativo],255),Table4[[#All],[255]:[SiglaObjOp]],3,FALSE))), CONCATENATE(VLOOKUP(LEFT(Table1[Objetivo operativo],255),Table4[[#All],[255]:[SiglaObjOp]],3,FALSE),""),""),"")</f>
        <v/>
      </c>
    </row>
    <row r="241" spans="1:39" ht="63.75" customHeight="1" x14ac:dyDescent="0.3">
      <c r="A241" s="74"/>
      <c r="B241" s="74"/>
      <c r="C241" s="74"/>
      <c r="D241" s="74"/>
      <c r="E241" s="75"/>
      <c r="F241" s="76"/>
      <c r="G241" s="77"/>
      <c r="H241" s="74"/>
      <c r="I241" s="74"/>
      <c r="J241" s="74"/>
      <c r="K241" s="74"/>
      <c r="L241" s="74"/>
      <c r="M241" s="74"/>
      <c r="N241" s="74"/>
      <c r="O241" s="78"/>
      <c r="P241" s="78"/>
      <c r="Q241" s="74"/>
      <c r="R241" s="74"/>
      <c r="S241" s="74"/>
      <c r="T241" s="74"/>
      <c r="U241" s="79"/>
      <c r="V241" s="79"/>
      <c r="W241" s="74" t="str">
        <f>IF(NOT(ISBLANK(Table1[Fecha Inicio])),YEAR(Table1[Fecha Inicio]),"")</f>
        <v/>
      </c>
      <c r="X241" s="80"/>
      <c r="Y241" s="77" t="str">
        <f>IF(AND(NOT(ISBLANK(Table1[Fecha Inicio])),NOT(ISBLANK(Table1[Fecha Fin])),YEAR(Table1[[#This Row],[Fecha Fin]]&gt;=Table1[[#This Row],[1er año]])),Table1[[#This Row],[1er año]]+1,"")</f>
        <v/>
      </c>
      <c r="Z241" s="80"/>
      <c r="AA241" s="77" t="str">
        <f>IF(AND(NOT(ISBLANK(Table1[Fecha Inicio])),NOT(ISBLANK(Table1[Fecha Fin])),YEAR(Table1[[#This Row],[Fecha Fin]])&gt;Table1[[#This Row],[2do Año]]),Table1[[#This Row],[2do Año]]+1,"")</f>
        <v/>
      </c>
      <c r="AB241" s="80"/>
      <c r="AC241" s="77" t="str">
        <f>IF(AND(NOT(ISBLANK(Table1[Fecha Inicio])),NOT(ISBLANK(Table1[Fecha Fin])),YEAR(Table1[[#This Row],[Fecha Fin]])&gt;Table1[[#This Row],[3er Año]]),Table1[[#This Row],[3er Año]]+1,"")</f>
        <v/>
      </c>
      <c r="AD241" s="80"/>
      <c r="AE241" s="80">
        <f>SUM(Table1[Presupuesto 1er Año],Table1[Presupuesto 2do Año],Table1[Presupuesto 3er Año],Table1[Presupuesto 4to Año])</f>
        <v>0</v>
      </c>
      <c r="AF241" s="81"/>
      <c r="AG241" s="74"/>
      <c r="AH241" s="74"/>
      <c r="AI241" s="74"/>
      <c r="AJ241" s="76"/>
      <c r="AK241" s="76"/>
      <c r="AL241" s="82" t="str">
        <f>IFERROR(IF($B$2= VLOOKUP(LEFT(Table1[Objetivo estratégico],255),Table2[[#All],[255 caracteres]:[CodObjEst]],2,FALSE), CONCATENATE($B$2,".",VLOOKUP(LEFT(Table1[Objetivo estratégico],255),Table2[[#All],[255 caracteres]:[CodObjEst]],3,FALSE)),""),"")</f>
        <v/>
      </c>
      <c r="AM241" s="83" t="str">
        <f>IFERROR(IF(AND(Table1[ID ObjEst]&lt;&gt;"",FIND(Table1[[#This Row],[ID ObjEst]], VLOOKUP(LEFT(Table1[Objetivo operativo],255),Table4[[#All],[255]:[SiglaObjOp]],3,FALSE))), CONCATENATE(VLOOKUP(LEFT(Table1[Objetivo operativo],255),Table4[[#All],[255]:[SiglaObjOp]],3,FALSE),""),""),"")</f>
        <v/>
      </c>
    </row>
    <row r="242" spans="1:39" ht="63.75" customHeight="1" x14ac:dyDescent="0.3">
      <c r="A242" s="74"/>
      <c r="B242" s="74"/>
      <c r="C242" s="74"/>
      <c r="D242" s="74"/>
      <c r="E242" s="75"/>
      <c r="F242" s="76"/>
      <c r="G242" s="77"/>
      <c r="H242" s="74"/>
      <c r="I242" s="74"/>
      <c r="J242" s="74"/>
      <c r="K242" s="74"/>
      <c r="L242" s="74"/>
      <c r="M242" s="74"/>
      <c r="N242" s="74"/>
      <c r="O242" s="78"/>
      <c r="P242" s="78"/>
      <c r="Q242" s="74"/>
      <c r="R242" s="74"/>
      <c r="S242" s="74"/>
      <c r="T242" s="74"/>
      <c r="U242" s="79"/>
      <c r="V242" s="79"/>
      <c r="W242" s="74" t="str">
        <f>IF(NOT(ISBLANK(Table1[Fecha Inicio])),YEAR(Table1[Fecha Inicio]),"")</f>
        <v/>
      </c>
      <c r="X242" s="80"/>
      <c r="Y242" s="77" t="str">
        <f>IF(AND(NOT(ISBLANK(Table1[Fecha Inicio])),NOT(ISBLANK(Table1[Fecha Fin])),YEAR(Table1[[#This Row],[Fecha Fin]]&gt;=Table1[[#This Row],[1er año]])),Table1[[#This Row],[1er año]]+1,"")</f>
        <v/>
      </c>
      <c r="Z242" s="80"/>
      <c r="AA242" s="77" t="str">
        <f>IF(AND(NOT(ISBLANK(Table1[Fecha Inicio])),NOT(ISBLANK(Table1[Fecha Fin])),YEAR(Table1[[#This Row],[Fecha Fin]])&gt;Table1[[#This Row],[2do Año]]),Table1[[#This Row],[2do Año]]+1,"")</f>
        <v/>
      </c>
      <c r="AB242" s="80"/>
      <c r="AC242" s="77" t="str">
        <f>IF(AND(NOT(ISBLANK(Table1[Fecha Inicio])),NOT(ISBLANK(Table1[Fecha Fin])),YEAR(Table1[[#This Row],[Fecha Fin]])&gt;Table1[[#This Row],[3er Año]]),Table1[[#This Row],[3er Año]]+1,"")</f>
        <v/>
      </c>
      <c r="AD242" s="80"/>
      <c r="AE242" s="80">
        <f>SUM(Table1[Presupuesto 1er Año],Table1[Presupuesto 2do Año],Table1[Presupuesto 3er Año],Table1[Presupuesto 4to Año])</f>
        <v>0</v>
      </c>
      <c r="AF242" s="81"/>
      <c r="AG242" s="74"/>
      <c r="AH242" s="74"/>
      <c r="AI242" s="74"/>
      <c r="AJ242" s="76"/>
      <c r="AK242" s="76"/>
      <c r="AL242" s="82" t="str">
        <f>IFERROR(IF($B$2= VLOOKUP(LEFT(Table1[Objetivo estratégico],255),Table2[[#All],[255 caracteres]:[CodObjEst]],2,FALSE), CONCATENATE($B$2,".",VLOOKUP(LEFT(Table1[Objetivo estratégico],255),Table2[[#All],[255 caracteres]:[CodObjEst]],3,FALSE)),""),"")</f>
        <v/>
      </c>
      <c r="AM242" s="83" t="str">
        <f>IFERROR(IF(AND(Table1[ID ObjEst]&lt;&gt;"",FIND(Table1[[#This Row],[ID ObjEst]], VLOOKUP(LEFT(Table1[Objetivo operativo],255),Table4[[#All],[255]:[SiglaObjOp]],3,FALSE))), CONCATENATE(VLOOKUP(LEFT(Table1[Objetivo operativo],255),Table4[[#All],[255]:[SiglaObjOp]],3,FALSE),""),""),"")</f>
        <v/>
      </c>
    </row>
    <row r="243" spans="1:39" ht="63.75" customHeight="1" x14ac:dyDescent="0.3">
      <c r="A243" s="74"/>
      <c r="B243" s="74"/>
      <c r="C243" s="74"/>
      <c r="D243" s="74"/>
      <c r="E243" s="75"/>
      <c r="F243" s="76"/>
      <c r="G243" s="77"/>
      <c r="H243" s="74"/>
      <c r="I243" s="74"/>
      <c r="J243" s="74"/>
      <c r="K243" s="74"/>
      <c r="L243" s="74"/>
      <c r="M243" s="74"/>
      <c r="N243" s="74"/>
      <c r="O243" s="78"/>
      <c r="P243" s="78"/>
      <c r="Q243" s="74"/>
      <c r="R243" s="74"/>
      <c r="S243" s="74"/>
      <c r="T243" s="74"/>
      <c r="U243" s="79"/>
      <c r="V243" s="79"/>
      <c r="W243" s="74" t="str">
        <f>IF(NOT(ISBLANK(Table1[Fecha Inicio])),YEAR(Table1[Fecha Inicio]),"")</f>
        <v/>
      </c>
      <c r="X243" s="80"/>
      <c r="Y243" s="77" t="str">
        <f>IF(AND(NOT(ISBLANK(Table1[Fecha Inicio])),NOT(ISBLANK(Table1[Fecha Fin])),YEAR(Table1[[#This Row],[Fecha Fin]]&gt;=Table1[[#This Row],[1er año]])),Table1[[#This Row],[1er año]]+1,"")</f>
        <v/>
      </c>
      <c r="Z243" s="80"/>
      <c r="AA243" s="77" t="str">
        <f>IF(AND(NOT(ISBLANK(Table1[Fecha Inicio])),NOT(ISBLANK(Table1[Fecha Fin])),YEAR(Table1[[#This Row],[Fecha Fin]])&gt;Table1[[#This Row],[2do Año]]),Table1[[#This Row],[2do Año]]+1,"")</f>
        <v/>
      </c>
      <c r="AB243" s="80"/>
      <c r="AC243" s="77" t="str">
        <f>IF(AND(NOT(ISBLANK(Table1[Fecha Inicio])),NOT(ISBLANK(Table1[Fecha Fin])),YEAR(Table1[[#This Row],[Fecha Fin]])&gt;Table1[[#This Row],[3er Año]]),Table1[[#This Row],[3er Año]]+1,"")</f>
        <v/>
      </c>
      <c r="AD243" s="80"/>
      <c r="AE243" s="80">
        <f>SUM(Table1[Presupuesto 1er Año],Table1[Presupuesto 2do Año],Table1[Presupuesto 3er Año],Table1[Presupuesto 4to Año])</f>
        <v>0</v>
      </c>
      <c r="AF243" s="81"/>
      <c r="AG243" s="74"/>
      <c r="AH243" s="74"/>
      <c r="AI243" s="74"/>
      <c r="AJ243" s="76"/>
      <c r="AK243" s="76"/>
      <c r="AL243" s="82" t="str">
        <f>IFERROR(IF($B$2= VLOOKUP(LEFT(Table1[Objetivo estratégico],255),Table2[[#All],[255 caracteres]:[CodObjEst]],2,FALSE), CONCATENATE($B$2,".",VLOOKUP(LEFT(Table1[Objetivo estratégico],255),Table2[[#All],[255 caracteres]:[CodObjEst]],3,FALSE)),""),"")</f>
        <v/>
      </c>
      <c r="AM243" s="83" t="str">
        <f>IFERROR(IF(AND(Table1[ID ObjEst]&lt;&gt;"",FIND(Table1[[#This Row],[ID ObjEst]], VLOOKUP(LEFT(Table1[Objetivo operativo],255),Table4[[#All],[255]:[SiglaObjOp]],3,FALSE))), CONCATENATE(VLOOKUP(LEFT(Table1[Objetivo operativo],255),Table4[[#All],[255]:[SiglaObjOp]],3,FALSE),""),""),"")</f>
        <v/>
      </c>
    </row>
    <row r="244" spans="1:39" ht="63.75" customHeight="1" x14ac:dyDescent="0.3">
      <c r="A244" s="74"/>
      <c r="B244" s="74"/>
      <c r="C244" s="74"/>
      <c r="D244" s="74"/>
      <c r="E244" s="75"/>
      <c r="F244" s="76"/>
      <c r="G244" s="77"/>
      <c r="H244" s="74"/>
      <c r="I244" s="74"/>
      <c r="J244" s="74"/>
      <c r="K244" s="74"/>
      <c r="L244" s="74"/>
      <c r="M244" s="74"/>
      <c r="N244" s="74"/>
      <c r="O244" s="78"/>
      <c r="P244" s="78"/>
      <c r="Q244" s="74"/>
      <c r="R244" s="74"/>
      <c r="S244" s="74"/>
      <c r="T244" s="74"/>
      <c r="U244" s="79"/>
      <c r="V244" s="79"/>
      <c r="W244" s="74" t="str">
        <f>IF(NOT(ISBLANK(Table1[Fecha Inicio])),YEAR(Table1[Fecha Inicio]),"")</f>
        <v/>
      </c>
      <c r="X244" s="80"/>
      <c r="Y244" s="77" t="str">
        <f>IF(AND(NOT(ISBLANK(Table1[Fecha Inicio])),NOT(ISBLANK(Table1[Fecha Fin])),YEAR(Table1[[#This Row],[Fecha Fin]]&gt;=Table1[[#This Row],[1er año]])),Table1[[#This Row],[1er año]]+1,"")</f>
        <v/>
      </c>
      <c r="Z244" s="80"/>
      <c r="AA244" s="77" t="str">
        <f>IF(AND(NOT(ISBLANK(Table1[Fecha Inicio])),NOT(ISBLANK(Table1[Fecha Fin])),YEAR(Table1[[#This Row],[Fecha Fin]])&gt;Table1[[#This Row],[2do Año]]),Table1[[#This Row],[2do Año]]+1,"")</f>
        <v/>
      </c>
      <c r="AB244" s="80"/>
      <c r="AC244" s="77" t="str">
        <f>IF(AND(NOT(ISBLANK(Table1[Fecha Inicio])),NOT(ISBLANK(Table1[Fecha Fin])),YEAR(Table1[[#This Row],[Fecha Fin]])&gt;Table1[[#This Row],[3er Año]]),Table1[[#This Row],[3er Año]]+1,"")</f>
        <v/>
      </c>
      <c r="AD244" s="80"/>
      <c r="AE244" s="80">
        <f>SUM(Table1[Presupuesto 1er Año],Table1[Presupuesto 2do Año],Table1[Presupuesto 3er Año],Table1[Presupuesto 4to Año])</f>
        <v>0</v>
      </c>
      <c r="AF244" s="81"/>
      <c r="AG244" s="74"/>
      <c r="AH244" s="74"/>
      <c r="AI244" s="74"/>
      <c r="AJ244" s="76"/>
      <c r="AK244" s="76"/>
      <c r="AL244" s="82" t="str">
        <f>IFERROR(IF($B$2= VLOOKUP(LEFT(Table1[Objetivo estratégico],255),Table2[[#All],[255 caracteres]:[CodObjEst]],2,FALSE), CONCATENATE($B$2,".",VLOOKUP(LEFT(Table1[Objetivo estratégico],255),Table2[[#All],[255 caracteres]:[CodObjEst]],3,FALSE)),""),"")</f>
        <v/>
      </c>
      <c r="AM244" s="83" t="str">
        <f>IFERROR(IF(AND(Table1[ID ObjEst]&lt;&gt;"",FIND(Table1[[#This Row],[ID ObjEst]], VLOOKUP(LEFT(Table1[Objetivo operativo],255),Table4[[#All],[255]:[SiglaObjOp]],3,FALSE))), CONCATENATE(VLOOKUP(LEFT(Table1[Objetivo operativo],255),Table4[[#All],[255]:[SiglaObjOp]],3,FALSE),""),""),"")</f>
        <v/>
      </c>
    </row>
    <row r="245" spans="1:39" ht="63.75" customHeight="1" x14ac:dyDescent="0.3">
      <c r="A245" s="74"/>
      <c r="B245" s="74"/>
      <c r="C245" s="74"/>
      <c r="D245" s="74"/>
      <c r="E245" s="75"/>
      <c r="F245" s="76"/>
      <c r="G245" s="77"/>
      <c r="H245" s="74"/>
      <c r="I245" s="74"/>
      <c r="J245" s="74"/>
      <c r="K245" s="74"/>
      <c r="L245" s="74"/>
      <c r="M245" s="74"/>
      <c r="N245" s="74"/>
      <c r="O245" s="78"/>
      <c r="P245" s="78"/>
      <c r="Q245" s="74"/>
      <c r="R245" s="74"/>
      <c r="S245" s="74"/>
      <c r="T245" s="74"/>
      <c r="U245" s="79"/>
      <c r="V245" s="79"/>
      <c r="W245" s="74" t="str">
        <f>IF(NOT(ISBLANK(Table1[Fecha Inicio])),YEAR(Table1[Fecha Inicio]),"")</f>
        <v/>
      </c>
      <c r="X245" s="80"/>
      <c r="Y245" s="77" t="str">
        <f>IF(AND(NOT(ISBLANK(Table1[Fecha Inicio])),NOT(ISBLANK(Table1[Fecha Fin])),YEAR(Table1[[#This Row],[Fecha Fin]]&gt;=Table1[[#This Row],[1er año]])),Table1[[#This Row],[1er año]]+1,"")</f>
        <v/>
      </c>
      <c r="Z245" s="80"/>
      <c r="AA245" s="77" t="str">
        <f>IF(AND(NOT(ISBLANK(Table1[Fecha Inicio])),NOT(ISBLANK(Table1[Fecha Fin])),YEAR(Table1[[#This Row],[Fecha Fin]])&gt;Table1[[#This Row],[2do Año]]),Table1[[#This Row],[2do Año]]+1,"")</f>
        <v/>
      </c>
      <c r="AB245" s="80"/>
      <c r="AC245" s="77" t="str">
        <f>IF(AND(NOT(ISBLANK(Table1[Fecha Inicio])),NOT(ISBLANK(Table1[Fecha Fin])),YEAR(Table1[[#This Row],[Fecha Fin]])&gt;Table1[[#This Row],[3er Año]]),Table1[[#This Row],[3er Año]]+1,"")</f>
        <v/>
      </c>
      <c r="AD245" s="80"/>
      <c r="AE245" s="80">
        <f>SUM(Table1[Presupuesto 1er Año],Table1[Presupuesto 2do Año],Table1[Presupuesto 3er Año],Table1[Presupuesto 4to Año])</f>
        <v>0</v>
      </c>
      <c r="AF245" s="81"/>
      <c r="AG245" s="74"/>
      <c r="AH245" s="74"/>
      <c r="AI245" s="74"/>
      <c r="AJ245" s="76"/>
      <c r="AK245" s="76"/>
      <c r="AL245" s="82" t="str">
        <f>IFERROR(IF($B$2= VLOOKUP(LEFT(Table1[Objetivo estratégico],255),Table2[[#All],[255 caracteres]:[CodObjEst]],2,FALSE), CONCATENATE($B$2,".",VLOOKUP(LEFT(Table1[Objetivo estratégico],255),Table2[[#All],[255 caracteres]:[CodObjEst]],3,FALSE)),""),"")</f>
        <v/>
      </c>
      <c r="AM245" s="83" t="str">
        <f>IFERROR(IF(AND(Table1[ID ObjEst]&lt;&gt;"",FIND(Table1[[#This Row],[ID ObjEst]], VLOOKUP(LEFT(Table1[Objetivo operativo],255),Table4[[#All],[255]:[SiglaObjOp]],3,FALSE))), CONCATENATE(VLOOKUP(LEFT(Table1[Objetivo operativo],255),Table4[[#All],[255]:[SiglaObjOp]],3,FALSE),""),""),"")</f>
        <v/>
      </c>
    </row>
    <row r="246" spans="1:39" ht="63.75" customHeight="1" x14ac:dyDescent="0.3">
      <c r="A246" s="74"/>
      <c r="B246" s="74"/>
      <c r="C246" s="74"/>
      <c r="D246" s="74"/>
      <c r="E246" s="75"/>
      <c r="F246" s="76"/>
      <c r="G246" s="77"/>
      <c r="H246" s="74"/>
      <c r="I246" s="74"/>
      <c r="J246" s="74"/>
      <c r="K246" s="74"/>
      <c r="L246" s="74"/>
      <c r="M246" s="74"/>
      <c r="N246" s="74"/>
      <c r="O246" s="78"/>
      <c r="P246" s="78"/>
      <c r="Q246" s="74"/>
      <c r="R246" s="74"/>
      <c r="S246" s="74"/>
      <c r="T246" s="74"/>
      <c r="U246" s="79"/>
      <c r="V246" s="79"/>
      <c r="W246" s="74" t="str">
        <f>IF(NOT(ISBLANK(Table1[Fecha Inicio])),YEAR(Table1[Fecha Inicio]),"")</f>
        <v/>
      </c>
      <c r="X246" s="80"/>
      <c r="Y246" s="77" t="str">
        <f>IF(AND(NOT(ISBLANK(Table1[Fecha Inicio])),NOT(ISBLANK(Table1[Fecha Fin])),YEAR(Table1[[#This Row],[Fecha Fin]]&gt;=Table1[[#This Row],[1er año]])),Table1[[#This Row],[1er año]]+1,"")</f>
        <v/>
      </c>
      <c r="Z246" s="80"/>
      <c r="AA246" s="77" t="str">
        <f>IF(AND(NOT(ISBLANK(Table1[Fecha Inicio])),NOT(ISBLANK(Table1[Fecha Fin])),YEAR(Table1[[#This Row],[Fecha Fin]])&gt;Table1[[#This Row],[2do Año]]),Table1[[#This Row],[2do Año]]+1,"")</f>
        <v/>
      </c>
      <c r="AB246" s="80"/>
      <c r="AC246" s="77" t="str">
        <f>IF(AND(NOT(ISBLANK(Table1[Fecha Inicio])),NOT(ISBLANK(Table1[Fecha Fin])),YEAR(Table1[[#This Row],[Fecha Fin]])&gt;Table1[[#This Row],[3er Año]]),Table1[[#This Row],[3er Año]]+1,"")</f>
        <v/>
      </c>
      <c r="AD246" s="80"/>
      <c r="AE246" s="80">
        <f>SUM(Table1[Presupuesto 1er Año],Table1[Presupuesto 2do Año],Table1[Presupuesto 3er Año],Table1[Presupuesto 4to Año])</f>
        <v>0</v>
      </c>
      <c r="AF246" s="81"/>
      <c r="AG246" s="74"/>
      <c r="AH246" s="74"/>
      <c r="AI246" s="74"/>
      <c r="AJ246" s="76"/>
      <c r="AK246" s="76"/>
      <c r="AL246" s="82" t="str">
        <f>IFERROR(IF($B$2= VLOOKUP(LEFT(Table1[Objetivo estratégico],255),Table2[[#All],[255 caracteres]:[CodObjEst]],2,FALSE), CONCATENATE($B$2,".",VLOOKUP(LEFT(Table1[Objetivo estratégico],255),Table2[[#All],[255 caracteres]:[CodObjEst]],3,FALSE)),""),"")</f>
        <v/>
      </c>
      <c r="AM246" s="83" t="str">
        <f>IFERROR(IF(AND(Table1[ID ObjEst]&lt;&gt;"",FIND(Table1[[#This Row],[ID ObjEst]], VLOOKUP(LEFT(Table1[Objetivo operativo],255),Table4[[#All],[255]:[SiglaObjOp]],3,FALSE))), CONCATENATE(VLOOKUP(LEFT(Table1[Objetivo operativo],255),Table4[[#All],[255]:[SiglaObjOp]],3,FALSE),""),""),"")</f>
        <v/>
      </c>
    </row>
    <row r="247" spans="1:39" ht="63.75" customHeight="1" x14ac:dyDescent="0.3">
      <c r="A247" s="74"/>
      <c r="B247" s="74"/>
      <c r="C247" s="74"/>
      <c r="D247" s="74"/>
      <c r="E247" s="75"/>
      <c r="F247" s="76"/>
      <c r="G247" s="77"/>
      <c r="H247" s="74"/>
      <c r="I247" s="74"/>
      <c r="J247" s="74"/>
      <c r="K247" s="74"/>
      <c r="L247" s="74"/>
      <c r="M247" s="74"/>
      <c r="N247" s="74"/>
      <c r="O247" s="78"/>
      <c r="P247" s="78"/>
      <c r="Q247" s="74"/>
      <c r="R247" s="74"/>
      <c r="S247" s="74"/>
      <c r="T247" s="74"/>
      <c r="U247" s="79"/>
      <c r="V247" s="79"/>
      <c r="W247" s="74" t="str">
        <f>IF(NOT(ISBLANK(Table1[Fecha Inicio])),YEAR(Table1[Fecha Inicio]),"")</f>
        <v/>
      </c>
      <c r="X247" s="80"/>
      <c r="Y247" s="77" t="str">
        <f>IF(AND(NOT(ISBLANK(Table1[Fecha Inicio])),NOT(ISBLANK(Table1[Fecha Fin])),YEAR(Table1[[#This Row],[Fecha Fin]]&gt;=Table1[[#This Row],[1er año]])),Table1[[#This Row],[1er año]]+1,"")</f>
        <v/>
      </c>
      <c r="Z247" s="80"/>
      <c r="AA247" s="77" t="str">
        <f>IF(AND(NOT(ISBLANK(Table1[Fecha Inicio])),NOT(ISBLANK(Table1[Fecha Fin])),YEAR(Table1[[#This Row],[Fecha Fin]])&gt;Table1[[#This Row],[2do Año]]),Table1[[#This Row],[2do Año]]+1,"")</f>
        <v/>
      </c>
      <c r="AB247" s="80"/>
      <c r="AC247" s="77" t="str">
        <f>IF(AND(NOT(ISBLANK(Table1[Fecha Inicio])),NOT(ISBLANK(Table1[Fecha Fin])),YEAR(Table1[[#This Row],[Fecha Fin]])&gt;Table1[[#This Row],[3er Año]]),Table1[[#This Row],[3er Año]]+1,"")</f>
        <v/>
      </c>
      <c r="AD247" s="80"/>
      <c r="AE247" s="80">
        <f>SUM(Table1[Presupuesto 1er Año],Table1[Presupuesto 2do Año],Table1[Presupuesto 3er Año],Table1[Presupuesto 4to Año])</f>
        <v>0</v>
      </c>
      <c r="AF247" s="81"/>
      <c r="AG247" s="74"/>
      <c r="AH247" s="74"/>
      <c r="AI247" s="74"/>
      <c r="AJ247" s="76"/>
      <c r="AK247" s="76"/>
      <c r="AL247" s="82" t="str">
        <f>IFERROR(IF($B$2= VLOOKUP(LEFT(Table1[Objetivo estratégico],255),Table2[[#All],[255 caracteres]:[CodObjEst]],2,FALSE), CONCATENATE($B$2,".",VLOOKUP(LEFT(Table1[Objetivo estratégico],255),Table2[[#All],[255 caracteres]:[CodObjEst]],3,FALSE)),""),"")</f>
        <v/>
      </c>
      <c r="AM247" s="83" t="str">
        <f>IFERROR(IF(AND(Table1[ID ObjEst]&lt;&gt;"",FIND(Table1[[#This Row],[ID ObjEst]], VLOOKUP(LEFT(Table1[Objetivo operativo],255),Table4[[#All],[255]:[SiglaObjOp]],3,FALSE))), CONCATENATE(VLOOKUP(LEFT(Table1[Objetivo operativo],255),Table4[[#All],[255]:[SiglaObjOp]],3,FALSE),""),""),"")</f>
        <v/>
      </c>
    </row>
    <row r="248" spans="1:39" ht="63.75" customHeight="1" x14ac:dyDescent="0.3">
      <c r="A248" s="74"/>
      <c r="B248" s="74"/>
      <c r="C248" s="74"/>
      <c r="D248" s="74"/>
      <c r="E248" s="75"/>
      <c r="F248" s="76"/>
      <c r="G248" s="77"/>
      <c r="H248" s="74"/>
      <c r="I248" s="74"/>
      <c r="J248" s="74"/>
      <c r="K248" s="74"/>
      <c r="L248" s="74"/>
      <c r="M248" s="74"/>
      <c r="N248" s="74"/>
      <c r="O248" s="78"/>
      <c r="P248" s="78"/>
      <c r="Q248" s="74"/>
      <c r="R248" s="74"/>
      <c r="S248" s="74"/>
      <c r="T248" s="74"/>
      <c r="U248" s="79"/>
      <c r="V248" s="79"/>
      <c r="W248" s="74" t="str">
        <f>IF(NOT(ISBLANK(Table1[Fecha Inicio])),YEAR(Table1[Fecha Inicio]),"")</f>
        <v/>
      </c>
      <c r="X248" s="80"/>
      <c r="Y248" s="77" t="str">
        <f>IF(AND(NOT(ISBLANK(Table1[Fecha Inicio])),NOT(ISBLANK(Table1[Fecha Fin])),YEAR(Table1[[#This Row],[Fecha Fin]]&gt;=Table1[[#This Row],[1er año]])),Table1[[#This Row],[1er año]]+1,"")</f>
        <v/>
      </c>
      <c r="Z248" s="80"/>
      <c r="AA248" s="77" t="str">
        <f>IF(AND(NOT(ISBLANK(Table1[Fecha Inicio])),NOT(ISBLANK(Table1[Fecha Fin])),YEAR(Table1[[#This Row],[Fecha Fin]])&gt;Table1[[#This Row],[2do Año]]),Table1[[#This Row],[2do Año]]+1,"")</f>
        <v/>
      </c>
      <c r="AB248" s="80"/>
      <c r="AC248" s="77" t="str">
        <f>IF(AND(NOT(ISBLANK(Table1[Fecha Inicio])),NOT(ISBLANK(Table1[Fecha Fin])),YEAR(Table1[[#This Row],[Fecha Fin]])&gt;Table1[[#This Row],[3er Año]]),Table1[[#This Row],[3er Año]]+1,"")</f>
        <v/>
      </c>
      <c r="AD248" s="80"/>
      <c r="AE248" s="80">
        <f>SUM(Table1[Presupuesto 1er Año],Table1[Presupuesto 2do Año],Table1[Presupuesto 3er Año],Table1[Presupuesto 4to Año])</f>
        <v>0</v>
      </c>
      <c r="AF248" s="81"/>
      <c r="AG248" s="74"/>
      <c r="AH248" s="74"/>
      <c r="AI248" s="74"/>
      <c r="AJ248" s="76"/>
      <c r="AK248" s="76"/>
      <c r="AL248" s="82" t="str">
        <f>IFERROR(IF($B$2= VLOOKUP(LEFT(Table1[Objetivo estratégico],255),Table2[[#All],[255 caracteres]:[CodObjEst]],2,FALSE), CONCATENATE($B$2,".",VLOOKUP(LEFT(Table1[Objetivo estratégico],255),Table2[[#All],[255 caracteres]:[CodObjEst]],3,FALSE)),""),"")</f>
        <v/>
      </c>
      <c r="AM248" s="83" t="str">
        <f>IFERROR(IF(AND(Table1[ID ObjEst]&lt;&gt;"",FIND(Table1[[#This Row],[ID ObjEst]], VLOOKUP(LEFT(Table1[Objetivo operativo],255),Table4[[#All],[255]:[SiglaObjOp]],3,FALSE))), CONCATENATE(VLOOKUP(LEFT(Table1[Objetivo operativo],255),Table4[[#All],[255]:[SiglaObjOp]],3,FALSE),""),""),"")</f>
        <v/>
      </c>
    </row>
    <row r="249" spans="1:39" ht="63.75" customHeight="1" x14ac:dyDescent="0.3">
      <c r="A249" s="74"/>
      <c r="B249" s="74"/>
      <c r="C249" s="74"/>
      <c r="D249" s="74"/>
      <c r="E249" s="75"/>
      <c r="F249" s="76"/>
      <c r="G249" s="77"/>
      <c r="H249" s="74"/>
      <c r="I249" s="74"/>
      <c r="J249" s="74"/>
      <c r="K249" s="74"/>
      <c r="L249" s="74"/>
      <c r="M249" s="74"/>
      <c r="N249" s="74"/>
      <c r="O249" s="78"/>
      <c r="P249" s="78"/>
      <c r="Q249" s="74"/>
      <c r="R249" s="74"/>
      <c r="S249" s="74"/>
      <c r="T249" s="74"/>
      <c r="U249" s="79"/>
      <c r="V249" s="79"/>
      <c r="W249" s="74" t="str">
        <f>IF(NOT(ISBLANK(Table1[Fecha Inicio])),YEAR(Table1[Fecha Inicio]),"")</f>
        <v/>
      </c>
      <c r="X249" s="80"/>
      <c r="Y249" s="77" t="str">
        <f>IF(AND(NOT(ISBLANK(Table1[Fecha Inicio])),NOT(ISBLANK(Table1[Fecha Fin])),YEAR(Table1[[#This Row],[Fecha Fin]]&gt;=Table1[[#This Row],[1er año]])),Table1[[#This Row],[1er año]]+1,"")</f>
        <v/>
      </c>
      <c r="Z249" s="80"/>
      <c r="AA249" s="77" t="str">
        <f>IF(AND(NOT(ISBLANK(Table1[Fecha Inicio])),NOT(ISBLANK(Table1[Fecha Fin])),YEAR(Table1[[#This Row],[Fecha Fin]])&gt;Table1[[#This Row],[2do Año]]),Table1[[#This Row],[2do Año]]+1,"")</f>
        <v/>
      </c>
      <c r="AB249" s="80"/>
      <c r="AC249" s="77" t="str">
        <f>IF(AND(NOT(ISBLANK(Table1[Fecha Inicio])),NOT(ISBLANK(Table1[Fecha Fin])),YEAR(Table1[[#This Row],[Fecha Fin]])&gt;Table1[[#This Row],[3er Año]]),Table1[[#This Row],[3er Año]]+1,"")</f>
        <v/>
      </c>
      <c r="AD249" s="80"/>
      <c r="AE249" s="80">
        <f>SUM(Table1[Presupuesto 1er Año],Table1[Presupuesto 2do Año],Table1[Presupuesto 3er Año],Table1[Presupuesto 4to Año])</f>
        <v>0</v>
      </c>
      <c r="AF249" s="81"/>
      <c r="AG249" s="74"/>
      <c r="AH249" s="74"/>
      <c r="AI249" s="74"/>
      <c r="AJ249" s="76"/>
      <c r="AK249" s="76"/>
      <c r="AL249" s="82" t="str">
        <f>IFERROR(IF($B$2= VLOOKUP(LEFT(Table1[Objetivo estratégico],255),Table2[[#All],[255 caracteres]:[CodObjEst]],2,FALSE), CONCATENATE($B$2,".",VLOOKUP(LEFT(Table1[Objetivo estratégico],255),Table2[[#All],[255 caracteres]:[CodObjEst]],3,FALSE)),""),"")</f>
        <v/>
      </c>
      <c r="AM249" s="83" t="str">
        <f>IFERROR(IF(AND(Table1[ID ObjEst]&lt;&gt;"",FIND(Table1[[#This Row],[ID ObjEst]], VLOOKUP(LEFT(Table1[Objetivo operativo],255),Table4[[#All],[255]:[SiglaObjOp]],3,FALSE))), CONCATENATE(VLOOKUP(LEFT(Table1[Objetivo operativo],255),Table4[[#All],[255]:[SiglaObjOp]],3,FALSE),""),""),"")</f>
        <v/>
      </c>
    </row>
    <row r="250" spans="1:39" ht="63.75" customHeight="1" x14ac:dyDescent="0.3">
      <c r="A250" s="74"/>
      <c r="B250" s="74"/>
      <c r="C250" s="74"/>
      <c r="D250" s="74"/>
      <c r="E250" s="75"/>
      <c r="F250" s="76"/>
      <c r="G250" s="77"/>
      <c r="H250" s="74"/>
      <c r="I250" s="74"/>
      <c r="J250" s="74"/>
      <c r="K250" s="74"/>
      <c r="L250" s="74"/>
      <c r="M250" s="74"/>
      <c r="N250" s="74"/>
      <c r="O250" s="78"/>
      <c r="P250" s="78"/>
      <c r="Q250" s="74"/>
      <c r="R250" s="74"/>
      <c r="S250" s="74"/>
      <c r="T250" s="74"/>
      <c r="U250" s="79"/>
      <c r="V250" s="79"/>
      <c r="W250" s="74" t="str">
        <f>IF(NOT(ISBLANK(Table1[Fecha Inicio])),YEAR(Table1[Fecha Inicio]),"")</f>
        <v/>
      </c>
      <c r="X250" s="80"/>
      <c r="Y250" s="77" t="str">
        <f>IF(AND(NOT(ISBLANK(Table1[Fecha Inicio])),NOT(ISBLANK(Table1[Fecha Fin])),YEAR(Table1[[#This Row],[Fecha Fin]]&gt;=Table1[[#This Row],[1er año]])),Table1[[#This Row],[1er año]]+1,"")</f>
        <v/>
      </c>
      <c r="Z250" s="80"/>
      <c r="AA250" s="77" t="str">
        <f>IF(AND(NOT(ISBLANK(Table1[Fecha Inicio])),NOT(ISBLANK(Table1[Fecha Fin])),YEAR(Table1[[#This Row],[Fecha Fin]])&gt;Table1[[#This Row],[2do Año]]),Table1[[#This Row],[2do Año]]+1,"")</f>
        <v/>
      </c>
      <c r="AB250" s="80"/>
      <c r="AC250" s="77" t="str">
        <f>IF(AND(NOT(ISBLANK(Table1[Fecha Inicio])),NOT(ISBLANK(Table1[Fecha Fin])),YEAR(Table1[[#This Row],[Fecha Fin]])&gt;Table1[[#This Row],[3er Año]]),Table1[[#This Row],[3er Año]]+1,"")</f>
        <v/>
      </c>
      <c r="AD250" s="80"/>
      <c r="AE250" s="80">
        <f>SUM(Table1[Presupuesto 1er Año],Table1[Presupuesto 2do Año],Table1[Presupuesto 3er Año],Table1[Presupuesto 4to Año])</f>
        <v>0</v>
      </c>
      <c r="AF250" s="81"/>
      <c r="AG250" s="74"/>
      <c r="AH250" s="74"/>
      <c r="AI250" s="74"/>
      <c r="AJ250" s="76"/>
      <c r="AK250" s="76"/>
      <c r="AL250" s="82" t="str">
        <f>IFERROR(IF($B$2= VLOOKUP(LEFT(Table1[Objetivo estratégico],255),Table2[[#All],[255 caracteres]:[CodObjEst]],2,FALSE), CONCATENATE($B$2,".",VLOOKUP(LEFT(Table1[Objetivo estratégico],255),Table2[[#All],[255 caracteres]:[CodObjEst]],3,FALSE)),""),"")</f>
        <v/>
      </c>
      <c r="AM250" s="83" t="str">
        <f>IFERROR(IF(AND(Table1[ID ObjEst]&lt;&gt;"",FIND(Table1[[#This Row],[ID ObjEst]], VLOOKUP(LEFT(Table1[Objetivo operativo],255),Table4[[#All],[255]:[SiglaObjOp]],3,FALSE))), CONCATENATE(VLOOKUP(LEFT(Table1[Objetivo operativo],255),Table4[[#All],[255]:[SiglaObjOp]],3,FALSE),""),""),"")</f>
        <v/>
      </c>
    </row>
    <row r="251" spans="1:39" ht="63.75" customHeight="1" x14ac:dyDescent="0.3">
      <c r="A251" s="74"/>
      <c r="B251" s="74"/>
      <c r="C251" s="74"/>
      <c r="D251" s="74"/>
      <c r="E251" s="75"/>
      <c r="F251" s="76"/>
      <c r="G251" s="77"/>
      <c r="H251" s="74"/>
      <c r="I251" s="74"/>
      <c r="J251" s="74"/>
      <c r="K251" s="74"/>
      <c r="L251" s="74"/>
      <c r="M251" s="74"/>
      <c r="N251" s="74"/>
      <c r="O251" s="78"/>
      <c r="P251" s="78"/>
      <c r="Q251" s="74"/>
      <c r="R251" s="74"/>
      <c r="S251" s="74"/>
      <c r="T251" s="74"/>
      <c r="U251" s="79"/>
      <c r="V251" s="79"/>
      <c r="W251" s="74" t="str">
        <f>IF(NOT(ISBLANK(Table1[Fecha Inicio])),YEAR(Table1[Fecha Inicio]),"")</f>
        <v/>
      </c>
      <c r="X251" s="80"/>
      <c r="Y251" s="77" t="str">
        <f>IF(AND(NOT(ISBLANK(Table1[Fecha Inicio])),NOT(ISBLANK(Table1[Fecha Fin])),YEAR(Table1[[#This Row],[Fecha Fin]]&gt;=Table1[[#This Row],[1er año]])),Table1[[#This Row],[1er año]]+1,"")</f>
        <v/>
      </c>
      <c r="Z251" s="80"/>
      <c r="AA251" s="77" t="str">
        <f>IF(AND(NOT(ISBLANK(Table1[Fecha Inicio])),NOT(ISBLANK(Table1[Fecha Fin])),YEAR(Table1[[#This Row],[Fecha Fin]])&gt;Table1[[#This Row],[2do Año]]),Table1[[#This Row],[2do Año]]+1,"")</f>
        <v/>
      </c>
      <c r="AB251" s="80"/>
      <c r="AC251" s="77" t="str">
        <f>IF(AND(NOT(ISBLANK(Table1[Fecha Inicio])),NOT(ISBLANK(Table1[Fecha Fin])),YEAR(Table1[[#This Row],[Fecha Fin]])&gt;Table1[[#This Row],[3er Año]]),Table1[[#This Row],[3er Año]]+1,"")</f>
        <v/>
      </c>
      <c r="AD251" s="80"/>
      <c r="AE251" s="80">
        <f>SUM(Table1[Presupuesto 1er Año],Table1[Presupuesto 2do Año],Table1[Presupuesto 3er Año],Table1[Presupuesto 4to Año])</f>
        <v>0</v>
      </c>
      <c r="AF251" s="81"/>
      <c r="AG251" s="74"/>
      <c r="AH251" s="74"/>
      <c r="AI251" s="74"/>
      <c r="AJ251" s="76"/>
      <c r="AK251" s="76"/>
      <c r="AL251" s="82" t="str">
        <f>IFERROR(IF($B$2= VLOOKUP(LEFT(Table1[Objetivo estratégico],255),Table2[[#All],[255 caracteres]:[CodObjEst]],2,FALSE), CONCATENATE($B$2,".",VLOOKUP(LEFT(Table1[Objetivo estratégico],255),Table2[[#All],[255 caracteres]:[CodObjEst]],3,FALSE)),""),"")</f>
        <v/>
      </c>
      <c r="AM251" s="83" t="str">
        <f>IFERROR(IF(AND(Table1[ID ObjEst]&lt;&gt;"",FIND(Table1[[#This Row],[ID ObjEst]], VLOOKUP(LEFT(Table1[Objetivo operativo],255),Table4[[#All],[255]:[SiglaObjOp]],3,FALSE))), CONCATENATE(VLOOKUP(LEFT(Table1[Objetivo operativo],255),Table4[[#All],[255]:[SiglaObjOp]],3,FALSE),""),""),"")</f>
        <v/>
      </c>
    </row>
    <row r="252" spans="1:39" ht="63.75" customHeight="1" x14ac:dyDescent="0.3">
      <c r="A252" s="74"/>
      <c r="B252" s="74"/>
      <c r="C252" s="74"/>
      <c r="D252" s="74"/>
      <c r="E252" s="75"/>
      <c r="F252" s="76"/>
      <c r="G252" s="77"/>
      <c r="H252" s="74"/>
      <c r="I252" s="74"/>
      <c r="J252" s="74"/>
      <c r="K252" s="74"/>
      <c r="L252" s="74"/>
      <c r="M252" s="74"/>
      <c r="N252" s="74"/>
      <c r="O252" s="78"/>
      <c r="P252" s="78"/>
      <c r="Q252" s="74"/>
      <c r="R252" s="74"/>
      <c r="S252" s="74"/>
      <c r="T252" s="74"/>
      <c r="U252" s="79"/>
      <c r="V252" s="79"/>
      <c r="W252" s="74" t="str">
        <f>IF(NOT(ISBLANK(Table1[Fecha Inicio])),YEAR(Table1[Fecha Inicio]),"")</f>
        <v/>
      </c>
      <c r="X252" s="80"/>
      <c r="Y252" s="77" t="str">
        <f>IF(AND(NOT(ISBLANK(Table1[Fecha Inicio])),NOT(ISBLANK(Table1[Fecha Fin])),YEAR(Table1[[#This Row],[Fecha Fin]]&gt;=Table1[[#This Row],[1er año]])),Table1[[#This Row],[1er año]]+1,"")</f>
        <v/>
      </c>
      <c r="Z252" s="80"/>
      <c r="AA252" s="77" t="str">
        <f>IF(AND(NOT(ISBLANK(Table1[Fecha Inicio])),NOT(ISBLANK(Table1[Fecha Fin])),YEAR(Table1[[#This Row],[Fecha Fin]])&gt;Table1[[#This Row],[2do Año]]),Table1[[#This Row],[2do Año]]+1,"")</f>
        <v/>
      </c>
      <c r="AB252" s="80"/>
      <c r="AC252" s="77" t="str">
        <f>IF(AND(NOT(ISBLANK(Table1[Fecha Inicio])),NOT(ISBLANK(Table1[Fecha Fin])),YEAR(Table1[[#This Row],[Fecha Fin]])&gt;Table1[[#This Row],[3er Año]]),Table1[[#This Row],[3er Año]]+1,"")</f>
        <v/>
      </c>
      <c r="AD252" s="80"/>
      <c r="AE252" s="80">
        <f>SUM(Table1[Presupuesto 1er Año],Table1[Presupuesto 2do Año],Table1[Presupuesto 3er Año],Table1[Presupuesto 4to Año])</f>
        <v>0</v>
      </c>
      <c r="AF252" s="81"/>
      <c r="AG252" s="74"/>
      <c r="AH252" s="74"/>
      <c r="AI252" s="74"/>
      <c r="AJ252" s="76"/>
      <c r="AK252" s="76"/>
      <c r="AL252" s="82" t="str">
        <f>IFERROR(IF($B$2= VLOOKUP(LEFT(Table1[Objetivo estratégico],255),Table2[[#All],[255 caracteres]:[CodObjEst]],2,FALSE), CONCATENATE($B$2,".",VLOOKUP(LEFT(Table1[Objetivo estratégico],255),Table2[[#All],[255 caracteres]:[CodObjEst]],3,FALSE)),""),"")</f>
        <v/>
      </c>
      <c r="AM252" s="83" t="str">
        <f>IFERROR(IF(AND(Table1[ID ObjEst]&lt;&gt;"",FIND(Table1[[#This Row],[ID ObjEst]], VLOOKUP(LEFT(Table1[Objetivo operativo],255),Table4[[#All],[255]:[SiglaObjOp]],3,FALSE))), CONCATENATE(VLOOKUP(LEFT(Table1[Objetivo operativo],255),Table4[[#All],[255]:[SiglaObjOp]],3,FALSE),""),""),"")</f>
        <v/>
      </c>
    </row>
    <row r="253" spans="1:39" ht="63.75" customHeight="1" x14ac:dyDescent="0.3">
      <c r="A253" s="74"/>
      <c r="B253" s="74"/>
      <c r="C253" s="74"/>
      <c r="D253" s="74"/>
      <c r="E253" s="75"/>
      <c r="F253" s="76"/>
      <c r="G253" s="77"/>
      <c r="H253" s="74"/>
      <c r="I253" s="74"/>
      <c r="J253" s="74"/>
      <c r="K253" s="74"/>
      <c r="L253" s="74"/>
      <c r="M253" s="74"/>
      <c r="N253" s="74"/>
      <c r="O253" s="78"/>
      <c r="P253" s="78"/>
      <c r="Q253" s="74"/>
      <c r="R253" s="74"/>
      <c r="S253" s="74"/>
      <c r="T253" s="74"/>
      <c r="U253" s="79"/>
      <c r="V253" s="79"/>
      <c r="W253" s="74" t="str">
        <f>IF(NOT(ISBLANK(Table1[Fecha Inicio])),YEAR(Table1[Fecha Inicio]),"")</f>
        <v/>
      </c>
      <c r="X253" s="80"/>
      <c r="Y253" s="77" t="str">
        <f>IF(AND(NOT(ISBLANK(Table1[Fecha Inicio])),NOT(ISBLANK(Table1[Fecha Fin])),YEAR(Table1[[#This Row],[Fecha Fin]]&gt;=Table1[[#This Row],[1er año]])),Table1[[#This Row],[1er año]]+1,"")</f>
        <v/>
      </c>
      <c r="Z253" s="80"/>
      <c r="AA253" s="77" t="str">
        <f>IF(AND(NOT(ISBLANK(Table1[Fecha Inicio])),NOT(ISBLANK(Table1[Fecha Fin])),YEAR(Table1[[#This Row],[Fecha Fin]])&gt;Table1[[#This Row],[2do Año]]),Table1[[#This Row],[2do Año]]+1,"")</f>
        <v/>
      </c>
      <c r="AB253" s="80"/>
      <c r="AC253" s="77" t="str">
        <f>IF(AND(NOT(ISBLANK(Table1[Fecha Inicio])),NOT(ISBLANK(Table1[Fecha Fin])),YEAR(Table1[[#This Row],[Fecha Fin]])&gt;Table1[[#This Row],[3er Año]]),Table1[[#This Row],[3er Año]]+1,"")</f>
        <v/>
      </c>
      <c r="AD253" s="80"/>
      <c r="AE253" s="80">
        <f>SUM(Table1[Presupuesto 1er Año],Table1[Presupuesto 2do Año],Table1[Presupuesto 3er Año],Table1[Presupuesto 4to Año])</f>
        <v>0</v>
      </c>
      <c r="AF253" s="81"/>
      <c r="AG253" s="74"/>
      <c r="AH253" s="74"/>
      <c r="AI253" s="74"/>
      <c r="AJ253" s="76"/>
      <c r="AK253" s="76"/>
      <c r="AL253" s="82" t="str">
        <f>IFERROR(IF($B$2= VLOOKUP(LEFT(Table1[Objetivo estratégico],255),Table2[[#All],[255 caracteres]:[CodObjEst]],2,FALSE), CONCATENATE($B$2,".",VLOOKUP(LEFT(Table1[Objetivo estratégico],255),Table2[[#All],[255 caracteres]:[CodObjEst]],3,FALSE)),""),"")</f>
        <v/>
      </c>
      <c r="AM253" s="83" t="str">
        <f>IFERROR(IF(AND(Table1[ID ObjEst]&lt;&gt;"",FIND(Table1[[#This Row],[ID ObjEst]], VLOOKUP(LEFT(Table1[Objetivo operativo],255),Table4[[#All],[255]:[SiglaObjOp]],3,FALSE))), CONCATENATE(VLOOKUP(LEFT(Table1[Objetivo operativo],255),Table4[[#All],[255]:[SiglaObjOp]],3,FALSE),""),""),"")</f>
        <v/>
      </c>
    </row>
    <row r="254" spans="1:39" ht="63.75" customHeight="1" x14ac:dyDescent="0.3">
      <c r="A254" s="74"/>
      <c r="B254" s="74"/>
      <c r="C254" s="74"/>
      <c r="D254" s="74"/>
      <c r="E254" s="75"/>
      <c r="F254" s="76"/>
      <c r="G254" s="77"/>
      <c r="H254" s="74"/>
      <c r="I254" s="74"/>
      <c r="J254" s="74"/>
      <c r="K254" s="74"/>
      <c r="L254" s="74"/>
      <c r="M254" s="74"/>
      <c r="N254" s="74"/>
      <c r="O254" s="78"/>
      <c r="P254" s="78"/>
      <c r="Q254" s="74"/>
      <c r="R254" s="74"/>
      <c r="S254" s="74"/>
      <c r="T254" s="74"/>
      <c r="U254" s="79"/>
      <c r="V254" s="79"/>
      <c r="W254" s="74" t="str">
        <f>IF(NOT(ISBLANK(Table1[Fecha Inicio])),YEAR(Table1[Fecha Inicio]),"")</f>
        <v/>
      </c>
      <c r="X254" s="80"/>
      <c r="Y254" s="77" t="str">
        <f>IF(AND(NOT(ISBLANK(Table1[Fecha Inicio])),NOT(ISBLANK(Table1[Fecha Fin])),YEAR(Table1[[#This Row],[Fecha Fin]]&gt;=Table1[[#This Row],[1er año]])),Table1[[#This Row],[1er año]]+1,"")</f>
        <v/>
      </c>
      <c r="Z254" s="80"/>
      <c r="AA254" s="77" t="str">
        <f>IF(AND(NOT(ISBLANK(Table1[Fecha Inicio])),NOT(ISBLANK(Table1[Fecha Fin])),YEAR(Table1[[#This Row],[Fecha Fin]])&gt;Table1[[#This Row],[2do Año]]),Table1[[#This Row],[2do Año]]+1,"")</f>
        <v/>
      </c>
      <c r="AB254" s="80"/>
      <c r="AC254" s="77" t="str">
        <f>IF(AND(NOT(ISBLANK(Table1[Fecha Inicio])),NOT(ISBLANK(Table1[Fecha Fin])),YEAR(Table1[[#This Row],[Fecha Fin]])&gt;Table1[[#This Row],[3er Año]]),Table1[[#This Row],[3er Año]]+1,"")</f>
        <v/>
      </c>
      <c r="AD254" s="80"/>
      <c r="AE254" s="80">
        <f>SUM(Table1[Presupuesto 1er Año],Table1[Presupuesto 2do Año],Table1[Presupuesto 3er Año],Table1[Presupuesto 4to Año])</f>
        <v>0</v>
      </c>
      <c r="AF254" s="81"/>
      <c r="AG254" s="74"/>
      <c r="AH254" s="74"/>
      <c r="AI254" s="74"/>
      <c r="AJ254" s="76"/>
      <c r="AK254" s="76"/>
      <c r="AL254" s="82" t="str">
        <f>IFERROR(IF($B$2= VLOOKUP(LEFT(Table1[Objetivo estratégico],255),Table2[[#All],[255 caracteres]:[CodObjEst]],2,FALSE), CONCATENATE($B$2,".",VLOOKUP(LEFT(Table1[Objetivo estratégico],255),Table2[[#All],[255 caracteres]:[CodObjEst]],3,FALSE)),""),"")</f>
        <v/>
      </c>
      <c r="AM254" s="83" t="str">
        <f>IFERROR(IF(AND(Table1[ID ObjEst]&lt;&gt;"",FIND(Table1[[#This Row],[ID ObjEst]], VLOOKUP(LEFT(Table1[Objetivo operativo],255),Table4[[#All],[255]:[SiglaObjOp]],3,FALSE))), CONCATENATE(VLOOKUP(LEFT(Table1[Objetivo operativo],255),Table4[[#All],[255]:[SiglaObjOp]],3,FALSE),""),""),"")</f>
        <v/>
      </c>
    </row>
    <row r="255" spans="1:39" ht="63.75" customHeight="1" x14ac:dyDescent="0.3">
      <c r="A255" s="74"/>
      <c r="B255" s="74"/>
      <c r="C255" s="74"/>
      <c r="D255" s="74"/>
      <c r="E255" s="75"/>
      <c r="F255" s="76"/>
      <c r="G255" s="77"/>
      <c r="H255" s="74"/>
      <c r="I255" s="74"/>
      <c r="J255" s="74"/>
      <c r="K255" s="74"/>
      <c r="L255" s="74"/>
      <c r="M255" s="74"/>
      <c r="N255" s="74"/>
      <c r="O255" s="78"/>
      <c r="P255" s="78"/>
      <c r="Q255" s="74"/>
      <c r="R255" s="74"/>
      <c r="S255" s="74"/>
      <c r="T255" s="74"/>
      <c r="U255" s="79"/>
      <c r="V255" s="79"/>
      <c r="W255" s="74" t="str">
        <f>IF(NOT(ISBLANK(Table1[Fecha Inicio])),YEAR(Table1[Fecha Inicio]),"")</f>
        <v/>
      </c>
      <c r="X255" s="80"/>
      <c r="Y255" s="77" t="str">
        <f>IF(AND(NOT(ISBLANK(Table1[Fecha Inicio])),NOT(ISBLANK(Table1[Fecha Fin])),YEAR(Table1[[#This Row],[Fecha Fin]]&gt;=Table1[[#This Row],[1er año]])),Table1[[#This Row],[1er año]]+1,"")</f>
        <v/>
      </c>
      <c r="Z255" s="80"/>
      <c r="AA255" s="77" t="str">
        <f>IF(AND(NOT(ISBLANK(Table1[Fecha Inicio])),NOT(ISBLANK(Table1[Fecha Fin])),YEAR(Table1[[#This Row],[Fecha Fin]])&gt;Table1[[#This Row],[2do Año]]),Table1[[#This Row],[2do Año]]+1,"")</f>
        <v/>
      </c>
      <c r="AB255" s="80"/>
      <c r="AC255" s="77" t="str">
        <f>IF(AND(NOT(ISBLANK(Table1[Fecha Inicio])),NOT(ISBLANK(Table1[Fecha Fin])),YEAR(Table1[[#This Row],[Fecha Fin]])&gt;Table1[[#This Row],[3er Año]]),Table1[[#This Row],[3er Año]]+1,"")</f>
        <v/>
      </c>
      <c r="AD255" s="80"/>
      <c r="AE255" s="80">
        <f>SUM(Table1[Presupuesto 1er Año],Table1[Presupuesto 2do Año],Table1[Presupuesto 3er Año],Table1[Presupuesto 4to Año])</f>
        <v>0</v>
      </c>
      <c r="AF255" s="81"/>
      <c r="AG255" s="74"/>
      <c r="AH255" s="74"/>
      <c r="AI255" s="74"/>
      <c r="AJ255" s="76"/>
      <c r="AK255" s="76"/>
      <c r="AL255" s="82" t="str">
        <f>IFERROR(IF($B$2= VLOOKUP(LEFT(Table1[Objetivo estratégico],255),Table2[[#All],[255 caracteres]:[CodObjEst]],2,FALSE), CONCATENATE($B$2,".",VLOOKUP(LEFT(Table1[Objetivo estratégico],255),Table2[[#All],[255 caracteres]:[CodObjEst]],3,FALSE)),""),"")</f>
        <v/>
      </c>
      <c r="AM255" s="83" t="str">
        <f>IFERROR(IF(AND(Table1[ID ObjEst]&lt;&gt;"",FIND(Table1[[#This Row],[ID ObjEst]], VLOOKUP(LEFT(Table1[Objetivo operativo],255),Table4[[#All],[255]:[SiglaObjOp]],3,FALSE))), CONCATENATE(VLOOKUP(LEFT(Table1[Objetivo operativo],255),Table4[[#All],[255]:[SiglaObjOp]],3,FALSE),""),""),"")</f>
        <v/>
      </c>
    </row>
    <row r="256" spans="1:39" ht="63.75" customHeight="1" x14ac:dyDescent="0.3">
      <c r="A256" s="74"/>
      <c r="B256" s="74"/>
      <c r="C256" s="74"/>
      <c r="D256" s="74"/>
      <c r="E256" s="75"/>
      <c r="F256" s="76"/>
      <c r="G256" s="77"/>
      <c r="H256" s="74"/>
      <c r="I256" s="74"/>
      <c r="J256" s="74"/>
      <c r="K256" s="74"/>
      <c r="L256" s="74"/>
      <c r="M256" s="74"/>
      <c r="N256" s="74"/>
      <c r="O256" s="78"/>
      <c r="P256" s="78"/>
      <c r="Q256" s="74"/>
      <c r="R256" s="74"/>
      <c r="S256" s="74"/>
      <c r="T256" s="74"/>
      <c r="U256" s="79"/>
      <c r="V256" s="79"/>
      <c r="W256" s="74" t="str">
        <f>IF(NOT(ISBLANK(Table1[Fecha Inicio])),YEAR(Table1[Fecha Inicio]),"")</f>
        <v/>
      </c>
      <c r="X256" s="80"/>
      <c r="Y256" s="77" t="str">
        <f>IF(AND(NOT(ISBLANK(Table1[Fecha Inicio])),NOT(ISBLANK(Table1[Fecha Fin])),YEAR(Table1[[#This Row],[Fecha Fin]]&gt;=Table1[[#This Row],[1er año]])),Table1[[#This Row],[1er año]]+1,"")</f>
        <v/>
      </c>
      <c r="Z256" s="80"/>
      <c r="AA256" s="77" t="str">
        <f>IF(AND(NOT(ISBLANK(Table1[Fecha Inicio])),NOT(ISBLANK(Table1[Fecha Fin])),YEAR(Table1[[#This Row],[Fecha Fin]])&gt;Table1[[#This Row],[2do Año]]),Table1[[#This Row],[2do Año]]+1,"")</f>
        <v/>
      </c>
      <c r="AB256" s="80"/>
      <c r="AC256" s="77" t="str">
        <f>IF(AND(NOT(ISBLANK(Table1[Fecha Inicio])),NOT(ISBLANK(Table1[Fecha Fin])),YEAR(Table1[[#This Row],[Fecha Fin]])&gt;Table1[[#This Row],[3er Año]]),Table1[[#This Row],[3er Año]]+1,"")</f>
        <v/>
      </c>
      <c r="AD256" s="80"/>
      <c r="AE256" s="80">
        <f>SUM(Table1[Presupuesto 1er Año],Table1[Presupuesto 2do Año],Table1[Presupuesto 3er Año],Table1[Presupuesto 4to Año])</f>
        <v>0</v>
      </c>
      <c r="AF256" s="81"/>
      <c r="AG256" s="74"/>
      <c r="AH256" s="74"/>
      <c r="AI256" s="74"/>
      <c r="AJ256" s="76"/>
      <c r="AK256" s="76"/>
      <c r="AL256" s="82" t="str">
        <f>IFERROR(IF($B$2= VLOOKUP(LEFT(Table1[Objetivo estratégico],255),Table2[[#All],[255 caracteres]:[CodObjEst]],2,FALSE), CONCATENATE($B$2,".",VLOOKUP(LEFT(Table1[Objetivo estratégico],255),Table2[[#All],[255 caracteres]:[CodObjEst]],3,FALSE)),""),"")</f>
        <v/>
      </c>
      <c r="AM256" s="83" t="str">
        <f>IFERROR(IF(AND(Table1[ID ObjEst]&lt;&gt;"",FIND(Table1[[#This Row],[ID ObjEst]], VLOOKUP(LEFT(Table1[Objetivo operativo],255),Table4[[#All],[255]:[SiglaObjOp]],3,FALSE))), CONCATENATE(VLOOKUP(LEFT(Table1[Objetivo operativo],255),Table4[[#All],[255]:[SiglaObjOp]],3,FALSE),""),""),"")</f>
        <v/>
      </c>
    </row>
    <row r="257" spans="1:39" ht="63.75" customHeight="1" x14ac:dyDescent="0.3">
      <c r="A257" s="74"/>
      <c r="B257" s="74"/>
      <c r="C257" s="74"/>
      <c r="D257" s="74"/>
      <c r="E257" s="75"/>
      <c r="F257" s="76"/>
      <c r="G257" s="77"/>
      <c r="H257" s="74"/>
      <c r="I257" s="74"/>
      <c r="J257" s="74"/>
      <c r="K257" s="74"/>
      <c r="L257" s="74"/>
      <c r="M257" s="74"/>
      <c r="N257" s="74"/>
      <c r="O257" s="78"/>
      <c r="P257" s="78"/>
      <c r="Q257" s="74"/>
      <c r="R257" s="74"/>
      <c r="S257" s="74"/>
      <c r="T257" s="74"/>
      <c r="U257" s="79"/>
      <c r="V257" s="79"/>
      <c r="W257" s="74" t="str">
        <f>IF(NOT(ISBLANK(Table1[Fecha Inicio])),YEAR(Table1[Fecha Inicio]),"")</f>
        <v/>
      </c>
      <c r="X257" s="80"/>
      <c r="Y257" s="77" t="str">
        <f>IF(AND(NOT(ISBLANK(Table1[Fecha Inicio])),NOT(ISBLANK(Table1[Fecha Fin])),YEAR(Table1[[#This Row],[Fecha Fin]]&gt;=Table1[[#This Row],[1er año]])),Table1[[#This Row],[1er año]]+1,"")</f>
        <v/>
      </c>
      <c r="Z257" s="80"/>
      <c r="AA257" s="77" t="str">
        <f>IF(AND(NOT(ISBLANK(Table1[Fecha Inicio])),NOT(ISBLANK(Table1[Fecha Fin])),YEAR(Table1[[#This Row],[Fecha Fin]])&gt;Table1[[#This Row],[2do Año]]),Table1[[#This Row],[2do Año]]+1,"")</f>
        <v/>
      </c>
      <c r="AB257" s="80"/>
      <c r="AC257" s="77" t="str">
        <f>IF(AND(NOT(ISBLANK(Table1[Fecha Inicio])),NOT(ISBLANK(Table1[Fecha Fin])),YEAR(Table1[[#This Row],[Fecha Fin]])&gt;Table1[[#This Row],[3er Año]]),Table1[[#This Row],[3er Año]]+1,"")</f>
        <v/>
      </c>
      <c r="AD257" s="80"/>
      <c r="AE257" s="80">
        <f>SUM(Table1[Presupuesto 1er Año],Table1[Presupuesto 2do Año],Table1[Presupuesto 3er Año],Table1[Presupuesto 4to Año])</f>
        <v>0</v>
      </c>
      <c r="AF257" s="81"/>
      <c r="AG257" s="74"/>
      <c r="AH257" s="74"/>
      <c r="AI257" s="74"/>
      <c r="AJ257" s="76"/>
      <c r="AK257" s="76"/>
      <c r="AL257" s="82" t="str">
        <f>IFERROR(IF($B$2= VLOOKUP(LEFT(Table1[Objetivo estratégico],255),Table2[[#All],[255 caracteres]:[CodObjEst]],2,FALSE), CONCATENATE($B$2,".",VLOOKUP(LEFT(Table1[Objetivo estratégico],255),Table2[[#All],[255 caracteres]:[CodObjEst]],3,FALSE)),""),"")</f>
        <v/>
      </c>
      <c r="AM257" s="83" t="str">
        <f>IFERROR(IF(AND(Table1[ID ObjEst]&lt;&gt;"",FIND(Table1[[#This Row],[ID ObjEst]], VLOOKUP(LEFT(Table1[Objetivo operativo],255),Table4[[#All],[255]:[SiglaObjOp]],3,FALSE))), CONCATENATE(VLOOKUP(LEFT(Table1[Objetivo operativo],255),Table4[[#All],[255]:[SiglaObjOp]],3,FALSE),""),""),"")</f>
        <v/>
      </c>
    </row>
    <row r="258" spans="1:39" ht="63.75" customHeight="1" x14ac:dyDescent="0.3">
      <c r="A258" s="74"/>
      <c r="B258" s="74"/>
      <c r="C258" s="74"/>
      <c r="D258" s="74"/>
      <c r="E258" s="75"/>
      <c r="F258" s="76"/>
      <c r="G258" s="77"/>
      <c r="H258" s="74"/>
      <c r="I258" s="74"/>
      <c r="J258" s="74"/>
      <c r="K258" s="74"/>
      <c r="L258" s="74"/>
      <c r="M258" s="74"/>
      <c r="N258" s="74"/>
      <c r="O258" s="78"/>
      <c r="P258" s="78"/>
      <c r="Q258" s="74"/>
      <c r="R258" s="74"/>
      <c r="S258" s="74"/>
      <c r="T258" s="74"/>
      <c r="U258" s="79"/>
      <c r="V258" s="79"/>
      <c r="W258" s="74" t="str">
        <f>IF(NOT(ISBLANK(Table1[Fecha Inicio])),YEAR(Table1[Fecha Inicio]),"")</f>
        <v/>
      </c>
      <c r="X258" s="80"/>
      <c r="Y258" s="77" t="str">
        <f>IF(AND(NOT(ISBLANK(Table1[Fecha Inicio])),NOT(ISBLANK(Table1[Fecha Fin])),YEAR(Table1[[#This Row],[Fecha Fin]]&gt;=Table1[[#This Row],[1er año]])),Table1[[#This Row],[1er año]]+1,"")</f>
        <v/>
      </c>
      <c r="Z258" s="80"/>
      <c r="AA258" s="77" t="str">
        <f>IF(AND(NOT(ISBLANK(Table1[Fecha Inicio])),NOT(ISBLANK(Table1[Fecha Fin])),YEAR(Table1[[#This Row],[Fecha Fin]])&gt;Table1[[#This Row],[2do Año]]),Table1[[#This Row],[2do Año]]+1,"")</f>
        <v/>
      </c>
      <c r="AB258" s="80"/>
      <c r="AC258" s="77" t="str">
        <f>IF(AND(NOT(ISBLANK(Table1[Fecha Inicio])),NOT(ISBLANK(Table1[Fecha Fin])),YEAR(Table1[[#This Row],[Fecha Fin]])&gt;Table1[[#This Row],[3er Año]]),Table1[[#This Row],[3er Año]]+1,"")</f>
        <v/>
      </c>
      <c r="AD258" s="80"/>
      <c r="AE258" s="80">
        <f>SUM(Table1[Presupuesto 1er Año],Table1[Presupuesto 2do Año],Table1[Presupuesto 3er Año],Table1[Presupuesto 4to Año])</f>
        <v>0</v>
      </c>
      <c r="AF258" s="81"/>
      <c r="AG258" s="74"/>
      <c r="AH258" s="74"/>
      <c r="AI258" s="74"/>
      <c r="AJ258" s="76"/>
      <c r="AK258" s="76"/>
      <c r="AL258" s="82" t="str">
        <f>IFERROR(IF($B$2= VLOOKUP(LEFT(Table1[Objetivo estratégico],255),Table2[[#All],[255 caracteres]:[CodObjEst]],2,FALSE), CONCATENATE($B$2,".",VLOOKUP(LEFT(Table1[Objetivo estratégico],255),Table2[[#All],[255 caracteres]:[CodObjEst]],3,FALSE)),""),"")</f>
        <v/>
      </c>
      <c r="AM258" s="83" t="str">
        <f>IFERROR(IF(AND(Table1[ID ObjEst]&lt;&gt;"",FIND(Table1[[#This Row],[ID ObjEst]], VLOOKUP(LEFT(Table1[Objetivo operativo],255),Table4[[#All],[255]:[SiglaObjOp]],3,FALSE))), CONCATENATE(VLOOKUP(LEFT(Table1[Objetivo operativo],255),Table4[[#All],[255]:[SiglaObjOp]],3,FALSE),""),""),"")</f>
        <v/>
      </c>
    </row>
    <row r="259" spans="1:39" ht="63.75" customHeight="1" x14ac:dyDescent="0.3">
      <c r="A259" s="74"/>
      <c r="B259" s="74"/>
      <c r="C259" s="74"/>
      <c r="D259" s="74"/>
      <c r="E259" s="75"/>
      <c r="F259" s="76"/>
      <c r="G259" s="77"/>
      <c r="H259" s="74"/>
      <c r="I259" s="74"/>
      <c r="J259" s="74"/>
      <c r="K259" s="74"/>
      <c r="L259" s="74"/>
      <c r="M259" s="74"/>
      <c r="N259" s="74"/>
      <c r="O259" s="78"/>
      <c r="P259" s="78"/>
      <c r="Q259" s="74"/>
      <c r="R259" s="74"/>
      <c r="S259" s="74"/>
      <c r="T259" s="74"/>
      <c r="U259" s="79"/>
      <c r="V259" s="79"/>
      <c r="W259" s="74" t="str">
        <f>IF(NOT(ISBLANK(Table1[Fecha Inicio])),YEAR(Table1[Fecha Inicio]),"")</f>
        <v/>
      </c>
      <c r="X259" s="80"/>
      <c r="Y259" s="77" t="str">
        <f>IF(AND(NOT(ISBLANK(Table1[Fecha Inicio])),NOT(ISBLANK(Table1[Fecha Fin])),YEAR(Table1[[#This Row],[Fecha Fin]]&gt;=Table1[[#This Row],[1er año]])),Table1[[#This Row],[1er año]]+1,"")</f>
        <v/>
      </c>
      <c r="Z259" s="80"/>
      <c r="AA259" s="77" t="str">
        <f>IF(AND(NOT(ISBLANK(Table1[Fecha Inicio])),NOT(ISBLANK(Table1[Fecha Fin])),YEAR(Table1[[#This Row],[Fecha Fin]])&gt;Table1[[#This Row],[2do Año]]),Table1[[#This Row],[2do Año]]+1,"")</f>
        <v/>
      </c>
      <c r="AB259" s="80"/>
      <c r="AC259" s="77" t="str">
        <f>IF(AND(NOT(ISBLANK(Table1[Fecha Inicio])),NOT(ISBLANK(Table1[Fecha Fin])),YEAR(Table1[[#This Row],[Fecha Fin]])&gt;Table1[[#This Row],[3er Año]]),Table1[[#This Row],[3er Año]]+1,"")</f>
        <v/>
      </c>
      <c r="AD259" s="80"/>
      <c r="AE259" s="80">
        <f>SUM(Table1[Presupuesto 1er Año],Table1[Presupuesto 2do Año],Table1[Presupuesto 3er Año],Table1[Presupuesto 4to Año])</f>
        <v>0</v>
      </c>
      <c r="AF259" s="81"/>
      <c r="AG259" s="74"/>
      <c r="AH259" s="74"/>
      <c r="AI259" s="74"/>
      <c r="AJ259" s="76"/>
      <c r="AK259" s="76"/>
      <c r="AL259" s="82" t="str">
        <f>IFERROR(IF($B$2= VLOOKUP(LEFT(Table1[Objetivo estratégico],255),Table2[[#All],[255 caracteres]:[CodObjEst]],2,FALSE), CONCATENATE($B$2,".",VLOOKUP(LEFT(Table1[Objetivo estratégico],255),Table2[[#All],[255 caracteres]:[CodObjEst]],3,FALSE)),""),"")</f>
        <v/>
      </c>
      <c r="AM259" s="83" t="str">
        <f>IFERROR(IF(AND(Table1[ID ObjEst]&lt;&gt;"",FIND(Table1[[#This Row],[ID ObjEst]], VLOOKUP(LEFT(Table1[Objetivo operativo],255),Table4[[#All],[255]:[SiglaObjOp]],3,FALSE))), CONCATENATE(VLOOKUP(LEFT(Table1[Objetivo operativo],255),Table4[[#All],[255]:[SiglaObjOp]],3,FALSE),""),""),"")</f>
        <v/>
      </c>
    </row>
    <row r="260" spans="1:39" ht="63.75" customHeight="1" x14ac:dyDescent="0.3">
      <c r="A260" s="74"/>
      <c r="B260" s="74"/>
      <c r="C260" s="74"/>
      <c r="D260" s="74"/>
      <c r="E260" s="75"/>
      <c r="F260" s="76"/>
      <c r="G260" s="77"/>
      <c r="H260" s="74"/>
      <c r="I260" s="74"/>
      <c r="J260" s="74"/>
      <c r="K260" s="74"/>
      <c r="L260" s="74"/>
      <c r="M260" s="74"/>
      <c r="N260" s="74"/>
      <c r="O260" s="78"/>
      <c r="P260" s="78"/>
      <c r="Q260" s="74"/>
      <c r="R260" s="74"/>
      <c r="S260" s="74"/>
      <c r="T260" s="74"/>
      <c r="U260" s="79"/>
      <c r="V260" s="79"/>
      <c r="W260" s="74" t="str">
        <f>IF(NOT(ISBLANK(Table1[Fecha Inicio])),YEAR(Table1[Fecha Inicio]),"")</f>
        <v/>
      </c>
      <c r="X260" s="80"/>
      <c r="Y260" s="77" t="str">
        <f>IF(AND(NOT(ISBLANK(Table1[Fecha Inicio])),NOT(ISBLANK(Table1[Fecha Fin])),YEAR(Table1[[#This Row],[Fecha Fin]]&gt;=Table1[[#This Row],[1er año]])),Table1[[#This Row],[1er año]]+1,"")</f>
        <v/>
      </c>
      <c r="Z260" s="80"/>
      <c r="AA260" s="77" t="str">
        <f>IF(AND(NOT(ISBLANK(Table1[Fecha Inicio])),NOT(ISBLANK(Table1[Fecha Fin])),YEAR(Table1[[#This Row],[Fecha Fin]])&gt;Table1[[#This Row],[2do Año]]),Table1[[#This Row],[2do Año]]+1,"")</f>
        <v/>
      </c>
      <c r="AB260" s="80"/>
      <c r="AC260" s="77" t="str">
        <f>IF(AND(NOT(ISBLANK(Table1[Fecha Inicio])),NOT(ISBLANK(Table1[Fecha Fin])),YEAR(Table1[[#This Row],[Fecha Fin]])&gt;Table1[[#This Row],[3er Año]]),Table1[[#This Row],[3er Año]]+1,"")</f>
        <v/>
      </c>
      <c r="AD260" s="80"/>
      <c r="AE260" s="80">
        <f>SUM(Table1[Presupuesto 1er Año],Table1[Presupuesto 2do Año],Table1[Presupuesto 3er Año],Table1[Presupuesto 4to Año])</f>
        <v>0</v>
      </c>
      <c r="AF260" s="81"/>
      <c r="AG260" s="74"/>
      <c r="AH260" s="74"/>
      <c r="AI260" s="74"/>
      <c r="AJ260" s="76"/>
      <c r="AK260" s="76"/>
      <c r="AL260" s="82" t="str">
        <f>IFERROR(IF($B$2= VLOOKUP(LEFT(Table1[Objetivo estratégico],255),Table2[[#All],[255 caracteres]:[CodObjEst]],2,FALSE), CONCATENATE($B$2,".",VLOOKUP(LEFT(Table1[Objetivo estratégico],255),Table2[[#All],[255 caracteres]:[CodObjEst]],3,FALSE)),""),"")</f>
        <v/>
      </c>
      <c r="AM260" s="83" t="str">
        <f>IFERROR(IF(AND(Table1[ID ObjEst]&lt;&gt;"",FIND(Table1[[#This Row],[ID ObjEst]], VLOOKUP(LEFT(Table1[Objetivo operativo],255),Table4[[#All],[255]:[SiglaObjOp]],3,FALSE))), CONCATENATE(VLOOKUP(LEFT(Table1[Objetivo operativo],255),Table4[[#All],[255]:[SiglaObjOp]],3,FALSE),""),""),"")</f>
        <v/>
      </c>
    </row>
    <row r="261" spans="1:39" ht="63.75" customHeight="1" x14ac:dyDescent="0.3">
      <c r="A261" s="74"/>
      <c r="B261" s="74"/>
      <c r="C261" s="74"/>
      <c r="D261" s="74"/>
      <c r="E261" s="75"/>
      <c r="F261" s="76"/>
      <c r="G261" s="77"/>
      <c r="H261" s="74"/>
      <c r="I261" s="74"/>
      <c r="J261" s="74"/>
      <c r="K261" s="74"/>
      <c r="L261" s="74"/>
      <c r="M261" s="74"/>
      <c r="N261" s="74"/>
      <c r="O261" s="78"/>
      <c r="P261" s="78"/>
      <c r="Q261" s="74"/>
      <c r="R261" s="74"/>
      <c r="S261" s="74"/>
      <c r="T261" s="74"/>
      <c r="U261" s="79"/>
      <c r="V261" s="79"/>
      <c r="W261" s="74" t="str">
        <f>IF(NOT(ISBLANK(Table1[Fecha Inicio])),YEAR(Table1[Fecha Inicio]),"")</f>
        <v/>
      </c>
      <c r="X261" s="80"/>
      <c r="Y261" s="77" t="str">
        <f>IF(AND(NOT(ISBLANK(Table1[Fecha Inicio])),NOT(ISBLANK(Table1[Fecha Fin])),YEAR(Table1[[#This Row],[Fecha Fin]]&gt;=Table1[[#This Row],[1er año]])),Table1[[#This Row],[1er año]]+1,"")</f>
        <v/>
      </c>
      <c r="Z261" s="80"/>
      <c r="AA261" s="77" t="str">
        <f>IF(AND(NOT(ISBLANK(Table1[Fecha Inicio])),NOT(ISBLANK(Table1[Fecha Fin])),YEAR(Table1[[#This Row],[Fecha Fin]])&gt;Table1[[#This Row],[2do Año]]),Table1[[#This Row],[2do Año]]+1,"")</f>
        <v/>
      </c>
      <c r="AB261" s="80"/>
      <c r="AC261" s="77" t="str">
        <f>IF(AND(NOT(ISBLANK(Table1[Fecha Inicio])),NOT(ISBLANK(Table1[Fecha Fin])),YEAR(Table1[[#This Row],[Fecha Fin]])&gt;Table1[[#This Row],[3er Año]]),Table1[[#This Row],[3er Año]]+1,"")</f>
        <v/>
      </c>
      <c r="AD261" s="80"/>
      <c r="AE261" s="80">
        <f>SUM(Table1[Presupuesto 1er Año],Table1[Presupuesto 2do Año],Table1[Presupuesto 3er Año],Table1[Presupuesto 4to Año])</f>
        <v>0</v>
      </c>
      <c r="AF261" s="81"/>
      <c r="AG261" s="74"/>
      <c r="AH261" s="74"/>
      <c r="AI261" s="74"/>
      <c r="AJ261" s="76"/>
      <c r="AK261" s="76"/>
      <c r="AL261" s="82" t="str">
        <f>IFERROR(IF($B$2= VLOOKUP(LEFT(Table1[Objetivo estratégico],255),Table2[[#All],[255 caracteres]:[CodObjEst]],2,FALSE), CONCATENATE($B$2,".",VLOOKUP(LEFT(Table1[Objetivo estratégico],255),Table2[[#All],[255 caracteres]:[CodObjEst]],3,FALSE)),""),"")</f>
        <v/>
      </c>
      <c r="AM261" s="83" t="str">
        <f>IFERROR(IF(AND(Table1[ID ObjEst]&lt;&gt;"",FIND(Table1[[#This Row],[ID ObjEst]], VLOOKUP(LEFT(Table1[Objetivo operativo],255),Table4[[#All],[255]:[SiglaObjOp]],3,FALSE))), CONCATENATE(VLOOKUP(LEFT(Table1[Objetivo operativo],255),Table4[[#All],[255]:[SiglaObjOp]],3,FALSE),""),""),"")</f>
        <v/>
      </c>
    </row>
    <row r="262" spans="1:39" ht="63.75" customHeight="1" x14ac:dyDescent="0.3">
      <c r="A262" s="74"/>
      <c r="B262" s="74"/>
      <c r="C262" s="74"/>
      <c r="D262" s="74"/>
      <c r="E262" s="75"/>
      <c r="F262" s="76"/>
      <c r="G262" s="77"/>
      <c r="H262" s="74"/>
      <c r="I262" s="74"/>
      <c r="J262" s="74"/>
      <c r="K262" s="74"/>
      <c r="L262" s="74"/>
      <c r="M262" s="74"/>
      <c r="N262" s="74"/>
      <c r="O262" s="78"/>
      <c r="P262" s="78"/>
      <c r="Q262" s="74"/>
      <c r="R262" s="74"/>
      <c r="S262" s="74"/>
      <c r="T262" s="74"/>
      <c r="U262" s="79"/>
      <c r="V262" s="79"/>
      <c r="W262" s="74" t="str">
        <f>IF(NOT(ISBLANK(Table1[Fecha Inicio])),YEAR(Table1[Fecha Inicio]),"")</f>
        <v/>
      </c>
      <c r="X262" s="80"/>
      <c r="Y262" s="77" t="str">
        <f>IF(AND(NOT(ISBLANK(Table1[Fecha Inicio])),NOT(ISBLANK(Table1[Fecha Fin])),YEAR(Table1[[#This Row],[Fecha Fin]]&gt;=Table1[[#This Row],[1er año]])),Table1[[#This Row],[1er año]]+1,"")</f>
        <v/>
      </c>
      <c r="Z262" s="80"/>
      <c r="AA262" s="77" t="str">
        <f>IF(AND(NOT(ISBLANK(Table1[Fecha Inicio])),NOT(ISBLANK(Table1[Fecha Fin])),YEAR(Table1[[#This Row],[Fecha Fin]])&gt;Table1[[#This Row],[2do Año]]),Table1[[#This Row],[2do Año]]+1,"")</f>
        <v/>
      </c>
      <c r="AB262" s="80"/>
      <c r="AC262" s="77" t="str">
        <f>IF(AND(NOT(ISBLANK(Table1[Fecha Inicio])),NOT(ISBLANK(Table1[Fecha Fin])),YEAR(Table1[[#This Row],[Fecha Fin]])&gt;Table1[[#This Row],[3er Año]]),Table1[[#This Row],[3er Año]]+1,"")</f>
        <v/>
      </c>
      <c r="AD262" s="80"/>
      <c r="AE262" s="80">
        <f>SUM(Table1[Presupuesto 1er Año],Table1[Presupuesto 2do Año],Table1[Presupuesto 3er Año],Table1[Presupuesto 4to Año])</f>
        <v>0</v>
      </c>
      <c r="AF262" s="81"/>
      <c r="AG262" s="74"/>
      <c r="AH262" s="74"/>
      <c r="AI262" s="74"/>
      <c r="AJ262" s="76"/>
      <c r="AK262" s="76"/>
      <c r="AL262" s="82" t="str">
        <f>IFERROR(IF($B$2= VLOOKUP(LEFT(Table1[Objetivo estratégico],255),Table2[[#All],[255 caracteres]:[CodObjEst]],2,FALSE), CONCATENATE($B$2,".",VLOOKUP(LEFT(Table1[Objetivo estratégico],255),Table2[[#All],[255 caracteres]:[CodObjEst]],3,FALSE)),""),"")</f>
        <v/>
      </c>
      <c r="AM262" s="83" t="str">
        <f>IFERROR(IF(AND(Table1[ID ObjEst]&lt;&gt;"",FIND(Table1[[#This Row],[ID ObjEst]], VLOOKUP(LEFT(Table1[Objetivo operativo],255),Table4[[#All],[255]:[SiglaObjOp]],3,FALSE))), CONCATENATE(VLOOKUP(LEFT(Table1[Objetivo operativo],255),Table4[[#All],[255]:[SiglaObjOp]],3,FALSE),""),""),"")</f>
        <v/>
      </c>
    </row>
    <row r="263" spans="1:39" ht="63.75" customHeight="1" x14ac:dyDescent="0.3">
      <c r="A263" s="74"/>
      <c r="B263" s="74"/>
      <c r="C263" s="74"/>
      <c r="D263" s="74"/>
      <c r="E263" s="75"/>
      <c r="F263" s="76"/>
      <c r="G263" s="77"/>
      <c r="H263" s="74"/>
      <c r="I263" s="74"/>
      <c r="J263" s="74"/>
      <c r="K263" s="74"/>
      <c r="L263" s="74"/>
      <c r="M263" s="74"/>
      <c r="N263" s="74"/>
      <c r="O263" s="78"/>
      <c r="P263" s="78"/>
      <c r="Q263" s="74"/>
      <c r="R263" s="74"/>
      <c r="S263" s="74"/>
      <c r="T263" s="74"/>
      <c r="U263" s="79"/>
      <c r="V263" s="79"/>
      <c r="W263" s="74" t="str">
        <f>IF(NOT(ISBLANK(Table1[Fecha Inicio])),YEAR(Table1[Fecha Inicio]),"")</f>
        <v/>
      </c>
      <c r="X263" s="80"/>
      <c r="Y263" s="77" t="str">
        <f>IF(AND(NOT(ISBLANK(Table1[Fecha Inicio])),NOT(ISBLANK(Table1[Fecha Fin])),YEAR(Table1[[#This Row],[Fecha Fin]]&gt;=Table1[[#This Row],[1er año]])),Table1[[#This Row],[1er año]]+1,"")</f>
        <v/>
      </c>
      <c r="Z263" s="80"/>
      <c r="AA263" s="77" t="str">
        <f>IF(AND(NOT(ISBLANK(Table1[Fecha Inicio])),NOT(ISBLANK(Table1[Fecha Fin])),YEAR(Table1[[#This Row],[Fecha Fin]])&gt;Table1[[#This Row],[2do Año]]),Table1[[#This Row],[2do Año]]+1,"")</f>
        <v/>
      </c>
      <c r="AB263" s="80"/>
      <c r="AC263" s="77" t="str">
        <f>IF(AND(NOT(ISBLANK(Table1[Fecha Inicio])),NOT(ISBLANK(Table1[Fecha Fin])),YEAR(Table1[[#This Row],[Fecha Fin]])&gt;Table1[[#This Row],[3er Año]]),Table1[[#This Row],[3er Año]]+1,"")</f>
        <v/>
      </c>
      <c r="AD263" s="80"/>
      <c r="AE263" s="80">
        <f>SUM(Table1[Presupuesto 1er Año],Table1[Presupuesto 2do Año],Table1[Presupuesto 3er Año],Table1[Presupuesto 4to Año])</f>
        <v>0</v>
      </c>
      <c r="AF263" s="81"/>
      <c r="AG263" s="74"/>
      <c r="AH263" s="74"/>
      <c r="AI263" s="74"/>
      <c r="AJ263" s="76"/>
      <c r="AK263" s="76"/>
      <c r="AL263" s="82" t="str">
        <f>IFERROR(IF($B$2= VLOOKUP(LEFT(Table1[Objetivo estratégico],255),Table2[[#All],[255 caracteres]:[CodObjEst]],2,FALSE), CONCATENATE($B$2,".",VLOOKUP(LEFT(Table1[Objetivo estratégico],255),Table2[[#All],[255 caracteres]:[CodObjEst]],3,FALSE)),""),"")</f>
        <v/>
      </c>
      <c r="AM263" s="83" t="str">
        <f>IFERROR(IF(AND(Table1[ID ObjEst]&lt;&gt;"",FIND(Table1[[#This Row],[ID ObjEst]], VLOOKUP(LEFT(Table1[Objetivo operativo],255),Table4[[#All],[255]:[SiglaObjOp]],3,FALSE))), CONCATENATE(VLOOKUP(LEFT(Table1[Objetivo operativo],255),Table4[[#All],[255]:[SiglaObjOp]],3,FALSE),""),""),"")</f>
        <v/>
      </c>
    </row>
    <row r="264" spans="1:39" ht="63.75" customHeight="1" x14ac:dyDescent="0.3">
      <c r="A264" s="74"/>
      <c r="B264" s="74"/>
      <c r="C264" s="74"/>
      <c r="D264" s="74"/>
      <c r="E264" s="75"/>
      <c r="F264" s="76"/>
      <c r="G264" s="77"/>
      <c r="H264" s="74"/>
      <c r="I264" s="74"/>
      <c r="J264" s="74"/>
      <c r="K264" s="74"/>
      <c r="L264" s="74"/>
      <c r="M264" s="74"/>
      <c r="N264" s="74"/>
      <c r="O264" s="78"/>
      <c r="P264" s="78"/>
      <c r="Q264" s="74"/>
      <c r="R264" s="74"/>
      <c r="S264" s="74"/>
      <c r="T264" s="74"/>
      <c r="U264" s="79"/>
      <c r="V264" s="79"/>
      <c r="W264" s="74" t="str">
        <f>IF(NOT(ISBLANK(Table1[Fecha Inicio])),YEAR(Table1[Fecha Inicio]),"")</f>
        <v/>
      </c>
      <c r="X264" s="80"/>
      <c r="Y264" s="77" t="str">
        <f>IF(AND(NOT(ISBLANK(Table1[Fecha Inicio])),NOT(ISBLANK(Table1[Fecha Fin])),YEAR(Table1[[#This Row],[Fecha Fin]]&gt;=Table1[[#This Row],[1er año]])),Table1[[#This Row],[1er año]]+1,"")</f>
        <v/>
      </c>
      <c r="Z264" s="80"/>
      <c r="AA264" s="77" t="str">
        <f>IF(AND(NOT(ISBLANK(Table1[Fecha Inicio])),NOT(ISBLANK(Table1[Fecha Fin])),YEAR(Table1[[#This Row],[Fecha Fin]])&gt;Table1[[#This Row],[2do Año]]),Table1[[#This Row],[2do Año]]+1,"")</f>
        <v/>
      </c>
      <c r="AB264" s="80"/>
      <c r="AC264" s="77" t="str">
        <f>IF(AND(NOT(ISBLANK(Table1[Fecha Inicio])),NOT(ISBLANK(Table1[Fecha Fin])),YEAR(Table1[[#This Row],[Fecha Fin]])&gt;Table1[[#This Row],[3er Año]]),Table1[[#This Row],[3er Año]]+1,"")</f>
        <v/>
      </c>
      <c r="AD264" s="80"/>
      <c r="AE264" s="80">
        <f>SUM(Table1[Presupuesto 1er Año],Table1[Presupuesto 2do Año],Table1[Presupuesto 3er Año],Table1[Presupuesto 4to Año])</f>
        <v>0</v>
      </c>
      <c r="AF264" s="81"/>
      <c r="AG264" s="74"/>
      <c r="AH264" s="74"/>
      <c r="AI264" s="74"/>
      <c r="AJ264" s="76"/>
      <c r="AK264" s="76"/>
      <c r="AL264" s="82" t="str">
        <f>IFERROR(IF($B$2= VLOOKUP(LEFT(Table1[Objetivo estratégico],255),Table2[[#All],[255 caracteres]:[CodObjEst]],2,FALSE), CONCATENATE($B$2,".",VLOOKUP(LEFT(Table1[Objetivo estratégico],255),Table2[[#All],[255 caracteres]:[CodObjEst]],3,FALSE)),""),"")</f>
        <v/>
      </c>
      <c r="AM264" s="83" t="str">
        <f>IFERROR(IF(AND(Table1[ID ObjEst]&lt;&gt;"",FIND(Table1[[#This Row],[ID ObjEst]], VLOOKUP(LEFT(Table1[Objetivo operativo],255),Table4[[#All],[255]:[SiglaObjOp]],3,FALSE))), CONCATENATE(VLOOKUP(LEFT(Table1[Objetivo operativo],255),Table4[[#All],[255]:[SiglaObjOp]],3,FALSE),""),""),"")</f>
        <v/>
      </c>
    </row>
    <row r="265" spans="1:39" ht="63.75" customHeight="1" x14ac:dyDescent="0.3">
      <c r="A265" s="74"/>
      <c r="B265" s="74"/>
      <c r="C265" s="74"/>
      <c r="D265" s="74"/>
      <c r="E265" s="75"/>
      <c r="F265" s="76"/>
      <c r="G265" s="77"/>
      <c r="H265" s="74"/>
      <c r="I265" s="74"/>
      <c r="J265" s="74"/>
      <c r="K265" s="74"/>
      <c r="L265" s="74"/>
      <c r="M265" s="74"/>
      <c r="N265" s="74"/>
      <c r="O265" s="78"/>
      <c r="P265" s="78"/>
      <c r="Q265" s="74"/>
      <c r="R265" s="74"/>
      <c r="S265" s="74"/>
      <c r="T265" s="74"/>
      <c r="U265" s="79"/>
      <c r="V265" s="79"/>
      <c r="W265" s="74" t="str">
        <f>IF(NOT(ISBLANK(Table1[Fecha Inicio])),YEAR(Table1[Fecha Inicio]),"")</f>
        <v/>
      </c>
      <c r="X265" s="80"/>
      <c r="Y265" s="77" t="str">
        <f>IF(AND(NOT(ISBLANK(Table1[Fecha Inicio])),NOT(ISBLANK(Table1[Fecha Fin])),YEAR(Table1[[#This Row],[Fecha Fin]]&gt;=Table1[[#This Row],[1er año]])),Table1[[#This Row],[1er año]]+1,"")</f>
        <v/>
      </c>
      <c r="Z265" s="80"/>
      <c r="AA265" s="77" t="str">
        <f>IF(AND(NOT(ISBLANK(Table1[Fecha Inicio])),NOT(ISBLANK(Table1[Fecha Fin])),YEAR(Table1[[#This Row],[Fecha Fin]])&gt;Table1[[#This Row],[2do Año]]),Table1[[#This Row],[2do Año]]+1,"")</f>
        <v/>
      </c>
      <c r="AB265" s="80"/>
      <c r="AC265" s="77" t="str">
        <f>IF(AND(NOT(ISBLANK(Table1[Fecha Inicio])),NOT(ISBLANK(Table1[Fecha Fin])),YEAR(Table1[[#This Row],[Fecha Fin]])&gt;Table1[[#This Row],[3er Año]]),Table1[[#This Row],[3er Año]]+1,"")</f>
        <v/>
      </c>
      <c r="AD265" s="80"/>
      <c r="AE265" s="80">
        <f>SUM(Table1[Presupuesto 1er Año],Table1[Presupuesto 2do Año],Table1[Presupuesto 3er Año],Table1[Presupuesto 4to Año])</f>
        <v>0</v>
      </c>
      <c r="AF265" s="81"/>
      <c r="AG265" s="74"/>
      <c r="AH265" s="74"/>
      <c r="AI265" s="74"/>
      <c r="AJ265" s="76"/>
      <c r="AK265" s="76"/>
      <c r="AL265" s="82" t="str">
        <f>IFERROR(IF($B$2= VLOOKUP(LEFT(Table1[Objetivo estratégico],255),Table2[[#All],[255 caracteres]:[CodObjEst]],2,FALSE), CONCATENATE($B$2,".",VLOOKUP(LEFT(Table1[Objetivo estratégico],255),Table2[[#All],[255 caracteres]:[CodObjEst]],3,FALSE)),""),"")</f>
        <v/>
      </c>
      <c r="AM265" s="83" t="str">
        <f>IFERROR(IF(AND(Table1[ID ObjEst]&lt;&gt;"",FIND(Table1[[#This Row],[ID ObjEst]], VLOOKUP(LEFT(Table1[Objetivo operativo],255),Table4[[#All],[255]:[SiglaObjOp]],3,FALSE))), CONCATENATE(VLOOKUP(LEFT(Table1[Objetivo operativo],255),Table4[[#All],[255]:[SiglaObjOp]],3,FALSE),""),""),"")</f>
        <v/>
      </c>
    </row>
    <row r="266" spans="1:39" ht="63.75" customHeight="1" x14ac:dyDescent="0.3">
      <c r="A266" s="74"/>
      <c r="B266" s="74"/>
      <c r="C266" s="74"/>
      <c r="D266" s="74"/>
      <c r="E266" s="75"/>
      <c r="F266" s="76"/>
      <c r="G266" s="77"/>
      <c r="H266" s="74"/>
      <c r="I266" s="74"/>
      <c r="J266" s="74"/>
      <c r="K266" s="74"/>
      <c r="L266" s="74"/>
      <c r="M266" s="74"/>
      <c r="N266" s="74"/>
      <c r="O266" s="78"/>
      <c r="P266" s="78"/>
      <c r="Q266" s="74"/>
      <c r="R266" s="74"/>
      <c r="S266" s="74"/>
      <c r="T266" s="74"/>
      <c r="U266" s="79"/>
      <c r="V266" s="79"/>
      <c r="W266" s="74" t="str">
        <f>IF(NOT(ISBLANK(Table1[Fecha Inicio])),YEAR(Table1[Fecha Inicio]),"")</f>
        <v/>
      </c>
      <c r="X266" s="80"/>
      <c r="Y266" s="77" t="str">
        <f>IF(AND(NOT(ISBLANK(Table1[Fecha Inicio])),NOT(ISBLANK(Table1[Fecha Fin])),YEAR(Table1[[#This Row],[Fecha Fin]]&gt;=Table1[[#This Row],[1er año]])),Table1[[#This Row],[1er año]]+1,"")</f>
        <v/>
      </c>
      <c r="Z266" s="80"/>
      <c r="AA266" s="77" t="str">
        <f>IF(AND(NOT(ISBLANK(Table1[Fecha Inicio])),NOT(ISBLANK(Table1[Fecha Fin])),YEAR(Table1[[#This Row],[Fecha Fin]])&gt;Table1[[#This Row],[2do Año]]),Table1[[#This Row],[2do Año]]+1,"")</f>
        <v/>
      </c>
      <c r="AB266" s="80"/>
      <c r="AC266" s="77" t="str">
        <f>IF(AND(NOT(ISBLANK(Table1[Fecha Inicio])),NOT(ISBLANK(Table1[Fecha Fin])),YEAR(Table1[[#This Row],[Fecha Fin]])&gt;Table1[[#This Row],[3er Año]]),Table1[[#This Row],[3er Año]]+1,"")</f>
        <v/>
      </c>
      <c r="AD266" s="80"/>
      <c r="AE266" s="80">
        <f>SUM(Table1[Presupuesto 1er Año],Table1[Presupuesto 2do Año],Table1[Presupuesto 3er Año],Table1[Presupuesto 4to Año])</f>
        <v>0</v>
      </c>
      <c r="AF266" s="81"/>
      <c r="AG266" s="74"/>
      <c r="AH266" s="74"/>
      <c r="AI266" s="74"/>
      <c r="AJ266" s="76"/>
      <c r="AK266" s="76"/>
      <c r="AL266" s="82" t="str">
        <f>IFERROR(IF($B$2= VLOOKUP(LEFT(Table1[Objetivo estratégico],255),Table2[[#All],[255 caracteres]:[CodObjEst]],2,FALSE), CONCATENATE($B$2,".",VLOOKUP(LEFT(Table1[Objetivo estratégico],255),Table2[[#All],[255 caracteres]:[CodObjEst]],3,FALSE)),""),"")</f>
        <v/>
      </c>
      <c r="AM266" s="83" t="str">
        <f>IFERROR(IF(AND(Table1[ID ObjEst]&lt;&gt;"",FIND(Table1[[#This Row],[ID ObjEst]], VLOOKUP(LEFT(Table1[Objetivo operativo],255),Table4[[#All],[255]:[SiglaObjOp]],3,FALSE))), CONCATENATE(VLOOKUP(LEFT(Table1[Objetivo operativo],255),Table4[[#All],[255]:[SiglaObjOp]],3,FALSE),""),""),"")</f>
        <v/>
      </c>
    </row>
    <row r="267" spans="1:39" ht="63.75" customHeight="1" x14ac:dyDescent="0.3">
      <c r="A267" s="74"/>
      <c r="B267" s="74"/>
      <c r="C267" s="74"/>
      <c r="D267" s="74"/>
      <c r="E267" s="75"/>
      <c r="F267" s="76"/>
      <c r="G267" s="77"/>
      <c r="H267" s="74"/>
      <c r="I267" s="74"/>
      <c r="J267" s="74"/>
      <c r="K267" s="74"/>
      <c r="L267" s="74"/>
      <c r="M267" s="74"/>
      <c r="N267" s="74"/>
      <c r="O267" s="78"/>
      <c r="P267" s="78"/>
      <c r="Q267" s="74"/>
      <c r="R267" s="74"/>
      <c r="S267" s="74"/>
      <c r="T267" s="74"/>
      <c r="U267" s="79"/>
      <c r="V267" s="79"/>
      <c r="W267" s="74" t="str">
        <f>IF(NOT(ISBLANK(Table1[Fecha Inicio])),YEAR(Table1[Fecha Inicio]),"")</f>
        <v/>
      </c>
      <c r="X267" s="80"/>
      <c r="Y267" s="77" t="str">
        <f>IF(AND(NOT(ISBLANK(Table1[Fecha Inicio])),NOT(ISBLANK(Table1[Fecha Fin])),YEAR(Table1[[#This Row],[Fecha Fin]]&gt;=Table1[[#This Row],[1er año]])),Table1[[#This Row],[1er año]]+1,"")</f>
        <v/>
      </c>
      <c r="Z267" s="80"/>
      <c r="AA267" s="77" t="str">
        <f>IF(AND(NOT(ISBLANK(Table1[Fecha Inicio])),NOT(ISBLANK(Table1[Fecha Fin])),YEAR(Table1[[#This Row],[Fecha Fin]])&gt;Table1[[#This Row],[2do Año]]),Table1[[#This Row],[2do Año]]+1,"")</f>
        <v/>
      </c>
      <c r="AB267" s="80"/>
      <c r="AC267" s="77" t="str">
        <f>IF(AND(NOT(ISBLANK(Table1[Fecha Inicio])),NOT(ISBLANK(Table1[Fecha Fin])),YEAR(Table1[[#This Row],[Fecha Fin]])&gt;Table1[[#This Row],[3er Año]]),Table1[[#This Row],[3er Año]]+1,"")</f>
        <v/>
      </c>
      <c r="AD267" s="80"/>
      <c r="AE267" s="80">
        <f>SUM(Table1[Presupuesto 1er Año],Table1[Presupuesto 2do Año],Table1[Presupuesto 3er Año],Table1[Presupuesto 4to Año])</f>
        <v>0</v>
      </c>
      <c r="AF267" s="81"/>
      <c r="AG267" s="74"/>
      <c r="AH267" s="74"/>
      <c r="AI267" s="74"/>
      <c r="AJ267" s="76"/>
      <c r="AK267" s="76"/>
      <c r="AL267" s="82" t="str">
        <f>IFERROR(IF($B$2= VLOOKUP(LEFT(Table1[Objetivo estratégico],255),Table2[[#All],[255 caracteres]:[CodObjEst]],2,FALSE), CONCATENATE($B$2,".",VLOOKUP(LEFT(Table1[Objetivo estratégico],255),Table2[[#All],[255 caracteres]:[CodObjEst]],3,FALSE)),""),"")</f>
        <v/>
      </c>
      <c r="AM267" s="83" t="str">
        <f>IFERROR(IF(AND(Table1[ID ObjEst]&lt;&gt;"",FIND(Table1[[#This Row],[ID ObjEst]], VLOOKUP(LEFT(Table1[Objetivo operativo],255),Table4[[#All],[255]:[SiglaObjOp]],3,FALSE))), CONCATENATE(VLOOKUP(LEFT(Table1[Objetivo operativo],255),Table4[[#All],[255]:[SiglaObjOp]],3,FALSE),""),""),"")</f>
        <v/>
      </c>
    </row>
    <row r="268" spans="1:39" ht="63.75" customHeight="1" x14ac:dyDescent="0.3">
      <c r="A268" s="74"/>
      <c r="B268" s="74"/>
      <c r="C268" s="74"/>
      <c r="D268" s="74"/>
      <c r="E268" s="75"/>
      <c r="F268" s="76"/>
      <c r="G268" s="77"/>
      <c r="H268" s="74"/>
      <c r="I268" s="74"/>
      <c r="J268" s="74"/>
      <c r="K268" s="74"/>
      <c r="L268" s="74"/>
      <c r="M268" s="74"/>
      <c r="N268" s="74"/>
      <c r="O268" s="78"/>
      <c r="P268" s="78"/>
      <c r="Q268" s="74"/>
      <c r="R268" s="74"/>
      <c r="S268" s="74"/>
      <c r="T268" s="74"/>
      <c r="U268" s="79"/>
      <c r="V268" s="79"/>
      <c r="W268" s="74" t="str">
        <f>IF(NOT(ISBLANK(Table1[Fecha Inicio])),YEAR(Table1[Fecha Inicio]),"")</f>
        <v/>
      </c>
      <c r="X268" s="80"/>
      <c r="Y268" s="77" t="str">
        <f>IF(AND(NOT(ISBLANK(Table1[Fecha Inicio])),NOT(ISBLANK(Table1[Fecha Fin])),YEAR(Table1[[#This Row],[Fecha Fin]]&gt;=Table1[[#This Row],[1er año]])),Table1[[#This Row],[1er año]]+1,"")</f>
        <v/>
      </c>
      <c r="Z268" s="80"/>
      <c r="AA268" s="77" t="str">
        <f>IF(AND(NOT(ISBLANK(Table1[Fecha Inicio])),NOT(ISBLANK(Table1[Fecha Fin])),YEAR(Table1[[#This Row],[Fecha Fin]])&gt;Table1[[#This Row],[2do Año]]),Table1[[#This Row],[2do Año]]+1,"")</f>
        <v/>
      </c>
      <c r="AB268" s="80"/>
      <c r="AC268" s="77" t="str">
        <f>IF(AND(NOT(ISBLANK(Table1[Fecha Inicio])),NOT(ISBLANK(Table1[Fecha Fin])),YEAR(Table1[[#This Row],[Fecha Fin]])&gt;Table1[[#This Row],[3er Año]]),Table1[[#This Row],[3er Año]]+1,"")</f>
        <v/>
      </c>
      <c r="AD268" s="80"/>
      <c r="AE268" s="80">
        <f>SUM(Table1[Presupuesto 1er Año],Table1[Presupuesto 2do Año],Table1[Presupuesto 3er Año],Table1[Presupuesto 4to Año])</f>
        <v>0</v>
      </c>
      <c r="AF268" s="81"/>
      <c r="AG268" s="74"/>
      <c r="AH268" s="74"/>
      <c r="AI268" s="74"/>
      <c r="AJ268" s="76"/>
      <c r="AK268" s="76"/>
      <c r="AL268" s="82" t="str">
        <f>IFERROR(IF($B$2= VLOOKUP(LEFT(Table1[Objetivo estratégico],255),Table2[[#All],[255 caracteres]:[CodObjEst]],2,FALSE), CONCATENATE($B$2,".",VLOOKUP(LEFT(Table1[Objetivo estratégico],255),Table2[[#All],[255 caracteres]:[CodObjEst]],3,FALSE)),""),"")</f>
        <v/>
      </c>
      <c r="AM268" s="83" t="str">
        <f>IFERROR(IF(AND(Table1[ID ObjEst]&lt;&gt;"",FIND(Table1[[#This Row],[ID ObjEst]], VLOOKUP(LEFT(Table1[Objetivo operativo],255),Table4[[#All],[255]:[SiglaObjOp]],3,FALSE))), CONCATENATE(VLOOKUP(LEFT(Table1[Objetivo operativo],255),Table4[[#All],[255]:[SiglaObjOp]],3,FALSE),""),""),"")</f>
        <v/>
      </c>
    </row>
    <row r="269" spans="1:39" ht="63.75" customHeight="1" x14ac:dyDescent="0.3">
      <c r="A269" s="74"/>
      <c r="B269" s="74"/>
      <c r="C269" s="74"/>
      <c r="D269" s="74"/>
      <c r="E269" s="75"/>
      <c r="F269" s="76"/>
      <c r="G269" s="77"/>
      <c r="H269" s="74"/>
      <c r="I269" s="74"/>
      <c r="J269" s="74"/>
      <c r="K269" s="74"/>
      <c r="L269" s="74"/>
      <c r="M269" s="74"/>
      <c r="N269" s="74"/>
      <c r="O269" s="78"/>
      <c r="P269" s="78"/>
      <c r="Q269" s="74"/>
      <c r="R269" s="74"/>
      <c r="S269" s="74"/>
      <c r="T269" s="74"/>
      <c r="U269" s="79"/>
      <c r="V269" s="79"/>
      <c r="W269" s="74" t="str">
        <f>IF(NOT(ISBLANK(Table1[Fecha Inicio])),YEAR(Table1[Fecha Inicio]),"")</f>
        <v/>
      </c>
      <c r="X269" s="80"/>
      <c r="Y269" s="77" t="str">
        <f>IF(AND(NOT(ISBLANK(Table1[Fecha Inicio])),NOT(ISBLANK(Table1[Fecha Fin])),YEAR(Table1[[#This Row],[Fecha Fin]]&gt;=Table1[[#This Row],[1er año]])),Table1[[#This Row],[1er año]]+1,"")</f>
        <v/>
      </c>
      <c r="Z269" s="80"/>
      <c r="AA269" s="77" t="str">
        <f>IF(AND(NOT(ISBLANK(Table1[Fecha Inicio])),NOT(ISBLANK(Table1[Fecha Fin])),YEAR(Table1[[#This Row],[Fecha Fin]])&gt;Table1[[#This Row],[2do Año]]),Table1[[#This Row],[2do Año]]+1,"")</f>
        <v/>
      </c>
      <c r="AB269" s="80"/>
      <c r="AC269" s="77" t="str">
        <f>IF(AND(NOT(ISBLANK(Table1[Fecha Inicio])),NOT(ISBLANK(Table1[Fecha Fin])),YEAR(Table1[[#This Row],[Fecha Fin]])&gt;Table1[[#This Row],[3er Año]]),Table1[[#This Row],[3er Año]]+1,"")</f>
        <v/>
      </c>
      <c r="AD269" s="80"/>
      <c r="AE269" s="80">
        <f>SUM(Table1[Presupuesto 1er Año],Table1[Presupuesto 2do Año],Table1[Presupuesto 3er Año],Table1[Presupuesto 4to Año])</f>
        <v>0</v>
      </c>
      <c r="AF269" s="81"/>
      <c r="AG269" s="74"/>
      <c r="AH269" s="74"/>
      <c r="AI269" s="74"/>
      <c r="AJ269" s="76"/>
      <c r="AK269" s="76"/>
      <c r="AL269" s="82" t="str">
        <f>IFERROR(IF($B$2= VLOOKUP(LEFT(Table1[Objetivo estratégico],255),Table2[[#All],[255 caracteres]:[CodObjEst]],2,FALSE), CONCATENATE($B$2,".",VLOOKUP(LEFT(Table1[Objetivo estratégico],255),Table2[[#All],[255 caracteres]:[CodObjEst]],3,FALSE)),""),"")</f>
        <v/>
      </c>
      <c r="AM269" s="83" t="str">
        <f>IFERROR(IF(AND(Table1[ID ObjEst]&lt;&gt;"",FIND(Table1[[#This Row],[ID ObjEst]], VLOOKUP(LEFT(Table1[Objetivo operativo],255),Table4[[#All],[255]:[SiglaObjOp]],3,FALSE))), CONCATENATE(VLOOKUP(LEFT(Table1[Objetivo operativo],255),Table4[[#All],[255]:[SiglaObjOp]],3,FALSE),""),""),"")</f>
        <v/>
      </c>
    </row>
    <row r="270" spans="1:39" ht="63.75" customHeight="1" x14ac:dyDescent="0.3">
      <c r="A270" s="74"/>
      <c r="B270" s="74"/>
      <c r="C270" s="74"/>
      <c r="D270" s="74"/>
      <c r="E270" s="75"/>
      <c r="F270" s="76"/>
      <c r="G270" s="77"/>
      <c r="H270" s="74"/>
      <c r="I270" s="74"/>
      <c r="J270" s="74"/>
      <c r="K270" s="74"/>
      <c r="L270" s="74"/>
      <c r="M270" s="74"/>
      <c r="N270" s="74"/>
      <c r="O270" s="78"/>
      <c r="P270" s="78"/>
      <c r="Q270" s="74"/>
      <c r="R270" s="74"/>
      <c r="S270" s="74"/>
      <c r="T270" s="74"/>
      <c r="U270" s="79"/>
      <c r="V270" s="79"/>
      <c r="W270" s="74" t="str">
        <f>IF(NOT(ISBLANK(Table1[Fecha Inicio])),YEAR(Table1[Fecha Inicio]),"")</f>
        <v/>
      </c>
      <c r="X270" s="80"/>
      <c r="Y270" s="77" t="str">
        <f>IF(AND(NOT(ISBLANK(Table1[Fecha Inicio])),NOT(ISBLANK(Table1[Fecha Fin])),YEAR(Table1[[#This Row],[Fecha Fin]]&gt;=Table1[[#This Row],[1er año]])),Table1[[#This Row],[1er año]]+1,"")</f>
        <v/>
      </c>
      <c r="Z270" s="80"/>
      <c r="AA270" s="77" t="str">
        <f>IF(AND(NOT(ISBLANK(Table1[Fecha Inicio])),NOT(ISBLANK(Table1[Fecha Fin])),YEAR(Table1[[#This Row],[Fecha Fin]])&gt;Table1[[#This Row],[2do Año]]),Table1[[#This Row],[2do Año]]+1,"")</f>
        <v/>
      </c>
      <c r="AB270" s="80"/>
      <c r="AC270" s="77" t="str">
        <f>IF(AND(NOT(ISBLANK(Table1[Fecha Inicio])),NOT(ISBLANK(Table1[Fecha Fin])),YEAR(Table1[[#This Row],[Fecha Fin]])&gt;Table1[[#This Row],[3er Año]]),Table1[[#This Row],[3er Año]]+1,"")</f>
        <v/>
      </c>
      <c r="AD270" s="80"/>
      <c r="AE270" s="80">
        <f>SUM(Table1[Presupuesto 1er Año],Table1[Presupuesto 2do Año],Table1[Presupuesto 3er Año],Table1[Presupuesto 4to Año])</f>
        <v>0</v>
      </c>
      <c r="AF270" s="81"/>
      <c r="AG270" s="74"/>
      <c r="AH270" s="74"/>
      <c r="AI270" s="74"/>
      <c r="AJ270" s="76"/>
      <c r="AK270" s="76"/>
      <c r="AL270" s="82" t="str">
        <f>IFERROR(IF($B$2= VLOOKUP(LEFT(Table1[Objetivo estratégico],255),Table2[[#All],[255 caracteres]:[CodObjEst]],2,FALSE), CONCATENATE($B$2,".",VLOOKUP(LEFT(Table1[Objetivo estratégico],255),Table2[[#All],[255 caracteres]:[CodObjEst]],3,FALSE)),""),"")</f>
        <v/>
      </c>
      <c r="AM270" s="83" t="str">
        <f>IFERROR(IF(AND(Table1[ID ObjEst]&lt;&gt;"",FIND(Table1[[#This Row],[ID ObjEst]], VLOOKUP(LEFT(Table1[Objetivo operativo],255),Table4[[#All],[255]:[SiglaObjOp]],3,FALSE))), CONCATENATE(VLOOKUP(LEFT(Table1[Objetivo operativo],255),Table4[[#All],[255]:[SiglaObjOp]],3,FALSE),""),""),"")</f>
        <v/>
      </c>
    </row>
    <row r="271" spans="1:39" ht="63.75" customHeight="1" x14ac:dyDescent="0.3">
      <c r="A271" s="74"/>
      <c r="B271" s="74"/>
      <c r="C271" s="74"/>
      <c r="D271" s="74"/>
      <c r="E271" s="75"/>
      <c r="F271" s="76"/>
      <c r="G271" s="77"/>
      <c r="H271" s="74"/>
      <c r="I271" s="74"/>
      <c r="J271" s="74"/>
      <c r="K271" s="74"/>
      <c r="L271" s="74"/>
      <c r="M271" s="74"/>
      <c r="N271" s="74"/>
      <c r="O271" s="78"/>
      <c r="P271" s="78"/>
      <c r="Q271" s="74"/>
      <c r="R271" s="74"/>
      <c r="S271" s="74"/>
      <c r="T271" s="74"/>
      <c r="U271" s="79"/>
      <c r="V271" s="79"/>
      <c r="W271" s="74" t="str">
        <f>IF(NOT(ISBLANK(Table1[Fecha Inicio])),YEAR(Table1[Fecha Inicio]),"")</f>
        <v/>
      </c>
      <c r="X271" s="80"/>
      <c r="Y271" s="77" t="str">
        <f>IF(AND(NOT(ISBLANK(Table1[Fecha Inicio])),NOT(ISBLANK(Table1[Fecha Fin])),YEAR(Table1[[#This Row],[Fecha Fin]]&gt;=Table1[[#This Row],[1er año]])),Table1[[#This Row],[1er año]]+1,"")</f>
        <v/>
      </c>
      <c r="Z271" s="80"/>
      <c r="AA271" s="77" t="str">
        <f>IF(AND(NOT(ISBLANK(Table1[Fecha Inicio])),NOT(ISBLANK(Table1[Fecha Fin])),YEAR(Table1[[#This Row],[Fecha Fin]])&gt;Table1[[#This Row],[2do Año]]),Table1[[#This Row],[2do Año]]+1,"")</f>
        <v/>
      </c>
      <c r="AB271" s="80"/>
      <c r="AC271" s="77" t="str">
        <f>IF(AND(NOT(ISBLANK(Table1[Fecha Inicio])),NOT(ISBLANK(Table1[Fecha Fin])),YEAR(Table1[[#This Row],[Fecha Fin]])&gt;Table1[[#This Row],[3er Año]]),Table1[[#This Row],[3er Año]]+1,"")</f>
        <v/>
      </c>
      <c r="AD271" s="80"/>
      <c r="AE271" s="80">
        <f>SUM(Table1[Presupuesto 1er Año],Table1[Presupuesto 2do Año],Table1[Presupuesto 3er Año],Table1[Presupuesto 4to Año])</f>
        <v>0</v>
      </c>
      <c r="AF271" s="81"/>
      <c r="AG271" s="74"/>
      <c r="AH271" s="74"/>
      <c r="AI271" s="74"/>
      <c r="AJ271" s="76"/>
      <c r="AK271" s="76"/>
      <c r="AL271" s="82" t="str">
        <f>IFERROR(IF($B$2= VLOOKUP(LEFT(Table1[Objetivo estratégico],255),Table2[[#All],[255 caracteres]:[CodObjEst]],2,FALSE), CONCATENATE($B$2,".",VLOOKUP(LEFT(Table1[Objetivo estratégico],255),Table2[[#All],[255 caracteres]:[CodObjEst]],3,FALSE)),""),"")</f>
        <v/>
      </c>
      <c r="AM271" s="83" t="str">
        <f>IFERROR(IF(AND(Table1[ID ObjEst]&lt;&gt;"",FIND(Table1[[#This Row],[ID ObjEst]], VLOOKUP(LEFT(Table1[Objetivo operativo],255),Table4[[#All],[255]:[SiglaObjOp]],3,FALSE))), CONCATENATE(VLOOKUP(LEFT(Table1[Objetivo operativo],255),Table4[[#All],[255]:[SiglaObjOp]],3,FALSE),""),""),"")</f>
        <v/>
      </c>
    </row>
    <row r="272" spans="1:39" ht="63.75" customHeight="1" x14ac:dyDescent="0.3">
      <c r="A272" s="74"/>
      <c r="B272" s="74"/>
      <c r="C272" s="74"/>
      <c r="D272" s="74"/>
      <c r="E272" s="75"/>
      <c r="F272" s="76"/>
      <c r="G272" s="77"/>
      <c r="H272" s="74"/>
      <c r="I272" s="74"/>
      <c r="J272" s="74"/>
      <c r="K272" s="74"/>
      <c r="L272" s="74"/>
      <c r="M272" s="74"/>
      <c r="N272" s="74"/>
      <c r="O272" s="78"/>
      <c r="P272" s="78"/>
      <c r="Q272" s="74"/>
      <c r="R272" s="74"/>
      <c r="S272" s="74"/>
      <c r="T272" s="74"/>
      <c r="U272" s="79"/>
      <c r="V272" s="79"/>
      <c r="W272" s="74" t="str">
        <f>IF(NOT(ISBLANK(Table1[Fecha Inicio])),YEAR(Table1[Fecha Inicio]),"")</f>
        <v/>
      </c>
      <c r="X272" s="80"/>
      <c r="Y272" s="77" t="str">
        <f>IF(AND(NOT(ISBLANK(Table1[Fecha Inicio])),NOT(ISBLANK(Table1[Fecha Fin])),YEAR(Table1[[#This Row],[Fecha Fin]]&gt;=Table1[[#This Row],[1er año]])),Table1[[#This Row],[1er año]]+1,"")</f>
        <v/>
      </c>
      <c r="Z272" s="80"/>
      <c r="AA272" s="77" t="str">
        <f>IF(AND(NOT(ISBLANK(Table1[Fecha Inicio])),NOT(ISBLANK(Table1[Fecha Fin])),YEAR(Table1[[#This Row],[Fecha Fin]])&gt;Table1[[#This Row],[2do Año]]),Table1[[#This Row],[2do Año]]+1,"")</f>
        <v/>
      </c>
      <c r="AB272" s="80"/>
      <c r="AC272" s="77" t="str">
        <f>IF(AND(NOT(ISBLANK(Table1[Fecha Inicio])),NOT(ISBLANK(Table1[Fecha Fin])),YEAR(Table1[[#This Row],[Fecha Fin]])&gt;Table1[[#This Row],[3er Año]]),Table1[[#This Row],[3er Año]]+1,"")</f>
        <v/>
      </c>
      <c r="AD272" s="80"/>
      <c r="AE272" s="80">
        <f>SUM(Table1[Presupuesto 1er Año],Table1[Presupuesto 2do Año],Table1[Presupuesto 3er Año],Table1[Presupuesto 4to Año])</f>
        <v>0</v>
      </c>
      <c r="AF272" s="81"/>
      <c r="AG272" s="74"/>
      <c r="AH272" s="74"/>
      <c r="AI272" s="74"/>
      <c r="AJ272" s="76"/>
      <c r="AK272" s="76"/>
      <c r="AL272" s="82" t="str">
        <f>IFERROR(IF($B$2= VLOOKUP(LEFT(Table1[Objetivo estratégico],255),Table2[[#All],[255 caracteres]:[CodObjEst]],2,FALSE), CONCATENATE($B$2,".",VLOOKUP(LEFT(Table1[Objetivo estratégico],255),Table2[[#All],[255 caracteres]:[CodObjEst]],3,FALSE)),""),"")</f>
        <v/>
      </c>
      <c r="AM272" s="83" t="str">
        <f>IFERROR(IF(AND(Table1[ID ObjEst]&lt;&gt;"",FIND(Table1[[#This Row],[ID ObjEst]], VLOOKUP(LEFT(Table1[Objetivo operativo],255),Table4[[#All],[255]:[SiglaObjOp]],3,FALSE))), CONCATENATE(VLOOKUP(LEFT(Table1[Objetivo operativo],255),Table4[[#All],[255]:[SiglaObjOp]],3,FALSE),""),""),"")</f>
        <v/>
      </c>
    </row>
    <row r="273" spans="1:39" ht="63.75" customHeight="1" x14ac:dyDescent="0.3">
      <c r="A273" s="74"/>
      <c r="B273" s="74"/>
      <c r="C273" s="74"/>
      <c r="D273" s="74"/>
      <c r="E273" s="75"/>
      <c r="F273" s="76"/>
      <c r="G273" s="77"/>
      <c r="H273" s="74"/>
      <c r="I273" s="74"/>
      <c r="J273" s="74"/>
      <c r="K273" s="74"/>
      <c r="L273" s="74"/>
      <c r="M273" s="74"/>
      <c r="N273" s="74"/>
      <c r="O273" s="78"/>
      <c r="P273" s="78"/>
      <c r="Q273" s="74"/>
      <c r="R273" s="74"/>
      <c r="S273" s="74"/>
      <c r="T273" s="74"/>
      <c r="U273" s="79"/>
      <c r="V273" s="79"/>
      <c r="W273" s="74" t="str">
        <f>IF(NOT(ISBLANK(Table1[Fecha Inicio])),YEAR(Table1[Fecha Inicio]),"")</f>
        <v/>
      </c>
      <c r="X273" s="80"/>
      <c r="Y273" s="77" t="str">
        <f>IF(AND(NOT(ISBLANK(Table1[Fecha Inicio])),NOT(ISBLANK(Table1[Fecha Fin])),YEAR(Table1[[#This Row],[Fecha Fin]]&gt;=Table1[[#This Row],[1er año]])),Table1[[#This Row],[1er año]]+1,"")</f>
        <v/>
      </c>
      <c r="Z273" s="80"/>
      <c r="AA273" s="77" t="str">
        <f>IF(AND(NOT(ISBLANK(Table1[Fecha Inicio])),NOT(ISBLANK(Table1[Fecha Fin])),YEAR(Table1[[#This Row],[Fecha Fin]])&gt;Table1[[#This Row],[2do Año]]),Table1[[#This Row],[2do Año]]+1,"")</f>
        <v/>
      </c>
      <c r="AB273" s="80"/>
      <c r="AC273" s="77" t="str">
        <f>IF(AND(NOT(ISBLANK(Table1[Fecha Inicio])),NOT(ISBLANK(Table1[Fecha Fin])),YEAR(Table1[[#This Row],[Fecha Fin]])&gt;Table1[[#This Row],[3er Año]]),Table1[[#This Row],[3er Año]]+1,"")</f>
        <v/>
      </c>
      <c r="AD273" s="80"/>
      <c r="AE273" s="80">
        <f>SUM(Table1[Presupuesto 1er Año],Table1[Presupuesto 2do Año],Table1[Presupuesto 3er Año],Table1[Presupuesto 4to Año])</f>
        <v>0</v>
      </c>
      <c r="AF273" s="81"/>
      <c r="AG273" s="74"/>
      <c r="AH273" s="74"/>
      <c r="AI273" s="74"/>
      <c r="AJ273" s="76"/>
      <c r="AK273" s="76"/>
      <c r="AL273" s="82" t="str">
        <f>IFERROR(IF($B$2= VLOOKUP(LEFT(Table1[Objetivo estratégico],255),Table2[[#All],[255 caracteres]:[CodObjEst]],2,FALSE), CONCATENATE($B$2,".",VLOOKUP(LEFT(Table1[Objetivo estratégico],255),Table2[[#All],[255 caracteres]:[CodObjEst]],3,FALSE)),""),"")</f>
        <v/>
      </c>
      <c r="AM273" s="83" t="str">
        <f>IFERROR(IF(AND(Table1[ID ObjEst]&lt;&gt;"",FIND(Table1[[#This Row],[ID ObjEst]], VLOOKUP(LEFT(Table1[Objetivo operativo],255),Table4[[#All],[255]:[SiglaObjOp]],3,FALSE))), CONCATENATE(VLOOKUP(LEFT(Table1[Objetivo operativo],255),Table4[[#All],[255]:[SiglaObjOp]],3,FALSE),""),""),"")</f>
        <v/>
      </c>
    </row>
    <row r="274" spans="1:39" ht="63.75" customHeight="1" x14ac:dyDescent="0.3">
      <c r="A274" s="74"/>
      <c r="B274" s="74"/>
      <c r="C274" s="74"/>
      <c r="D274" s="74"/>
      <c r="E274" s="75"/>
      <c r="F274" s="76"/>
      <c r="G274" s="77"/>
      <c r="H274" s="74"/>
      <c r="I274" s="74"/>
      <c r="J274" s="74"/>
      <c r="K274" s="74"/>
      <c r="L274" s="74"/>
      <c r="M274" s="74"/>
      <c r="N274" s="74"/>
      <c r="O274" s="78"/>
      <c r="P274" s="78"/>
      <c r="Q274" s="74"/>
      <c r="R274" s="74"/>
      <c r="S274" s="74"/>
      <c r="T274" s="74"/>
      <c r="U274" s="79"/>
      <c r="V274" s="79"/>
      <c r="W274" s="74" t="str">
        <f>IF(NOT(ISBLANK(Table1[Fecha Inicio])),YEAR(Table1[Fecha Inicio]),"")</f>
        <v/>
      </c>
      <c r="X274" s="80"/>
      <c r="Y274" s="77" t="str">
        <f>IF(AND(NOT(ISBLANK(Table1[Fecha Inicio])),NOT(ISBLANK(Table1[Fecha Fin])),YEAR(Table1[[#This Row],[Fecha Fin]]&gt;=Table1[[#This Row],[1er año]])),Table1[[#This Row],[1er año]]+1,"")</f>
        <v/>
      </c>
      <c r="Z274" s="80"/>
      <c r="AA274" s="77" t="str">
        <f>IF(AND(NOT(ISBLANK(Table1[Fecha Inicio])),NOT(ISBLANK(Table1[Fecha Fin])),YEAR(Table1[[#This Row],[Fecha Fin]])&gt;Table1[[#This Row],[2do Año]]),Table1[[#This Row],[2do Año]]+1,"")</f>
        <v/>
      </c>
      <c r="AB274" s="80"/>
      <c r="AC274" s="77" t="str">
        <f>IF(AND(NOT(ISBLANK(Table1[Fecha Inicio])),NOT(ISBLANK(Table1[Fecha Fin])),YEAR(Table1[[#This Row],[Fecha Fin]])&gt;Table1[[#This Row],[3er Año]]),Table1[[#This Row],[3er Año]]+1,"")</f>
        <v/>
      </c>
      <c r="AD274" s="80"/>
      <c r="AE274" s="80">
        <f>SUM(Table1[Presupuesto 1er Año],Table1[Presupuesto 2do Año],Table1[Presupuesto 3er Año],Table1[Presupuesto 4to Año])</f>
        <v>0</v>
      </c>
      <c r="AF274" s="81"/>
      <c r="AG274" s="74"/>
      <c r="AH274" s="74"/>
      <c r="AI274" s="74"/>
      <c r="AJ274" s="76"/>
      <c r="AK274" s="76"/>
      <c r="AL274" s="82" t="str">
        <f>IFERROR(IF($B$2= VLOOKUP(LEFT(Table1[Objetivo estratégico],255),Table2[[#All],[255 caracteres]:[CodObjEst]],2,FALSE), CONCATENATE($B$2,".",VLOOKUP(LEFT(Table1[Objetivo estratégico],255),Table2[[#All],[255 caracteres]:[CodObjEst]],3,FALSE)),""),"")</f>
        <v/>
      </c>
      <c r="AM274" s="83" t="str">
        <f>IFERROR(IF(AND(Table1[ID ObjEst]&lt;&gt;"",FIND(Table1[[#This Row],[ID ObjEst]], VLOOKUP(LEFT(Table1[Objetivo operativo],255),Table4[[#All],[255]:[SiglaObjOp]],3,FALSE))), CONCATENATE(VLOOKUP(LEFT(Table1[Objetivo operativo],255),Table4[[#All],[255]:[SiglaObjOp]],3,FALSE),""),""),"")</f>
        <v/>
      </c>
    </row>
    <row r="275" spans="1:39" ht="63.75" customHeight="1" x14ac:dyDescent="0.3">
      <c r="A275" s="74"/>
      <c r="B275" s="74"/>
      <c r="C275" s="74"/>
      <c r="D275" s="74"/>
      <c r="E275" s="75"/>
      <c r="F275" s="76"/>
      <c r="G275" s="77"/>
      <c r="H275" s="74"/>
      <c r="I275" s="74"/>
      <c r="J275" s="74"/>
      <c r="K275" s="74"/>
      <c r="L275" s="74"/>
      <c r="M275" s="74"/>
      <c r="N275" s="74"/>
      <c r="O275" s="78"/>
      <c r="P275" s="78"/>
      <c r="Q275" s="74"/>
      <c r="R275" s="74"/>
      <c r="S275" s="74"/>
      <c r="T275" s="74"/>
      <c r="U275" s="79"/>
      <c r="V275" s="79"/>
      <c r="W275" s="74" t="str">
        <f>IF(NOT(ISBLANK(Table1[Fecha Inicio])),YEAR(Table1[Fecha Inicio]),"")</f>
        <v/>
      </c>
      <c r="X275" s="80"/>
      <c r="Y275" s="77" t="str">
        <f>IF(AND(NOT(ISBLANK(Table1[Fecha Inicio])),NOT(ISBLANK(Table1[Fecha Fin])),YEAR(Table1[[#This Row],[Fecha Fin]]&gt;=Table1[[#This Row],[1er año]])),Table1[[#This Row],[1er año]]+1,"")</f>
        <v/>
      </c>
      <c r="Z275" s="80"/>
      <c r="AA275" s="77" t="str">
        <f>IF(AND(NOT(ISBLANK(Table1[Fecha Inicio])),NOT(ISBLANK(Table1[Fecha Fin])),YEAR(Table1[[#This Row],[Fecha Fin]])&gt;Table1[[#This Row],[2do Año]]),Table1[[#This Row],[2do Año]]+1,"")</f>
        <v/>
      </c>
      <c r="AB275" s="80"/>
      <c r="AC275" s="77" t="str">
        <f>IF(AND(NOT(ISBLANK(Table1[Fecha Inicio])),NOT(ISBLANK(Table1[Fecha Fin])),YEAR(Table1[[#This Row],[Fecha Fin]])&gt;Table1[[#This Row],[3er Año]]),Table1[[#This Row],[3er Año]]+1,"")</f>
        <v/>
      </c>
      <c r="AD275" s="80"/>
      <c r="AE275" s="80">
        <f>SUM(Table1[Presupuesto 1er Año],Table1[Presupuesto 2do Año],Table1[Presupuesto 3er Año],Table1[Presupuesto 4to Año])</f>
        <v>0</v>
      </c>
      <c r="AF275" s="81"/>
      <c r="AG275" s="74"/>
      <c r="AH275" s="74"/>
      <c r="AI275" s="74"/>
      <c r="AJ275" s="76"/>
      <c r="AK275" s="76"/>
      <c r="AL275" s="82" t="str">
        <f>IFERROR(IF($B$2= VLOOKUP(LEFT(Table1[Objetivo estratégico],255),Table2[[#All],[255 caracteres]:[CodObjEst]],2,FALSE), CONCATENATE($B$2,".",VLOOKUP(LEFT(Table1[Objetivo estratégico],255),Table2[[#All],[255 caracteres]:[CodObjEst]],3,FALSE)),""),"")</f>
        <v/>
      </c>
      <c r="AM275" s="83" t="str">
        <f>IFERROR(IF(AND(Table1[ID ObjEst]&lt;&gt;"",FIND(Table1[[#This Row],[ID ObjEst]], VLOOKUP(LEFT(Table1[Objetivo operativo],255),Table4[[#All],[255]:[SiglaObjOp]],3,FALSE))), CONCATENATE(VLOOKUP(LEFT(Table1[Objetivo operativo],255),Table4[[#All],[255]:[SiglaObjOp]],3,FALSE),""),""),"")</f>
        <v/>
      </c>
    </row>
    <row r="276" spans="1:39" ht="63.75" customHeight="1" x14ac:dyDescent="0.3">
      <c r="A276" s="74"/>
      <c r="B276" s="74"/>
      <c r="C276" s="74"/>
      <c r="D276" s="74"/>
      <c r="E276" s="75"/>
      <c r="F276" s="76"/>
      <c r="G276" s="77"/>
      <c r="H276" s="74"/>
      <c r="I276" s="74"/>
      <c r="J276" s="74"/>
      <c r="K276" s="74"/>
      <c r="L276" s="74"/>
      <c r="M276" s="74"/>
      <c r="N276" s="74"/>
      <c r="O276" s="78"/>
      <c r="P276" s="78"/>
      <c r="Q276" s="74"/>
      <c r="R276" s="74"/>
      <c r="S276" s="74"/>
      <c r="T276" s="74"/>
      <c r="U276" s="79"/>
      <c r="V276" s="79"/>
      <c r="W276" s="74" t="str">
        <f>IF(NOT(ISBLANK(Table1[Fecha Inicio])),YEAR(Table1[Fecha Inicio]),"")</f>
        <v/>
      </c>
      <c r="X276" s="80"/>
      <c r="Y276" s="77" t="str">
        <f>IF(AND(NOT(ISBLANK(Table1[Fecha Inicio])),NOT(ISBLANK(Table1[Fecha Fin])),YEAR(Table1[[#This Row],[Fecha Fin]]&gt;=Table1[[#This Row],[1er año]])),Table1[[#This Row],[1er año]]+1,"")</f>
        <v/>
      </c>
      <c r="Z276" s="80"/>
      <c r="AA276" s="77" t="str">
        <f>IF(AND(NOT(ISBLANK(Table1[Fecha Inicio])),NOT(ISBLANK(Table1[Fecha Fin])),YEAR(Table1[[#This Row],[Fecha Fin]])&gt;Table1[[#This Row],[2do Año]]),Table1[[#This Row],[2do Año]]+1,"")</f>
        <v/>
      </c>
      <c r="AB276" s="80"/>
      <c r="AC276" s="77" t="str">
        <f>IF(AND(NOT(ISBLANK(Table1[Fecha Inicio])),NOT(ISBLANK(Table1[Fecha Fin])),YEAR(Table1[[#This Row],[Fecha Fin]])&gt;Table1[[#This Row],[3er Año]]),Table1[[#This Row],[3er Año]]+1,"")</f>
        <v/>
      </c>
      <c r="AD276" s="80"/>
      <c r="AE276" s="80">
        <f>SUM(Table1[Presupuesto 1er Año],Table1[Presupuesto 2do Año],Table1[Presupuesto 3er Año],Table1[Presupuesto 4to Año])</f>
        <v>0</v>
      </c>
      <c r="AF276" s="81"/>
      <c r="AG276" s="74"/>
      <c r="AH276" s="74"/>
      <c r="AI276" s="74"/>
      <c r="AJ276" s="76"/>
      <c r="AK276" s="76"/>
      <c r="AL276" s="82" t="str">
        <f>IFERROR(IF($B$2= VLOOKUP(LEFT(Table1[Objetivo estratégico],255),Table2[[#All],[255 caracteres]:[CodObjEst]],2,FALSE), CONCATENATE($B$2,".",VLOOKUP(LEFT(Table1[Objetivo estratégico],255),Table2[[#All],[255 caracteres]:[CodObjEst]],3,FALSE)),""),"")</f>
        <v/>
      </c>
      <c r="AM276" s="83" t="str">
        <f>IFERROR(IF(AND(Table1[ID ObjEst]&lt;&gt;"",FIND(Table1[[#This Row],[ID ObjEst]], VLOOKUP(LEFT(Table1[Objetivo operativo],255),Table4[[#All],[255]:[SiglaObjOp]],3,FALSE))), CONCATENATE(VLOOKUP(LEFT(Table1[Objetivo operativo],255),Table4[[#All],[255]:[SiglaObjOp]],3,FALSE),""),""),"")</f>
        <v/>
      </c>
    </row>
    <row r="277" spans="1:39" ht="63.75" customHeight="1" x14ac:dyDescent="0.3">
      <c r="A277" s="74"/>
      <c r="B277" s="74"/>
      <c r="C277" s="74"/>
      <c r="D277" s="74"/>
      <c r="E277" s="75"/>
      <c r="F277" s="76"/>
      <c r="G277" s="77"/>
      <c r="H277" s="74"/>
      <c r="I277" s="74"/>
      <c r="J277" s="74"/>
      <c r="K277" s="74"/>
      <c r="L277" s="74"/>
      <c r="M277" s="74"/>
      <c r="N277" s="74"/>
      <c r="O277" s="78"/>
      <c r="P277" s="78"/>
      <c r="Q277" s="74"/>
      <c r="R277" s="74"/>
      <c r="S277" s="74"/>
      <c r="T277" s="74"/>
      <c r="U277" s="79"/>
      <c r="V277" s="79"/>
      <c r="W277" s="74" t="str">
        <f>IF(NOT(ISBLANK(Table1[Fecha Inicio])),YEAR(Table1[Fecha Inicio]),"")</f>
        <v/>
      </c>
      <c r="X277" s="80"/>
      <c r="Y277" s="77" t="str">
        <f>IF(AND(NOT(ISBLANK(Table1[Fecha Inicio])),NOT(ISBLANK(Table1[Fecha Fin])),YEAR(Table1[[#This Row],[Fecha Fin]]&gt;=Table1[[#This Row],[1er año]])),Table1[[#This Row],[1er año]]+1,"")</f>
        <v/>
      </c>
      <c r="Z277" s="80"/>
      <c r="AA277" s="77" t="str">
        <f>IF(AND(NOT(ISBLANK(Table1[Fecha Inicio])),NOT(ISBLANK(Table1[Fecha Fin])),YEAR(Table1[[#This Row],[Fecha Fin]])&gt;Table1[[#This Row],[2do Año]]),Table1[[#This Row],[2do Año]]+1,"")</f>
        <v/>
      </c>
      <c r="AB277" s="80"/>
      <c r="AC277" s="77" t="str">
        <f>IF(AND(NOT(ISBLANK(Table1[Fecha Inicio])),NOT(ISBLANK(Table1[Fecha Fin])),YEAR(Table1[[#This Row],[Fecha Fin]])&gt;Table1[[#This Row],[3er Año]]),Table1[[#This Row],[3er Año]]+1,"")</f>
        <v/>
      </c>
      <c r="AD277" s="80"/>
      <c r="AE277" s="80">
        <f>SUM(Table1[Presupuesto 1er Año],Table1[Presupuesto 2do Año],Table1[Presupuesto 3er Año],Table1[Presupuesto 4to Año])</f>
        <v>0</v>
      </c>
      <c r="AF277" s="81"/>
      <c r="AG277" s="74"/>
      <c r="AH277" s="74"/>
      <c r="AI277" s="74"/>
      <c r="AJ277" s="76"/>
      <c r="AK277" s="76"/>
      <c r="AL277" s="82" t="str">
        <f>IFERROR(IF($B$2= VLOOKUP(LEFT(Table1[Objetivo estratégico],255),Table2[[#All],[255 caracteres]:[CodObjEst]],2,FALSE), CONCATENATE($B$2,".",VLOOKUP(LEFT(Table1[Objetivo estratégico],255),Table2[[#All],[255 caracteres]:[CodObjEst]],3,FALSE)),""),"")</f>
        <v/>
      </c>
      <c r="AM277" s="83" t="str">
        <f>IFERROR(IF(AND(Table1[ID ObjEst]&lt;&gt;"",FIND(Table1[[#This Row],[ID ObjEst]], VLOOKUP(LEFT(Table1[Objetivo operativo],255),Table4[[#All],[255]:[SiglaObjOp]],3,FALSE))), CONCATENATE(VLOOKUP(LEFT(Table1[Objetivo operativo],255),Table4[[#All],[255]:[SiglaObjOp]],3,FALSE),""),""),"")</f>
        <v/>
      </c>
    </row>
    <row r="278" spans="1:39" ht="63.75" customHeight="1" x14ac:dyDescent="0.3">
      <c r="A278" s="74"/>
      <c r="B278" s="74"/>
      <c r="C278" s="74"/>
      <c r="D278" s="74"/>
      <c r="E278" s="75"/>
      <c r="F278" s="76"/>
      <c r="G278" s="77"/>
      <c r="H278" s="74"/>
      <c r="I278" s="74"/>
      <c r="J278" s="74"/>
      <c r="K278" s="74"/>
      <c r="L278" s="74"/>
      <c r="M278" s="74"/>
      <c r="N278" s="74"/>
      <c r="O278" s="78"/>
      <c r="P278" s="78"/>
      <c r="Q278" s="74"/>
      <c r="R278" s="74"/>
      <c r="S278" s="74"/>
      <c r="T278" s="74"/>
      <c r="U278" s="79"/>
      <c r="V278" s="79"/>
      <c r="W278" s="74" t="str">
        <f>IF(NOT(ISBLANK(Table1[Fecha Inicio])),YEAR(Table1[Fecha Inicio]),"")</f>
        <v/>
      </c>
      <c r="X278" s="80"/>
      <c r="Y278" s="77" t="str">
        <f>IF(AND(NOT(ISBLANK(Table1[Fecha Inicio])),NOT(ISBLANK(Table1[Fecha Fin])),YEAR(Table1[[#This Row],[Fecha Fin]]&gt;=Table1[[#This Row],[1er año]])),Table1[[#This Row],[1er año]]+1,"")</f>
        <v/>
      </c>
      <c r="Z278" s="80"/>
      <c r="AA278" s="77" t="str">
        <f>IF(AND(NOT(ISBLANK(Table1[Fecha Inicio])),NOT(ISBLANK(Table1[Fecha Fin])),YEAR(Table1[[#This Row],[Fecha Fin]])&gt;Table1[[#This Row],[2do Año]]),Table1[[#This Row],[2do Año]]+1,"")</f>
        <v/>
      </c>
      <c r="AB278" s="80"/>
      <c r="AC278" s="77" t="str">
        <f>IF(AND(NOT(ISBLANK(Table1[Fecha Inicio])),NOT(ISBLANK(Table1[Fecha Fin])),YEAR(Table1[[#This Row],[Fecha Fin]])&gt;Table1[[#This Row],[3er Año]]),Table1[[#This Row],[3er Año]]+1,"")</f>
        <v/>
      </c>
      <c r="AD278" s="80"/>
      <c r="AE278" s="80">
        <f>SUM(Table1[Presupuesto 1er Año],Table1[Presupuesto 2do Año],Table1[Presupuesto 3er Año],Table1[Presupuesto 4to Año])</f>
        <v>0</v>
      </c>
      <c r="AF278" s="81"/>
      <c r="AG278" s="74"/>
      <c r="AH278" s="74"/>
      <c r="AI278" s="74"/>
      <c r="AJ278" s="76"/>
      <c r="AK278" s="76"/>
      <c r="AL278" s="82" t="str">
        <f>IFERROR(IF($B$2= VLOOKUP(LEFT(Table1[Objetivo estratégico],255),Table2[[#All],[255 caracteres]:[CodObjEst]],2,FALSE), CONCATENATE($B$2,".",VLOOKUP(LEFT(Table1[Objetivo estratégico],255),Table2[[#All],[255 caracteres]:[CodObjEst]],3,FALSE)),""),"")</f>
        <v/>
      </c>
      <c r="AM278" s="83" t="str">
        <f>IFERROR(IF(AND(Table1[ID ObjEst]&lt;&gt;"",FIND(Table1[[#This Row],[ID ObjEst]], VLOOKUP(LEFT(Table1[Objetivo operativo],255),Table4[[#All],[255]:[SiglaObjOp]],3,FALSE))), CONCATENATE(VLOOKUP(LEFT(Table1[Objetivo operativo],255),Table4[[#All],[255]:[SiglaObjOp]],3,FALSE),""),""),"")</f>
        <v/>
      </c>
    </row>
    <row r="279" spans="1:39" ht="63.75" customHeight="1" x14ac:dyDescent="0.3">
      <c r="A279" s="74"/>
      <c r="B279" s="74"/>
      <c r="C279" s="74"/>
      <c r="D279" s="74"/>
      <c r="E279" s="75"/>
      <c r="F279" s="76"/>
      <c r="G279" s="77"/>
      <c r="H279" s="74"/>
      <c r="I279" s="74"/>
      <c r="J279" s="74"/>
      <c r="K279" s="74"/>
      <c r="L279" s="74"/>
      <c r="M279" s="74"/>
      <c r="N279" s="74"/>
      <c r="O279" s="78"/>
      <c r="P279" s="78"/>
      <c r="Q279" s="74"/>
      <c r="R279" s="74"/>
      <c r="S279" s="74"/>
      <c r="T279" s="74"/>
      <c r="U279" s="79"/>
      <c r="V279" s="79"/>
      <c r="W279" s="74" t="str">
        <f>IF(NOT(ISBLANK(Table1[Fecha Inicio])),YEAR(Table1[Fecha Inicio]),"")</f>
        <v/>
      </c>
      <c r="X279" s="80"/>
      <c r="Y279" s="77" t="str">
        <f>IF(AND(NOT(ISBLANK(Table1[Fecha Inicio])),NOT(ISBLANK(Table1[Fecha Fin])),YEAR(Table1[[#This Row],[Fecha Fin]]&gt;=Table1[[#This Row],[1er año]])),Table1[[#This Row],[1er año]]+1,"")</f>
        <v/>
      </c>
      <c r="Z279" s="80"/>
      <c r="AA279" s="77" t="str">
        <f>IF(AND(NOT(ISBLANK(Table1[Fecha Inicio])),NOT(ISBLANK(Table1[Fecha Fin])),YEAR(Table1[[#This Row],[Fecha Fin]])&gt;Table1[[#This Row],[2do Año]]),Table1[[#This Row],[2do Año]]+1,"")</f>
        <v/>
      </c>
      <c r="AB279" s="80"/>
      <c r="AC279" s="77" t="str">
        <f>IF(AND(NOT(ISBLANK(Table1[Fecha Inicio])),NOT(ISBLANK(Table1[Fecha Fin])),YEAR(Table1[[#This Row],[Fecha Fin]])&gt;Table1[[#This Row],[3er Año]]),Table1[[#This Row],[3er Año]]+1,"")</f>
        <v/>
      </c>
      <c r="AD279" s="80"/>
      <c r="AE279" s="80">
        <f>SUM(Table1[Presupuesto 1er Año],Table1[Presupuesto 2do Año],Table1[Presupuesto 3er Año],Table1[Presupuesto 4to Año])</f>
        <v>0</v>
      </c>
      <c r="AF279" s="81"/>
      <c r="AG279" s="74"/>
      <c r="AH279" s="74"/>
      <c r="AI279" s="74"/>
      <c r="AJ279" s="76"/>
      <c r="AK279" s="76"/>
      <c r="AL279" s="82" t="str">
        <f>IFERROR(IF($B$2= VLOOKUP(LEFT(Table1[Objetivo estratégico],255),Table2[[#All],[255 caracteres]:[CodObjEst]],2,FALSE), CONCATENATE($B$2,".",VLOOKUP(LEFT(Table1[Objetivo estratégico],255),Table2[[#All],[255 caracteres]:[CodObjEst]],3,FALSE)),""),"")</f>
        <v/>
      </c>
      <c r="AM279" s="83" t="str">
        <f>IFERROR(IF(AND(Table1[ID ObjEst]&lt;&gt;"",FIND(Table1[[#This Row],[ID ObjEst]], VLOOKUP(LEFT(Table1[Objetivo operativo],255),Table4[[#All],[255]:[SiglaObjOp]],3,FALSE))), CONCATENATE(VLOOKUP(LEFT(Table1[Objetivo operativo],255),Table4[[#All],[255]:[SiglaObjOp]],3,FALSE),""),""),"")</f>
        <v/>
      </c>
    </row>
    <row r="280" spans="1:39" ht="63.75" customHeight="1" x14ac:dyDescent="0.3">
      <c r="A280" s="74"/>
      <c r="B280" s="74"/>
      <c r="C280" s="74"/>
      <c r="D280" s="74"/>
      <c r="E280" s="75"/>
      <c r="F280" s="76"/>
      <c r="G280" s="77"/>
      <c r="H280" s="74"/>
      <c r="I280" s="74"/>
      <c r="J280" s="74"/>
      <c r="K280" s="74"/>
      <c r="L280" s="74"/>
      <c r="M280" s="74"/>
      <c r="N280" s="74"/>
      <c r="O280" s="78"/>
      <c r="P280" s="78"/>
      <c r="Q280" s="74"/>
      <c r="R280" s="74"/>
      <c r="S280" s="74"/>
      <c r="T280" s="74"/>
      <c r="U280" s="79"/>
      <c r="V280" s="79"/>
      <c r="W280" s="74" t="str">
        <f>IF(NOT(ISBLANK(Table1[Fecha Inicio])),YEAR(Table1[Fecha Inicio]),"")</f>
        <v/>
      </c>
      <c r="X280" s="80"/>
      <c r="Y280" s="77" t="str">
        <f>IF(AND(NOT(ISBLANK(Table1[Fecha Inicio])),NOT(ISBLANK(Table1[Fecha Fin])),YEAR(Table1[[#This Row],[Fecha Fin]]&gt;=Table1[[#This Row],[1er año]])),Table1[[#This Row],[1er año]]+1,"")</f>
        <v/>
      </c>
      <c r="Z280" s="80"/>
      <c r="AA280" s="77" t="str">
        <f>IF(AND(NOT(ISBLANK(Table1[Fecha Inicio])),NOT(ISBLANK(Table1[Fecha Fin])),YEAR(Table1[[#This Row],[Fecha Fin]])&gt;Table1[[#This Row],[2do Año]]),Table1[[#This Row],[2do Año]]+1,"")</f>
        <v/>
      </c>
      <c r="AB280" s="80"/>
      <c r="AC280" s="77" t="str">
        <f>IF(AND(NOT(ISBLANK(Table1[Fecha Inicio])),NOT(ISBLANK(Table1[Fecha Fin])),YEAR(Table1[[#This Row],[Fecha Fin]])&gt;Table1[[#This Row],[3er Año]]),Table1[[#This Row],[3er Año]]+1,"")</f>
        <v/>
      </c>
      <c r="AD280" s="80"/>
      <c r="AE280" s="80">
        <f>SUM(Table1[Presupuesto 1er Año],Table1[Presupuesto 2do Año],Table1[Presupuesto 3er Año],Table1[Presupuesto 4to Año])</f>
        <v>0</v>
      </c>
      <c r="AF280" s="81"/>
      <c r="AG280" s="74"/>
      <c r="AH280" s="74"/>
      <c r="AI280" s="74"/>
      <c r="AJ280" s="76"/>
      <c r="AK280" s="76"/>
      <c r="AL280" s="82" t="str">
        <f>IFERROR(IF($B$2= VLOOKUP(LEFT(Table1[Objetivo estratégico],255),Table2[[#All],[255 caracteres]:[CodObjEst]],2,FALSE), CONCATENATE($B$2,".",VLOOKUP(LEFT(Table1[Objetivo estratégico],255),Table2[[#All],[255 caracteres]:[CodObjEst]],3,FALSE)),""),"")</f>
        <v/>
      </c>
      <c r="AM280" s="83" t="str">
        <f>IFERROR(IF(AND(Table1[ID ObjEst]&lt;&gt;"",FIND(Table1[[#This Row],[ID ObjEst]], VLOOKUP(LEFT(Table1[Objetivo operativo],255),Table4[[#All],[255]:[SiglaObjOp]],3,FALSE))), CONCATENATE(VLOOKUP(LEFT(Table1[Objetivo operativo],255),Table4[[#All],[255]:[SiglaObjOp]],3,FALSE),""),""),"")</f>
        <v/>
      </c>
    </row>
    <row r="281" spans="1:39" ht="63.75" customHeight="1" x14ac:dyDescent="0.3">
      <c r="A281" s="74"/>
      <c r="B281" s="74"/>
      <c r="C281" s="74"/>
      <c r="D281" s="74"/>
      <c r="E281" s="75"/>
      <c r="F281" s="76"/>
      <c r="G281" s="77"/>
      <c r="H281" s="74"/>
      <c r="I281" s="74"/>
      <c r="J281" s="74"/>
      <c r="K281" s="74"/>
      <c r="L281" s="74"/>
      <c r="M281" s="74"/>
      <c r="N281" s="74"/>
      <c r="O281" s="78"/>
      <c r="P281" s="78"/>
      <c r="Q281" s="74"/>
      <c r="R281" s="74"/>
      <c r="S281" s="74"/>
      <c r="T281" s="74"/>
      <c r="U281" s="79"/>
      <c r="V281" s="79"/>
      <c r="W281" s="74" t="str">
        <f>IF(NOT(ISBLANK(Table1[Fecha Inicio])),YEAR(Table1[Fecha Inicio]),"")</f>
        <v/>
      </c>
      <c r="X281" s="80"/>
      <c r="Y281" s="77" t="str">
        <f>IF(AND(NOT(ISBLANK(Table1[Fecha Inicio])),NOT(ISBLANK(Table1[Fecha Fin])),YEAR(Table1[[#This Row],[Fecha Fin]]&gt;=Table1[[#This Row],[1er año]])),Table1[[#This Row],[1er año]]+1,"")</f>
        <v/>
      </c>
      <c r="Z281" s="80"/>
      <c r="AA281" s="77" t="str">
        <f>IF(AND(NOT(ISBLANK(Table1[Fecha Inicio])),NOT(ISBLANK(Table1[Fecha Fin])),YEAR(Table1[[#This Row],[Fecha Fin]])&gt;Table1[[#This Row],[2do Año]]),Table1[[#This Row],[2do Año]]+1,"")</f>
        <v/>
      </c>
      <c r="AB281" s="80"/>
      <c r="AC281" s="77" t="str">
        <f>IF(AND(NOT(ISBLANK(Table1[Fecha Inicio])),NOT(ISBLANK(Table1[Fecha Fin])),YEAR(Table1[[#This Row],[Fecha Fin]])&gt;Table1[[#This Row],[3er Año]]),Table1[[#This Row],[3er Año]]+1,"")</f>
        <v/>
      </c>
      <c r="AD281" s="80"/>
      <c r="AE281" s="80">
        <f>SUM(Table1[Presupuesto 1er Año],Table1[Presupuesto 2do Año],Table1[Presupuesto 3er Año],Table1[Presupuesto 4to Año])</f>
        <v>0</v>
      </c>
      <c r="AF281" s="81"/>
      <c r="AG281" s="74"/>
      <c r="AH281" s="74"/>
      <c r="AI281" s="74"/>
      <c r="AJ281" s="76"/>
      <c r="AK281" s="76"/>
      <c r="AL281" s="82" t="str">
        <f>IFERROR(IF($B$2= VLOOKUP(LEFT(Table1[Objetivo estratégico],255),Table2[[#All],[255 caracteres]:[CodObjEst]],2,FALSE), CONCATENATE($B$2,".",VLOOKUP(LEFT(Table1[Objetivo estratégico],255),Table2[[#All],[255 caracteres]:[CodObjEst]],3,FALSE)),""),"")</f>
        <v/>
      </c>
      <c r="AM281" s="83" t="str">
        <f>IFERROR(IF(AND(Table1[ID ObjEst]&lt;&gt;"",FIND(Table1[[#This Row],[ID ObjEst]], VLOOKUP(LEFT(Table1[Objetivo operativo],255),Table4[[#All],[255]:[SiglaObjOp]],3,FALSE))), CONCATENATE(VLOOKUP(LEFT(Table1[Objetivo operativo],255),Table4[[#All],[255]:[SiglaObjOp]],3,FALSE),""),""),"")</f>
        <v/>
      </c>
    </row>
    <row r="282" spans="1:39" ht="63.75" customHeight="1" x14ac:dyDescent="0.3">
      <c r="A282" s="74"/>
      <c r="B282" s="74"/>
      <c r="C282" s="74"/>
      <c r="D282" s="74"/>
      <c r="E282" s="75"/>
      <c r="F282" s="76"/>
      <c r="G282" s="77"/>
      <c r="H282" s="74"/>
      <c r="I282" s="74"/>
      <c r="J282" s="74"/>
      <c r="K282" s="74"/>
      <c r="L282" s="74"/>
      <c r="M282" s="74"/>
      <c r="N282" s="74"/>
      <c r="O282" s="78"/>
      <c r="P282" s="78"/>
      <c r="Q282" s="74"/>
      <c r="R282" s="74"/>
      <c r="S282" s="74"/>
      <c r="T282" s="74"/>
      <c r="U282" s="79"/>
      <c r="V282" s="79"/>
      <c r="W282" s="74" t="str">
        <f>IF(NOT(ISBLANK(Table1[Fecha Inicio])),YEAR(Table1[Fecha Inicio]),"")</f>
        <v/>
      </c>
      <c r="X282" s="80"/>
      <c r="Y282" s="77" t="str">
        <f>IF(AND(NOT(ISBLANK(Table1[Fecha Inicio])),NOT(ISBLANK(Table1[Fecha Fin])),YEAR(Table1[[#This Row],[Fecha Fin]]&gt;=Table1[[#This Row],[1er año]])),Table1[[#This Row],[1er año]]+1,"")</f>
        <v/>
      </c>
      <c r="Z282" s="80"/>
      <c r="AA282" s="77" t="str">
        <f>IF(AND(NOT(ISBLANK(Table1[Fecha Inicio])),NOT(ISBLANK(Table1[Fecha Fin])),YEAR(Table1[[#This Row],[Fecha Fin]])&gt;Table1[[#This Row],[2do Año]]),Table1[[#This Row],[2do Año]]+1,"")</f>
        <v/>
      </c>
      <c r="AB282" s="80"/>
      <c r="AC282" s="77" t="str">
        <f>IF(AND(NOT(ISBLANK(Table1[Fecha Inicio])),NOT(ISBLANK(Table1[Fecha Fin])),YEAR(Table1[[#This Row],[Fecha Fin]])&gt;Table1[[#This Row],[3er Año]]),Table1[[#This Row],[3er Año]]+1,"")</f>
        <v/>
      </c>
      <c r="AD282" s="80"/>
      <c r="AE282" s="80">
        <f>SUM(Table1[Presupuesto 1er Año],Table1[Presupuesto 2do Año],Table1[Presupuesto 3er Año],Table1[Presupuesto 4to Año])</f>
        <v>0</v>
      </c>
      <c r="AF282" s="81"/>
      <c r="AG282" s="74"/>
      <c r="AH282" s="74"/>
      <c r="AI282" s="74"/>
      <c r="AJ282" s="76"/>
      <c r="AK282" s="76"/>
      <c r="AL282" s="82" t="str">
        <f>IFERROR(IF($B$2= VLOOKUP(LEFT(Table1[Objetivo estratégico],255),Table2[[#All],[255 caracteres]:[CodObjEst]],2,FALSE), CONCATENATE($B$2,".",VLOOKUP(LEFT(Table1[Objetivo estratégico],255),Table2[[#All],[255 caracteres]:[CodObjEst]],3,FALSE)),""),"")</f>
        <v/>
      </c>
      <c r="AM282" s="83" t="str">
        <f>IFERROR(IF(AND(Table1[ID ObjEst]&lt;&gt;"",FIND(Table1[[#This Row],[ID ObjEst]], VLOOKUP(LEFT(Table1[Objetivo operativo],255),Table4[[#All],[255]:[SiglaObjOp]],3,FALSE))), CONCATENATE(VLOOKUP(LEFT(Table1[Objetivo operativo],255),Table4[[#All],[255]:[SiglaObjOp]],3,FALSE),""),""),"")</f>
        <v/>
      </c>
    </row>
    <row r="283" spans="1:39" ht="63.75" customHeight="1" x14ac:dyDescent="0.3">
      <c r="A283" s="74"/>
      <c r="B283" s="74"/>
      <c r="C283" s="74"/>
      <c r="D283" s="74"/>
      <c r="E283" s="75"/>
      <c r="F283" s="76"/>
      <c r="G283" s="77"/>
      <c r="H283" s="74"/>
      <c r="I283" s="74"/>
      <c r="J283" s="74"/>
      <c r="K283" s="74"/>
      <c r="L283" s="74"/>
      <c r="M283" s="74"/>
      <c r="N283" s="74"/>
      <c r="O283" s="78"/>
      <c r="P283" s="78"/>
      <c r="Q283" s="74"/>
      <c r="R283" s="74"/>
      <c r="S283" s="74"/>
      <c r="T283" s="74"/>
      <c r="U283" s="79"/>
      <c r="V283" s="79"/>
      <c r="W283" s="74" t="str">
        <f>IF(NOT(ISBLANK(Table1[Fecha Inicio])),YEAR(Table1[Fecha Inicio]),"")</f>
        <v/>
      </c>
      <c r="X283" s="80"/>
      <c r="Y283" s="77" t="str">
        <f>IF(AND(NOT(ISBLANK(Table1[Fecha Inicio])),NOT(ISBLANK(Table1[Fecha Fin])),YEAR(Table1[[#This Row],[Fecha Fin]]&gt;=Table1[[#This Row],[1er año]])),Table1[[#This Row],[1er año]]+1,"")</f>
        <v/>
      </c>
      <c r="Z283" s="80"/>
      <c r="AA283" s="77" t="str">
        <f>IF(AND(NOT(ISBLANK(Table1[Fecha Inicio])),NOT(ISBLANK(Table1[Fecha Fin])),YEAR(Table1[[#This Row],[Fecha Fin]])&gt;Table1[[#This Row],[2do Año]]),Table1[[#This Row],[2do Año]]+1,"")</f>
        <v/>
      </c>
      <c r="AB283" s="80"/>
      <c r="AC283" s="77" t="str">
        <f>IF(AND(NOT(ISBLANK(Table1[Fecha Inicio])),NOT(ISBLANK(Table1[Fecha Fin])),YEAR(Table1[[#This Row],[Fecha Fin]])&gt;Table1[[#This Row],[3er Año]]),Table1[[#This Row],[3er Año]]+1,"")</f>
        <v/>
      </c>
      <c r="AD283" s="80"/>
      <c r="AE283" s="80">
        <f>SUM(Table1[Presupuesto 1er Año],Table1[Presupuesto 2do Año],Table1[Presupuesto 3er Año],Table1[Presupuesto 4to Año])</f>
        <v>0</v>
      </c>
      <c r="AF283" s="81"/>
      <c r="AG283" s="74"/>
      <c r="AH283" s="74"/>
      <c r="AI283" s="74"/>
      <c r="AJ283" s="76"/>
      <c r="AK283" s="76"/>
      <c r="AL283" s="82" t="str">
        <f>IFERROR(IF($B$2= VLOOKUP(LEFT(Table1[Objetivo estratégico],255),Table2[[#All],[255 caracteres]:[CodObjEst]],2,FALSE), CONCATENATE($B$2,".",VLOOKUP(LEFT(Table1[Objetivo estratégico],255),Table2[[#All],[255 caracteres]:[CodObjEst]],3,FALSE)),""),"")</f>
        <v/>
      </c>
      <c r="AM283" s="83" t="str">
        <f>IFERROR(IF(AND(Table1[ID ObjEst]&lt;&gt;"",FIND(Table1[[#This Row],[ID ObjEst]], VLOOKUP(LEFT(Table1[Objetivo operativo],255),Table4[[#All],[255]:[SiglaObjOp]],3,FALSE))), CONCATENATE(VLOOKUP(LEFT(Table1[Objetivo operativo],255),Table4[[#All],[255]:[SiglaObjOp]],3,FALSE),""),""),"")</f>
        <v/>
      </c>
    </row>
    <row r="284" spans="1:39" ht="63.75" customHeight="1" x14ac:dyDescent="0.3">
      <c r="A284" s="74"/>
      <c r="B284" s="74"/>
      <c r="C284" s="74"/>
      <c r="D284" s="74"/>
      <c r="E284" s="75"/>
      <c r="F284" s="76"/>
      <c r="G284" s="77"/>
      <c r="H284" s="74"/>
      <c r="I284" s="74"/>
      <c r="J284" s="74"/>
      <c r="K284" s="74"/>
      <c r="L284" s="74"/>
      <c r="M284" s="74"/>
      <c r="N284" s="74"/>
      <c r="O284" s="78"/>
      <c r="P284" s="78"/>
      <c r="Q284" s="74"/>
      <c r="R284" s="74"/>
      <c r="S284" s="74"/>
      <c r="T284" s="74"/>
      <c r="U284" s="79"/>
      <c r="V284" s="79"/>
      <c r="W284" s="74" t="str">
        <f>IF(NOT(ISBLANK(Table1[Fecha Inicio])),YEAR(Table1[Fecha Inicio]),"")</f>
        <v/>
      </c>
      <c r="X284" s="80"/>
      <c r="Y284" s="77" t="str">
        <f>IF(AND(NOT(ISBLANK(Table1[Fecha Inicio])),NOT(ISBLANK(Table1[Fecha Fin])),YEAR(Table1[[#This Row],[Fecha Fin]]&gt;=Table1[[#This Row],[1er año]])),Table1[[#This Row],[1er año]]+1,"")</f>
        <v/>
      </c>
      <c r="Z284" s="80"/>
      <c r="AA284" s="77" t="str">
        <f>IF(AND(NOT(ISBLANK(Table1[Fecha Inicio])),NOT(ISBLANK(Table1[Fecha Fin])),YEAR(Table1[[#This Row],[Fecha Fin]])&gt;Table1[[#This Row],[2do Año]]),Table1[[#This Row],[2do Año]]+1,"")</f>
        <v/>
      </c>
      <c r="AB284" s="80"/>
      <c r="AC284" s="77" t="str">
        <f>IF(AND(NOT(ISBLANK(Table1[Fecha Inicio])),NOT(ISBLANK(Table1[Fecha Fin])),YEAR(Table1[[#This Row],[Fecha Fin]])&gt;Table1[[#This Row],[3er Año]]),Table1[[#This Row],[3er Año]]+1,"")</f>
        <v/>
      </c>
      <c r="AD284" s="80"/>
      <c r="AE284" s="80">
        <f>SUM(Table1[Presupuesto 1er Año],Table1[Presupuesto 2do Año],Table1[Presupuesto 3er Año],Table1[Presupuesto 4to Año])</f>
        <v>0</v>
      </c>
      <c r="AF284" s="81"/>
      <c r="AG284" s="74"/>
      <c r="AH284" s="74"/>
      <c r="AI284" s="74"/>
      <c r="AJ284" s="76"/>
      <c r="AK284" s="76"/>
      <c r="AL284" s="82" t="str">
        <f>IFERROR(IF($B$2= VLOOKUP(LEFT(Table1[Objetivo estratégico],255),Table2[[#All],[255 caracteres]:[CodObjEst]],2,FALSE), CONCATENATE($B$2,".",VLOOKUP(LEFT(Table1[Objetivo estratégico],255),Table2[[#All],[255 caracteres]:[CodObjEst]],3,FALSE)),""),"")</f>
        <v/>
      </c>
      <c r="AM284" s="83" t="str">
        <f>IFERROR(IF(AND(Table1[ID ObjEst]&lt;&gt;"",FIND(Table1[[#This Row],[ID ObjEst]], VLOOKUP(LEFT(Table1[Objetivo operativo],255),Table4[[#All],[255]:[SiglaObjOp]],3,FALSE))), CONCATENATE(VLOOKUP(LEFT(Table1[Objetivo operativo],255),Table4[[#All],[255]:[SiglaObjOp]],3,FALSE),""),""),"")</f>
        <v/>
      </c>
    </row>
    <row r="285" spans="1:39" ht="63.75" customHeight="1" x14ac:dyDescent="0.3">
      <c r="A285" s="74"/>
      <c r="B285" s="74"/>
      <c r="C285" s="74"/>
      <c r="D285" s="74"/>
      <c r="E285" s="75"/>
      <c r="F285" s="76"/>
      <c r="G285" s="77"/>
      <c r="H285" s="74"/>
      <c r="I285" s="74"/>
      <c r="J285" s="74"/>
      <c r="K285" s="74"/>
      <c r="L285" s="74"/>
      <c r="M285" s="74"/>
      <c r="N285" s="74"/>
      <c r="O285" s="78"/>
      <c r="P285" s="78"/>
      <c r="Q285" s="74"/>
      <c r="R285" s="74"/>
      <c r="S285" s="74"/>
      <c r="T285" s="74"/>
      <c r="U285" s="79"/>
      <c r="V285" s="79"/>
      <c r="W285" s="74" t="str">
        <f>IF(NOT(ISBLANK(Table1[Fecha Inicio])),YEAR(Table1[Fecha Inicio]),"")</f>
        <v/>
      </c>
      <c r="X285" s="80"/>
      <c r="Y285" s="77" t="str">
        <f>IF(AND(NOT(ISBLANK(Table1[Fecha Inicio])),NOT(ISBLANK(Table1[Fecha Fin])),YEAR(Table1[[#This Row],[Fecha Fin]]&gt;=Table1[[#This Row],[1er año]])),Table1[[#This Row],[1er año]]+1,"")</f>
        <v/>
      </c>
      <c r="Z285" s="80"/>
      <c r="AA285" s="77" t="str">
        <f>IF(AND(NOT(ISBLANK(Table1[Fecha Inicio])),NOT(ISBLANK(Table1[Fecha Fin])),YEAR(Table1[[#This Row],[Fecha Fin]])&gt;Table1[[#This Row],[2do Año]]),Table1[[#This Row],[2do Año]]+1,"")</f>
        <v/>
      </c>
      <c r="AB285" s="80"/>
      <c r="AC285" s="77" t="str">
        <f>IF(AND(NOT(ISBLANK(Table1[Fecha Inicio])),NOT(ISBLANK(Table1[Fecha Fin])),YEAR(Table1[[#This Row],[Fecha Fin]])&gt;Table1[[#This Row],[3er Año]]),Table1[[#This Row],[3er Año]]+1,"")</f>
        <v/>
      </c>
      <c r="AD285" s="80"/>
      <c r="AE285" s="80">
        <f>SUM(Table1[Presupuesto 1er Año],Table1[Presupuesto 2do Año],Table1[Presupuesto 3er Año],Table1[Presupuesto 4to Año])</f>
        <v>0</v>
      </c>
      <c r="AF285" s="81"/>
      <c r="AG285" s="74"/>
      <c r="AH285" s="74"/>
      <c r="AI285" s="74"/>
      <c r="AJ285" s="76"/>
      <c r="AK285" s="76"/>
      <c r="AL285" s="82" t="str">
        <f>IFERROR(IF($B$2= VLOOKUP(LEFT(Table1[Objetivo estratégico],255),Table2[[#All],[255 caracteres]:[CodObjEst]],2,FALSE), CONCATENATE($B$2,".",VLOOKUP(LEFT(Table1[Objetivo estratégico],255),Table2[[#All],[255 caracteres]:[CodObjEst]],3,FALSE)),""),"")</f>
        <v/>
      </c>
      <c r="AM285" s="83" t="str">
        <f>IFERROR(IF(AND(Table1[ID ObjEst]&lt;&gt;"",FIND(Table1[[#This Row],[ID ObjEst]], VLOOKUP(LEFT(Table1[Objetivo operativo],255),Table4[[#All],[255]:[SiglaObjOp]],3,FALSE))), CONCATENATE(VLOOKUP(LEFT(Table1[Objetivo operativo],255),Table4[[#All],[255]:[SiglaObjOp]],3,FALSE),""),""),"")</f>
        <v/>
      </c>
    </row>
    <row r="286" spans="1:39" ht="63.75" customHeight="1" x14ac:dyDescent="0.3">
      <c r="A286" s="74"/>
      <c r="B286" s="74"/>
      <c r="C286" s="74"/>
      <c r="D286" s="74"/>
      <c r="E286" s="75"/>
      <c r="F286" s="76"/>
      <c r="G286" s="77"/>
      <c r="H286" s="74"/>
      <c r="I286" s="74"/>
      <c r="J286" s="74"/>
      <c r="K286" s="74"/>
      <c r="L286" s="74"/>
      <c r="M286" s="74"/>
      <c r="N286" s="74"/>
      <c r="O286" s="78"/>
      <c r="P286" s="78"/>
      <c r="Q286" s="74"/>
      <c r="R286" s="74"/>
      <c r="S286" s="74"/>
      <c r="T286" s="74"/>
      <c r="U286" s="79"/>
      <c r="V286" s="79"/>
      <c r="W286" s="74" t="str">
        <f>IF(NOT(ISBLANK(Table1[Fecha Inicio])),YEAR(Table1[Fecha Inicio]),"")</f>
        <v/>
      </c>
      <c r="X286" s="80"/>
      <c r="Y286" s="77" t="str">
        <f>IF(AND(NOT(ISBLANK(Table1[Fecha Inicio])),NOT(ISBLANK(Table1[Fecha Fin])),YEAR(Table1[[#This Row],[Fecha Fin]]&gt;=Table1[[#This Row],[1er año]])),Table1[[#This Row],[1er año]]+1,"")</f>
        <v/>
      </c>
      <c r="Z286" s="80"/>
      <c r="AA286" s="77" t="str">
        <f>IF(AND(NOT(ISBLANK(Table1[Fecha Inicio])),NOT(ISBLANK(Table1[Fecha Fin])),YEAR(Table1[[#This Row],[Fecha Fin]])&gt;Table1[[#This Row],[2do Año]]),Table1[[#This Row],[2do Año]]+1,"")</f>
        <v/>
      </c>
      <c r="AB286" s="80"/>
      <c r="AC286" s="77" t="str">
        <f>IF(AND(NOT(ISBLANK(Table1[Fecha Inicio])),NOT(ISBLANK(Table1[Fecha Fin])),YEAR(Table1[[#This Row],[Fecha Fin]])&gt;Table1[[#This Row],[3er Año]]),Table1[[#This Row],[3er Año]]+1,"")</f>
        <v/>
      </c>
      <c r="AD286" s="80"/>
      <c r="AE286" s="80">
        <f>SUM(Table1[Presupuesto 1er Año],Table1[Presupuesto 2do Año],Table1[Presupuesto 3er Año],Table1[Presupuesto 4to Año])</f>
        <v>0</v>
      </c>
      <c r="AF286" s="81"/>
      <c r="AG286" s="74"/>
      <c r="AH286" s="74"/>
      <c r="AI286" s="74"/>
      <c r="AJ286" s="76"/>
      <c r="AK286" s="76"/>
      <c r="AL286" s="82" t="str">
        <f>IFERROR(IF($B$2= VLOOKUP(LEFT(Table1[Objetivo estratégico],255),Table2[[#All],[255 caracteres]:[CodObjEst]],2,FALSE), CONCATENATE($B$2,".",VLOOKUP(LEFT(Table1[Objetivo estratégico],255),Table2[[#All],[255 caracteres]:[CodObjEst]],3,FALSE)),""),"")</f>
        <v/>
      </c>
      <c r="AM286" s="83" t="str">
        <f>IFERROR(IF(AND(Table1[ID ObjEst]&lt;&gt;"",FIND(Table1[[#This Row],[ID ObjEst]], VLOOKUP(LEFT(Table1[Objetivo operativo],255),Table4[[#All],[255]:[SiglaObjOp]],3,FALSE))), CONCATENATE(VLOOKUP(LEFT(Table1[Objetivo operativo],255),Table4[[#All],[255]:[SiglaObjOp]],3,FALSE),""),""),"")</f>
        <v/>
      </c>
    </row>
    <row r="287" spans="1:39" ht="63.75" customHeight="1" x14ac:dyDescent="0.3">
      <c r="A287" s="74"/>
      <c r="B287" s="74"/>
      <c r="C287" s="74"/>
      <c r="D287" s="74"/>
      <c r="E287" s="75"/>
      <c r="F287" s="76"/>
      <c r="G287" s="77"/>
      <c r="H287" s="74"/>
      <c r="I287" s="74"/>
      <c r="J287" s="74"/>
      <c r="K287" s="74"/>
      <c r="L287" s="74"/>
      <c r="M287" s="74"/>
      <c r="N287" s="74"/>
      <c r="O287" s="78"/>
      <c r="P287" s="78"/>
      <c r="Q287" s="74"/>
      <c r="R287" s="74"/>
      <c r="S287" s="74"/>
      <c r="T287" s="74"/>
      <c r="U287" s="79"/>
      <c r="V287" s="79"/>
      <c r="W287" s="74" t="str">
        <f>IF(NOT(ISBLANK(Table1[Fecha Inicio])),YEAR(Table1[Fecha Inicio]),"")</f>
        <v/>
      </c>
      <c r="X287" s="80"/>
      <c r="Y287" s="77" t="str">
        <f>IF(AND(NOT(ISBLANK(Table1[Fecha Inicio])),NOT(ISBLANK(Table1[Fecha Fin])),YEAR(Table1[[#This Row],[Fecha Fin]]&gt;=Table1[[#This Row],[1er año]])),Table1[[#This Row],[1er año]]+1,"")</f>
        <v/>
      </c>
      <c r="Z287" s="80"/>
      <c r="AA287" s="77" t="str">
        <f>IF(AND(NOT(ISBLANK(Table1[Fecha Inicio])),NOT(ISBLANK(Table1[Fecha Fin])),YEAR(Table1[[#This Row],[Fecha Fin]])&gt;Table1[[#This Row],[2do Año]]),Table1[[#This Row],[2do Año]]+1,"")</f>
        <v/>
      </c>
      <c r="AB287" s="80"/>
      <c r="AC287" s="77" t="str">
        <f>IF(AND(NOT(ISBLANK(Table1[Fecha Inicio])),NOT(ISBLANK(Table1[Fecha Fin])),YEAR(Table1[[#This Row],[Fecha Fin]])&gt;Table1[[#This Row],[3er Año]]),Table1[[#This Row],[3er Año]]+1,"")</f>
        <v/>
      </c>
      <c r="AD287" s="80"/>
      <c r="AE287" s="80">
        <f>SUM(Table1[Presupuesto 1er Año],Table1[Presupuesto 2do Año],Table1[Presupuesto 3er Año],Table1[Presupuesto 4to Año])</f>
        <v>0</v>
      </c>
      <c r="AF287" s="81"/>
      <c r="AG287" s="74"/>
      <c r="AH287" s="74"/>
      <c r="AI287" s="74"/>
      <c r="AJ287" s="76"/>
      <c r="AK287" s="76"/>
      <c r="AL287" s="82" t="str">
        <f>IFERROR(IF($B$2= VLOOKUP(LEFT(Table1[Objetivo estratégico],255),Table2[[#All],[255 caracteres]:[CodObjEst]],2,FALSE), CONCATENATE($B$2,".",VLOOKUP(LEFT(Table1[Objetivo estratégico],255),Table2[[#All],[255 caracteres]:[CodObjEst]],3,FALSE)),""),"")</f>
        <v/>
      </c>
      <c r="AM287" s="83" t="str">
        <f>IFERROR(IF(AND(Table1[ID ObjEst]&lt;&gt;"",FIND(Table1[[#This Row],[ID ObjEst]], VLOOKUP(LEFT(Table1[Objetivo operativo],255),Table4[[#All],[255]:[SiglaObjOp]],3,FALSE))), CONCATENATE(VLOOKUP(LEFT(Table1[Objetivo operativo],255),Table4[[#All],[255]:[SiglaObjOp]],3,FALSE),""),""),"")</f>
        <v/>
      </c>
    </row>
    <row r="288" spans="1:39" ht="63.75" customHeight="1" x14ac:dyDescent="0.3">
      <c r="A288" s="74"/>
      <c r="B288" s="74"/>
      <c r="C288" s="74"/>
      <c r="D288" s="74"/>
      <c r="E288" s="75"/>
      <c r="F288" s="76"/>
      <c r="G288" s="77"/>
      <c r="H288" s="74"/>
      <c r="I288" s="74"/>
      <c r="J288" s="74"/>
      <c r="K288" s="74"/>
      <c r="L288" s="74"/>
      <c r="M288" s="74"/>
      <c r="N288" s="74"/>
      <c r="O288" s="78"/>
      <c r="P288" s="78"/>
      <c r="Q288" s="74"/>
      <c r="R288" s="74"/>
      <c r="S288" s="74"/>
      <c r="T288" s="74"/>
      <c r="U288" s="79"/>
      <c r="V288" s="79"/>
      <c r="W288" s="74" t="str">
        <f>IF(NOT(ISBLANK(Table1[Fecha Inicio])),YEAR(Table1[Fecha Inicio]),"")</f>
        <v/>
      </c>
      <c r="X288" s="80"/>
      <c r="Y288" s="77" t="str">
        <f>IF(AND(NOT(ISBLANK(Table1[Fecha Inicio])),NOT(ISBLANK(Table1[Fecha Fin])),YEAR(Table1[[#This Row],[Fecha Fin]]&gt;=Table1[[#This Row],[1er año]])),Table1[[#This Row],[1er año]]+1,"")</f>
        <v/>
      </c>
      <c r="Z288" s="80"/>
      <c r="AA288" s="77" t="str">
        <f>IF(AND(NOT(ISBLANK(Table1[Fecha Inicio])),NOT(ISBLANK(Table1[Fecha Fin])),YEAR(Table1[[#This Row],[Fecha Fin]])&gt;Table1[[#This Row],[2do Año]]),Table1[[#This Row],[2do Año]]+1,"")</f>
        <v/>
      </c>
      <c r="AB288" s="80"/>
      <c r="AC288" s="77" t="str">
        <f>IF(AND(NOT(ISBLANK(Table1[Fecha Inicio])),NOT(ISBLANK(Table1[Fecha Fin])),YEAR(Table1[[#This Row],[Fecha Fin]])&gt;Table1[[#This Row],[3er Año]]),Table1[[#This Row],[3er Año]]+1,"")</f>
        <v/>
      </c>
      <c r="AD288" s="80"/>
      <c r="AE288" s="80">
        <f>SUM(Table1[Presupuesto 1er Año],Table1[Presupuesto 2do Año],Table1[Presupuesto 3er Año],Table1[Presupuesto 4to Año])</f>
        <v>0</v>
      </c>
      <c r="AF288" s="81"/>
      <c r="AG288" s="74"/>
      <c r="AH288" s="74"/>
      <c r="AI288" s="74"/>
      <c r="AJ288" s="76"/>
      <c r="AK288" s="76"/>
      <c r="AL288" s="82" t="str">
        <f>IFERROR(IF($B$2= VLOOKUP(LEFT(Table1[Objetivo estratégico],255),Table2[[#All],[255 caracteres]:[CodObjEst]],2,FALSE), CONCATENATE($B$2,".",VLOOKUP(LEFT(Table1[Objetivo estratégico],255),Table2[[#All],[255 caracteres]:[CodObjEst]],3,FALSE)),""),"")</f>
        <v/>
      </c>
      <c r="AM288" s="83" t="str">
        <f>IFERROR(IF(AND(Table1[ID ObjEst]&lt;&gt;"",FIND(Table1[[#This Row],[ID ObjEst]], VLOOKUP(LEFT(Table1[Objetivo operativo],255),Table4[[#All],[255]:[SiglaObjOp]],3,FALSE))), CONCATENATE(VLOOKUP(LEFT(Table1[Objetivo operativo],255),Table4[[#All],[255]:[SiglaObjOp]],3,FALSE),""),""),"")</f>
        <v/>
      </c>
    </row>
    <row r="289" spans="1:39" ht="63.75" customHeight="1" x14ac:dyDescent="0.3">
      <c r="A289" s="74"/>
      <c r="B289" s="74"/>
      <c r="C289" s="74"/>
      <c r="D289" s="74"/>
      <c r="E289" s="75"/>
      <c r="F289" s="76"/>
      <c r="G289" s="77"/>
      <c r="H289" s="74"/>
      <c r="I289" s="74"/>
      <c r="J289" s="74"/>
      <c r="K289" s="74"/>
      <c r="L289" s="74"/>
      <c r="M289" s="74"/>
      <c r="N289" s="74"/>
      <c r="O289" s="78"/>
      <c r="P289" s="78"/>
      <c r="Q289" s="74"/>
      <c r="R289" s="74"/>
      <c r="S289" s="74"/>
      <c r="T289" s="74"/>
      <c r="U289" s="79"/>
      <c r="V289" s="79"/>
      <c r="W289" s="74" t="str">
        <f>IF(NOT(ISBLANK(Table1[Fecha Inicio])),YEAR(Table1[Fecha Inicio]),"")</f>
        <v/>
      </c>
      <c r="X289" s="80"/>
      <c r="Y289" s="77" t="str">
        <f>IF(AND(NOT(ISBLANK(Table1[Fecha Inicio])),NOT(ISBLANK(Table1[Fecha Fin])),YEAR(Table1[[#This Row],[Fecha Fin]]&gt;=Table1[[#This Row],[1er año]])),Table1[[#This Row],[1er año]]+1,"")</f>
        <v/>
      </c>
      <c r="Z289" s="80"/>
      <c r="AA289" s="77" t="str">
        <f>IF(AND(NOT(ISBLANK(Table1[Fecha Inicio])),NOT(ISBLANK(Table1[Fecha Fin])),YEAR(Table1[[#This Row],[Fecha Fin]])&gt;Table1[[#This Row],[2do Año]]),Table1[[#This Row],[2do Año]]+1,"")</f>
        <v/>
      </c>
      <c r="AB289" s="80"/>
      <c r="AC289" s="77" t="str">
        <f>IF(AND(NOT(ISBLANK(Table1[Fecha Inicio])),NOT(ISBLANK(Table1[Fecha Fin])),YEAR(Table1[[#This Row],[Fecha Fin]])&gt;Table1[[#This Row],[3er Año]]),Table1[[#This Row],[3er Año]]+1,"")</f>
        <v/>
      </c>
      <c r="AD289" s="80"/>
      <c r="AE289" s="80">
        <f>SUM(Table1[Presupuesto 1er Año],Table1[Presupuesto 2do Año],Table1[Presupuesto 3er Año],Table1[Presupuesto 4to Año])</f>
        <v>0</v>
      </c>
      <c r="AF289" s="81"/>
      <c r="AG289" s="74"/>
      <c r="AH289" s="74"/>
      <c r="AI289" s="74"/>
      <c r="AJ289" s="76"/>
      <c r="AK289" s="76"/>
      <c r="AL289" s="82" t="str">
        <f>IFERROR(IF($B$2= VLOOKUP(LEFT(Table1[Objetivo estratégico],255),Table2[[#All],[255 caracteres]:[CodObjEst]],2,FALSE), CONCATENATE($B$2,".",VLOOKUP(LEFT(Table1[Objetivo estratégico],255),Table2[[#All],[255 caracteres]:[CodObjEst]],3,FALSE)),""),"")</f>
        <v/>
      </c>
      <c r="AM289" s="83" t="str">
        <f>IFERROR(IF(AND(Table1[ID ObjEst]&lt;&gt;"",FIND(Table1[[#This Row],[ID ObjEst]], VLOOKUP(LEFT(Table1[Objetivo operativo],255),Table4[[#All],[255]:[SiglaObjOp]],3,FALSE))), CONCATENATE(VLOOKUP(LEFT(Table1[Objetivo operativo],255),Table4[[#All],[255]:[SiglaObjOp]],3,FALSE),""),""),"")</f>
        <v/>
      </c>
    </row>
    <row r="290" spans="1:39" ht="63.75" customHeight="1" x14ac:dyDescent="0.3">
      <c r="A290" s="74"/>
      <c r="B290" s="74"/>
      <c r="C290" s="74"/>
      <c r="D290" s="74"/>
      <c r="E290" s="75"/>
      <c r="F290" s="76"/>
      <c r="G290" s="77"/>
      <c r="H290" s="74"/>
      <c r="I290" s="74"/>
      <c r="J290" s="74"/>
      <c r="K290" s="74"/>
      <c r="L290" s="74"/>
      <c r="M290" s="74"/>
      <c r="N290" s="74"/>
      <c r="O290" s="78"/>
      <c r="P290" s="78"/>
      <c r="Q290" s="74"/>
      <c r="R290" s="74"/>
      <c r="S290" s="74"/>
      <c r="T290" s="74"/>
      <c r="U290" s="79"/>
      <c r="V290" s="79"/>
      <c r="W290" s="74" t="str">
        <f>IF(NOT(ISBLANK(Table1[Fecha Inicio])),YEAR(Table1[Fecha Inicio]),"")</f>
        <v/>
      </c>
      <c r="X290" s="80"/>
      <c r="Y290" s="77" t="str">
        <f>IF(AND(NOT(ISBLANK(Table1[Fecha Inicio])),NOT(ISBLANK(Table1[Fecha Fin])),YEAR(Table1[[#This Row],[Fecha Fin]]&gt;=Table1[[#This Row],[1er año]])),Table1[[#This Row],[1er año]]+1,"")</f>
        <v/>
      </c>
      <c r="Z290" s="80"/>
      <c r="AA290" s="77" t="str">
        <f>IF(AND(NOT(ISBLANK(Table1[Fecha Inicio])),NOT(ISBLANK(Table1[Fecha Fin])),YEAR(Table1[[#This Row],[Fecha Fin]])&gt;Table1[[#This Row],[2do Año]]),Table1[[#This Row],[2do Año]]+1,"")</f>
        <v/>
      </c>
      <c r="AB290" s="80"/>
      <c r="AC290" s="77" t="str">
        <f>IF(AND(NOT(ISBLANK(Table1[Fecha Inicio])),NOT(ISBLANK(Table1[Fecha Fin])),YEAR(Table1[[#This Row],[Fecha Fin]])&gt;Table1[[#This Row],[3er Año]]),Table1[[#This Row],[3er Año]]+1,"")</f>
        <v/>
      </c>
      <c r="AD290" s="80"/>
      <c r="AE290" s="80">
        <f>SUM(Table1[Presupuesto 1er Año],Table1[Presupuesto 2do Año],Table1[Presupuesto 3er Año],Table1[Presupuesto 4to Año])</f>
        <v>0</v>
      </c>
      <c r="AF290" s="81"/>
      <c r="AG290" s="74"/>
      <c r="AH290" s="74"/>
      <c r="AI290" s="74"/>
      <c r="AJ290" s="76"/>
      <c r="AK290" s="76"/>
      <c r="AL290" s="82" t="str">
        <f>IFERROR(IF($B$2= VLOOKUP(LEFT(Table1[Objetivo estratégico],255),Table2[[#All],[255 caracteres]:[CodObjEst]],2,FALSE), CONCATENATE($B$2,".",VLOOKUP(LEFT(Table1[Objetivo estratégico],255),Table2[[#All],[255 caracteres]:[CodObjEst]],3,FALSE)),""),"")</f>
        <v/>
      </c>
      <c r="AM290" s="83" t="str">
        <f>IFERROR(IF(AND(Table1[ID ObjEst]&lt;&gt;"",FIND(Table1[[#This Row],[ID ObjEst]], VLOOKUP(LEFT(Table1[Objetivo operativo],255),Table4[[#All],[255]:[SiglaObjOp]],3,FALSE))), CONCATENATE(VLOOKUP(LEFT(Table1[Objetivo operativo],255),Table4[[#All],[255]:[SiglaObjOp]],3,FALSE),""),""),"")</f>
        <v/>
      </c>
    </row>
    <row r="291" spans="1:39" ht="63.75" customHeight="1" x14ac:dyDescent="0.3">
      <c r="A291" s="74"/>
      <c r="B291" s="74"/>
      <c r="C291" s="74"/>
      <c r="D291" s="74"/>
      <c r="E291" s="75"/>
      <c r="F291" s="76"/>
      <c r="G291" s="77"/>
      <c r="H291" s="74"/>
      <c r="I291" s="74"/>
      <c r="J291" s="74"/>
      <c r="K291" s="74"/>
      <c r="L291" s="74"/>
      <c r="M291" s="74"/>
      <c r="N291" s="74"/>
      <c r="O291" s="78"/>
      <c r="P291" s="78"/>
      <c r="Q291" s="74"/>
      <c r="R291" s="74"/>
      <c r="S291" s="74"/>
      <c r="T291" s="74"/>
      <c r="U291" s="79"/>
      <c r="V291" s="79"/>
      <c r="W291" s="74" t="str">
        <f>IF(NOT(ISBLANK(Table1[Fecha Inicio])),YEAR(Table1[Fecha Inicio]),"")</f>
        <v/>
      </c>
      <c r="X291" s="80"/>
      <c r="Y291" s="77" t="str">
        <f>IF(AND(NOT(ISBLANK(Table1[Fecha Inicio])),NOT(ISBLANK(Table1[Fecha Fin])),YEAR(Table1[[#This Row],[Fecha Fin]]&gt;=Table1[[#This Row],[1er año]])),Table1[[#This Row],[1er año]]+1,"")</f>
        <v/>
      </c>
      <c r="Z291" s="80"/>
      <c r="AA291" s="77" t="str">
        <f>IF(AND(NOT(ISBLANK(Table1[Fecha Inicio])),NOT(ISBLANK(Table1[Fecha Fin])),YEAR(Table1[[#This Row],[Fecha Fin]])&gt;Table1[[#This Row],[2do Año]]),Table1[[#This Row],[2do Año]]+1,"")</f>
        <v/>
      </c>
      <c r="AB291" s="80"/>
      <c r="AC291" s="77" t="str">
        <f>IF(AND(NOT(ISBLANK(Table1[Fecha Inicio])),NOT(ISBLANK(Table1[Fecha Fin])),YEAR(Table1[[#This Row],[Fecha Fin]])&gt;Table1[[#This Row],[3er Año]]),Table1[[#This Row],[3er Año]]+1,"")</f>
        <v/>
      </c>
      <c r="AD291" s="80"/>
      <c r="AE291" s="80">
        <f>SUM(Table1[Presupuesto 1er Año],Table1[Presupuesto 2do Año],Table1[Presupuesto 3er Año],Table1[Presupuesto 4to Año])</f>
        <v>0</v>
      </c>
      <c r="AF291" s="81"/>
      <c r="AG291" s="74"/>
      <c r="AH291" s="74"/>
      <c r="AI291" s="74"/>
      <c r="AJ291" s="76"/>
      <c r="AK291" s="76"/>
      <c r="AL291" s="82" t="str">
        <f>IFERROR(IF($B$2= VLOOKUP(LEFT(Table1[Objetivo estratégico],255),Table2[[#All],[255 caracteres]:[CodObjEst]],2,FALSE), CONCATENATE($B$2,".",VLOOKUP(LEFT(Table1[Objetivo estratégico],255),Table2[[#All],[255 caracteres]:[CodObjEst]],3,FALSE)),""),"")</f>
        <v/>
      </c>
      <c r="AM291" s="83" t="str">
        <f>IFERROR(IF(AND(Table1[ID ObjEst]&lt;&gt;"",FIND(Table1[[#This Row],[ID ObjEst]], VLOOKUP(LEFT(Table1[Objetivo operativo],255),Table4[[#All],[255]:[SiglaObjOp]],3,FALSE))), CONCATENATE(VLOOKUP(LEFT(Table1[Objetivo operativo],255),Table4[[#All],[255]:[SiglaObjOp]],3,FALSE),""),""),"")</f>
        <v/>
      </c>
    </row>
    <row r="292" spans="1:39" ht="63.75" customHeight="1" x14ac:dyDescent="0.3">
      <c r="A292" s="74"/>
      <c r="B292" s="74"/>
      <c r="C292" s="74"/>
      <c r="D292" s="74"/>
      <c r="E292" s="75"/>
      <c r="F292" s="76"/>
      <c r="G292" s="77"/>
      <c r="H292" s="74"/>
      <c r="I292" s="74"/>
      <c r="J292" s="74"/>
      <c r="K292" s="74"/>
      <c r="L292" s="74"/>
      <c r="M292" s="74"/>
      <c r="N292" s="74"/>
      <c r="O292" s="78"/>
      <c r="P292" s="78"/>
      <c r="Q292" s="74"/>
      <c r="R292" s="74"/>
      <c r="S292" s="74"/>
      <c r="T292" s="74"/>
      <c r="U292" s="79"/>
      <c r="V292" s="79"/>
      <c r="W292" s="74" t="str">
        <f>IF(NOT(ISBLANK(Table1[Fecha Inicio])),YEAR(Table1[Fecha Inicio]),"")</f>
        <v/>
      </c>
      <c r="X292" s="80"/>
      <c r="Y292" s="77" t="str">
        <f>IF(AND(NOT(ISBLANK(Table1[Fecha Inicio])),NOT(ISBLANK(Table1[Fecha Fin])),YEAR(Table1[[#This Row],[Fecha Fin]]&gt;=Table1[[#This Row],[1er año]])),Table1[[#This Row],[1er año]]+1,"")</f>
        <v/>
      </c>
      <c r="Z292" s="80"/>
      <c r="AA292" s="77" t="str">
        <f>IF(AND(NOT(ISBLANK(Table1[Fecha Inicio])),NOT(ISBLANK(Table1[Fecha Fin])),YEAR(Table1[[#This Row],[Fecha Fin]])&gt;Table1[[#This Row],[2do Año]]),Table1[[#This Row],[2do Año]]+1,"")</f>
        <v/>
      </c>
      <c r="AB292" s="80"/>
      <c r="AC292" s="77" t="str">
        <f>IF(AND(NOT(ISBLANK(Table1[Fecha Inicio])),NOT(ISBLANK(Table1[Fecha Fin])),YEAR(Table1[[#This Row],[Fecha Fin]])&gt;Table1[[#This Row],[3er Año]]),Table1[[#This Row],[3er Año]]+1,"")</f>
        <v/>
      </c>
      <c r="AD292" s="80"/>
      <c r="AE292" s="80">
        <f>SUM(Table1[Presupuesto 1er Año],Table1[Presupuesto 2do Año],Table1[Presupuesto 3er Año],Table1[Presupuesto 4to Año])</f>
        <v>0</v>
      </c>
      <c r="AF292" s="81"/>
      <c r="AG292" s="74"/>
      <c r="AH292" s="74"/>
      <c r="AI292" s="74"/>
      <c r="AJ292" s="76"/>
      <c r="AK292" s="76"/>
      <c r="AL292" s="82" t="str">
        <f>IFERROR(IF($B$2= VLOOKUP(LEFT(Table1[Objetivo estratégico],255),Table2[[#All],[255 caracteres]:[CodObjEst]],2,FALSE), CONCATENATE($B$2,".",VLOOKUP(LEFT(Table1[Objetivo estratégico],255),Table2[[#All],[255 caracteres]:[CodObjEst]],3,FALSE)),""),"")</f>
        <v/>
      </c>
      <c r="AM292" s="83" t="str">
        <f>IFERROR(IF(AND(Table1[ID ObjEst]&lt;&gt;"",FIND(Table1[[#This Row],[ID ObjEst]], VLOOKUP(LEFT(Table1[Objetivo operativo],255),Table4[[#All],[255]:[SiglaObjOp]],3,FALSE))), CONCATENATE(VLOOKUP(LEFT(Table1[Objetivo operativo],255),Table4[[#All],[255]:[SiglaObjOp]],3,FALSE),""),""),"")</f>
        <v/>
      </c>
    </row>
    <row r="293" spans="1:39" ht="63.75" customHeight="1" x14ac:dyDescent="0.3">
      <c r="A293" s="74"/>
      <c r="B293" s="74"/>
      <c r="C293" s="74"/>
      <c r="D293" s="74"/>
      <c r="E293" s="75"/>
      <c r="F293" s="76"/>
      <c r="G293" s="77"/>
      <c r="H293" s="74"/>
      <c r="I293" s="74"/>
      <c r="J293" s="74"/>
      <c r="K293" s="74"/>
      <c r="L293" s="74"/>
      <c r="M293" s="74"/>
      <c r="N293" s="74"/>
      <c r="O293" s="78"/>
      <c r="P293" s="78"/>
      <c r="Q293" s="74"/>
      <c r="R293" s="74"/>
      <c r="S293" s="74"/>
      <c r="T293" s="74"/>
      <c r="U293" s="79"/>
      <c r="V293" s="79"/>
      <c r="W293" s="74" t="str">
        <f>IF(NOT(ISBLANK(Table1[Fecha Inicio])),YEAR(Table1[Fecha Inicio]),"")</f>
        <v/>
      </c>
      <c r="X293" s="80"/>
      <c r="Y293" s="77" t="str">
        <f>IF(AND(NOT(ISBLANK(Table1[Fecha Inicio])),NOT(ISBLANK(Table1[Fecha Fin])),YEAR(Table1[[#This Row],[Fecha Fin]]&gt;=Table1[[#This Row],[1er año]])),Table1[[#This Row],[1er año]]+1,"")</f>
        <v/>
      </c>
      <c r="Z293" s="80"/>
      <c r="AA293" s="77" t="str">
        <f>IF(AND(NOT(ISBLANK(Table1[Fecha Inicio])),NOT(ISBLANK(Table1[Fecha Fin])),YEAR(Table1[[#This Row],[Fecha Fin]])&gt;Table1[[#This Row],[2do Año]]),Table1[[#This Row],[2do Año]]+1,"")</f>
        <v/>
      </c>
      <c r="AB293" s="80"/>
      <c r="AC293" s="77" t="str">
        <f>IF(AND(NOT(ISBLANK(Table1[Fecha Inicio])),NOT(ISBLANK(Table1[Fecha Fin])),YEAR(Table1[[#This Row],[Fecha Fin]])&gt;Table1[[#This Row],[3er Año]]),Table1[[#This Row],[3er Año]]+1,"")</f>
        <v/>
      </c>
      <c r="AD293" s="80"/>
      <c r="AE293" s="80">
        <f>SUM(Table1[Presupuesto 1er Año],Table1[Presupuesto 2do Año],Table1[Presupuesto 3er Año],Table1[Presupuesto 4to Año])</f>
        <v>0</v>
      </c>
      <c r="AF293" s="81"/>
      <c r="AG293" s="74"/>
      <c r="AH293" s="74"/>
      <c r="AI293" s="74"/>
      <c r="AJ293" s="76"/>
      <c r="AK293" s="76"/>
      <c r="AL293" s="82" t="str">
        <f>IFERROR(IF($B$2= VLOOKUP(LEFT(Table1[Objetivo estratégico],255),Table2[[#All],[255 caracteres]:[CodObjEst]],2,FALSE), CONCATENATE($B$2,".",VLOOKUP(LEFT(Table1[Objetivo estratégico],255),Table2[[#All],[255 caracteres]:[CodObjEst]],3,FALSE)),""),"")</f>
        <v/>
      </c>
      <c r="AM293" s="83" t="str">
        <f>IFERROR(IF(AND(Table1[ID ObjEst]&lt;&gt;"",FIND(Table1[[#This Row],[ID ObjEst]], VLOOKUP(LEFT(Table1[Objetivo operativo],255),Table4[[#All],[255]:[SiglaObjOp]],3,FALSE))), CONCATENATE(VLOOKUP(LEFT(Table1[Objetivo operativo],255),Table4[[#All],[255]:[SiglaObjOp]],3,FALSE),""),""),"")</f>
        <v/>
      </c>
    </row>
    <row r="294" spans="1:39" ht="63.75" customHeight="1" x14ac:dyDescent="0.3">
      <c r="A294" s="74"/>
      <c r="B294" s="74"/>
      <c r="C294" s="74"/>
      <c r="D294" s="74"/>
      <c r="E294" s="75"/>
      <c r="F294" s="76"/>
      <c r="G294" s="77"/>
      <c r="H294" s="74"/>
      <c r="I294" s="74"/>
      <c r="J294" s="74"/>
      <c r="K294" s="74"/>
      <c r="L294" s="74"/>
      <c r="M294" s="74"/>
      <c r="N294" s="74"/>
      <c r="O294" s="78"/>
      <c r="P294" s="78"/>
      <c r="Q294" s="74"/>
      <c r="R294" s="74"/>
      <c r="S294" s="74"/>
      <c r="T294" s="74"/>
      <c r="U294" s="79"/>
      <c r="V294" s="79"/>
      <c r="W294" s="74" t="str">
        <f>IF(NOT(ISBLANK(Table1[Fecha Inicio])),YEAR(Table1[Fecha Inicio]),"")</f>
        <v/>
      </c>
      <c r="X294" s="80"/>
      <c r="Y294" s="77" t="str">
        <f>IF(AND(NOT(ISBLANK(Table1[Fecha Inicio])),NOT(ISBLANK(Table1[Fecha Fin])),YEAR(Table1[[#This Row],[Fecha Fin]]&gt;=Table1[[#This Row],[1er año]])),Table1[[#This Row],[1er año]]+1,"")</f>
        <v/>
      </c>
      <c r="Z294" s="80"/>
      <c r="AA294" s="77" t="str">
        <f>IF(AND(NOT(ISBLANK(Table1[Fecha Inicio])),NOT(ISBLANK(Table1[Fecha Fin])),YEAR(Table1[[#This Row],[Fecha Fin]])&gt;Table1[[#This Row],[2do Año]]),Table1[[#This Row],[2do Año]]+1,"")</f>
        <v/>
      </c>
      <c r="AB294" s="80"/>
      <c r="AC294" s="77" t="str">
        <f>IF(AND(NOT(ISBLANK(Table1[Fecha Inicio])),NOT(ISBLANK(Table1[Fecha Fin])),YEAR(Table1[[#This Row],[Fecha Fin]])&gt;Table1[[#This Row],[3er Año]]),Table1[[#This Row],[3er Año]]+1,"")</f>
        <v/>
      </c>
      <c r="AD294" s="80"/>
      <c r="AE294" s="80">
        <f>SUM(Table1[Presupuesto 1er Año],Table1[Presupuesto 2do Año],Table1[Presupuesto 3er Año],Table1[Presupuesto 4to Año])</f>
        <v>0</v>
      </c>
      <c r="AF294" s="81"/>
      <c r="AG294" s="74"/>
      <c r="AH294" s="74"/>
      <c r="AI294" s="74"/>
      <c r="AJ294" s="76"/>
      <c r="AK294" s="76"/>
      <c r="AL294" s="82" t="str">
        <f>IFERROR(IF($B$2= VLOOKUP(LEFT(Table1[Objetivo estratégico],255),Table2[[#All],[255 caracteres]:[CodObjEst]],2,FALSE), CONCATENATE($B$2,".",VLOOKUP(LEFT(Table1[Objetivo estratégico],255),Table2[[#All],[255 caracteres]:[CodObjEst]],3,FALSE)),""),"")</f>
        <v/>
      </c>
      <c r="AM294" s="83" t="str">
        <f>IFERROR(IF(AND(Table1[ID ObjEst]&lt;&gt;"",FIND(Table1[[#This Row],[ID ObjEst]], VLOOKUP(LEFT(Table1[Objetivo operativo],255),Table4[[#All],[255]:[SiglaObjOp]],3,FALSE))), CONCATENATE(VLOOKUP(LEFT(Table1[Objetivo operativo],255),Table4[[#All],[255]:[SiglaObjOp]],3,FALSE),""),""),"")</f>
        <v/>
      </c>
    </row>
    <row r="295" spans="1:39" ht="63.75" customHeight="1" x14ac:dyDescent="0.3">
      <c r="A295" s="74"/>
      <c r="B295" s="74"/>
      <c r="C295" s="74"/>
      <c r="D295" s="74"/>
      <c r="E295" s="75"/>
      <c r="F295" s="76"/>
      <c r="G295" s="77"/>
      <c r="H295" s="74"/>
      <c r="I295" s="74"/>
      <c r="J295" s="74"/>
      <c r="K295" s="74"/>
      <c r="L295" s="74"/>
      <c r="M295" s="74"/>
      <c r="N295" s="74"/>
      <c r="O295" s="78"/>
      <c r="P295" s="78"/>
      <c r="Q295" s="74"/>
      <c r="R295" s="74"/>
      <c r="S295" s="74"/>
      <c r="T295" s="74"/>
      <c r="U295" s="79"/>
      <c r="V295" s="79"/>
      <c r="W295" s="74" t="str">
        <f>IF(NOT(ISBLANK(Table1[Fecha Inicio])),YEAR(Table1[Fecha Inicio]),"")</f>
        <v/>
      </c>
      <c r="X295" s="80"/>
      <c r="Y295" s="77" t="str">
        <f>IF(AND(NOT(ISBLANK(Table1[Fecha Inicio])),NOT(ISBLANK(Table1[Fecha Fin])),YEAR(Table1[[#This Row],[Fecha Fin]]&gt;=Table1[[#This Row],[1er año]])),Table1[[#This Row],[1er año]]+1,"")</f>
        <v/>
      </c>
      <c r="Z295" s="80"/>
      <c r="AA295" s="77" t="str">
        <f>IF(AND(NOT(ISBLANK(Table1[Fecha Inicio])),NOT(ISBLANK(Table1[Fecha Fin])),YEAR(Table1[[#This Row],[Fecha Fin]])&gt;Table1[[#This Row],[2do Año]]),Table1[[#This Row],[2do Año]]+1,"")</f>
        <v/>
      </c>
      <c r="AB295" s="80"/>
      <c r="AC295" s="77" t="str">
        <f>IF(AND(NOT(ISBLANK(Table1[Fecha Inicio])),NOT(ISBLANK(Table1[Fecha Fin])),YEAR(Table1[[#This Row],[Fecha Fin]])&gt;Table1[[#This Row],[3er Año]]),Table1[[#This Row],[3er Año]]+1,"")</f>
        <v/>
      </c>
      <c r="AD295" s="80"/>
      <c r="AE295" s="80">
        <f>SUM(Table1[Presupuesto 1er Año],Table1[Presupuesto 2do Año],Table1[Presupuesto 3er Año],Table1[Presupuesto 4to Año])</f>
        <v>0</v>
      </c>
      <c r="AF295" s="81"/>
      <c r="AG295" s="74"/>
      <c r="AH295" s="74"/>
      <c r="AI295" s="74"/>
      <c r="AJ295" s="76"/>
      <c r="AK295" s="76"/>
      <c r="AL295" s="82" t="str">
        <f>IFERROR(IF($B$2= VLOOKUP(LEFT(Table1[Objetivo estratégico],255),Table2[[#All],[255 caracteres]:[CodObjEst]],2,FALSE), CONCATENATE($B$2,".",VLOOKUP(LEFT(Table1[Objetivo estratégico],255),Table2[[#All],[255 caracteres]:[CodObjEst]],3,FALSE)),""),"")</f>
        <v/>
      </c>
      <c r="AM295" s="83" t="str">
        <f>IFERROR(IF(AND(Table1[ID ObjEst]&lt;&gt;"",FIND(Table1[[#This Row],[ID ObjEst]], VLOOKUP(LEFT(Table1[Objetivo operativo],255),Table4[[#All],[255]:[SiglaObjOp]],3,FALSE))), CONCATENATE(VLOOKUP(LEFT(Table1[Objetivo operativo],255),Table4[[#All],[255]:[SiglaObjOp]],3,FALSE),""),""),"")</f>
        <v/>
      </c>
    </row>
    <row r="296" spans="1:39" ht="63.75" customHeight="1" x14ac:dyDescent="0.3">
      <c r="A296" s="74"/>
      <c r="B296" s="74"/>
      <c r="C296" s="74"/>
      <c r="D296" s="74"/>
      <c r="E296" s="75"/>
      <c r="F296" s="76"/>
      <c r="G296" s="77"/>
      <c r="H296" s="74"/>
      <c r="I296" s="74"/>
      <c r="J296" s="74"/>
      <c r="K296" s="74"/>
      <c r="L296" s="74"/>
      <c r="M296" s="74"/>
      <c r="N296" s="74"/>
      <c r="O296" s="78"/>
      <c r="P296" s="78"/>
      <c r="Q296" s="74"/>
      <c r="R296" s="74"/>
      <c r="S296" s="74"/>
      <c r="T296" s="74"/>
      <c r="U296" s="79"/>
      <c r="V296" s="79"/>
      <c r="W296" s="74" t="str">
        <f>IF(NOT(ISBLANK(Table1[Fecha Inicio])),YEAR(Table1[Fecha Inicio]),"")</f>
        <v/>
      </c>
      <c r="X296" s="80"/>
      <c r="Y296" s="77" t="str">
        <f>IF(AND(NOT(ISBLANK(Table1[Fecha Inicio])),NOT(ISBLANK(Table1[Fecha Fin])),YEAR(Table1[[#This Row],[Fecha Fin]]&gt;=Table1[[#This Row],[1er año]])),Table1[[#This Row],[1er año]]+1,"")</f>
        <v/>
      </c>
      <c r="Z296" s="80"/>
      <c r="AA296" s="77" t="str">
        <f>IF(AND(NOT(ISBLANK(Table1[Fecha Inicio])),NOT(ISBLANK(Table1[Fecha Fin])),YEAR(Table1[[#This Row],[Fecha Fin]])&gt;Table1[[#This Row],[2do Año]]),Table1[[#This Row],[2do Año]]+1,"")</f>
        <v/>
      </c>
      <c r="AB296" s="80"/>
      <c r="AC296" s="77" t="str">
        <f>IF(AND(NOT(ISBLANK(Table1[Fecha Inicio])),NOT(ISBLANK(Table1[Fecha Fin])),YEAR(Table1[[#This Row],[Fecha Fin]])&gt;Table1[[#This Row],[3er Año]]),Table1[[#This Row],[3er Año]]+1,"")</f>
        <v/>
      </c>
      <c r="AD296" s="80"/>
      <c r="AE296" s="80">
        <f>SUM(Table1[Presupuesto 1er Año],Table1[Presupuesto 2do Año],Table1[Presupuesto 3er Año],Table1[Presupuesto 4to Año])</f>
        <v>0</v>
      </c>
      <c r="AF296" s="81"/>
      <c r="AG296" s="74"/>
      <c r="AH296" s="74"/>
      <c r="AI296" s="74"/>
      <c r="AJ296" s="76"/>
      <c r="AK296" s="76"/>
      <c r="AL296" s="82" t="str">
        <f>IFERROR(IF($B$2= VLOOKUP(LEFT(Table1[Objetivo estratégico],255),Table2[[#All],[255 caracteres]:[CodObjEst]],2,FALSE), CONCATENATE($B$2,".",VLOOKUP(LEFT(Table1[Objetivo estratégico],255),Table2[[#All],[255 caracteres]:[CodObjEst]],3,FALSE)),""),"")</f>
        <v/>
      </c>
      <c r="AM296" s="83" t="str">
        <f>IFERROR(IF(AND(Table1[ID ObjEst]&lt;&gt;"",FIND(Table1[[#This Row],[ID ObjEst]], VLOOKUP(LEFT(Table1[Objetivo operativo],255),Table4[[#All],[255]:[SiglaObjOp]],3,FALSE))), CONCATENATE(VLOOKUP(LEFT(Table1[Objetivo operativo],255),Table4[[#All],[255]:[SiglaObjOp]],3,FALSE),""),""),"")</f>
        <v/>
      </c>
    </row>
    <row r="297" spans="1:39" ht="63.75" customHeight="1" x14ac:dyDescent="0.3">
      <c r="A297" s="74"/>
      <c r="B297" s="74"/>
      <c r="C297" s="74"/>
      <c r="D297" s="74"/>
      <c r="E297" s="75"/>
      <c r="F297" s="76"/>
      <c r="G297" s="77"/>
      <c r="H297" s="74"/>
      <c r="I297" s="74"/>
      <c r="J297" s="74"/>
      <c r="K297" s="74"/>
      <c r="L297" s="74"/>
      <c r="M297" s="74"/>
      <c r="N297" s="74"/>
      <c r="O297" s="78"/>
      <c r="P297" s="78"/>
      <c r="Q297" s="74"/>
      <c r="R297" s="74"/>
      <c r="S297" s="74"/>
      <c r="T297" s="74"/>
      <c r="U297" s="79"/>
      <c r="V297" s="79"/>
      <c r="W297" s="74" t="str">
        <f>IF(NOT(ISBLANK(Table1[Fecha Inicio])),YEAR(Table1[Fecha Inicio]),"")</f>
        <v/>
      </c>
      <c r="X297" s="80"/>
      <c r="Y297" s="77" t="str">
        <f>IF(AND(NOT(ISBLANK(Table1[Fecha Inicio])),NOT(ISBLANK(Table1[Fecha Fin])),YEAR(Table1[[#This Row],[Fecha Fin]]&gt;=Table1[[#This Row],[1er año]])),Table1[[#This Row],[1er año]]+1,"")</f>
        <v/>
      </c>
      <c r="Z297" s="80"/>
      <c r="AA297" s="77" t="str">
        <f>IF(AND(NOT(ISBLANK(Table1[Fecha Inicio])),NOT(ISBLANK(Table1[Fecha Fin])),YEAR(Table1[[#This Row],[Fecha Fin]])&gt;Table1[[#This Row],[2do Año]]),Table1[[#This Row],[2do Año]]+1,"")</f>
        <v/>
      </c>
      <c r="AB297" s="80"/>
      <c r="AC297" s="77" t="str">
        <f>IF(AND(NOT(ISBLANK(Table1[Fecha Inicio])),NOT(ISBLANK(Table1[Fecha Fin])),YEAR(Table1[[#This Row],[Fecha Fin]])&gt;Table1[[#This Row],[3er Año]]),Table1[[#This Row],[3er Año]]+1,"")</f>
        <v/>
      </c>
      <c r="AD297" s="80"/>
      <c r="AE297" s="80">
        <f>SUM(Table1[Presupuesto 1er Año],Table1[Presupuesto 2do Año],Table1[Presupuesto 3er Año],Table1[Presupuesto 4to Año])</f>
        <v>0</v>
      </c>
      <c r="AF297" s="81"/>
      <c r="AG297" s="74"/>
      <c r="AH297" s="74"/>
      <c r="AI297" s="74"/>
      <c r="AJ297" s="76"/>
      <c r="AK297" s="76"/>
      <c r="AL297" s="82" t="str">
        <f>IFERROR(IF($B$2= VLOOKUP(LEFT(Table1[Objetivo estratégico],255),Table2[[#All],[255 caracteres]:[CodObjEst]],2,FALSE), CONCATENATE($B$2,".",VLOOKUP(LEFT(Table1[Objetivo estratégico],255),Table2[[#All],[255 caracteres]:[CodObjEst]],3,FALSE)),""),"")</f>
        <v/>
      </c>
      <c r="AM297" s="83" t="str">
        <f>IFERROR(IF(AND(Table1[ID ObjEst]&lt;&gt;"",FIND(Table1[[#This Row],[ID ObjEst]], VLOOKUP(LEFT(Table1[Objetivo operativo],255),Table4[[#All],[255]:[SiglaObjOp]],3,FALSE))), CONCATENATE(VLOOKUP(LEFT(Table1[Objetivo operativo],255),Table4[[#All],[255]:[SiglaObjOp]],3,FALSE),""),""),"")</f>
        <v/>
      </c>
    </row>
    <row r="298" spans="1:39" ht="63.75" customHeight="1" x14ac:dyDescent="0.3">
      <c r="A298" s="74"/>
      <c r="B298" s="74"/>
      <c r="C298" s="74"/>
      <c r="D298" s="74"/>
      <c r="E298" s="75"/>
      <c r="F298" s="76"/>
      <c r="G298" s="77"/>
      <c r="H298" s="74"/>
      <c r="I298" s="74"/>
      <c r="J298" s="74"/>
      <c r="K298" s="74"/>
      <c r="L298" s="74"/>
      <c r="M298" s="74"/>
      <c r="N298" s="74"/>
      <c r="O298" s="78"/>
      <c r="P298" s="78"/>
      <c r="Q298" s="74"/>
      <c r="R298" s="74"/>
      <c r="S298" s="74"/>
      <c r="T298" s="74"/>
      <c r="U298" s="79"/>
      <c r="V298" s="79"/>
      <c r="W298" s="74" t="str">
        <f>IF(NOT(ISBLANK(Table1[Fecha Inicio])),YEAR(Table1[Fecha Inicio]),"")</f>
        <v/>
      </c>
      <c r="X298" s="80"/>
      <c r="Y298" s="77" t="str">
        <f>IF(AND(NOT(ISBLANK(Table1[Fecha Inicio])),NOT(ISBLANK(Table1[Fecha Fin])),YEAR(Table1[[#This Row],[Fecha Fin]]&gt;=Table1[[#This Row],[1er año]])),Table1[[#This Row],[1er año]]+1,"")</f>
        <v/>
      </c>
      <c r="Z298" s="80"/>
      <c r="AA298" s="77" t="str">
        <f>IF(AND(NOT(ISBLANK(Table1[Fecha Inicio])),NOT(ISBLANK(Table1[Fecha Fin])),YEAR(Table1[[#This Row],[Fecha Fin]])&gt;Table1[[#This Row],[2do Año]]),Table1[[#This Row],[2do Año]]+1,"")</f>
        <v/>
      </c>
      <c r="AB298" s="80"/>
      <c r="AC298" s="77" t="str">
        <f>IF(AND(NOT(ISBLANK(Table1[Fecha Inicio])),NOT(ISBLANK(Table1[Fecha Fin])),YEAR(Table1[[#This Row],[Fecha Fin]])&gt;Table1[[#This Row],[3er Año]]),Table1[[#This Row],[3er Año]]+1,"")</f>
        <v/>
      </c>
      <c r="AD298" s="80"/>
      <c r="AE298" s="80">
        <f>SUM(Table1[Presupuesto 1er Año],Table1[Presupuesto 2do Año],Table1[Presupuesto 3er Año],Table1[Presupuesto 4to Año])</f>
        <v>0</v>
      </c>
      <c r="AF298" s="81"/>
      <c r="AG298" s="74"/>
      <c r="AH298" s="74"/>
      <c r="AI298" s="74"/>
      <c r="AJ298" s="76"/>
      <c r="AK298" s="76"/>
      <c r="AL298" s="82" t="str">
        <f>IFERROR(IF($B$2= VLOOKUP(LEFT(Table1[Objetivo estratégico],255),Table2[[#All],[255 caracteres]:[CodObjEst]],2,FALSE), CONCATENATE($B$2,".",VLOOKUP(LEFT(Table1[Objetivo estratégico],255),Table2[[#All],[255 caracteres]:[CodObjEst]],3,FALSE)),""),"")</f>
        <v/>
      </c>
      <c r="AM298" s="83" t="str">
        <f>IFERROR(IF(AND(Table1[ID ObjEst]&lt;&gt;"",FIND(Table1[[#This Row],[ID ObjEst]], VLOOKUP(LEFT(Table1[Objetivo operativo],255),Table4[[#All],[255]:[SiglaObjOp]],3,FALSE))), CONCATENATE(VLOOKUP(LEFT(Table1[Objetivo operativo],255),Table4[[#All],[255]:[SiglaObjOp]],3,FALSE),""),""),"")</f>
        <v/>
      </c>
    </row>
    <row r="299" spans="1:39" ht="63.75" customHeight="1" x14ac:dyDescent="0.3">
      <c r="A299" s="74"/>
      <c r="B299" s="74"/>
      <c r="C299" s="74"/>
      <c r="D299" s="74"/>
      <c r="E299" s="75"/>
      <c r="F299" s="76"/>
      <c r="G299" s="77"/>
      <c r="H299" s="74"/>
      <c r="I299" s="74"/>
      <c r="J299" s="74"/>
      <c r="K299" s="74"/>
      <c r="L299" s="74"/>
      <c r="M299" s="74"/>
      <c r="N299" s="74"/>
      <c r="O299" s="78"/>
      <c r="P299" s="78"/>
      <c r="Q299" s="74"/>
      <c r="R299" s="74"/>
      <c r="S299" s="74"/>
      <c r="T299" s="74"/>
      <c r="U299" s="79"/>
      <c r="V299" s="79"/>
      <c r="W299" s="74" t="str">
        <f>IF(NOT(ISBLANK(Table1[Fecha Inicio])),YEAR(Table1[Fecha Inicio]),"")</f>
        <v/>
      </c>
      <c r="X299" s="80"/>
      <c r="Y299" s="77" t="str">
        <f>IF(AND(NOT(ISBLANK(Table1[Fecha Inicio])),NOT(ISBLANK(Table1[Fecha Fin])),YEAR(Table1[[#This Row],[Fecha Fin]]&gt;=Table1[[#This Row],[1er año]])),Table1[[#This Row],[1er año]]+1,"")</f>
        <v/>
      </c>
      <c r="Z299" s="80"/>
      <c r="AA299" s="77" t="str">
        <f>IF(AND(NOT(ISBLANK(Table1[Fecha Inicio])),NOT(ISBLANK(Table1[Fecha Fin])),YEAR(Table1[[#This Row],[Fecha Fin]])&gt;Table1[[#This Row],[2do Año]]),Table1[[#This Row],[2do Año]]+1,"")</f>
        <v/>
      </c>
      <c r="AB299" s="80"/>
      <c r="AC299" s="77" t="str">
        <f>IF(AND(NOT(ISBLANK(Table1[Fecha Inicio])),NOT(ISBLANK(Table1[Fecha Fin])),YEAR(Table1[[#This Row],[Fecha Fin]])&gt;Table1[[#This Row],[3er Año]]),Table1[[#This Row],[3er Año]]+1,"")</f>
        <v/>
      </c>
      <c r="AD299" s="80"/>
      <c r="AE299" s="80">
        <f>SUM(Table1[Presupuesto 1er Año],Table1[Presupuesto 2do Año],Table1[Presupuesto 3er Año],Table1[Presupuesto 4to Año])</f>
        <v>0</v>
      </c>
      <c r="AF299" s="81"/>
      <c r="AG299" s="74"/>
      <c r="AH299" s="74"/>
      <c r="AI299" s="74"/>
      <c r="AJ299" s="76"/>
      <c r="AK299" s="76"/>
      <c r="AL299" s="82" t="str">
        <f>IFERROR(IF($B$2= VLOOKUP(LEFT(Table1[Objetivo estratégico],255),Table2[[#All],[255 caracteres]:[CodObjEst]],2,FALSE), CONCATENATE($B$2,".",VLOOKUP(LEFT(Table1[Objetivo estratégico],255),Table2[[#All],[255 caracteres]:[CodObjEst]],3,FALSE)),""),"")</f>
        <v/>
      </c>
      <c r="AM299" s="83" t="str">
        <f>IFERROR(IF(AND(Table1[ID ObjEst]&lt;&gt;"",FIND(Table1[[#This Row],[ID ObjEst]], VLOOKUP(LEFT(Table1[Objetivo operativo],255),Table4[[#All],[255]:[SiglaObjOp]],3,FALSE))), CONCATENATE(VLOOKUP(LEFT(Table1[Objetivo operativo],255),Table4[[#All],[255]:[SiglaObjOp]],3,FALSE),""),""),"")</f>
        <v/>
      </c>
    </row>
    <row r="300" spans="1:39" ht="63.75" customHeight="1" x14ac:dyDescent="0.3">
      <c r="A300" s="74"/>
      <c r="B300" s="74"/>
      <c r="C300" s="74"/>
      <c r="D300" s="74"/>
      <c r="E300" s="75"/>
      <c r="F300" s="76"/>
      <c r="G300" s="77"/>
      <c r="H300" s="74"/>
      <c r="I300" s="74"/>
      <c r="J300" s="74"/>
      <c r="K300" s="74"/>
      <c r="L300" s="74"/>
      <c r="M300" s="74"/>
      <c r="N300" s="74"/>
      <c r="O300" s="78"/>
      <c r="P300" s="78"/>
      <c r="Q300" s="74"/>
      <c r="R300" s="74"/>
      <c r="S300" s="74"/>
      <c r="T300" s="74"/>
      <c r="U300" s="79"/>
      <c r="V300" s="79"/>
      <c r="W300" s="74" t="str">
        <f>IF(NOT(ISBLANK(Table1[Fecha Inicio])),YEAR(Table1[Fecha Inicio]),"")</f>
        <v/>
      </c>
      <c r="X300" s="80"/>
      <c r="Y300" s="77" t="str">
        <f>IF(AND(NOT(ISBLANK(Table1[Fecha Inicio])),NOT(ISBLANK(Table1[Fecha Fin])),YEAR(Table1[[#This Row],[Fecha Fin]]&gt;=Table1[[#This Row],[1er año]])),Table1[[#This Row],[1er año]]+1,"")</f>
        <v/>
      </c>
      <c r="Z300" s="80"/>
      <c r="AA300" s="77" t="str">
        <f>IF(AND(NOT(ISBLANK(Table1[Fecha Inicio])),NOT(ISBLANK(Table1[Fecha Fin])),YEAR(Table1[[#This Row],[Fecha Fin]])&gt;Table1[[#This Row],[2do Año]]),Table1[[#This Row],[2do Año]]+1,"")</f>
        <v/>
      </c>
      <c r="AB300" s="80"/>
      <c r="AC300" s="77" t="str">
        <f>IF(AND(NOT(ISBLANK(Table1[Fecha Inicio])),NOT(ISBLANK(Table1[Fecha Fin])),YEAR(Table1[[#This Row],[Fecha Fin]])&gt;Table1[[#This Row],[3er Año]]),Table1[[#This Row],[3er Año]]+1,"")</f>
        <v/>
      </c>
      <c r="AD300" s="80"/>
      <c r="AE300" s="80">
        <f>SUM(Table1[Presupuesto 1er Año],Table1[Presupuesto 2do Año],Table1[Presupuesto 3er Año],Table1[Presupuesto 4to Año])</f>
        <v>0</v>
      </c>
      <c r="AF300" s="81"/>
      <c r="AG300" s="74"/>
      <c r="AH300" s="74"/>
      <c r="AI300" s="74"/>
      <c r="AJ300" s="76"/>
      <c r="AK300" s="76"/>
      <c r="AL300" s="82" t="str">
        <f>IFERROR(IF($B$2= VLOOKUP(LEFT(Table1[Objetivo estratégico],255),Table2[[#All],[255 caracteres]:[CodObjEst]],2,FALSE), CONCATENATE($B$2,".",VLOOKUP(LEFT(Table1[Objetivo estratégico],255),Table2[[#All],[255 caracteres]:[CodObjEst]],3,FALSE)),""),"")</f>
        <v/>
      </c>
      <c r="AM300" s="83" t="str">
        <f>IFERROR(IF(AND(Table1[ID ObjEst]&lt;&gt;"",FIND(Table1[[#This Row],[ID ObjEst]], VLOOKUP(LEFT(Table1[Objetivo operativo],255),Table4[[#All],[255]:[SiglaObjOp]],3,FALSE))), CONCATENATE(VLOOKUP(LEFT(Table1[Objetivo operativo],255),Table4[[#All],[255]:[SiglaObjOp]],3,FALSE),""),""),"")</f>
        <v/>
      </c>
    </row>
  </sheetData>
  <sheetProtection algorithmName="SHA-512" hashValue="L9QMoC/cdKZ4akG6w9AUr0Zpvgt2RfjYQnyZAIDDRhcqBthMOWFWniLVgjORcNXlFDbqDkmTu5FHhWQRjVFCMg==" saltValue="nQ1W6MxsJyq3W65Ip8OG7w==" spinCount="100000" sheet="1" objects="1" scenarios="1" formatCells="0" formatColumns="0" formatRows="0" insertColumns="0" insertRows="0" insertHyperlinks="0" deleteColumns="0" deleteRows="0" sort="0" autoFilter="0" pivotTables="0"/>
  <dataConsolidate/>
  <mergeCells count="8">
    <mergeCell ref="AF3:AK3"/>
    <mergeCell ref="Q4:T4"/>
    <mergeCell ref="B1:C1"/>
    <mergeCell ref="G3:K3"/>
    <mergeCell ref="O3:T3"/>
    <mergeCell ref="A3:F3"/>
    <mergeCell ref="L3:N3"/>
    <mergeCell ref="U3:AE3"/>
  </mergeCells>
  <conditionalFormatting sqref="C6:C300">
    <cfRule type="expression" dxfId="68" priority="4">
      <formula>$AL$6="Si"</formula>
    </cfRule>
  </conditionalFormatting>
  <conditionalFormatting sqref="B6:B300">
    <cfRule type="expression" dxfId="67" priority="5">
      <formula>#REF!="Si"</formula>
    </cfRule>
  </conditionalFormatting>
  <conditionalFormatting sqref="B1:C1">
    <cfRule type="cellIs" dxfId="66" priority="1" operator="equal">
      <formula>"Primero seleccioná tu jurisdicción"</formula>
    </cfRule>
  </conditionalFormatting>
  <dataValidations count="16">
    <dataValidation type="textLength" showInputMessage="1" showErrorMessage="1" sqref="L6:L300 F6:F300">
      <formula1>1</formula1>
      <formula2>512</formula2>
    </dataValidation>
    <dataValidation type="decimal" operator="greaterThanOrEqual" showInputMessage="1" showErrorMessage="1" sqref="X6:X300 Z6:Z300 AB6:AB300 AD6:AD300">
      <formula1>0</formula1>
    </dataValidation>
    <dataValidation type="textLength" operator="greaterThan" showInputMessage="1" showErrorMessage="1" sqref="D6:D300">
      <formula1>1</formula1>
    </dataValidation>
    <dataValidation type="date" operator="greaterThan" showInputMessage="1" showErrorMessage="1" errorTitle="Error" error="El campo es requerido para poder importar un proyecto." sqref="U6:U300">
      <formula1>40179</formula1>
    </dataValidation>
    <dataValidation type="whole" showInputMessage="1" showErrorMessage="1" errorTitle="Error" error="El valor ingresado es inválido. Ingresá un valor numérico y entero." sqref="G6:G300">
      <formula1>0</formula1>
      <formula2>2147483647</formula2>
    </dataValidation>
    <dataValidation showInputMessage="1" showErrorMessage="1" sqref="P6:P300"/>
    <dataValidation allowBlank="1" showErrorMessage="1" promptTitle="Seleccione..." sqref="AL1"/>
    <dataValidation type="custom" showInputMessage="1" showErrorMessage="1" errorTitle="Error" error="El valor ingresado es inválido. Ingresá un valor numérico." sqref="E6:E300">
      <formula1>ISNUMBER(E6)</formula1>
    </dataValidation>
    <dataValidation type="textLength" operator="lessThan" allowBlank="1" showDropDown="1" showInputMessage="1" showErrorMessage="1" sqref="N6:N300">
      <formula1>512</formula1>
    </dataValidation>
    <dataValidation allowBlank="1" showErrorMessage="1" sqref="AG5"/>
    <dataValidation type="list" errorStyle="warning" showInputMessage="1" showErrorMessage="1" errorTitle="Objetivo estratégico nuevo" error="Cuando importes este archivo, estarás registrando un nuevo objetivo estratégico para la jurisdicción." sqref="B6:B300">
      <formula1>INDIRECT($B$2)</formula1>
    </dataValidation>
    <dataValidation type="list" allowBlank="1" showInputMessage="1" showErrorMessage="1" errorTitle="Error" error="El valor ingresado es inválido. Seleccioná un valor de la lista." sqref="M6:M300">
      <formula1>INDIRECT(CONCATENATE($B$2,".Areas"))</formula1>
    </dataValidation>
    <dataValidation type="list" allowBlank="1" showErrorMessage="1" promptTitle="Seleccione..." sqref="AL3">
      <formula1>$AH$2:$AH$17</formula1>
    </dataValidation>
    <dataValidation type="list" errorStyle="warning" showInputMessage="1" showErrorMessage="1" errorTitle="Objetivo operativo nuevo" error="Cuando importes este archivo, estarás registrando un nuevo objetivo operativo para el objetivo estratégico." sqref="C6:C300">
      <formula1>INDIRECT(AL6)</formula1>
    </dataValidation>
    <dataValidation type="textLength" showInputMessage="1" showErrorMessage="1" errorTitle="Error" error="El campo es requerido para poder importar el proyecto." sqref="A6:A300">
      <formula1>1</formula1>
      <formula2>512</formula2>
    </dataValidation>
    <dataValidation type="date" operator="greaterThan" showInputMessage="1" showErrorMessage="1" errorTitle="Error" error="El campo es requerido para poder importar un proyecto._x000a_Chequeá que sea mayor a la Fecha de Inicio" sqref="V6:V300">
      <formula1>U6</formula1>
    </dataValidation>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0">
        <x14:dataValidation type="list" showInputMessage="1" showErrorMessage="1" errorTitle="Error" error="El valor ingresado es inválido. Seleccioná un valor de la lista.">
          <x14:formula1>
            <xm:f>Referencias!$I$2:$I$3</xm:f>
          </x14:formula1>
          <xm:sqref>AJ6:AJ300</xm:sqref>
        </x14:dataValidation>
        <x14:dataValidation type="list" allowBlank="1" showInputMessage="1" showErrorMessage="1" errorTitle="Error" error="El valor ingresado es inválido. Seleccioná un valor de la lista.">
          <x14:formula1>
            <xm:f>Referencias!$A$2:$A$15</xm:f>
          </x14:formula1>
          <xm:sqref>I6:K300</xm:sqref>
        </x14:dataValidation>
        <x14:dataValidation type="list" showInputMessage="1" showErrorMessage="1" errorTitle="Error" error="El valor ingresado es inválido. Seleccioná un valor de la lista.">
          <x14:formula1>
            <xm:f>Referencias!$C$2:$C$5</xm:f>
          </x14:formula1>
          <xm:sqref>O6:O300</xm:sqref>
        </x14:dataValidation>
        <x14:dataValidation type="list" showInputMessage="1" showErrorMessage="1" errorTitle="Error" error="El valor ingresado es inválido. Seleccioná un valor de la lista.">
          <x14:formula1>
            <xm:f>Referencias!$E$2:$E$3</xm:f>
          </x14:formula1>
          <xm:sqref>AF6:AF300</xm:sqref>
        </x14:dataValidation>
        <x14:dataValidation type="list" showInputMessage="1" showErrorMessage="1" errorTitle="Error" error="El valor ingresado es inválido. Seleccioná un valor de la lista.">
          <x14:formula1>
            <xm:f>Referencias!$K$2:$K$4</xm:f>
          </x14:formula1>
          <xm:sqref>AK6:AK300</xm:sqref>
        </x14:dataValidation>
        <x14:dataValidation type="list" showInputMessage="1" showErrorMessage="1" errorTitle="Error" error="El valor ingresado es inválido. Seleccioná un valor de la lista.">
          <x14:formula1>
            <xm:f>Referencias!$A$2:$A$15</xm:f>
          </x14:formula1>
          <xm:sqref>H6:H300</xm:sqref>
        </x14:dataValidation>
        <x14:dataValidation type="list" allowBlank="1" showInputMessage="1" showErrorMessage="1" errorTitle="Error" error="El valor ingresado es inválido. Seleccioná un valor de la lista.">
          <x14:formula1>
            <xm:f>Referencias!$M$2:$M$16</xm:f>
          </x14:formula1>
          <xm:sqref>Q6:T300</xm:sqref>
        </x14:dataValidation>
        <x14:dataValidation type="list" allowBlank="1" showErrorMessage="1" errorTitle="Error" error="El valor ingresado es inválido. Seleccioná un valor de la lista.">
          <x14:formula1>
            <xm:f>Referencias!$G$2:$G$6</xm:f>
          </x14:formula1>
          <xm:sqref>AH6:AI300</xm:sqref>
        </x14:dataValidation>
        <x14:dataValidation type="list" showInputMessage="1" showErrorMessage="1" errorTitle="Error" error="El valor ingresado es inválido. Seleccioná un valor de la lista.">
          <x14:formula1>
            <xm:f>Referencias!$G$2:$G$6</xm:f>
          </x14:formula1>
          <xm:sqref>AG6:AG300</xm:sqref>
        </x14:dataValidation>
        <x14:dataValidation type="list" allowBlank="1" showErrorMessage="1" errorTitle="Error" error="Jurisdicción inválida. Buscá tu jurisdicción en la lista." promptTitle="Seleccione...">
          <x14:formula1>
            <xm:f>Referencias!$O$2:$O$32</xm:f>
          </x14:formula1>
          <xm:sqref>B1:C1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8"/>
  <sheetViews>
    <sheetView zoomScale="85" zoomScaleNormal="85" workbookViewId="0">
      <selection activeCell="C17" sqref="C17"/>
    </sheetView>
  </sheetViews>
  <sheetFormatPr defaultRowHeight="15" x14ac:dyDescent="0.25"/>
  <cols>
    <col min="1" max="1" width="36" style="14" customWidth="1"/>
    <col min="2" max="2" width="1.5703125" style="14" customWidth="1"/>
    <col min="3" max="3" width="43.140625" style="14" customWidth="1"/>
    <col min="4" max="4" width="5.140625" style="14" customWidth="1"/>
    <col min="5" max="5" width="36" style="14" customWidth="1"/>
    <col min="6" max="6" width="1.5703125" style="14" customWidth="1"/>
    <col min="7" max="7" width="43.140625" style="14" customWidth="1"/>
    <col min="8" max="16384" width="9.140625" style="14"/>
  </cols>
  <sheetData>
    <row r="2" spans="1:7" ht="118.5" customHeight="1" x14ac:dyDescent="0.25">
      <c r="C2" s="21" t="s">
        <v>580</v>
      </c>
      <c r="D2" s="21"/>
      <c r="E2" s="22"/>
      <c r="F2" s="22"/>
      <c r="G2" s="21" t="s">
        <v>582</v>
      </c>
    </row>
    <row r="3" spans="1:7" s="27" customFormat="1" ht="30" customHeight="1" x14ac:dyDescent="0.25">
      <c r="A3" s="92" t="s">
        <v>587</v>
      </c>
      <c r="B3" s="92"/>
      <c r="C3" s="92"/>
      <c r="D3" s="26"/>
      <c r="E3" s="95" t="s">
        <v>586</v>
      </c>
      <c r="F3" s="95"/>
      <c r="G3" s="95"/>
    </row>
    <row r="4" spans="1:7" ht="7.5" customHeight="1" x14ac:dyDescent="0.25">
      <c r="A4" s="32"/>
      <c r="B4" s="32"/>
      <c r="C4" s="32"/>
      <c r="D4" s="32"/>
      <c r="E4" s="33"/>
      <c r="F4" s="33"/>
      <c r="G4" s="34"/>
    </row>
    <row r="5" spans="1:7" ht="11.25" customHeight="1" x14ac:dyDescent="0.25">
      <c r="A5" s="24"/>
      <c r="B5" s="24"/>
      <c r="C5" s="24"/>
      <c r="D5" s="24"/>
      <c r="E5" s="22"/>
      <c r="F5" s="22"/>
      <c r="G5" s="23"/>
    </row>
    <row r="6" spans="1:7" ht="120" customHeight="1" x14ac:dyDescent="0.25">
      <c r="C6" s="21" t="s">
        <v>581</v>
      </c>
      <c r="D6" s="21"/>
      <c r="E6" s="22"/>
      <c r="F6" s="22"/>
      <c r="G6" s="21" t="s">
        <v>583</v>
      </c>
    </row>
    <row r="7" spans="1:7" s="25" customFormat="1" ht="30" customHeight="1" x14ac:dyDescent="0.25">
      <c r="A7" s="93" t="s">
        <v>584</v>
      </c>
      <c r="B7" s="93"/>
      <c r="C7" s="93"/>
      <c r="E7" s="94" t="s">
        <v>585</v>
      </c>
      <c r="F7" s="94"/>
      <c r="G7" s="94"/>
    </row>
    <row r="8" spans="1:7" ht="7.5" customHeight="1" x14ac:dyDescent="0.25">
      <c r="A8" s="35"/>
      <c r="B8" s="35"/>
      <c r="C8" s="35"/>
      <c r="D8" s="35"/>
      <c r="E8" s="35"/>
      <c r="F8" s="35"/>
      <c r="G8" s="35"/>
    </row>
  </sheetData>
  <sheetProtection algorithmName="SHA-512" hashValue="UPA/ldBxOh+oLaaGGf1+WChQZCL9o0nrc3tyMjoOnclS9J1w7agGlZog33c7tsXenZm8Ch6uIiaA3vf1vZ9WBw==" saltValue="Vk8Y/mfrwreWtOTcbmuT+w==" spinCount="100000" sheet="1" objects="1" scenarios="1"/>
  <mergeCells count="4">
    <mergeCell ref="A3:C3"/>
    <mergeCell ref="A7:C7"/>
    <mergeCell ref="E7:G7"/>
    <mergeCell ref="E3:G3"/>
  </mergeCells>
  <pageMargins left="0.7" right="0.7" top="0.75" bottom="0.75" header="0.3" footer="0.3"/>
  <pageSetup orientation="portrait" horizontalDpi="4294967295" verticalDpi="429496729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370"/>
  <sheetViews>
    <sheetView zoomScaleNormal="100" workbookViewId="0">
      <selection activeCell="B35" sqref="B35"/>
    </sheetView>
  </sheetViews>
  <sheetFormatPr defaultRowHeight="15" customHeight="1" x14ac:dyDescent="0.25"/>
  <cols>
    <col min="1" max="1" width="50.7109375" customWidth="1"/>
    <col min="2" max="2" width="58.140625" bestFit="1" customWidth="1"/>
    <col min="3" max="3" width="61.7109375" customWidth="1"/>
    <col min="4" max="4" width="64.7109375" customWidth="1"/>
    <col min="5" max="5" width="18.28515625" bestFit="1" customWidth="1"/>
    <col min="6" max="6" width="15.28515625" customWidth="1"/>
    <col min="7" max="7" width="33.5703125" customWidth="1"/>
    <col min="8" max="8" width="54.85546875" style="13" customWidth="1"/>
    <col min="9" max="9" width="66.140625" style="13" customWidth="1"/>
    <col min="10" max="10" width="16.85546875" style="13" customWidth="1"/>
    <col min="11" max="11" width="23.42578125" style="13" customWidth="1"/>
    <col min="12" max="12" width="140.5703125" style="13" customWidth="1"/>
    <col min="13" max="13" width="61" style="13" hidden="1" customWidth="1"/>
    <col min="14" max="14" width="16.7109375" bestFit="1" customWidth="1"/>
    <col min="15" max="15" width="19.85546875" bestFit="1" customWidth="1"/>
  </cols>
  <sheetData>
    <row r="1" spans="1:15" ht="15" customHeight="1" x14ac:dyDescent="0.25">
      <c r="A1" s="2" t="s">
        <v>68</v>
      </c>
      <c r="B1" s="2" t="s">
        <v>62</v>
      </c>
      <c r="C1" s="2" t="s">
        <v>568</v>
      </c>
      <c r="D1" s="2" t="s">
        <v>567</v>
      </c>
      <c r="E1" s="4" t="s">
        <v>569</v>
      </c>
      <c r="G1" s="36" t="s">
        <v>68</v>
      </c>
      <c r="H1" s="13" t="s">
        <v>68</v>
      </c>
      <c r="I1" s="36" t="s">
        <v>62</v>
      </c>
      <c r="J1" s="36" t="s">
        <v>569</v>
      </c>
      <c r="K1" s="36" t="s">
        <v>570</v>
      </c>
      <c r="L1" s="59" t="s">
        <v>63</v>
      </c>
      <c r="M1" s="59" t="s">
        <v>1010</v>
      </c>
      <c r="N1" s="49" t="s">
        <v>590</v>
      </c>
      <c r="O1" s="39" t="s">
        <v>623</v>
      </c>
    </row>
    <row r="2" spans="1:15" ht="15" customHeight="1" x14ac:dyDescent="0.25">
      <c r="A2" t="s">
        <v>69</v>
      </c>
      <c r="B2" s="3" t="s">
        <v>91</v>
      </c>
      <c r="C2" s="3" t="str">
        <f>LEFT(Table2[[#This Row],[Objetivo estratégico]],255)</f>
        <v>Aumentar la proximidad ciudadana a traves de un modelo participativo y transparente</v>
      </c>
      <c r="D2" t="str">
        <f>VLOOKUP(Table2[[#This Row],[Jurisdicción]],Table5[#All],2,FALSE)</f>
        <v>AGC</v>
      </c>
      <c r="E2">
        <v>1</v>
      </c>
      <c r="H2" s="37" t="s">
        <v>69</v>
      </c>
      <c r="I2" s="38" t="s">
        <v>91</v>
      </c>
      <c r="J2" s="38">
        <f>VLOOKUP(LEFT(Table4[[#This Row],[Objetivo estratégico]],255),Table2[[#All],[255 caracteres]:[CodObjEst]],3,FALSE)</f>
        <v>1</v>
      </c>
      <c r="K2" s="38" t="str">
        <f>CONCATENATE(VLOOKUP(Table4[[#This Row],[Jurisdicción]],Table5[#All],2,FALSE),".",Table4[[#This Row],[CodObjEst]])</f>
        <v>AGC.1</v>
      </c>
      <c r="L2" s="38" t="s">
        <v>92</v>
      </c>
      <c r="M2" s="38" t="str">
        <f>LEFT(Table4[[#This Row],[Objetivo operativo]],255)</f>
        <v>Realizar acciones de prevención y cercania con el vecino</v>
      </c>
      <c r="N2">
        <v>1</v>
      </c>
      <c r="O2" s="39" t="str">
        <f t="shared" ref="O2:O65" si="0">CONCATENATE(K:K,".",N:N)</f>
        <v>AGC.1.1</v>
      </c>
    </row>
    <row r="3" spans="1:15" ht="15" customHeight="1" x14ac:dyDescent="0.25">
      <c r="A3" t="s">
        <v>69</v>
      </c>
      <c r="B3" s="3" t="s">
        <v>88</v>
      </c>
      <c r="C3" s="3" t="str">
        <f>LEFT(Table2[[#This Row],[Objetivo estratégico]],255)</f>
        <v>Fortalecer un modelo de inspección amplio e inteligente, integrado con el esquema sancionatorio que acompañe al vecino a desarrollar una conducta apegada a las normas de buena convivencia.</v>
      </c>
      <c r="D3" t="str">
        <f>VLOOKUP(Table2[[#This Row],[Jurisdicción]],Table5[#All],2,FALSE)</f>
        <v>AGC</v>
      </c>
      <c r="E3">
        <f>IF(Table2[[#This Row],[SiglaJur]]=D2,E2+1,1)</f>
        <v>2</v>
      </c>
      <c r="H3" s="37" t="s">
        <v>69</v>
      </c>
      <c r="I3" s="38" t="s">
        <v>88</v>
      </c>
      <c r="J3" s="38">
        <f>VLOOKUP(LEFT(Table4[[#This Row],[Objetivo estratégico]],255),Table2[[#All],[255 caracteres]:[CodObjEst]],3,FALSE)</f>
        <v>2</v>
      </c>
      <c r="K3" s="38" t="str">
        <f>CONCATENATE(VLOOKUP(Table4[[#This Row],[Jurisdicción]],Table5[#All],2,FALSE),".",Table4[[#This Row],[CodObjEst]])</f>
        <v>AGC.2</v>
      </c>
      <c r="L3" s="38" t="s">
        <v>89</v>
      </c>
      <c r="M3" s="38" t="str">
        <f>LEFT(Table4[[#This Row],[Objetivo operativo]],255)</f>
        <v>Centralizar y coordinar los esfuerzos inspectivos (Poder de Policía) del GCABA en un solo ámbito de aplicación a fin de llevar adelante una política Gubernamental unificada en materia inspectiva.</v>
      </c>
      <c r="N3">
        <f>IF(Table4[[#This Row],[SiglaObjEst]]=K2,N2+1,1)</f>
        <v>1</v>
      </c>
      <c r="O3" s="39" t="str">
        <f t="shared" si="0"/>
        <v>AGC.2.1</v>
      </c>
    </row>
    <row r="4" spans="1:15" ht="15" customHeight="1" x14ac:dyDescent="0.25">
      <c r="A4" t="s">
        <v>69</v>
      </c>
      <c r="B4" s="3" t="s">
        <v>85</v>
      </c>
      <c r="C4" s="3" t="str">
        <f>LEFT(Table2[[#This Row],[Objetivo estratégico]],255)</f>
        <v>Integrar todos los Organismos Administrativos Permisionarios en un Organismo único de Registración y Normalización de datos (permisos y habilitaciones productivas y comerciales) desarrollando un único canal de interacción con el vecino que agilice los ser</v>
      </c>
      <c r="D4" t="str">
        <f>VLOOKUP(Table2[[#This Row],[Jurisdicción]],Table5[#All],2,FALSE)</f>
        <v>AGC</v>
      </c>
      <c r="E4">
        <f>IF(Table2[[#This Row],[SiglaJur]]=D3,E3+1,1)</f>
        <v>3</v>
      </c>
      <c r="H4" s="37" t="s">
        <v>69</v>
      </c>
      <c r="I4" s="38" t="s">
        <v>88</v>
      </c>
      <c r="J4" s="38">
        <f>VLOOKUP(LEFT(Table4[[#This Row],[Objetivo estratégico]],255),Table2[[#All],[255 caracteres]:[CodObjEst]],3,FALSE)</f>
        <v>2</v>
      </c>
      <c r="K4" s="38" t="str">
        <f>CONCATENATE(VLOOKUP(Table4[[#This Row],[Jurisdicción]],Table5[#All],2,FALSE),".",Table4[[#This Row],[CodObjEst]])</f>
        <v>AGC.2</v>
      </c>
      <c r="L4" s="38" t="s">
        <v>90</v>
      </c>
      <c r="M4" s="38" t="str">
        <f>LEFT(Table4[[#This Row],[Objetivo operativo]],255)</f>
        <v>Incrementar la calidad de las inspecciones, incorporando nuevas herramientas de gestión y mejorando las existentes.</v>
      </c>
      <c r="N4">
        <f>IF(Table4[[#This Row],[SiglaObjEst]]=K3,N3+1,1)</f>
        <v>2</v>
      </c>
      <c r="O4" s="39" t="str">
        <f t="shared" si="0"/>
        <v>AGC.2.2</v>
      </c>
    </row>
    <row r="5" spans="1:15" ht="15" customHeight="1" x14ac:dyDescent="0.25">
      <c r="A5" t="s">
        <v>70</v>
      </c>
      <c r="B5" s="3" t="s">
        <v>95</v>
      </c>
      <c r="C5" s="3" t="str">
        <f>LEFT(Table2[[#This Row],[Objetivo estratégico]],255)</f>
        <v>Acompañar y propiciar el desarrollo de empresas, con foco en las Pymes y Mypes</v>
      </c>
      <c r="D5" t="str">
        <f>VLOOKUP(Table2[[#This Row],[Jurisdicción]],Table5[#All],2,FALSE)</f>
        <v>BCBA</v>
      </c>
      <c r="E5">
        <f>IF(Table2[[#This Row],[SiglaJur]]=D4,E4+1,1)</f>
        <v>1</v>
      </c>
      <c r="H5" s="37" t="s">
        <v>69</v>
      </c>
      <c r="I5" s="38" t="s">
        <v>85</v>
      </c>
      <c r="J5" s="38">
        <f>VLOOKUP(LEFT(Table4[[#This Row],[Objetivo estratégico]],255),Table2[[#All],[255 caracteres]:[CodObjEst]],3,FALSE)</f>
        <v>3</v>
      </c>
      <c r="K5" s="38" t="str">
        <f>CONCATENATE(VLOOKUP(Table4[[#This Row],[Jurisdicción]],Table5[#All],2,FALSE),".",Table4[[#This Row],[CodObjEst]])</f>
        <v>AGC.3</v>
      </c>
      <c r="L5" s="38" t="s">
        <v>86</v>
      </c>
      <c r="M5" s="38" t="str">
        <f>LEFT(Table4[[#This Row],[Objetivo operativo]],255)</f>
        <v>Consolidar y agilizar el tratamiento digital de los procesos de habilitación y registro.</v>
      </c>
      <c r="N5">
        <f>IF(Table4[[#This Row],[SiglaObjEst]]=K4,N4+1,1)</f>
        <v>1</v>
      </c>
      <c r="O5" s="39" t="str">
        <f t="shared" si="0"/>
        <v>AGC.3.1</v>
      </c>
    </row>
    <row r="6" spans="1:15" ht="15" customHeight="1" x14ac:dyDescent="0.25">
      <c r="A6" t="s">
        <v>70</v>
      </c>
      <c r="B6" s="3" t="s">
        <v>93</v>
      </c>
      <c r="C6" s="3" t="str">
        <f>LEFT(Table2[[#This Row],[Objetivo estratégico]],255)</f>
        <v>Ampliar la llegada de la propuesta de valor de los productos y servicios del Banco Ciudad a una mayor cantidad de ciudadanos</v>
      </c>
      <c r="D6" t="str">
        <f>VLOOKUP(Table2[[#This Row],[Jurisdicción]],Table5[#All],2,FALSE)</f>
        <v>BCBA</v>
      </c>
      <c r="E6">
        <f>IF(Table2[[#This Row],[SiglaJur]]=D5,E5+1,1)</f>
        <v>2</v>
      </c>
      <c r="H6" s="37" t="s">
        <v>69</v>
      </c>
      <c r="I6" s="38" t="s">
        <v>85</v>
      </c>
      <c r="J6" s="38">
        <f>VLOOKUP(LEFT(Table4[[#This Row],[Objetivo estratégico]],255),Table2[[#All],[255 caracteres]:[CodObjEst]],3,FALSE)</f>
        <v>3</v>
      </c>
      <c r="K6" s="38" t="str">
        <f>CONCATENATE(VLOOKUP(Table4[[#This Row],[Jurisdicción]],Table5[#All],2,FALSE),".",Table4[[#This Row],[CodObjEst]])</f>
        <v>AGC.3</v>
      </c>
      <c r="L6" s="38" t="s">
        <v>87</v>
      </c>
      <c r="M6" s="38" t="str">
        <f>LEFT(Table4[[#This Row],[Objetivo operativo]],255)</f>
        <v>Redefinir normas de seguridad a fin de regularizar las actividades en función de su realidad y problemática actual</v>
      </c>
      <c r="N6">
        <f>IF(Table4[[#This Row],[SiglaObjEst]]=K5,N5+1,1)</f>
        <v>2</v>
      </c>
      <c r="O6" s="39" t="str">
        <f t="shared" si="0"/>
        <v>AGC.3.2</v>
      </c>
    </row>
    <row r="7" spans="1:15" ht="15" customHeight="1" x14ac:dyDescent="0.25">
      <c r="A7" t="s">
        <v>70</v>
      </c>
      <c r="B7" s="3" t="s">
        <v>97</v>
      </c>
      <c r="C7" s="3" t="str">
        <f>LEFT(Table2[[#This Row],[Objetivo estratégico]],255)</f>
        <v>Lograr una rentabilidad sustentable de largo plazo para el Banco</v>
      </c>
      <c r="D7" t="str">
        <f>VLOOKUP(Table2[[#This Row],[Jurisdicción]],Table5[#All],2,FALSE)</f>
        <v>BCBA</v>
      </c>
      <c r="E7">
        <f>IF(Table2[[#This Row],[SiglaJur]]=D6,E6+1,1)</f>
        <v>3</v>
      </c>
      <c r="H7" s="37" t="s">
        <v>70</v>
      </c>
      <c r="I7" s="38" t="s">
        <v>95</v>
      </c>
      <c r="J7" s="38">
        <f>VLOOKUP(LEFT(Table4[[#This Row],[Objetivo estratégico]],255),Table2[[#All],[255 caracteres]:[CodObjEst]],3,FALSE)</f>
        <v>1</v>
      </c>
      <c r="K7" s="38" t="str">
        <f>CONCATENATE(VLOOKUP(Table4[[#This Row],[Jurisdicción]],Table5[#All],2,FALSE),".",Table4[[#This Row],[CodObjEst]])</f>
        <v>BCBA.1</v>
      </c>
      <c r="L7" s="38" t="s">
        <v>96</v>
      </c>
      <c r="M7" s="38" t="str">
        <f>LEFT(Table4[[#This Row],[Objetivo operativo]],255)</f>
        <v>Aumentar la cantidad de clientes y el cross-selling de empresas, ofreciendo servicios y productos activos y pasivos</v>
      </c>
      <c r="N7">
        <f>IF(Table4[[#This Row],[SiglaObjEst]]=K6,N6+1,1)</f>
        <v>1</v>
      </c>
      <c r="O7" s="39" t="str">
        <f t="shared" si="0"/>
        <v>BCBA.1.1</v>
      </c>
    </row>
    <row r="8" spans="1:15" ht="15" customHeight="1" x14ac:dyDescent="0.25">
      <c r="A8" t="s">
        <v>70</v>
      </c>
      <c r="B8" s="3" t="s">
        <v>101</v>
      </c>
      <c r="C8" s="3" t="str">
        <f>LEFT(Table2[[#This Row],[Objetivo estratégico]],255)</f>
        <v>Sostener el crédito a largo plazo ofreciendo alternativas de financiamiento accesibles a las familias</v>
      </c>
      <c r="D8" t="str">
        <f>VLOOKUP(Table2[[#This Row],[Jurisdicción]],Table5[#All],2,FALSE)</f>
        <v>BCBA</v>
      </c>
      <c r="E8">
        <f>IF(Table2[[#This Row],[SiglaJur]]=D7,E7+1,1)</f>
        <v>4</v>
      </c>
      <c r="H8" s="37" t="s">
        <v>70</v>
      </c>
      <c r="I8" s="38" t="s">
        <v>93</v>
      </c>
      <c r="J8" s="38">
        <f>VLOOKUP(LEFT(Table4[[#This Row],[Objetivo estratégico]],255),Table2[[#All],[255 caracteres]:[CodObjEst]],3,FALSE)</f>
        <v>2</v>
      </c>
      <c r="K8" s="38" t="str">
        <f>CONCATENATE(VLOOKUP(Table4[[#This Row],[Jurisdicción]],Table5[#All],2,FALSE),".",Table4[[#This Row],[CodObjEst]])</f>
        <v>BCBA.2</v>
      </c>
      <c r="L8" s="38" t="s">
        <v>94</v>
      </c>
      <c r="M8" s="38" t="str">
        <f>LEFT(Table4[[#This Row],[Objetivo operativo]],255)</f>
        <v>Expandir los canales de atención</v>
      </c>
      <c r="N8">
        <f>IF(Table4[[#This Row],[SiglaObjEst]]=K7,N7+1,1)</f>
        <v>1</v>
      </c>
      <c r="O8" s="39" t="str">
        <f t="shared" si="0"/>
        <v>BCBA.2.1</v>
      </c>
    </row>
    <row r="9" spans="1:15" ht="15" customHeight="1" x14ac:dyDescent="0.25">
      <c r="A9" t="s">
        <v>71</v>
      </c>
      <c r="B9" s="3" t="s">
        <v>110</v>
      </c>
      <c r="C9" s="3" t="str">
        <f>LEFT(Table2[[#This Row],[Objetivo estratégico]],255)</f>
        <v>Modernizar la gestión del Teatro</v>
      </c>
      <c r="D9" t="str">
        <f>VLOOKUP(Table2[[#This Row],[Jurisdicción]],Table5[#All],2,FALSE)</f>
        <v>EATC</v>
      </c>
      <c r="E9">
        <f>IF(Table2[[#This Row],[SiglaJur]]=D8,E8+1,1)</f>
        <v>1</v>
      </c>
      <c r="H9" s="37" t="s">
        <v>70</v>
      </c>
      <c r="I9" s="38" t="s">
        <v>93</v>
      </c>
      <c r="J9" s="38">
        <f>VLOOKUP(LEFT(Table4[[#This Row],[Objetivo estratégico]],255),Table2[[#All],[255 caracteres]:[CodObjEst]],3,FALSE)</f>
        <v>2</v>
      </c>
      <c r="K9" s="38" t="str">
        <f>CONCATENATE(VLOOKUP(Table4[[#This Row],[Jurisdicción]],Table5[#All],2,FALSE),".",Table4[[#This Row],[CodObjEst]])</f>
        <v>BCBA.2</v>
      </c>
      <c r="L9" s="38" t="s">
        <v>99</v>
      </c>
      <c r="M9" s="38" t="str">
        <f>LEFT(Table4[[#This Row],[Objetivo operativo]],255)</f>
        <v>Consolidar y ampliar el desarrollo de los canales virtuales</v>
      </c>
      <c r="N9">
        <f>IF(Table4[[#This Row],[SiglaObjEst]]=K8,N8+1,1)</f>
        <v>2</v>
      </c>
      <c r="O9" s="39" t="str">
        <f t="shared" si="0"/>
        <v>BCBA.2.2</v>
      </c>
    </row>
    <row r="10" spans="1:15" ht="15" customHeight="1" x14ac:dyDescent="0.25">
      <c r="A10" t="s">
        <v>71</v>
      </c>
      <c r="B10" s="3" t="s">
        <v>106</v>
      </c>
      <c r="C10" s="3" t="str">
        <f>LEFT(Table2[[#This Row],[Objetivo estratégico]],255)</f>
        <v>Ofrecer una temporada artística de nivel y de calidad</v>
      </c>
      <c r="D10" t="str">
        <f>VLOOKUP(Table2[[#This Row],[Jurisdicción]],Table5[#All],2,FALSE)</f>
        <v>EATC</v>
      </c>
      <c r="E10">
        <f>IF(Table2[[#This Row],[SiglaJur]]=D9,E9+1,1)</f>
        <v>2</v>
      </c>
      <c r="H10" s="37" t="s">
        <v>70</v>
      </c>
      <c r="I10" s="38" t="s">
        <v>93</v>
      </c>
      <c r="J10" s="38">
        <f>VLOOKUP(LEFT(Table4[[#This Row],[Objetivo estratégico]],255),Table2[[#All],[255 caracteres]:[CodObjEst]],3,FALSE)</f>
        <v>2</v>
      </c>
      <c r="K10" s="38" t="str">
        <f>CONCATENATE(VLOOKUP(Table4[[#This Row],[Jurisdicción]],Table5[#All],2,FALSE),".",Table4[[#This Row],[CodObjEst]])</f>
        <v>BCBA.2</v>
      </c>
      <c r="L10" s="38" t="s">
        <v>100</v>
      </c>
      <c r="M10" s="38" t="str">
        <f>LEFT(Table4[[#This Row],[Objetivo operativo]],255)</f>
        <v>Desarrollar la oferta de servicios y productos para individuos</v>
      </c>
      <c r="N10">
        <f>IF(Table4[[#This Row],[SiglaObjEst]]=K9,N9+1,1)</f>
        <v>3</v>
      </c>
      <c r="O10" s="39" t="str">
        <f t="shared" si="0"/>
        <v>BCBA.2.3</v>
      </c>
    </row>
    <row r="11" spans="1:15" ht="15" customHeight="1" x14ac:dyDescent="0.25">
      <c r="A11" t="s">
        <v>71</v>
      </c>
      <c r="B11" s="3" t="s">
        <v>108</v>
      </c>
      <c r="C11" s="3" t="str">
        <f>LEFT(Table2[[#This Row],[Objetivo estratégico]],255)</f>
        <v>Profundizar la integración del Teatro con la sociedad toda</v>
      </c>
      <c r="D11" t="str">
        <f>VLOOKUP(Table2[[#This Row],[Jurisdicción]],Table5[#All],2,FALSE)</f>
        <v>EATC</v>
      </c>
      <c r="E11">
        <f>IF(Table2[[#This Row],[SiglaJur]]=D10,E10+1,1)</f>
        <v>3</v>
      </c>
      <c r="H11" s="37" t="s">
        <v>70</v>
      </c>
      <c r="I11" s="38" t="s">
        <v>93</v>
      </c>
      <c r="J11" s="38">
        <f>VLOOKUP(LEFT(Table4[[#This Row],[Objetivo estratégico]],255),Table2[[#All],[255 caracteres]:[CodObjEst]],3,FALSE)</f>
        <v>2</v>
      </c>
      <c r="K11" s="38" t="str">
        <f>CONCATENATE(VLOOKUP(Table4[[#This Row],[Jurisdicción]],Table5[#All],2,FALSE),".",Table4[[#This Row],[CodObjEst]])</f>
        <v>BCBA.2</v>
      </c>
      <c r="L11" s="38" t="s">
        <v>103</v>
      </c>
      <c r="M11" s="38" t="str">
        <f>LEFT(Table4[[#This Row],[Objetivo operativo]],255)</f>
        <v>Mejorar la experiencia del cliente</v>
      </c>
      <c r="N11">
        <f>IF(Table4[[#This Row],[SiglaObjEst]]=K10,N10+1,1)</f>
        <v>4</v>
      </c>
      <c r="O11" s="39" t="str">
        <f t="shared" si="0"/>
        <v>BCBA.2.4</v>
      </c>
    </row>
    <row r="12" spans="1:15" ht="15" customHeight="1" x14ac:dyDescent="0.25">
      <c r="A12" t="s">
        <v>71</v>
      </c>
      <c r="B12" s="3" t="s">
        <v>115</v>
      </c>
      <c r="C12" s="3" t="str">
        <f>LEFT(Table2[[#This Row],[Objetivo estratégico]],255)</f>
        <v>Promover el desarrollo de las generaciones emergentes en la formación de artes teatrales</v>
      </c>
      <c r="D12" t="str">
        <f>VLOOKUP(Table2[[#This Row],[Jurisdicción]],Table5[#All],2,FALSE)</f>
        <v>EATC</v>
      </c>
      <c r="E12">
        <f>IF(Table2[[#This Row],[SiglaJur]]=D11,E11+1,1)</f>
        <v>4</v>
      </c>
      <c r="H12" s="37" t="s">
        <v>70</v>
      </c>
      <c r="I12" s="38" t="s">
        <v>93</v>
      </c>
      <c r="J12" s="38">
        <f>VLOOKUP(LEFT(Table4[[#This Row],[Objetivo estratégico]],255),Table2[[#All],[255 caracteres]:[CodObjEst]],3,FALSE)</f>
        <v>2</v>
      </c>
      <c r="K12" s="38" t="str">
        <f>CONCATENATE(VLOOKUP(Table4[[#This Row],[Jurisdicción]],Table5[#All],2,FALSE),".",Table4[[#This Row],[CodObjEst]])</f>
        <v>BCBA.2</v>
      </c>
      <c r="L12" s="38" t="s">
        <v>104</v>
      </c>
      <c r="M12" s="38" t="str">
        <f>LEFT(Table4[[#This Row],[Objetivo operativo]],255)</f>
        <v>Mejorar los canales de Recaudación</v>
      </c>
      <c r="N12">
        <f>IF(Table4[[#This Row],[SiglaObjEst]]=K11,N11+1,1)</f>
        <v>5</v>
      </c>
      <c r="O12" s="39" t="str">
        <f t="shared" si="0"/>
        <v>BCBA.2.5</v>
      </c>
    </row>
    <row r="13" spans="1:15" ht="15" customHeight="1" x14ac:dyDescent="0.25">
      <c r="A13" t="s">
        <v>72</v>
      </c>
      <c r="B13" s="3" t="s">
        <v>138</v>
      </c>
      <c r="C13" s="3" t="str">
        <f>LEFT(Table2[[#This Row],[Objetivo estratégico]],255)</f>
        <v>Asegurar el cumplimiento de la normativa vigente  y regular así el Uso del Espacio Público priorizando los intereses ciudadanos y contribuyendo en la puesta en valor de los espacios comunes.</v>
      </c>
      <c r="D13" t="str">
        <f>VLOOKUP(Table2[[#This Row],[Jurisdicción]],Table5[#All],2,FALSE)</f>
        <v>MAYEPGC</v>
      </c>
      <c r="E13">
        <f>IF(Table2[[#This Row],[SiglaJur]]=D12,E12+1,1)</f>
        <v>1</v>
      </c>
      <c r="H13" s="37" t="s">
        <v>70</v>
      </c>
      <c r="I13" s="38" t="s">
        <v>93</v>
      </c>
      <c r="J13" s="38">
        <f>VLOOKUP(LEFT(Table4[[#This Row],[Objetivo estratégico]],255),Table2[[#All],[255 caracteres]:[CodObjEst]],3,FALSE)</f>
        <v>2</v>
      </c>
      <c r="K13" s="38" t="str">
        <f>CONCATENATE(VLOOKUP(Table4[[#This Row],[Jurisdicción]],Table5[#All],2,FALSE),".",Table4[[#This Row],[CodObjEst]])</f>
        <v>BCBA.2</v>
      </c>
      <c r="L13" s="38" t="s">
        <v>105</v>
      </c>
      <c r="M13" s="38" t="str">
        <f>LEFT(Table4[[#This Row],[Objetivo operativo]],255)</f>
        <v>Integridad y Apoyo a la Comunidad</v>
      </c>
      <c r="N13">
        <f>IF(Table4[[#This Row],[SiglaObjEst]]=K12,N12+1,1)</f>
        <v>6</v>
      </c>
      <c r="O13" s="39" t="str">
        <f t="shared" si="0"/>
        <v>BCBA.2.6</v>
      </c>
    </row>
    <row r="14" spans="1:15" ht="15" customHeight="1" x14ac:dyDescent="0.25">
      <c r="A14" t="s">
        <v>72</v>
      </c>
      <c r="B14" s="3" t="s">
        <v>147</v>
      </c>
      <c r="C14" s="3" t="str">
        <f>LEFT(Table2[[#This Row],[Objetivo estratégico]],255)</f>
        <v>Mejora la calidad ambiental y efectos sobre cambio climático colaborando en la recomposición de los Recursos Naturales afectados y el el mejoramiento del uso del Espacio Público.</v>
      </c>
      <c r="D14" t="str">
        <f>VLOOKUP(Table2[[#This Row],[Jurisdicción]],Table5[#All],2,FALSE)</f>
        <v>MAYEPGC</v>
      </c>
      <c r="E14">
        <f>IF(Table2[[#This Row],[SiglaJur]]=D13,E13+1,1)</f>
        <v>2</v>
      </c>
      <c r="H14" s="37" t="s">
        <v>70</v>
      </c>
      <c r="I14" s="38" t="s">
        <v>97</v>
      </c>
      <c r="J14" s="38">
        <f>VLOOKUP(LEFT(Table4[[#This Row],[Objetivo estratégico]],255),Table2[[#All],[255 caracteres]:[CodObjEst]],3,FALSE)</f>
        <v>3</v>
      </c>
      <c r="K14" s="38" t="str">
        <f>CONCATENATE(VLOOKUP(Table4[[#This Row],[Jurisdicción]],Table5[#All],2,FALSE),".",Table4[[#This Row],[CodObjEst]])</f>
        <v>BCBA.3</v>
      </c>
      <c r="L14" s="38" t="s">
        <v>98</v>
      </c>
      <c r="M14" s="38" t="str">
        <f>LEFT(Table4[[#This Row],[Objetivo operativo]],255)</f>
        <v>Maximizar los ingresos</v>
      </c>
      <c r="N14">
        <f>IF(Table4[[#This Row],[SiglaObjEst]]=K13,N13+1,1)</f>
        <v>1</v>
      </c>
      <c r="O14" s="39" t="str">
        <f t="shared" si="0"/>
        <v>BCBA.3.1</v>
      </c>
    </row>
    <row r="15" spans="1:15" ht="15" customHeight="1" x14ac:dyDescent="0.25">
      <c r="A15" t="s">
        <v>72</v>
      </c>
      <c r="B15" s="3" t="s">
        <v>143</v>
      </c>
      <c r="C15" s="3" t="str">
        <f>LEFT(Table2[[#This Row],[Objetivo estratégico]],255)</f>
        <v>Que la Ciudad de Buenos Aires sea una ciudad más Limpia.</v>
      </c>
      <c r="D15" t="str">
        <f>VLOOKUP(Table2[[#This Row],[Jurisdicción]],Table5[#All],2,FALSE)</f>
        <v>MAYEPGC</v>
      </c>
      <c r="E15">
        <f>IF(Table2[[#This Row],[SiglaJur]]=D14,E14+1,1)</f>
        <v>3</v>
      </c>
      <c r="H15" s="37" t="s">
        <v>70</v>
      </c>
      <c r="I15" s="38" t="s">
        <v>101</v>
      </c>
      <c r="J15" s="38">
        <f>VLOOKUP(LEFT(Table4[[#This Row],[Objetivo estratégico]],255),Table2[[#All],[255 caracteres]:[CodObjEst]],3,FALSE)</f>
        <v>4</v>
      </c>
      <c r="K15" s="38" t="str">
        <f>CONCATENATE(VLOOKUP(Table4[[#This Row],[Jurisdicción]],Table5[#All],2,FALSE),".",Table4[[#This Row],[CodObjEst]])</f>
        <v>BCBA.4</v>
      </c>
      <c r="L15" s="38" t="s">
        <v>102</v>
      </c>
      <c r="M15" s="38" t="str">
        <f>LEFT(Table4[[#This Row],[Objetivo operativo]],255)</f>
        <v>Colocar préstamos hipotecarios</v>
      </c>
      <c r="N15">
        <f>IF(Table4[[#This Row],[SiglaObjEst]]=K14,N14+1,1)</f>
        <v>1</v>
      </c>
      <c r="O15" s="39" t="str">
        <f t="shared" si="0"/>
        <v>BCBA.4.1</v>
      </c>
    </row>
    <row r="16" spans="1:15" ht="15" customHeight="1" x14ac:dyDescent="0.25">
      <c r="A16" t="s">
        <v>72</v>
      </c>
      <c r="B16" s="3" t="s">
        <v>132</v>
      </c>
      <c r="C16" s="3" t="str">
        <f>LEFT(Table2[[#This Row],[Objetivo estratégico]],255)</f>
        <v>Que la ciudadanía acceda a un Espacio Público conservado y accesible, asegurando una mejor calidad de vida a la población.</v>
      </c>
      <c r="D16" t="str">
        <f>VLOOKUP(Table2[[#This Row],[Jurisdicción]],Table5[#All],2,FALSE)</f>
        <v>MAYEPGC</v>
      </c>
      <c r="E16">
        <f>IF(Table2[[#This Row],[SiglaJur]]=D15,E15+1,1)</f>
        <v>4</v>
      </c>
      <c r="H16" s="37" t="s">
        <v>71</v>
      </c>
      <c r="I16" s="38" t="s">
        <v>110</v>
      </c>
      <c r="J16" s="38">
        <f>VLOOKUP(LEFT(Table4[[#This Row],[Objetivo estratégico]],255),Table2[[#All],[255 caracteres]:[CodObjEst]],3,FALSE)</f>
        <v>1</v>
      </c>
      <c r="K16" s="38" t="str">
        <f>CONCATENATE(VLOOKUP(Table4[[#This Row],[Jurisdicción]],Table5[#All],2,FALSE),".",Table4[[#This Row],[CodObjEst]])</f>
        <v>EATC.1</v>
      </c>
      <c r="L16" s="38" t="s">
        <v>111</v>
      </c>
      <c r="M16" s="38" t="str">
        <f>LEFT(Table4[[#This Row],[Objetivo operativo]],255)</f>
        <v>Desarrollar planes que permitan captar recursos, a fin de obtener una mayor rentabilidad económica</v>
      </c>
      <c r="N16">
        <f>IF(Table4[[#This Row],[SiglaObjEst]]=K15,N15+1,1)</f>
        <v>1</v>
      </c>
      <c r="O16" s="39" t="str">
        <f t="shared" si="0"/>
        <v>EATC.1.1</v>
      </c>
    </row>
    <row r="17" spans="1:15" ht="15" customHeight="1" x14ac:dyDescent="0.25">
      <c r="A17" t="s">
        <v>72</v>
      </c>
      <c r="B17" s="3" t="s">
        <v>127</v>
      </c>
      <c r="C17" s="3" t="str">
        <f>LEFT(Table2[[#This Row],[Objetivo estratégico]],255)</f>
        <v>Realizar obras de Regeneración Urbana con el objetivo de lograr una ciudad más inclusiva y sustentable, en constante diálogo con el arte y la innovación.</v>
      </c>
      <c r="D17" t="str">
        <f>VLOOKUP(Table2[[#This Row],[Jurisdicción]],Table5[#All],2,FALSE)</f>
        <v>MAYEPGC</v>
      </c>
      <c r="E17">
        <f>IF(Table2[[#This Row],[SiglaJur]]=D16,E16+1,1)</f>
        <v>5</v>
      </c>
      <c r="H17" s="37" t="s">
        <v>71</v>
      </c>
      <c r="I17" s="38" t="s">
        <v>110</v>
      </c>
      <c r="J17" s="38">
        <f>VLOOKUP(LEFT(Table4[[#This Row],[Objetivo estratégico]],255),Table2[[#All],[255 caracteres]:[CodObjEst]],3,FALSE)</f>
        <v>1</v>
      </c>
      <c r="K17" s="38" t="str">
        <f>CONCATENATE(VLOOKUP(Table4[[#This Row],[Jurisdicción]],Table5[#All],2,FALSE),".",Table4[[#This Row],[CodObjEst]])</f>
        <v>EATC.1</v>
      </c>
      <c r="L17" s="38" t="s">
        <v>112</v>
      </c>
      <c r="M17" s="38" t="str">
        <f>LEFT(Table4[[#This Row],[Objetivo operativo]],255)</f>
        <v>Mejorar la eficacia y eficiencia de la gestión, y la calidad del servicio</v>
      </c>
      <c r="N17">
        <f>IF(Table4[[#This Row],[SiglaObjEst]]=K16,N16+1,1)</f>
        <v>2</v>
      </c>
      <c r="O17" s="39" t="str">
        <f t="shared" si="0"/>
        <v>EATC.1.2</v>
      </c>
    </row>
    <row r="18" spans="1:15" ht="15" customHeight="1" x14ac:dyDescent="0.25">
      <c r="A18" t="s">
        <v>73</v>
      </c>
      <c r="B18" s="3" t="s">
        <v>163</v>
      </c>
      <c r="C18" s="3" t="str">
        <f>LEFT(Table2[[#This Row],[Objetivo estratégico]],255)</f>
        <v>Apuntalar la cultura pública no estatal</v>
      </c>
      <c r="D18" t="str">
        <f>VLOOKUP(Table2[[#This Row],[Jurisdicción]],Table5[#All],2,FALSE)</f>
        <v>MCGC</v>
      </c>
      <c r="E18">
        <f>IF(Table2[[#This Row],[SiglaJur]]=D17,E17+1,1)</f>
        <v>1</v>
      </c>
      <c r="H18" s="37" t="s">
        <v>71</v>
      </c>
      <c r="I18" s="38" t="s">
        <v>110</v>
      </c>
      <c r="J18" s="38">
        <f>VLOOKUP(LEFT(Table4[[#This Row],[Objetivo estratégico]],255),Table2[[#All],[255 caracteres]:[CodObjEst]],3,FALSE)</f>
        <v>1</v>
      </c>
      <c r="K18" s="38" t="str">
        <f>CONCATENATE(VLOOKUP(Table4[[#This Row],[Jurisdicción]],Table5[#All],2,FALSE),".",Table4[[#This Row],[CodObjEst]])</f>
        <v>EATC.1</v>
      </c>
      <c r="L18" s="38" t="s">
        <v>113</v>
      </c>
      <c r="M18" s="38" t="str">
        <f>LEFT(Table4[[#This Row],[Objetivo operativo]],255)</f>
        <v>Establecer un programa de RRHH</v>
      </c>
      <c r="N18">
        <f>IF(Table4[[#This Row],[SiglaObjEst]]=K17,N17+1,1)</f>
        <v>3</v>
      </c>
      <c r="O18" s="39" t="str">
        <f t="shared" si="0"/>
        <v>EATC.1.3</v>
      </c>
    </row>
    <row r="19" spans="1:15" ht="15" customHeight="1" x14ac:dyDescent="0.25">
      <c r="A19" t="s">
        <v>73</v>
      </c>
      <c r="B19" s="3" t="s">
        <v>165</v>
      </c>
      <c r="C19" s="3" t="str">
        <f>LEFT(Table2[[#This Row],[Objetivo estratégico]],255)</f>
        <v>Optimizar la línea de cultura en la calle</v>
      </c>
      <c r="D19" t="str">
        <f>VLOOKUP(Table2[[#This Row],[Jurisdicción]],Table5[#All],2,FALSE)</f>
        <v>MCGC</v>
      </c>
      <c r="E19">
        <f>IF(Table2[[#This Row],[SiglaJur]]=D18,E18+1,1)</f>
        <v>2</v>
      </c>
      <c r="H19" s="37" t="s">
        <v>71</v>
      </c>
      <c r="I19" s="38" t="s">
        <v>110</v>
      </c>
      <c r="J19" s="38">
        <f>VLOOKUP(LEFT(Table4[[#This Row],[Objetivo estratégico]],255),Table2[[#All],[255 caracteres]:[CodObjEst]],3,FALSE)</f>
        <v>1</v>
      </c>
      <c r="K19" s="38" t="str">
        <f>CONCATENATE(VLOOKUP(Table4[[#This Row],[Jurisdicción]],Table5[#All],2,FALSE),".",Table4[[#This Row],[CodObjEst]])</f>
        <v>EATC.1</v>
      </c>
      <c r="L19" s="38" t="s">
        <v>114</v>
      </c>
      <c r="M19" s="38" t="str">
        <f>LEFT(Table4[[#This Row],[Objetivo operativo]],255)</f>
        <v>Mejorar los servicios básicos del Ente Autárquico Teatro Colón</v>
      </c>
      <c r="N19">
        <f>IF(Table4[[#This Row],[SiglaObjEst]]=K18,N18+1,1)</f>
        <v>4</v>
      </c>
      <c r="O19" s="39" t="str">
        <f t="shared" si="0"/>
        <v>EATC.1.4</v>
      </c>
    </row>
    <row r="20" spans="1:15" ht="15" customHeight="1" x14ac:dyDescent="0.25">
      <c r="A20" t="s">
        <v>73</v>
      </c>
      <c r="B20" s="3" t="s">
        <v>161</v>
      </c>
      <c r="C20" s="3" t="str">
        <f>LEFT(Table2[[#This Row],[Objetivo estratégico]],255)</f>
        <v>Potenciar, revitalizar y transformar los programas artístico-culturales en las comunas</v>
      </c>
      <c r="D20" t="str">
        <f>VLOOKUP(Table2[[#This Row],[Jurisdicción]],Table5[#All],2,FALSE)</f>
        <v>MCGC</v>
      </c>
      <c r="E20">
        <f>IF(Table2[[#This Row],[SiglaJur]]=D19,E19+1,1)</f>
        <v>3</v>
      </c>
      <c r="H20" s="37" t="s">
        <v>71</v>
      </c>
      <c r="I20" s="38" t="s">
        <v>106</v>
      </c>
      <c r="J20" s="38">
        <f>VLOOKUP(LEFT(Table4[[#This Row],[Objetivo estratégico]],255),Table2[[#All],[255 caracteres]:[CodObjEst]],3,FALSE)</f>
        <v>2</v>
      </c>
      <c r="K20" s="38" t="str">
        <f>CONCATENATE(VLOOKUP(Table4[[#This Row],[Jurisdicción]],Table5[#All],2,FALSE),".",Table4[[#This Row],[CodObjEst]])</f>
        <v>EATC.2</v>
      </c>
      <c r="L20" s="38" t="s">
        <v>107</v>
      </c>
      <c r="M20" s="38" t="str">
        <f>LEFT(Table4[[#This Row],[Objetivo operativo]],255)</f>
        <v>Garantizar la diversidad en la programación con eventos de excelencia para todos los públicos</v>
      </c>
      <c r="N20">
        <f>IF(Table4[[#This Row],[SiglaObjEst]]=K19,N19+1,1)</f>
        <v>1</v>
      </c>
      <c r="O20" s="39" t="str">
        <f t="shared" si="0"/>
        <v>EATC.2.1</v>
      </c>
    </row>
    <row r="21" spans="1:15" ht="15" customHeight="1" x14ac:dyDescent="0.25">
      <c r="A21" t="s">
        <v>73</v>
      </c>
      <c r="B21" s="3" t="s">
        <v>169</v>
      </c>
      <c r="C21" s="3" t="str">
        <f>LEFT(Table2[[#This Row],[Objetivo estratégico]],255)</f>
        <v>Refuncionalizar los efectores públicos</v>
      </c>
      <c r="D21" t="str">
        <f>VLOOKUP(Table2[[#This Row],[Jurisdicción]],Table5[#All],2,FALSE)</f>
        <v>MCGC</v>
      </c>
      <c r="E21">
        <f>IF(Table2[[#This Row],[SiglaJur]]=D20,E20+1,1)</f>
        <v>4</v>
      </c>
      <c r="H21" s="37" t="s">
        <v>71</v>
      </c>
      <c r="I21" s="38" t="s">
        <v>108</v>
      </c>
      <c r="J21" s="38">
        <f>VLOOKUP(LEFT(Table4[[#This Row],[Objetivo estratégico]],255),Table2[[#All],[255 caracteres]:[CodObjEst]],3,FALSE)</f>
        <v>3</v>
      </c>
      <c r="K21" s="38" t="str">
        <f>CONCATENATE(VLOOKUP(Table4[[#This Row],[Jurisdicción]],Table5[#All],2,FALSE),".",Table4[[#This Row],[CodObjEst]])</f>
        <v>EATC.3</v>
      </c>
      <c r="L21" s="38" t="s">
        <v>109</v>
      </c>
      <c r="M21" s="38" t="str">
        <f>LEFT(Table4[[#This Row],[Objetivo operativo]],255)</f>
        <v>Incentivar la incorporación de nuevos públicos al Teatro</v>
      </c>
      <c r="N21">
        <f>IF(Table4[[#This Row],[SiglaObjEst]]=K20,N20+1,1)</f>
        <v>1</v>
      </c>
      <c r="O21" s="39" t="str">
        <f t="shared" si="0"/>
        <v>EATC.3.1</v>
      </c>
    </row>
    <row r="22" spans="1:15" ht="15" customHeight="1" x14ac:dyDescent="0.25">
      <c r="A22" t="s">
        <v>73</v>
      </c>
      <c r="B22" s="3" t="s">
        <v>167</v>
      </c>
      <c r="C22" s="3" t="str">
        <f>LEFT(Table2[[#This Row],[Objetivo estratégico]],255)</f>
        <v>Visibilizar expresiones culturales jóvenes</v>
      </c>
      <c r="D22" t="str">
        <f>VLOOKUP(Table2[[#This Row],[Jurisdicción]],Table5[#All],2,FALSE)</f>
        <v>MCGC</v>
      </c>
      <c r="E22">
        <f>IF(Table2[[#This Row],[SiglaJur]]=D21,E21+1,1)</f>
        <v>5</v>
      </c>
      <c r="H22" s="37" t="s">
        <v>71</v>
      </c>
      <c r="I22" s="38" t="s">
        <v>115</v>
      </c>
      <c r="J22" s="38">
        <f>VLOOKUP(LEFT(Table4[[#This Row],[Objetivo estratégico]],255),Table2[[#All],[255 caracteres]:[CodObjEst]],3,FALSE)</f>
        <v>4</v>
      </c>
      <c r="K22" s="38" t="str">
        <f>CONCATENATE(VLOOKUP(Table4[[#This Row],[Jurisdicción]],Table5[#All],2,FALSE),".",Table4[[#This Row],[CodObjEst]])</f>
        <v>EATC.4</v>
      </c>
      <c r="L22" s="38" t="s">
        <v>116</v>
      </c>
      <c r="M22" s="38" t="str">
        <f>LEFT(Table4[[#This Row],[Objetivo operativo]],255)</f>
        <v>Fomentar el trabajo pedagógico en las artes escénicas</v>
      </c>
      <c r="N22">
        <f>IF(Table4[[#This Row],[SiglaObjEst]]=K21,N21+1,1)</f>
        <v>1</v>
      </c>
      <c r="O22" s="39" t="str">
        <f t="shared" si="0"/>
        <v>EATC.4.1</v>
      </c>
    </row>
    <row r="23" spans="1:15" ht="15" customHeight="1" x14ac:dyDescent="0.25">
      <c r="A23" t="s">
        <v>987</v>
      </c>
      <c r="B23" s="3" t="s">
        <v>173</v>
      </c>
      <c r="C23" s="3" t="str">
        <f>LEFT(Table2[[#This Row],[Objetivo estratégico]],255)</f>
        <v>Asegurar la integralidad y eficacia de las prestaciones</v>
      </c>
      <c r="D23" t="str">
        <f>VLOOKUP(Table2[[#This Row],[Jurisdicción]],Table5[#All],2,FALSE)</f>
        <v>MHYDHGC</v>
      </c>
      <c r="E23">
        <f>IF(Table2[[#This Row],[SiglaJur]]=D22,E22+1,1)</f>
        <v>1</v>
      </c>
      <c r="H23" s="37" t="s">
        <v>72</v>
      </c>
      <c r="I23" s="38" t="s">
        <v>138</v>
      </c>
      <c r="J23" s="38">
        <f>VLOOKUP(LEFT(Table4[[#This Row],[Objetivo estratégico]],255),Table2[[#All],[255 caracteres]:[CodObjEst]],3,FALSE)</f>
        <v>1</v>
      </c>
      <c r="K23" s="38" t="str">
        <f>CONCATENATE(VLOOKUP(Table4[[#This Row],[Jurisdicción]],Table5[#All],2,FALSE),".",Table4[[#This Row],[CodObjEst]])</f>
        <v>MAYEPGC.1</v>
      </c>
      <c r="L23" s="38" t="s">
        <v>139</v>
      </c>
      <c r="M23" s="38" t="str">
        <f>LEFT(Table4[[#This Row],[Objetivo operativo]],255)</f>
        <v>Contribuir al desarrollo de una ciudad a escala humana a partir del acceso a servicios de calidad en materia de uso del espacio público.</v>
      </c>
      <c r="N23">
        <f>IF(Table4[[#This Row],[SiglaObjEst]]=K22,N22+1,1)</f>
        <v>1</v>
      </c>
      <c r="O23" s="39" t="str">
        <f t="shared" si="0"/>
        <v>MAYEPGC.1.1</v>
      </c>
    </row>
    <row r="24" spans="1:15" ht="15" customHeight="1" x14ac:dyDescent="0.25">
      <c r="A24" t="s">
        <v>987</v>
      </c>
      <c r="B24" s="3" t="s">
        <v>176</v>
      </c>
      <c r="C24" s="3" t="str">
        <f>LEFT(Table2[[#This Row],[Objetivo estratégico]],255)</f>
        <v>Crear las condiciones que garanticen la inclusión social y la participación comunitaria a través de la gestión social del Hábitat en villas, asentamientos y su entorno inmediato.</v>
      </c>
      <c r="D24" t="str">
        <f>VLOOKUP(Table2[[#This Row],[Jurisdicción]],Table5[#All],2,FALSE)</f>
        <v>MHYDHGC</v>
      </c>
      <c r="E24">
        <f>IF(Table2[[#This Row],[SiglaJur]]=D23,E23+1,1)</f>
        <v>2</v>
      </c>
      <c r="H24" s="37" t="s">
        <v>72</v>
      </c>
      <c r="I24" s="38" t="s">
        <v>138</v>
      </c>
      <c r="J24" s="38">
        <f>VLOOKUP(LEFT(Table4[[#This Row],[Objetivo estratégico]],255),Table2[[#All],[255 caracteres]:[CodObjEst]],3,FALSE)</f>
        <v>1</v>
      </c>
      <c r="K24" s="38" t="str">
        <f>CONCATENATE(VLOOKUP(Table4[[#This Row],[Jurisdicción]],Table5[#All],2,FALSE),".",Table4[[#This Row],[CodObjEst]])</f>
        <v>MAYEPGC.1</v>
      </c>
      <c r="L24" s="38" t="s">
        <v>140</v>
      </c>
      <c r="M24" s="38" t="str">
        <f>LEFT(Table4[[#This Row],[Objetivo operativo]],255)</f>
        <v>Ejercer el poder de policía reduciendo la venta ilegal de bienes de uso para asegurar que los ciudadanos accedan a bienes adecuadamente regulados.</v>
      </c>
      <c r="N24">
        <f>IF(Table4[[#This Row],[SiglaObjEst]]=K23,N23+1,1)</f>
        <v>2</v>
      </c>
      <c r="O24" s="39" t="str">
        <f t="shared" si="0"/>
        <v>MAYEPGC.1.2</v>
      </c>
    </row>
    <row r="25" spans="1:15" ht="15" customHeight="1" x14ac:dyDescent="0.25">
      <c r="A25" t="s">
        <v>987</v>
      </c>
      <c r="B25" s="3" t="s">
        <v>178</v>
      </c>
      <c r="C25" s="3" t="str">
        <f>LEFT(Table2[[#This Row],[Objetivo estratégico]],255)</f>
        <v>Garantizar la Igualdad de Oportunidades</v>
      </c>
      <c r="D25" t="str">
        <f>VLOOKUP(Table2[[#This Row],[Jurisdicción]],Table5[#All],2,FALSE)</f>
        <v>MHYDHGC</v>
      </c>
      <c r="E25">
        <f>IF(Table2[[#This Row],[SiglaJur]]=D24,E24+1,1)</f>
        <v>3</v>
      </c>
      <c r="H25" s="37" t="s">
        <v>72</v>
      </c>
      <c r="I25" s="38" t="s">
        <v>138</v>
      </c>
      <c r="J25" s="38">
        <f>VLOOKUP(LEFT(Table4[[#This Row],[Objetivo estratégico]],255),Table2[[#All],[255 caracteres]:[CodObjEst]],3,FALSE)</f>
        <v>1</v>
      </c>
      <c r="K25" s="38" t="str">
        <f>CONCATENATE(VLOOKUP(Table4[[#This Row],[Jurisdicción]],Table5[#All],2,FALSE),".",Table4[[#This Row],[CodObjEst]])</f>
        <v>MAYEPGC.1</v>
      </c>
      <c r="L25" s="38" t="s">
        <v>141</v>
      </c>
      <c r="M25" s="38" t="str">
        <f>LEFT(Table4[[#This Row],[Objetivo operativo]],255)</f>
        <v>Fortalecer la identidad ciudadana  a través del fomento de actividades artesanales y de producción de bienes de primera necesidad. Así como, fomentar y mejorar la oferta de bienes de primera necesidad.</v>
      </c>
      <c r="N25">
        <f>IF(Table4[[#This Row],[SiglaObjEst]]=K24,N24+1,1)</f>
        <v>3</v>
      </c>
      <c r="O25" s="39" t="str">
        <f t="shared" si="0"/>
        <v>MAYEPGC.1.3</v>
      </c>
    </row>
    <row r="26" spans="1:15" ht="15" customHeight="1" x14ac:dyDescent="0.25">
      <c r="A26" t="s">
        <v>987</v>
      </c>
      <c r="B26" s="3" t="s">
        <v>171</v>
      </c>
      <c r="C26" s="3" t="str">
        <f>LEFT(Table2[[#This Row],[Objetivo estratégico]],255)</f>
        <v>Respuesta ante las situaciones de emergencia social</v>
      </c>
      <c r="D26" t="str">
        <f>VLOOKUP(Table2[[#This Row],[Jurisdicción]],Table5[#All],2,FALSE)</f>
        <v>MHYDHGC</v>
      </c>
      <c r="E26">
        <f>IF(Table2[[#This Row],[SiglaJur]]=D25,E25+1,1)</f>
        <v>4</v>
      </c>
      <c r="H26" s="37" t="s">
        <v>72</v>
      </c>
      <c r="I26" s="38" t="s">
        <v>138</v>
      </c>
      <c r="J26" s="38">
        <f>VLOOKUP(LEFT(Table4[[#This Row],[Objetivo estratégico]],255),Table2[[#All],[255 caracteres]:[CodObjEst]],3,FALSE)</f>
        <v>1</v>
      </c>
      <c r="K26" s="38" t="str">
        <f>CONCATENATE(VLOOKUP(Table4[[#This Row],[Jurisdicción]],Table5[#All],2,FALSE),".",Table4[[#This Row],[CodObjEst]])</f>
        <v>MAYEPGC.1</v>
      </c>
      <c r="L26" s="38" t="s">
        <v>142</v>
      </c>
      <c r="M26" s="38" t="str">
        <f>LEFT(Table4[[#This Row],[Objetivo operativo]],255)</f>
        <v>Arte en la Ciudad. Contribuir en la revalorización de la ciudad, brindando espacios a la ciudadanía para el arte y la recreación.</v>
      </c>
      <c r="N26">
        <f>IF(Table4[[#This Row],[SiglaObjEst]]=K25,N25+1,1)</f>
        <v>4</v>
      </c>
      <c r="O26" s="39" t="str">
        <f t="shared" si="0"/>
        <v>MAYEPGC.1.4</v>
      </c>
    </row>
    <row r="27" spans="1:15" ht="15" customHeight="1" x14ac:dyDescent="0.25">
      <c r="A27" t="s">
        <v>74</v>
      </c>
      <c r="B27" s="3" t="s">
        <v>197</v>
      </c>
      <c r="C27" s="3" t="str">
        <f>LEFT(Table2[[#This Row],[Objetivo estratégico]],255)</f>
        <v>Continuar con la implementación del Plan Hidráulico</v>
      </c>
      <c r="D27" t="str">
        <f>VLOOKUP(Table2[[#This Row],[Jurisdicción]],Table5[#All],2,FALSE)</f>
        <v>MDUYTGC</v>
      </c>
      <c r="E27">
        <f>IF(Table2[[#This Row],[SiglaJur]]=D26,E26+1,1)</f>
        <v>1</v>
      </c>
      <c r="H27" s="37" t="s">
        <v>72</v>
      </c>
      <c r="I27" s="38" t="s">
        <v>147</v>
      </c>
      <c r="J27" s="38">
        <f>VLOOKUP(LEFT(Table4[[#This Row],[Objetivo estratégico]],255),Table2[[#All],[255 caracteres]:[CodObjEst]],3,FALSE)</f>
        <v>2</v>
      </c>
      <c r="K27" s="38" t="str">
        <f>CONCATENATE(VLOOKUP(Table4[[#This Row],[Jurisdicción]],Table5[#All],2,FALSE),".",Table4[[#This Row],[CodObjEst]])</f>
        <v>MAYEPGC.2</v>
      </c>
      <c r="L27" s="38" t="s">
        <v>148</v>
      </c>
      <c r="M27" s="38" t="str">
        <f>LEFT(Table4[[#This Row],[Objetivo operativo]],255)</f>
        <v>Sostener y desarrollar una GIRSU ambientalmente adecuada, que promueva el uso eficiente de recursos</v>
      </c>
      <c r="N27">
        <f>IF(Table4[[#This Row],[SiglaObjEst]]=K26,N26+1,1)</f>
        <v>1</v>
      </c>
      <c r="O27" s="39" t="str">
        <f t="shared" si="0"/>
        <v>MAYEPGC.2.1</v>
      </c>
    </row>
    <row r="28" spans="1:15" ht="15" customHeight="1" x14ac:dyDescent="0.25">
      <c r="A28" t="s">
        <v>74</v>
      </c>
      <c r="B28" s="3" t="s">
        <v>232</v>
      </c>
      <c r="C28" s="3" t="str">
        <f>LEFT(Table2[[#This Row],[Objetivo estratégico]],255)</f>
        <v>Desarrollo de la movilidad para mejorar la vida de los vecinos</v>
      </c>
      <c r="D28" t="str">
        <f>VLOOKUP(Table2[[#This Row],[Jurisdicción]],Table5[#All],2,FALSE)</f>
        <v>MDUYTGC</v>
      </c>
      <c r="E28">
        <f>IF(Table2[[#This Row],[SiglaJur]]=D27,E27+1,1)</f>
        <v>2</v>
      </c>
      <c r="H28" s="37" t="s">
        <v>72</v>
      </c>
      <c r="I28" s="38" t="s">
        <v>147</v>
      </c>
      <c r="J28" s="38">
        <f>VLOOKUP(LEFT(Table4[[#This Row],[Objetivo estratégico]],255),Table2[[#All],[255 caracteres]:[CodObjEst]],3,FALSE)</f>
        <v>2</v>
      </c>
      <c r="K28" s="38" t="str">
        <f>CONCATENATE(VLOOKUP(Table4[[#This Row],[Jurisdicción]],Table5[#All],2,FALSE),".",Table4[[#This Row],[CodObjEst]])</f>
        <v>MAYEPGC.2</v>
      </c>
      <c r="L28" s="38" t="s">
        <v>149</v>
      </c>
      <c r="M28" s="38" t="str">
        <f>LEFT(Table4[[#This Row],[Objetivo operativo]],255)</f>
        <v>Implementar una RED de monitoreo.</v>
      </c>
      <c r="N28">
        <f>IF(Table4[[#This Row],[SiglaObjEst]]=K27,N27+1,1)</f>
        <v>2</v>
      </c>
      <c r="O28" s="39" t="str">
        <f t="shared" si="0"/>
        <v>MAYEPGC.2.2</v>
      </c>
    </row>
    <row r="29" spans="1:15" ht="15" customHeight="1" x14ac:dyDescent="0.25">
      <c r="A29" t="s">
        <v>74</v>
      </c>
      <c r="B29" s="3" t="s">
        <v>234</v>
      </c>
      <c r="C29" s="3" t="str">
        <f>LEFT(Table2[[#This Row],[Objetivo estratégico]],255)</f>
        <v>Fomentar la ejecución de proyectos público-privados</v>
      </c>
      <c r="D29" t="str">
        <f>VLOOKUP(Table2[[#This Row],[Jurisdicción]],Table5[#All],2,FALSE)</f>
        <v>MDUYTGC</v>
      </c>
      <c r="E29">
        <f>IF(Table2[[#This Row],[SiglaJur]]=D28,E28+1,1)</f>
        <v>3</v>
      </c>
      <c r="H29" s="37" t="s">
        <v>72</v>
      </c>
      <c r="I29" s="38" t="s">
        <v>147</v>
      </c>
      <c r="J29" s="38">
        <f>VLOOKUP(LEFT(Table4[[#This Row],[Objetivo estratégico]],255),Table2[[#All],[255 caracteres]:[CodObjEst]],3,FALSE)</f>
        <v>2</v>
      </c>
      <c r="K29" s="38" t="str">
        <f>CONCATENATE(VLOOKUP(Table4[[#This Row],[Jurisdicción]],Table5[#All],2,FALSE),".",Table4[[#This Row],[CodObjEst]])</f>
        <v>MAYEPGC.2</v>
      </c>
      <c r="L29" s="38" t="s">
        <v>150</v>
      </c>
      <c r="M29" s="38" t="str">
        <f>LEFT(Table4[[#This Row],[Objetivo operativo]],255)</f>
        <v>Mitigar el Riesgo Ambiental</v>
      </c>
      <c r="N29">
        <f>IF(Table4[[#This Row],[SiglaObjEst]]=K28,N28+1,1)</f>
        <v>3</v>
      </c>
      <c r="O29" s="39" t="str">
        <f t="shared" si="0"/>
        <v>MAYEPGC.2.3</v>
      </c>
    </row>
    <row r="30" spans="1:15" ht="15" customHeight="1" x14ac:dyDescent="0.25">
      <c r="A30" t="s">
        <v>74</v>
      </c>
      <c r="B30" s="3" t="s">
        <v>204</v>
      </c>
      <c r="C30" s="3" t="str">
        <f>LEFT(Table2[[#This Row],[Objetivo estratégico]],255)</f>
        <v>Implementar una mirada de desarrollo urbanistico integral</v>
      </c>
      <c r="D30" t="str">
        <f>VLOOKUP(Table2[[#This Row],[Jurisdicción]],Table5[#All],2,FALSE)</f>
        <v>MDUYTGC</v>
      </c>
      <c r="E30">
        <f>IF(Table2[[#This Row],[SiglaJur]]=D29,E29+1,1)</f>
        <v>4</v>
      </c>
      <c r="H30" s="37" t="s">
        <v>72</v>
      </c>
      <c r="I30" s="38" t="s">
        <v>147</v>
      </c>
      <c r="J30" s="38">
        <f>VLOOKUP(LEFT(Table4[[#This Row],[Objetivo estratégico]],255),Table2[[#All],[255 caracteres]:[CodObjEst]],3,FALSE)</f>
        <v>2</v>
      </c>
      <c r="K30" s="38" t="str">
        <f>CONCATENATE(VLOOKUP(Table4[[#This Row],[Jurisdicción]],Table5[#All],2,FALSE),".",Table4[[#This Row],[CodObjEst]])</f>
        <v>MAYEPGC.2</v>
      </c>
      <c r="L30" s="38" t="s">
        <v>151</v>
      </c>
      <c r="M30" s="38" t="str">
        <f>LEFT(Table4[[#This Row],[Objetivo operativo]],255)</f>
        <v>Jerarquizar al Gobierno de la Ciudad de Buenos Aires como Referente a Nivel Nacional sobre temas ambientales</v>
      </c>
      <c r="N30">
        <f>IF(Table4[[#This Row],[SiglaObjEst]]=K29,N29+1,1)</f>
        <v>4</v>
      </c>
      <c r="O30" s="39" t="str">
        <f t="shared" si="0"/>
        <v>MAYEPGC.2.4</v>
      </c>
    </row>
    <row r="31" spans="1:15" ht="15" customHeight="1" x14ac:dyDescent="0.25">
      <c r="A31" t="s">
        <v>74</v>
      </c>
      <c r="B31" s="3" t="s">
        <v>208</v>
      </c>
      <c r="C31" s="3" t="str">
        <f>LEFT(Table2[[#This Row],[Objetivo estratégico]],255)</f>
        <v>Incluir el desarrollo de los vecinos dentro de la planificación urbanistica de la ciudad</v>
      </c>
      <c r="D31" t="str">
        <f>VLOOKUP(Table2[[#This Row],[Jurisdicción]],Table5[#All],2,FALSE)</f>
        <v>MDUYTGC</v>
      </c>
      <c r="E31">
        <f>IF(Table2[[#This Row],[SiglaJur]]=D30,E30+1,1)</f>
        <v>5</v>
      </c>
      <c r="H31" s="37" t="s">
        <v>72</v>
      </c>
      <c r="I31" s="38" t="s">
        <v>147</v>
      </c>
      <c r="J31" s="38">
        <f>VLOOKUP(LEFT(Table4[[#This Row],[Objetivo estratégico]],255),Table2[[#All],[255 caracteres]:[CodObjEst]],3,FALSE)</f>
        <v>2</v>
      </c>
      <c r="K31" s="38" t="str">
        <f>CONCATENATE(VLOOKUP(Table4[[#This Row],[Jurisdicción]],Table5[#All],2,FALSE),".",Table4[[#This Row],[CodObjEst]])</f>
        <v>MAYEPGC.2</v>
      </c>
      <c r="L31" s="38" t="s">
        <v>152</v>
      </c>
      <c r="M31" s="38" t="str">
        <f>LEFT(Table4[[#This Row],[Objetivo operativo]],255)</f>
        <v>Reducción de Consumo Eléctrico en Población Vulnerable</v>
      </c>
      <c r="N31">
        <f>IF(Table4[[#This Row],[SiglaObjEst]]=K30,N30+1,1)</f>
        <v>5</v>
      </c>
      <c r="O31" s="39" t="str">
        <f t="shared" si="0"/>
        <v>MAYEPGC.2.5</v>
      </c>
    </row>
    <row r="32" spans="1:15" ht="15" customHeight="1" x14ac:dyDescent="0.25">
      <c r="A32" t="s">
        <v>74</v>
      </c>
      <c r="B32" s="3" t="s">
        <v>229</v>
      </c>
      <c r="C32" s="3" t="str">
        <f>LEFT(Table2[[#This Row],[Objetivo estratégico]],255)</f>
        <v>Incrementar la Igualdad de oportunidades</v>
      </c>
      <c r="D32" t="str">
        <f>VLOOKUP(Table2[[#This Row],[Jurisdicción]],Table5[#All],2,FALSE)</f>
        <v>MDUYTGC</v>
      </c>
      <c r="E32">
        <f>IF(Table2[[#This Row],[SiglaJur]]=D31,E31+1,1)</f>
        <v>6</v>
      </c>
      <c r="H32" s="37" t="s">
        <v>72</v>
      </c>
      <c r="I32" s="38" t="s">
        <v>147</v>
      </c>
      <c r="J32" s="38">
        <f>VLOOKUP(LEFT(Table4[[#This Row],[Objetivo estratégico]],255),Table2[[#All],[255 caracteres]:[CodObjEst]],3,FALSE)</f>
        <v>2</v>
      </c>
      <c r="K32" s="38" t="str">
        <f>CONCATENATE(VLOOKUP(Table4[[#This Row],[Jurisdicción]],Table5[#All],2,FALSE),".",Table4[[#This Row],[CodObjEst]])</f>
        <v>MAYEPGC.2</v>
      </c>
      <c r="L32" s="38" t="s">
        <v>153</v>
      </c>
      <c r="M32" s="38" t="str">
        <f>LEFT(Table4[[#This Row],[Objetivo operativo]],255)</f>
        <v>Generar información de base para la elaboración de estrategias de mitigación y adaptación</v>
      </c>
      <c r="N32">
        <f>IF(Table4[[#This Row],[SiglaObjEst]]=K31,N31+1,1)</f>
        <v>6</v>
      </c>
      <c r="O32" s="39" t="str">
        <f t="shared" si="0"/>
        <v>MAYEPGC.2.6</v>
      </c>
    </row>
    <row r="33" spans="1:15" ht="15" customHeight="1" x14ac:dyDescent="0.25">
      <c r="A33" t="s">
        <v>74</v>
      </c>
      <c r="B33" s="3" t="s">
        <v>199</v>
      </c>
      <c r="C33" s="3" t="str">
        <f>LEFT(Table2[[#This Row],[Objetivo estratégico]],255)</f>
        <v>Promover el desarrollo sostenible de la ciudad de Buenos Aires</v>
      </c>
      <c r="D33" t="str">
        <f>VLOOKUP(Table2[[#This Row],[Jurisdicción]],Table5[#All],2,FALSE)</f>
        <v>MDUYTGC</v>
      </c>
      <c r="E33">
        <f>IF(Table2[[#This Row],[SiglaJur]]=D32,E32+1,1)</f>
        <v>7</v>
      </c>
      <c r="H33" s="37" t="s">
        <v>72</v>
      </c>
      <c r="I33" s="38" t="s">
        <v>147</v>
      </c>
      <c r="J33" s="38">
        <f>VLOOKUP(LEFT(Table4[[#This Row],[Objetivo estratégico]],255),Table2[[#All],[255 caracteres]:[CodObjEst]],3,FALSE)</f>
        <v>2</v>
      </c>
      <c r="K33" s="38" t="str">
        <f>CONCATENATE(VLOOKUP(Table4[[#This Row],[Jurisdicción]],Table5[#All],2,FALSE),".",Table4[[#This Row],[CodObjEst]])</f>
        <v>MAYEPGC.2</v>
      </c>
      <c r="L33" s="38" t="s">
        <v>154</v>
      </c>
      <c r="M33" s="38" t="str">
        <f>LEFT(Table4[[#This Row],[Objetivo operativo]],255)</f>
        <v>Recomponer sitios e industrias de la cuenca del Riachuelo</v>
      </c>
      <c r="N33">
        <f>IF(Table4[[#This Row],[SiglaObjEst]]=K32,N32+1,1)</f>
        <v>7</v>
      </c>
      <c r="O33" s="39" t="str">
        <f t="shared" si="0"/>
        <v>MAYEPGC.2.7</v>
      </c>
    </row>
    <row r="34" spans="1:15" ht="15" customHeight="1" x14ac:dyDescent="0.25">
      <c r="A34" t="s">
        <v>74</v>
      </c>
      <c r="B34" s="3" t="s">
        <v>217</v>
      </c>
      <c r="C34" s="3" t="str">
        <f>LEFT(Table2[[#This Row],[Objetivo estratégico]],255)</f>
        <v xml:space="preserve">Mejorar el acceso a la vivienda </v>
      </c>
      <c r="D34" t="str">
        <f>VLOOKUP(Table2[[#This Row],[Jurisdicción]],Table5[#All],2,FALSE)</f>
        <v>MDUYTGC</v>
      </c>
      <c r="E34">
        <f>IF(Table2[[#This Row],[SiglaJur]]=D33,E33+1,1)</f>
        <v>8</v>
      </c>
      <c r="H34" s="37" t="s">
        <v>72</v>
      </c>
      <c r="I34" s="38" t="s">
        <v>147</v>
      </c>
      <c r="J34" s="38">
        <f>VLOOKUP(LEFT(Table4[[#This Row],[Objetivo estratégico]],255),Table2[[#All],[255 caracteres]:[CodObjEst]],3,FALSE)</f>
        <v>2</v>
      </c>
      <c r="K34" s="38" t="str">
        <f>CONCATENATE(VLOOKUP(Table4[[#This Row],[Jurisdicción]],Table5[#All],2,FALSE),".",Table4[[#This Row],[CodObjEst]])</f>
        <v>MAYEPGC.2</v>
      </c>
      <c r="L34" s="38" t="s">
        <v>155</v>
      </c>
      <c r="M34" s="38" t="str">
        <f>LEFT(Table4[[#This Row],[Objetivo operativo]],255)</f>
        <v>Mejorar la calidad de los procesos administrativos y de resguardo de documentación.</v>
      </c>
      <c r="N34">
        <f>IF(Table4[[#This Row],[SiglaObjEst]]=K33,N33+1,1)</f>
        <v>8</v>
      </c>
      <c r="O34" s="39" t="str">
        <f t="shared" si="0"/>
        <v>MAYEPGC.2.8</v>
      </c>
    </row>
    <row r="35" spans="1:15" ht="15" customHeight="1" x14ac:dyDescent="0.25">
      <c r="A35" t="s">
        <v>697</v>
      </c>
      <c r="B35" s="3" t="s">
        <v>201</v>
      </c>
      <c r="C35" s="3" t="str">
        <f>LEFT(Table2[[#This Row],[Objetivo estratégico]],255)</f>
        <v>Mejorar el servicio de Subterraneos</v>
      </c>
      <c r="D35" t="str">
        <f>VLOOKUP(Table2[[#This Row],[Jurisdicción]],Table5[#All],2,FALSE)</f>
        <v>MDUYTGC.SBASE</v>
      </c>
      <c r="E35">
        <f>IF(Table2[[#This Row],[SiglaJur]]=D34,E34+1,1)</f>
        <v>1</v>
      </c>
      <c r="H35" s="37" t="s">
        <v>72</v>
      </c>
      <c r="I35" s="38" t="s">
        <v>147</v>
      </c>
      <c r="J35" s="38">
        <f>VLOOKUP(LEFT(Table4[[#This Row],[Objetivo estratégico]],255),Table2[[#All],[255 caracteres]:[CodObjEst]],3,FALSE)</f>
        <v>2</v>
      </c>
      <c r="K35" s="38" t="str">
        <f>CONCATENATE(VLOOKUP(Table4[[#This Row],[Jurisdicción]],Table5[#All],2,FALSE),".",Table4[[#This Row],[CodObjEst]])</f>
        <v>MAYEPGC.2</v>
      </c>
      <c r="L35" s="38" t="s">
        <v>156</v>
      </c>
      <c r="M35" s="38" t="str">
        <f>LEFT(Table4[[#This Row],[Objetivo operativo]],255)</f>
        <v>Controlar la gestión con ratios y alertas</v>
      </c>
      <c r="N35">
        <f>IF(Table4[[#This Row],[SiglaObjEst]]=K34,N34+1,1)</f>
        <v>9</v>
      </c>
      <c r="O35" s="39" t="str">
        <f t="shared" si="0"/>
        <v>MAYEPGC.2.9</v>
      </c>
    </row>
    <row r="36" spans="1:15" ht="15" customHeight="1" x14ac:dyDescent="0.25">
      <c r="A36" t="s">
        <v>699</v>
      </c>
      <c r="B36" s="3" t="s">
        <v>203</v>
      </c>
      <c r="C36" s="3" t="str">
        <f>LEFT(Table2[[#This Row],[Objetivo estratégico]],255)</f>
        <v>Mejorar el transporte público en superficie</v>
      </c>
      <c r="D36" t="str">
        <f>VLOOKUP(Table2[[#This Row],[Jurisdicción]],Table5[#All],2,FALSE)</f>
        <v>MDUYTGC.STRANS</v>
      </c>
      <c r="E36">
        <f>IF(Table2[[#This Row],[SiglaJur]]=D35,E35+1,1)</f>
        <v>1</v>
      </c>
      <c r="H36" s="37" t="s">
        <v>72</v>
      </c>
      <c r="I36" s="38" t="s">
        <v>147</v>
      </c>
      <c r="J36" s="38">
        <f>VLOOKUP(LEFT(Table4[[#This Row],[Objetivo estratégico]],255),Table2[[#All],[255 caracteres]:[CodObjEst]],3,FALSE)</f>
        <v>2</v>
      </c>
      <c r="K36" s="38" t="str">
        <f>CONCATENATE(VLOOKUP(Table4[[#This Row],[Jurisdicción]],Table5[#All],2,FALSE),".",Table4[[#This Row],[CodObjEst]])</f>
        <v>MAYEPGC.2</v>
      </c>
      <c r="L36" s="38" t="s">
        <v>157</v>
      </c>
      <c r="M36" s="38" t="str">
        <f>LEFT(Table4[[#This Row],[Objetivo operativo]],255)</f>
        <v>Asegurar el cumplimiento de la normativa vigente, mejorar el uso del espacio público y realizar campañas de concientización sobre la tenencia responsable de mascotas</v>
      </c>
      <c r="N36">
        <f>IF(Table4[[#This Row],[SiglaObjEst]]=K35,N35+1,1)</f>
        <v>10</v>
      </c>
      <c r="O36" s="39" t="str">
        <f t="shared" si="0"/>
        <v>MAYEPGC.2.10</v>
      </c>
    </row>
    <row r="37" spans="1:15" ht="15" customHeight="1" x14ac:dyDescent="0.25">
      <c r="A37" t="s">
        <v>863</v>
      </c>
      <c r="B37" s="3" t="s">
        <v>238</v>
      </c>
      <c r="C37" s="3" t="str">
        <f>LEFT(Table2[[#This Row],[Objetivo estratégico]],255)</f>
        <v>Asegurar la equidad educativa</v>
      </c>
      <c r="D37" t="str">
        <f>VLOOKUP(Table2[[#This Row],[Jurisdicción]],Table5[#All],2,FALSE)</f>
        <v>MEGC</v>
      </c>
      <c r="E37">
        <f>IF(Table2[[#This Row],[SiglaJur]]=D36,E36+1,1)</f>
        <v>1</v>
      </c>
      <c r="H37" s="37" t="s">
        <v>72</v>
      </c>
      <c r="I37" s="38" t="s">
        <v>143</v>
      </c>
      <c r="J37" s="38">
        <f>VLOOKUP(LEFT(Table4[[#This Row],[Objetivo estratégico]],255),Table2[[#All],[255 caracteres]:[CodObjEst]],3,FALSE)</f>
        <v>3</v>
      </c>
      <c r="K37" s="38" t="str">
        <f>CONCATENATE(VLOOKUP(Table4[[#This Row],[Jurisdicción]],Table5[#All],2,FALSE),".",Table4[[#This Row],[CodObjEst]])</f>
        <v>MAYEPGC.3</v>
      </c>
      <c r="L37" s="38" t="s">
        <v>144</v>
      </c>
      <c r="M37" s="38" t="str">
        <f>LEFT(Table4[[#This Row],[Objetivo operativo]],255)</f>
        <v>IMPLEMENTAR UN SISTEMA DE RECICLADO EFICIENTE</v>
      </c>
      <c r="N37">
        <f>IF(Table4[[#This Row],[SiglaObjEst]]=K36,N36+1,1)</f>
        <v>1</v>
      </c>
      <c r="O37" s="39" t="str">
        <f t="shared" si="0"/>
        <v>MAYEPGC.3.1</v>
      </c>
    </row>
    <row r="38" spans="1:15" ht="15" customHeight="1" x14ac:dyDescent="0.25">
      <c r="A38" t="s">
        <v>863</v>
      </c>
      <c r="B38" s="3" t="s">
        <v>242</v>
      </c>
      <c r="C38" s="3" t="str">
        <f>LEFT(Table2[[#This Row],[Objetivo estratégico]],255)</f>
        <v>Asegurar la sustentabilidad del sistema educativo</v>
      </c>
      <c r="D38" t="str">
        <f>VLOOKUP(Table2[[#This Row],[Jurisdicción]],Table5[#All],2,FALSE)</f>
        <v>MEGC</v>
      </c>
      <c r="E38">
        <f>IF(Table2[[#This Row],[SiglaJur]]=D37,E37+1,1)</f>
        <v>2</v>
      </c>
      <c r="H38" s="37" t="s">
        <v>72</v>
      </c>
      <c r="I38" s="38" t="s">
        <v>143</v>
      </c>
      <c r="J38" s="38">
        <f>VLOOKUP(LEFT(Table4[[#This Row],[Objetivo estratégico]],255),Table2[[#All],[255 caracteres]:[CodObjEst]],3,FALSE)</f>
        <v>3</v>
      </c>
      <c r="K38" s="38" t="str">
        <f>CONCATENATE(VLOOKUP(Table4[[#This Row],[Jurisdicción]],Table5[#All],2,FALSE),".",Table4[[#This Row],[CodObjEst]])</f>
        <v>MAYEPGC.3</v>
      </c>
      <c r="L38" s="38" t="s">
        <v>145</v>
      </c>
      <c r="M38" s="38" t="str">
        <f>LEFT(Table4[[#This Row],[Objetivo operativo]],255)</f>
        <v>OPTIMIZAR EL SISTEMA DE RECOLECCIÓN DE RESIDUOS HÚMEDOS</v>
      </c>
      <c r="N38">
        <f>IF(Table4[[#This Row],[SiglaObjEst]]=K37,N37+1,1)</f>
        <v>2</v>
      </c>
      <c r="O38" s="39" t="str">
        <f t="shared" si="0"/>
        <v>MAYEPGC.3.2</v>
      </c>
    </row>
    <row r="39" spans="1:15" ht="15" customHeight="1" x14ac:dyDescent="0.25">
      <c r="A39" t="s">
        <v>863</v>
      </c>
      <c r="B39" s="3" t="s">
        <v>236</v>
      </c>
      <c r="C39" s="3" t="str">
        <f>LEFT(Table2[[#This Row],[Objetivo estratégico]],255)</f>
        <v>Mejorar la Calidad Educativa</v>
      </c>
      <c r="D39" t="str">
        <f>VLOOKUP(Table2[[#This Row],[Jurisdicción]],Table5[#All],2,FALSE)</f>
        <v>MEGC</v>
      </c>
      <c r="E39">
        <f>IF(Table2[[#This Row],[SiglaJur]]=D38,E38+1,1)</f>
        <v>3</v>
      </c>
      <c r="H39" s="37" t="s">
        <v>72</v>
      </c>
      <c r="I39" s="38" t="s">
        <v>143</v>
      </c>
      <c r="J39" s="38">
        <f>VLOOKUP(LEFT(Table4[[#This Row],[Objetivo estratégico]],255),Table2[[#All],[255 caracteres]:[CodObjEst]],3,FALSE)</f>
        <v>3</v>
      </c>
      <c r="K39" s="38" t="str">
        <f>CONCATENATE(VLOOKUP(Table4[[#This Row],[Jurisdicción]],Table5[#All],2,FALSE),".",Table4[[#This Row],[CodObjEst]])</f>
        <v>MAYEPGC.3</v>
      </c>
      <c r="L39" s="38" t="s">
        <v>146</v>
      </c>
      <c r="M39" s="38" t="str">
        <f>LEFT(Table4[[#This Row],[Objetivo operativo]],255)</f>
        <v>POTENCIAR EL EHU</v>
      </c>
      <c r="N39">
        <f>IF(Table4[[#This Row],[SiglaObjEst]]=K38,N38+1,1)</f>
        <v>3</v>
      </c>
      <c r="O39" s="39" t="str">
        <f t="shared" si="0"/>
        <v>MAYEPGC.3.3</v>
      </c>
    </row>
    <row r="40" spans="1:15" ht="15" customHeight="1" x14ac:dyDescent="0.25">
      <c r="A40" t="s">
        <v>863</v>
      </c>
      <c r="B40" s="3" t="s">
        <v>244</v>
      </c>
      <c r="C40" s="3" t="str">
        <f>LEFT(Table2[[#This Row],[Objetivo estratégico]],255)</f>
        <v>Orientar la escuela hacia el futuro</v>
      </c>
      <c r="D40" t="str">
        <f>VLOOKUP(Table2[[#This Row],[Jurisdicción]],Table5[#All],2,FALSE)</f>
        <v>MEGC</v>
      </c>
      <c r="E40">
        <f>IF(Table2[[#This Row],[SiglaJur]]=D39,E39+1,1)</f>
        <v>4</v>
      </c>
      <c r="H40" s="37" t="s">
        <v>72</v>
      </c>
      <c r="I40" s="38" t="s">
        <v>143</v>
      </c>
      <c r="J40" s="38">
        <f>VLOOKUP(LEFT(Table4[[#This Row],[Objetivo estratégico]],255),Table2[[#All],[255 caracteres]:[CodObjEst]],3,FALSE)</f>
        <v>3</v>
      </c>
      <c r="K40" s="38" t="str">
        <f>CONCATENATE(VLOOKUP(Table4[[#This Row],[Jurisdicción]],Table5[#All],2,FALSE),".",Table4[[#This Row],[CodObjEst]])</f>
        <v>MAYEPGC.3</v>
      </c>
      <c r="L40" s="38" t="s">
        <v>158</v>
      </c>
      <c r="M40" s="38" t="str">
        <f>LEFT(Table4[[#This Row],[Objetivo operativo]],255)</f>
        <v>OPTIMIZAR EL MONITOREO Y CONTROL DEL SISTEMA DE HIGIENE URBANA</v>
      </c>
      <c r="N40">
        <f>IF(Table4[[#This Row],[SiglaObjEst]]=K39,N39+1,1)</f>
        <v>4</v>
      </c>
      <c r="O40" s="39" t="str">
        <f t="shared" si="0"/>
        <v>MAYEPGC.3.4</v>
      </c>
    </row>
    <row r="41" spans="1:15" ht="15" customHeight="1" x14ac:dyDescent="0.25">
      <c r="A41" t="s">
        <v>863</v>
      </c>
      <c r="B41" s="3" t="s">
        <v>248</v>
      </c>
      <c r="C41" s="3" t="str">
        <f>LEFT(Table2[[#This Row],[Objetivo estratégico]],255)</f>
        <v>Promover el concepto de Ciudad Educadora</v>
      </c>
      <c r="D41" t="str">
        <f>VLOOKUP(Table2[[#This Row],[Jurisdicción]],Table5[#All],2,FALSE)</f>
        <v>MEGC</v>
      </c>
      <c r="E41">
        <f>IF(Table2[[#This Row],[SiglaJur]]=D40,E40+1,1)</f>
        <v>5</v>
      </c>
      <c r="H41" s="37" t="s">
        <v>72</v>
      </c>
      <c r="I41" s="38" t="s">
        <v>143</v>
      </c>
      <c r="J41" s="38">
        <f>VLOOKUP(LEFT(Table4[[#This Row],[Objetivo estratégico]],255),Table2[[#All],[255 caracteres]:[CodObjEst]],3,FALSE)</f>
        <v>3</v>
      </c>
      <c r="K41" s="38" t="str">
        <f>CONCATENATE(VLOOKUP(Table4[[#This Row],[Jurisdicción]],Table5[#All],2,FALSE),".",Table4[[#This Row],[CodObjEst]])</f>
        <v>MAYEPGC.3</v>
      </c>
      <c r="L41" s="38" t="s">
        <v>159</v>
      </c>
      <c r="M41" s="38" t="str">
        <f>LEFT(Table4[[#This Row],[Objetivo operativo]],255)</f>
        <v>REDUCIR LA DISPOSICIÓN FINAL DE RESIDUOS</v>
      </c>
      <c r="N41">
        <f>IF(Table4[[#This Row],[SiglaObjEst]]=K40,N40+1,1)</f>
        <v>5</v>
      </c>
      <c r="O41" s="39" t="str">
        <f t="shared" si="0"/>
        <v>MAYEPGC.3.5</v>
      </c>
    </row>
    <row r="42" spans="1:15" ht="15" customHeight="1" x14ac:dyDescent="0.25">
      <c r="A42" t="s">
        <v>75</v>
      </c>
      <c r="B42" s="3" t="s">
        <v>254</v>
      </c>
      <c r="C42" s="3" t="str">
        <f>LEFT(Table2[[#This Row],[Objetivo estratégico]],255)</f>
        <v>Creación de una cultura metropolitana que sea ejemplo de convivencia y gestión responsable, abierta e innovadora</v>
      </c>
      <c r="D42" t="str">
        <f>VLOOKUP(Table2[[#This Row],[Jurisdicción]],Table5[#All],2,FALSE)</f>
        <v>MGOBGC</v>
      </c>
      <c r="E42">
        <f>IF(Table2[[#This Row],[SiglaJur]]=D41,E41+1,1)</f>
        <v>1</v>
      </c>
      <c r="H42" s="37" t="s">
        <v>72</v>
      </c>
      <c r="I42" s="38" t="s">
        <v>143</v>
      </c>
      <c r="J42" s="38">
        <f>VLOOKUP(LEFT(Table4[[#This Row],[Objetivo estratégico]],255),Table2[[#All],[255 caracteres]:[CodObjEst]],3,FALSE)</f>
        <v>3</v>
      </c>
      <c r="K42" s="38" t="str">
        <f>CONCATENATE(VLOOKUP(Table4[[#This Row],[Jurisdicción]],Table5[#All],2,FALSE),".",Table4[[#This Row],[CodObjEst]])</f>
        <v>MAYEPGC.3</v>
      </c>
      <c r="L42" s="38" t="s">
        <v>160</v>
      </c>
      <c r="M42" s="38" t="str">
        <f>LEFT(Table4[[#This Row],[Objetivo operativo]],255)</f>
        <v>DESARROLLAR UN PLAN DE GESTIÓN INTEGRADO CONSIDERANDO EL NUEVO ESCENARIO AMBA</v>
      </c>
      <c r="N42">
        <f>IF(Table4[[#This Row],[SiglaObjEst]]=K41,N41+1,1)</f>
        <v>6</v>
      </c>
      <c r="O42" s="39" t="str">
        <f t="shared" si="0"/>
        <v>MAYEPGC.3.6</v>
      </c>
    </row>
    <row r="43" spans="1:15" ht="15" customHeight="1" x14ac:dyDescent="0.25">
      <c r="A43" t="s">
        <v>75</v>
      </c>
      <c r="B43" s="3" t="s">
        <v>259</v>
      </c>
      <c r="C43" s="3" t="str">
        <f>LEFT(Table2[[#This Row],[Objetivo estratégico]],255)</f>
        <v>Desarrollar en un sistema equilibrado el tratamiento y la disposición final de residuos sólidos urbanos del Área Metropolitana propendiendo a una mayor generación de Energía Limpia</v>
      </c>
      <c r="D43" t="str">
        <f>VLOOKUP(Table2[[#This Row],[Jurisdicción]],Table5[#All],2,FALSE)</f>
        <v>MGOBGC</v>
      </c>
      <c r="E43">
        <f>IF(Table2[[#This Row],[SiglaJur]]=D42,E42+1,1)</f>
        <v>2</v>
      </c>
      <c r="H43" s="37" t="s">
        <v>72</v>
      </c>
      <c r="I43" s="38" t="s">
        <v>132</v>
      </c>
      <c r="J43" s="38">
        <f>VLOOKUP(LEFT(Table4[[#This Row],[Objetivo estratégico]],255),Table2[[#All],[255 caracteres]:[CodObjEst]],3,FALSE)</f>
        <v>4</v>
      </c>
      <c r="K43" s="38" t="str">
        <f>CONCATENATE(VLOOKUP(Table4[[#This Row],[Jurisdicción]],Table5[#All],2,FALSE),".",Table4[[#This Row],[CodObjEst]])</f>
        <v>MAYEPGC.4</v>
      </c>
      <c r="L43" s="38" t="s">
        <v>133</v>
      </c>
      <c r="M43" s="38" t="str">
        <f>LEFT(Table4[[#This Row],[Objetivo operativo]],255)</f>
        <v>Contribuir en la mejora continua asegurando a la ciudadanía la transitabilidad de la ciudad y la accesibilidad de los espacios comunes.</v>
      </c>
      <c r="N43">
        <f>IF(Table4[[#This Row],[SiglaObjEst]]=K42,N42+1,1)</f>
        <v>1</v>
      </c>
      <c r="O43" s="39" t="str">
        <f t="shared" si="0"/>
        <v>MAYEPGC.4.1</v>
      </c>
    </row>
    <row r="44" spans="1:15" ht="15" customHeight="1" x14ac:dyDescent="0.25">
      <c r="A44" t="s">
        <v>75</v>
      </c>
      <c r="B44" s="3" t="s">
        <v>263</v>
      </c>
      <c r="C44" s="3" t="str">
        <f>LEFT(Table2[[#This Row],[Objetivo estratégico]],255)</f>
        <v>Fortalecer el ejercicio pleno de la autonomía</v>
      </c>
      <c r="D44" t="str">
        <f>VLOOKUP(Table2[[#This Row],[Jurisdicción]],Table5[#All],2,FALSE)</f>
        <v>MGOBGC</v>
      </c>
      <c r="E44">
        <f>IF(Table2[[#This Row],[SiglaJur]]=D43,E43+1,1)</f>
        <v>3</v>
      </c>
      <c r="H44" s="37" t="s">
        <v>72</v>
      </c>
      <c r="I44" s="38" t="s">
        <v>132</v>
      </c>
      <c r="J44" s="38">
        <f>VLOOKUP(LEFT(Table4[[#This Row],[Objetivo estratégico]],255),Table2[[#All],[255 caracteres]:[CodObjEst]],3,FALSE)</f>
        <v>4</v>
      </c>
      <c r="K44" s="38" t="str">
        <f>CONCATENATE(VLOOKUP(Table4[[#This Row],[Jurisdicción]],Table5[#All],2,FALSE),".",Table4[[#This Row],[CodObjEst]])</f>
        <v>MAYEPGC.4</v>
      </c>
      <c r="L44" s="38" t="s">
        <v>134</v>
      </c>
      <c r="M44" s="38" t="str">
        <f>LEFT(Table4[[#This Row],[Objetivo operativo]],255)</f>
        <v>Que la ciudadanía acceda a espacios públicos de esparcimiento mantenidos y de calidad.</v>
      </c>
      <c r="N44">
        <f>IF(Table4[[#This Row],[SiglaObjEst]]=K43,N43+1,1)</f>
        <v>2</v>
      </c>
      <c r="O44" s="39" t="str">
        <f t="shared" si="0"/>
        <v>MAYEPGC.4.2</v>
      </c>
    </row>
    <row r="45" spans="1:15" ht="15" customHeight="1" x14ac:dyDescent="0.25">
      <c r="A45" t="s">
        <v>76</v>
      </c>
      <c r="B45" s="3" t="s">
        <v>269</v>
      </c>
      <c r="C45" s="3" t="str">
        <f>LEFT(Table2[[#This Row],[Objetivo estratégico]],255)</f>
        <v>Consolidar alternativas de financiamiento de corto y largo plazo destinadas a cubrir necesidades transitorias y proyectos estratégicos garantizando un perfil de deuda sostenible para la Ciudad Autónoma de Buenos Aires.</v>
      </c>
      <c r="D45" t="str">
        <f>VLOOKUP(Table2[[#This Row],[Jurisdicción]],Table5[#All],2,FALSE)</f>
        <v>MHGC</v>
      </c>
      <c r="E45">
        <f>IF(Table2[[#This Row],[SiglaJur]]=D44,E44+1,1)</f>
        <v>1</v>
      </c>
      <c r="H45" s="37" t="s">
        <v>72</v>
      </c>
      <c r="I45" s="38" t="s">
        <v>132</v>
      </c>
      <c r="J45" s="38">
        <f>VLOOKUP(LEFT(Table4[[#This Row],[Objetivo estratégico]],255),Table2[[#All],[255 caracteres]:[CodObjEst]],3,FALSE)</f>
        <v>4</v>
      </c>
      <c r="K45" s="38" t="str">
        <f>CONCATENATE(VLOOKUP(Table4[[#This Row],[Jurisdicción]],Table5[#All],2,FALSE),".",Table4[[#This Row],[CodObjEst]])</f>
        <v>MAYEPGC.4</v>
      </c>
      <c r="L45" s="38" t="s">
        <v>135</v>
      </c>
      <c r="M45" s="38" t="str">
        <f>LEFT(Table4[[#This Row],[Objetivo operativo]],255)</f>
        <v>Que la ciudad cuente con un sistema lumínico eficiente, y en pos del ahorro energético.</v>
      </c>
      <c r="N45">
        <f>IF(Table4[[#This Row],[SiglaObjEst]]=K44,N44+1,1)</f>
        <v>3</v>
      </c>
      <c r="O45" s="39" t="str">
        <f t="shared" si="0"/>
        <v>MAYEPGC.4.3</v>
      </c>
    </row>
    <row r="46" spans="1:15" ht="15" customHeight="1" x14ac:dyDescent="0.25">
      <c r="A46" t="s">
        <v>76</v>
      </c>
      <c r="B46" s="3" t="s">
        <v>273</v>
      </c>
      <c r="C46" s="3" t="str">
        <f>LEFT(Table2[[#This Row],[Objetivo estratégico]],255)</f>
        <v>Contribuir al desarrollo de servidores públicos comprometidos y orientados a brindar servicios de calidad a los ciudadanos, mediante estructuras organizativas y dotaciones ajustadas a las necesidades de la gestión.</v>
      </c>
      <c r="D46" t="str">
        <f>VLOOKUP(Table2[[#This Row],[Jurisdicción]],Table5[#All],2,FALSE)</f>
        <v>MHGC</v>
      </c>
      <c r="E46">
        <f>IF(Table2[[#This Row],[SiglaJur]]=D45,E45+1,1)</f>
        <v>2</v>
      </c>
      <c r="H46" s="37" t="s">
        <v>72</v>
      </c>
      <c r="I46" s="38" t="s">
        <v>132</v>
      </c>
      <c r="J46" s="38">
        <f>VLOOKUP(LEFT(Table4[[#This Row],[Objetivo estratégico]],255),Table2[[#All],[255 caracteres]:[CodObjEst]],3,FALSE)</f>
        <v>4</v>
      </c>
      <c r="K46" s="38" t="str">
        <f>CONCATENATE(VLOOKUP(Table4[[#This Row],[Jurisdicción]],Table5[#All],2,FALSE),".",Table4[[#This Row],[CodObjEst]])</f>
        <v>MAYEPGC.4</v>
      </c>
      <c r="L46" s="38" t="s">
        <v>136</v>
      </c>
      <c r="M46" s="38" t="str">
        <f>LEFT(Table4[[#This Row],[Objetivo operativo]],255)</f>
        <v>Que la ciudad cuente con sistemas pluviales capaces de afrontar potenciales inundaciones.</v>
      </c>
      <c r="N46">
        <f>IF(Table4[[#This Row],[SiglaObjEst]]=K45,N45+1,1)</f>
        <v>4</v>
      </c>
      <c r="O46" s="39" t="str">
        <f t="shared" si="0"/>
        <v>MAYEPGC.4.4</v>
      </c>
    </row>
    <row r="47" spans="1:15" ht="15" customHeight="1" x14ac:dyDescent="0.25">
      <c r="A47" t="s">
        <v>76</v>
      </c>
      <c r="B47" s="3" t="s">
        <v>277</v>
      </c>
      <c r="C47" s="3" t="str">
        <f>LEFT(Table2[[#This Row],[Objetivo estratégico]],255)</f>
        <v>Desarrollar un esquema de programación económica que permita generar mayor calidad de información para la toma de decisiones.</v>
      </c>
      <c r="D47" t="str">
        <f>VLOOKUP(Table2[[#This Row],[Jurisdicción]],Table5[#All],2,FALSE)</f>
        <v>MHGC</v>
      </c>
      <c r="E47">
        <f>IF(Table2[[#This Row],[SiglaJur]]=D46,E46+1,1)</f>
        <v>3</v>
      </c>
      <c r="H47" s="37" t="s">
        <v>72</v>
      </c>
      <c r="I47" s="38" t="s">
        <v>132</v>
      </c>
      <c r="J47" s="38">
        <f>VLOOKUP(LEFT(Table4[[#This Row],[Objetivo estratégico]],255),Table2[[#All],[255 caracteres]:[CodObjEst]],3,FALSE)</f>
        <v>4</v>
      </c>
      <c r="K47" s="38" t="str">
        <f>CONCATENATE(VLOOKUP(Table4[[#This Row],[Jurisdicción]],Table5[#All],2,FALSE),".",Table4[[#This Row],[CodObjEst]])</f>
        <v>MAYEPGC.4</v>
      </c>
      <c r="L47" s="38" t="s">
        <v>137</v>
      </c>
      <c r="M47" s="38" t="str">
        <f>LEFT(Table4[[#This Row],[Objetivo operativo]],255)</f>
        <v>Asegurar el gestionamiento, el  mantenimiento,  remodelación  y  reparación de los  edificios, equipamientos e instalaciones de los Cementerios  dependientes  del  Gobierno de la Ciudad Autónoma de Buenos Aires</v>
      </c>
      <c r="N47">
        <f>IF(Table4[[#This Row],[SiglaObjEst]]=K46,N46+1,1)</f>
        <v>5</v>
      </c>
      <c r="O47" s="39" t="str">
        <f t="shared" si="0"/>
        <v>MAYEPGC.4.5</v>
      </c>
    </row>
    <row r="48" spans="1:15" ht="15" customHeight="1" x14ac:dyDescent="0.25">
      <c r="A48" t="s">
        <v>76</v>
      </c>
      <c r="B48" s="3" t="s">
        <v>266</v>
      </c>
      <c r="C48" s="3" t="str">
        <f>LEFT(Table2[[#This Row],[Objetivo estratégico]],255)</f>
        <v>Impulsar un plan integral de optimización de gastos e ingresos mediante la detección continua de oportunidades de ahorros y generación de otros ingresos y su correspondiente implementación de acciones que permitan su aplicación en inversiones.</v>
      </c>
      <c r="D48" t="str">
        <f>VLOOKUP(Table2[[#This Row],[Jurisdicción]],Table5[#All],2,FALSE)</f>
        <v>MHGC</v>
      </c>
      <c r="E48">
        <f>IF(Table2[[#This Row],[SiglaJur]]=D47,E47+1,1)</f>
        <v>4</v>
      </c>
      <c r="H48" s="37" t="s">
        <v>72</v>
      </c>
      <c r="I48" s="38" t="s">
        <v>127</v>
      </c>
      <c r="J48" s="38">
        <f>VLOOKUP(LEFT(Table4[[#This Row],[Objetivo estratégico]],255),Table2[[#All],[255 caracteres]:[CodObjEst]],3,FALSE)</f>
        <v>5</v>
      </c>
      <c r="K48" s="38" t="str">
        <f>CONCATENATE(VLOOKUP(Table4[[#This Row],[Jurisdicción]],Table5[#All],2,FALSE),".",Table4[[#This Row],[CodObjEst]])</f>
        <v>MAYEPGC.5</v>
      </c>
      <c r="L48" s="38" t="s">
        <v>128</v>
      </c>
      <c r="M48" s="38" t="str">
        <f>LEFT(Table4[[#This Row],[Objetivo operativo]],255)</f>
        <v>Areas Ambientales: Revitalizar el espacio público a través de un enfoque integral, fortaleciendo la identidad de los barrios, concentrándonos en la caminabilidad, en la sustentabilidad y en la puesta en valor del patrimonio existente</v>
      </c>
      <c r="N48">
        <f>IF(Table4[[#This Row],[SiglaObjEst]]=K47,N47+1,1)</f>
        <v>1</v>
      </c>
      <c r="O48" s="39" t="str">
        <f t="shared" si="0"/>
        <v>MAYEPGC.5.1</v>
      </c>
    </row>
    <row r="49" spans="1:15" ht="15" customHeight="1" x14ac:dyDescent="0.25">
      <c r="A49" t="s">
        <v>76</v>
      </c>
      <c r="B49" s="3" t="s">
        <v>271</v>
      </c>
      <c r="C49" s="3" t="str">
        <f>LEFT(Table2[[#This Row],[Objetivo estratégico]],255)</f>
        <v>Profundizar la simplificación de procedimientos mediante la revisión de procesos y la incorporación de nuevas herramientas tecnológicas que garanticen eficiencia y agilidad en la gestión operativa, económica y financiera, y en la interacción con ciudadano</v>
      </c>
      <c r="D49" t="str">
        <f>VLOOKUP(Table2[[#This Row],[Jurisdicción]],Table5[#All],2,FALSE)</f>
        <v>MHGC</v>
      </c>
      <c r="E49">
        <f>IF(Table2[[#This Row],[SiglaJur]]=D48,E48+1,1)</f>
        <v>5</v>
      </c>
      <c r="H49" s="37" t="s">
        <v>72</v>
      </c>
      <c r="I49" s="38" t="s">
        <v>127</v>
      </c>
      <c r="J49" s="38">
        <f>VLOOKUP(LEFT(Table4[[#This Row],[Objetivo estratégico]],255),Table2[[#All],[255 caracteres]:[CodObjEst]],3,FALSE)</f>
        <v>5</v>
      </c>
      <c r="K49" s="38" t="str">
        <f>CONCATENATE(VLOOKUP(Table4[[#This Row],[Jurisdicción]],Table5[#All],2,FALSE),".",Table4[[#This Row],[CodObjEst]])</f>
        <v>MAYEPGC.5</v>
      </c>
      <c r="L49" s="38" t="s">
        <v>129</v>
      </c>
      <c r="M49" s="38" t="str">
        <f>LEFT(Table4[[#This Row],[Objetivo operativo]],255)</f>
        <v>Entornos Urbanos: Ejecución de proyectos de menor escala y con características particulares a lo largo de toda la ciudad, que buscan la revitalización de sectores degradados.</v>
      </c>
      <c r="N49">
        <f>IF(Table4[[#This Row],[SiglaObjEst]]=K48,N48+1,1)</f>
        <v>2</v>
      </c>
      <c r="O49" s="39" t="str">
        <f t="shared" si="0"/>
        <v>MAYEPGC.5.2</v>
      </c>
    </row>
    <row r="50" spans="1:15" ht="15" customHeight="1" x14ac:dyDescent="0.25">
      <c r="A50" t="s">
        <v>76</v>
      </c>
      <c r="B50" s="3" t="s">
        <v>284</v>
      </c>
      <c r="C50" s="3" t="str">
        <f>LEFT(Table2[[#This Row],[Objetivo estratégico]],255)</f>
        <v>Promover el crecimiento sostenido de los ingresos tributarios mediante la implementación de prácticas innovadoras y eficaces de recaudación y el desarrollo de acciones que profundicen el vínculo con el contribuyente simplificando y agilizando sus gestione</v>
      </c>
      <c r="D50" t="str">
        <f>VLOOKUP(Table2[[#This Row],[Jurisdicción]],Table5[#All],2,FALSE)</f>
        <v>MHGC</v>
      </c>
      <c r="E50">
        <f>IF(Table2[[#This Row],[SiglaJur]]=D49,E49+1,1)</f>
        <v>6</v>
      </c>
      <c r="H50" s="37" t="s">
        <v>72</v>
      </c>
      <c r="I50" s="38" t="s">
        <v>127</v>
      </c>
      <c r="J50" s="38">
        <f>VLOOKUP(LEFT(Table4[[#This Row],[Objetivo estratégico]],255),Table2[[#All],[255 caracteres]:[CodObjEst]],3,FALSE)</f>
        <v>5</v>
      </c>
      <c r="K50" s="38" t="str">
        <f>CONCATENATE(VLOOKUP(Table4[[#This Row],[Jurisdicción]],Table5[#All],2,FALSE),".",Table4[[#This Row],[CodObjEst]])</f>
        <v>MAYEPGC.5</v>
      </c>
      <c r="L50" s="38" t="s">
        <v>130</v>
      </c>
      <c r="M50" s="38" t="str">
        <f>LEFT(Table4[[#This Row],[Objetivo operativo]],255)</f>
        <v>Parques Uranos: Puesta en valor de varios de los grandes parques existentes; la creación de nuevos parques y plazas, contemplando la relación de la ciudad con el río, incorporando equipamiento para personas de todas las edades, incentivando la actividad f</v>
      </c>
      <c r="N50">
        <f>IF(Table4[[#This Row],[SiglaObjEst]]=K49,N49+1,1)</f>
        <v>3</v>
      </c>
      <c r="O50" s="39" t="str">
        <f t="shared" si="0"/>
        <v>MAYEPGC.5.3</v>
      </c>
    </row>
    <row r="51" spans="1:15" ht="15" customHeight="1" x14ac:dyDescent="0.25">
      <c r="A51" s="3" t="s">
        <v>773</v>
      </c>
      <c r="B51" s="52" t="s">
        <v>998</v>
      </c>
      <c r="C51" s="52" t="str">
        <f>LEFT(Table2[[#This Row],[Objetivo estratégico]],255)</f>
        <v>Promover el control institucional</v>
      </c>
      <c r="D51" s="52" t="str">
        <f>VLOOKUP(Table2[[#This Row],[Jurisdicción]],Table5[#All],2,FALSE)</f>
        <v>MJYSGC</v>
      </c>
      <c r="E51">
        <f>IF(Table2[[#This Row],[SiglaJur]]=D50,E50+1,1)</f>
        <v>1</v>
      </c>
      <c r="H51" s="37" t="s">
        <v>72</v>
      </c>
      <c r="I51" s="38" t="s">
        <v>127</v>
      </c>
      <c r="J51" s="38">
        <f>VLOOKUP(LEFT(Table4[[#This Row],[Objetivo estratégico]],255),Table2[[#All],[255 caracteres]:[CodObjEst]],3,FALSE)</f>
        <v>5</v>
      </c>
      <c r="K51" s="38" t="str">
        <f>CONCATENATE(VLOOKUP(Table4[[#This Row],[Jurisdicción]],Table5[#All],2,FALSE),".",Table4[[#This Row],[CodObjEst]])</f>
        <v>MAYEPGC.5</v>
      </c>
      <c r="L51" s="38" t="s">
        <v>131</v>
      </c>
      <c r="M51" s="38" t="str">
        <f>LEFT(Table4[[#This Row],[Objetivo operativo]],255)</f>
        <v>Avenidas y Centros Comerciales a Cielo Abierto: Articular y coordinar la participación de los distintos sectores (público/privado) con el fin de mejorar la calidad del Espacio Público y estimular el crecimiento económico.</v>
      </c>
      <c r="N51">
        <f>IF(Table4[[#This Row],[SiglaObjEst]]=K50,N50+1,1)</f>
        <v>4</v>
      </c>
      <c r="O51" s="39" t="str">
        <f t="shared" si="0"/>
        <v>MAYEPGC.5.4</v>
      </c>
    </row>
    <row r="52" spans="1:15" ht="15" customHeight="1" x14ac:dyDescent="0.25">
      <c r="A52" s="3" t="s">
        <v>773</v>
      </c>
      <c r="B52" s="52" t="s">
        <v>999</v>
      </c>
      <c r="C52" s="52" t="str">
        <f>LEFT(Table2[[#This Row],[Objetivo estratégico]],255)</f>
        <v>Velar por la convivencia y la seguridad ciudadana</v>
      </c>
      <c r="D52" s="52" t="str">
        <f>VLOOKUP(Table2[[#This Row],[Jurisdicción]],Table5[#All],2,FALSE)</f>
        <v>MJYSGC</v>
      </c>
      <c r="E52">
        <f>IF(Table2[[#This Row],[SiglaJur]]=D51,E51+1,1)</f>
        <v>2</v>
      </c>
      <c r="H52" s="37" t="s">
        <v>73</v>
      </c>
      <c r="I52" s="38" t="s">
        <v>163</v>
      </c>
      <c r="J52" s="38">
        <f>VLOOKUP(LEFT(Table4[[#This Row],[Objetivo estratégico]],255),Table2[[#All],[255 caracteres]:[CodObjEst]],3,FALSE)</f>
        <v>1</v>
      </c>
      <c r="K52" s="38" t="str">
        <f>CONCATENATE(VLOOKUP(Table4[[#This Row],[Jurisdicción]],Table5[#All],2,FALSE),".",Table4[[#This Row],[CodObjEst]])</f>
        <v>MCGC.1</v>
      </c>
      <c r="L52" s="38" t="s">
        <v>164</v>
      </c>
      <c r="M52" s="38" t="str">
        <f>LEFT(Table4[[#This Row],[Objetivo operativo]],255)</f>
        <v>Consolidar el paradigma de la Ciudad Creativa</v>
      </c>
      <c r="N52">
        <f>IF(Table4[[#This Row],[SiglaObjEst]]=K51,N51+1,1)</f>
        <v>1</v>
      </c>
      <c r="O52" s="39" t="str">
        <f t="shared" si="0"/>
        <v>MCGC.1.1</v>
      </c>
    </row>
    <row r="53" spans="1:15" ht="15" customHeight="1" x14ac:dyDescent="0.25">
      <c r="A53" t="s">
        <v>77</v>
      </c>
      <c r="B53" s="3" t="s">
        <v>301</v>
      </c>
      <c r="C53" s="3" t="str">
        <f>LEFT(Table2[[#This Row],[Objetivo estratégico]],255)</f>
        <v>Construir un ecosistema local que motorice la innovación y potencie el crecimiento de emprendimientos y Pymes</v>
      </c>
      <c r="D53" t="str">
        <f>VLOOKUP(Table2[[#This Row],[Jurisdicción]],Table5[#All],2,FALSE)</f>
        <v>MMIYTGC</v>
      </c>
      <c r="E53">
        <f>IF(Table2[[#This Row],[SiglaJur]]=D52,E52+1,1)</f>
        <v>1</v>
      </c>
      <c r="H53" s="37" t="s">
        <v>73</v>
      </c>
      <c r="I53" s="38" t="s">
        <v>165</v>
      </c>
      <c r="J53" s="38">
        <f>VLOOKUP(LEFT(Table4[[#This Row],[Objetivo estratégico]],255),Table2[[#All],[255 caracteres]:[CodObjEst]],3,FALSE)</f>
        <v>2</v>
      </c>
      <c r="K53" s="38" t="str">
        <f>CONCATENATE(VLOOKUP(Table4[[#This Row],[Jurisdicción]],Table5[#All],2,FALSE),".",Table4[[#This Row],[CodObjEst]])</f>
        <v>MCGC.2</v>
      </c>
      <c r="L53" s="38" t="s">
        <v>166</v>
      </c>
      <c r="M53" s="38" t="str">
        <f>LEFT(Table4[[#This Row],[Objetivo operativo]],255)</f>
        <v>Ampliar la presencia cultural en la ciudad</v>
      </c>
      <c r="N53">
        <f>IF(Table4[[#This Row],[SiglaObjEst]]=K52,N52+1,1)</f>
        <v>1</v>
      </c>
      <c r="O53" s="39" t="str">
        <f t="shared" si="0"/>
        <v>MCGC.2.1</v>
      </c>
    </row>
    <row r="54" spans="1:15" ht="15" customHeight="1" x14ac:dyDescent="0.25">
      <c r="A54" t="s">
        <v>77</v>
      </c>
      <c r="B54" s="3" t="s">
        <v>326</v>
      </c>
      <c r="C54" s="3" t="str">
        <f>LEFT(Table2[[#This Row],[Objetivo estratégico]],255)</f>
        <v>Contribuir al desarrollo urbano y tecnológico priorizando el sur de CABA</v>
      </c>
      <c r="D54" t="str">
        <f>VLOOKUP(Table2[[#This Row],[Jurisdicción]],Table5[#All],2,FALSE)</f>
        <v>MMIYTGC</v>
      </c>
      <c r="E54">
        <f>IF(Table2[[#This Row],[SiglaJur]]=D53,E53+1,1)</f>
        <v>2</v>
      </c>
      <c r="H54" s="37" t="s">
        <v>73</v>
      </c>
      <c r="I54" s="38" t="s">
        <v>161</v>
      </c>
      <c r="J54" s="38">
        <f>VLOOKUP(LEFT(Table4[[#This Row],[Objetivo estratégico]],255),Table2[[#All],[255 caracteres]:[CodObjEst]],3,FALSE)</f>
        <v>3</v>
      </c>
      <c r="K54" s="38" t="str">
        <f>CONCATENATE(VLOOKUP(Table4[[#This Row],[Jurisdicción]],Table5[#All],2,FALSE),".",Table4[[#This Row],[CodObjEst]])</f>
        <v>MCGC.3</v>
      </c>
      <c r="L54" s="38" t="s">
        <v>162</v>
      </c>
      <c r="M54" s="38" t="str">
        <f>LEFT(Table4[[#This Row],[Objetivo operativo]],255)</f>
        <v>Revalorizar la identidad de las comunas y el trabajo colectivo</v>
      </c>
      <c r="N54">
        <f>IF(Table4[[#This Row],[SiglaObjEst]]=K53,N53+1,1)</f>
        <v>1</v>
      </c>
      <c r="O54" s="39" t="str">
        <f t="shared" si="0"/>
        <v>MCGC.3.1</v>
      </c>
    </row>
    <row r="55" spans="1:15" ht="15" customHeight="1" x14ac:dyDescent="0.25">
      <c r="A55" t="s">
        <v>77</v>
      </c>
      <c r="B55" s="3" t="s">
        <v>307</v>
      </c>
      <c r="C55" s="3" t="str">
        <f>LEFT(Table2[[#This Row],[Objetivo estratégico]],255)</f>
        <v>Convertir a Bs As en referente mundial de emprendimiento y desarrollo emprendedor</v>
      </c>
      <c r="D55" t="str">
        <f>VLOOKUP(Table2[[#This Row],[Jurisdicción]],Table5[#All],2,FALSE)</f>
        <v>MMIYTGC</v>
      </c>
      <c r="E55">
        <f>IF(Table2[[#This Row],[SiglaJur]]=D54,E54+1,1)</f>
        <v>3</v>
      </c>
      <c r="H55" s="37" t="s">
        <v>73</v>
      </c>
      <c r="I55" s="38" t="s">
        <v>169</v>
      </c>
      <c r="J55" s="38">
        <f>VLOOKUP(LEFT(Table4[[#This Row],[Objetivo estratégico]],255),Table2[[#All],[255 caracteres]:[CodObjEst]],3,FALSE)</f>
        <v>4</v>
      </c>
      <c r="K55" s="38" t="str">
        <f>CONCATENATE(VLOOKUP(Table4[[#This Row],[Jurisdicción]],Table5[#All],2,FALSE),".",Table4[[#This Row],[CodObjEst]])</f>
        <v>MCGC.4</v>
      </c>
      <c r="L55" s="38" t="s">
        <v>170</v>
      </c>
      <c r="M55" s="38" t="str">
        <f>LEFT(Table4[[#This Row],[Objetivo operativo]],255)</f>
        <v>Construir un nuevo diagrama de la escena cultural en Buenos Aires</v>
      </c>
      <c r="N55">
        <f>IF(Table4[[#This Row],[SiglaObjEst]]=K54,N54+1,1)</f>
        <v>1</v>
      </c>
      <c r="O55" s="39" t="str">
        <f t="shared" si="0"/>
        <v>MCGC.4.1</v>
      </c>
    </row>
    <row r="56" spans="1:15" ht="15" customHeight="1" x14ac:dyDescent="0.25">
      <c r="A56" t="s">
        <v>77</v>
      </c>
      <c r="B56" s="3" t="s">
        <v>303</v>
      </c>
      <c r="C56" s="3" t="str">
        <f>LEFT(Table2[[#This Row],[Objetivo estratégico]],255)</f>
        <v>Convertir a CABA en símbolo y referente global de talento humano.</v>
      </c>
      <c r="D56" t="str">
        <f>VLOOKUP(Table2[[#This Row],[Jurisdicción]],Table5[#All],2,FALSE)</f>
        <v>MMIYTGC</v>
      </c>
      <c r="E56">
        <f>IF(Table2[[#This Row],[SiglaJur]]=D55,E55+1,1)</f>
        <v>4</v>
      </c>
      <c r="H56" s="37" t="s">
        <v>73</v>
      </c>
      <c r="I56" s="38" t="s">
        <v>167</v>
      </c>
      <c r="J56" s="38">
        <f>VLOOKUP(LEFT(Table4[[#This Row],[Objetivo estratégico]],255),Table2[[#All],[255 caracteres]:[CodObjEst]],3,FALSE)</f>
        <v>5</v>
      </c>
      <c r="K56" s="38" t="str">
        <f>CONCATENATE(VLOOKUP(Table4[[#This Row],[Jurisdicción]],Table5[#All],2,FALSE),".",Table4[[#This Row],[CodObjEst]])</f>
        <v>MCGC.5</v>
      </c>
      <c r="L56" s="38" t="s">
        <v>168</v>
      </c>
      <c r="M56" s="38" t="str">
        <f>LEFT(Table4[[#This Row],[Objetivo operativo]],255)</f>
        <v>Apoyar la difusión de nuevos artistas</v>
      </c>
      <c r="N56">
        <f>IF(Table4[[#This Row],[SiglaObjEst]]=K55,N55+1,1)</f>
        <v>1</v>
      </c>
      <c r="O56" s="39" t="str">
        <f t="shared" si="0"/>
        <v>MCGC.5.1</v>
      </c>
    </row>
    <row r="57" spans="1:15" ht="15" customHeight="1" x14ac:dyDescent="0.25">
      <c r="A57" t="s">
        <v>77</v>
      </c>
      <c r="B57" s="3" t="s">
        <v>334</v>
      </c>
      <c r="C57" s="3" t="str">
        <f>LEFT(Table2[[#This Row],[Objetivo estratégico]],255)</f>
        <v>Crear un espacio de convivencia saludable para las Relaciones Laborales</v>
      </c>
      <c r="D57" t="str">
        <f>VLOOKUP(Table2[[#This Row],[Jurisdicción]],Table5[#All],2,FALSE)</f>
        <v>MMIYTGC</v>
      </c>
      <c r="E57">
        <f>IF(Table2[[#This Row],[SiglaJur]]=D56,E56+1,1)</f>
        <v>5</v>
      </c>
      <c r="H57" s="37" t="s">
        <v>987</v>
      </c>
      <c r="I57" s="38" t="s">
        <v>173</v>
      </c>
      <c r="J57" s="38">
        <f>VLOOKUP(LEFT(Table4[[#This Row],[Objetivo estratégico]],255),Table2[[#All],[255 caracteres]:[CodObjEst]],3,FALSE)</f>
        <v>1</v>
      </c>
      <c r="K57" s="38" t="str">
        <f>CONCATENATE(VLOOKUP(Table4[[#This Row],[Jurisdicción]],Table5[#All],2,FALSE),".",Table4[[#This Row],[CodObjEst]])</f>
        <v>MHYDHGC.1</v>
      </c>
      <c r="L57" s="38" t="s">
        <v>174</v>
      </c>
      <c r="M57" s="38" t="str">
        <f>LEFT(Table4[[#This Row],[Objetivo operativo]],255)</f>
        <v>Aumentar el impacto de gestión a través de lograr una política pública más eficiente.</v>
      </c>
      <c r="N57">
        <f>IF(Table4[[#This Row],[SiglaObjEst]]=K56,N56+1,1)</f>
        <v>1</v>
      </c>
      <c r="O57" s="39" t="str">
        <f t="shared" si="0"/>
        <v>MHYDHGC.1.1</v>
      </c>
    </row>
    <row r="58" spans="1:15" ht="15" customHeight="1" x14ac:dyDescent="0.25">
      <c r="A58" t="s">
        <v>77</v>
      </c>
      <c r="B58" s="3" t="s">
        <v>348</v>
      </c>
      <c r="C58" s="3" t="str">
        <f>LEFT(Table2[[#This Row],[Objetivo estratégico]],255)</f>
        <v>Desarrollar soluciones digitales que potencien la cercanía entre la Ciudad y los ciudadanos.</v>
      </c>
      <c r="D58" t="str">
        <f>VLOOKUP(Table2[[#This Row],[Jurisdicción]],Table5[#All],2,FALSE)</f>
        <v>MMIYTGC</v>
      </c>
      <c r="E58">
        <f>IF(Table2[[#This Row],[SiglaJur]]=D57,E57+1,1)</f>
        <v>6</v>
      </c>
      <c r="H58" s="37" t="s">
        <v>987</v>
      </c>
      <c r="I58" s="38" t="s">
        <v>176</v>
      </c>
      <c r="J58" s="38">
        <f>VLOOKUP(LEFT(Table4[[#This Row],[Objetivo estratégico]],255),Table2[[#All],[255 caracteres]:[CodObjEst]],3,FALSE)</f>
        <v>2</v>
      </c>
      <c r="K58" s="38" t="str">
        <f>CONCATENATE(VLOOKUP(Table4[[#This Row],[Jurisdicción]],Table5[#All],2,FALSE),".",Table4[[#This Row],[CodObjEst]])</f>
        <v>MHYDHGC.2</v>
      </c>
      <c r="L58" s="38" t="s">
        <v>177</v>
      </c>
      <c r="M58" s="38" t="str">
        <f>LEFT(Table4[[#This Row],[Objetivo operativo]],255)</f>
        <v>Planificar, diseñar -y construir- las obras que garanticen la integración física y social a través de la Gestión Social del Hábitat, conjuntamente con un trabajo territorial de acompañamiento, empoderamiento y desarrollo de las capacidades de la comunidad</v>
      </c>
      <c r="N58">
        <f>IF(Table4[[#This Row],[SiglaObjEst]]=K57,N57+1,1)</f>
        <v>1</v>
      </c>
      <c r="O58" s="39" t="str">
        <f t="shared" si="0"/>
        <v>MHYDHGC.2.1</v>
      </c>
    </row>
    <row r="59" spans="1:15" ht="15" customHeight="1" x14ac:dyDescent="0.25">
      <c r="A59" t="s">
        <v>77</v>
      </c>
      <c r="B59" s="3" t="s">
        <v>292</v>
      </c>
      <c r="C59" s="3" t="str">
        <f>LEFT(Table2[[#This Row],[Objetivo estratégico]],255)</f>
        <v>Duplicar el crecimiento del Turismo en CABA</v>
      </c>
      <c r="D59" t="str">
        <f>VLOOKUP(Table2[[#This Row],[Jurisdicción]],Table5[#All],2,FALSE)</f>
        <v>MMIYTGC</v>
      </c>
      <c r="E59">
        <f>IF(Table2[[#This Row],[SiglaJur]]=D58,E58+1,1)</f>
        <v>7</v>
      </c>
      <c r="H59" s="37" t="s">
        <v>987</v>
      </c>
      <c r="I59" s="38" t="s">
        <v>176</v>
      </c>
      <c r="J59" s="38">
        <f>VLOOKUP(LEFT(Table4[[#This Row],[Objetivo estratégico]],255),Table2[[#All],[255 caracteres]:[CodObjEst]],3,FALSE)</f>
        <v>2</v>
      </c>
      <c r="K59" s="38" t="str">
        <f>CONCATENATE(VLOOKUP(Table4[[#This Row],[Jurisdicción]],Table5[#All],2,FALSE),".",Table4[[#This Row],[CodObjEst]])</f>
        <v>MHYDHGC.2</v>
      </c>
      <c r="L59" s="38" t="s">
        <v>185</v>
      </c>
      <c r="M59" s="38" t="str">
        <f>LEFT(Table4[[#This Row],[Objetivo operativo]],255)</f>
        <v>Realizar los relevamientos necesarios para diagnosticar los territorios y obtener información sobre el resultado de las intervenciones y así poder diseñar y corregir las estrategias de abordaje en los mismos.</v>
      </c>
      <c r="N59">
        <f>IF(Table4[[#This Row],[SiglaObjEst]]=K58,N58+1,1)</f>
        <v>2</v>
      </c>
      <c r="O59" s="39" t="str">
        <f t="shared" si="0"/>
        <v>MHYDHGC.2.2</v>
      </c>
    </row>
    <row r="60" spans="1:15" ht="15" customHeight="1" x14ac:dyDescent="0.25">
      <c r="A60" t="s">
        <v>77</v>
      </c>
      <c r="B60" s="3" t="s">
        <v>324</v>
      </c>
      <c r="C60" s="3" t="str">
        <f>LEFT(Table2[[#This Row],[Objetivo estratégico]],255)</f>
        <v>Empoderar a la ciudadanía joven a través del deporte</v>
      </c>
      <c r="D60" t="str">
        <f>VLOOKUP(Table2[[#This Row],[Jurisdicción]],Table5[#All],2,FALSE)</f>
        <v>MMIYTGC</v>
      </c>
      <c r="E60">
        <f>IF(Table2[[#This Row],[SiglaJur]]=D59,E59+1,1)</f>
        <v>8</v>
      </c>
      <c r="H60" s="37" t="s">
        <v>987</v>
      </c>
      <c r="I60" s="38" t="s">
        <v>176</v>
      </c>
      <c r="J60" s="38">
        <f>VLOOKUP(LEFT(Table4[[#This Row],[Objetivo estratégico]],255),Table2[[#All],[255 caracteres]:[CodObjEst]],3,FALSE)</f>
        <v>2</v>
      </c>
      <c r="K60" s="38" t="str">
        <f>CONCATENATE(VLOOKUP(Table4[[#This Row],[Jurisdicción]],Table5[#All],2,FALSE),".",Table4[[#This Row],[CodObjEst]])</f>
        <v>MHYDHGC.2</v>
      </c>
      <c r="L60" s="38" t="s">
        <v>186</v>
      </c>
      <c r="M60" s="38" t="str">
        <f>LEFT(Table4[[#This Row],[Objetivo operativo]],255)</f>
        <v>Desarrollar e implementar la RED NIDO en villas y asentamientos.</v>
      </c>
      <c r="N60">
        <f>IF(Table4[[#This Row],[SiglaObjEst]]=K59,N59+1,1)</f>
        <v>3</v>
      </c>
      <c r="O60" s="39" t="str">
        <f t="shared" si="0"/>
        <v>MHYDHGC.2.3</v>
      </c>
    </row>
    <row r="61" spans="1:15" ht="15" customHeight="1" x14ac:dyDescent="0.25">
      <c r="A61" t="s">
        <v>77</v>
      </c>
      <c r="B61" s="3" t="s">
        <v>311</v>
      </c>
      <c r="C61" s="3" t="str">
        <f>LEFT(Table2[[#This Row],[Objetivo estratégico]],255)</f>
        <v>Fortalecer a las industrias estratégicas de la Ciudad e impulsar su crecimiento</v>
      </c>
      <c r="D61" t="str">
        <f>VLOOKUP(Table2[[#This Row],[Jurisdicción]],Table5[#All],2,FALSE)</f>
        <v>MMIYTGC</v>
      </c>
      <c r="E61">
        <f>IF(Table2[[#This Row],[SiglaJur]]=D60,E60+1,1)</f>
        <v>9</v>
      </c>
      <c r="H61" s="37" t="s">
        <v>987</v>
      </c>
      <c r="I61" s="38" t="s">
        <v>176</v>
      </c>
      <c r="J61" s="38">
        <f>VLOOKUP(LEFT(Table4[[#This Row],[Objetivo estratégico]],255),Table2[[#All],[255 caracteres]:[CodObjEst]],3,FALSE)</f>
        <v>2</v>
      </c>
      <c r="K61" s="38" t="str">
        <f>CONCATENATE(VLOOKUP(Table4[[#This Row],[Jurisdicción]],Table5[#All],2,FALSE),".",Table4[[#This Row],[CodObjEst]])</f>
        <v>MHYDHGC.2</v>
      </c>
      <c r="L61" s="38" t="s">
        <v>187</v>
      </c>
      <c r="M61" s="38" t="str">
        <f>LEFT(Table4[[#This Row],[Objetivo operativo]],255)</f>
        <v>Revalorizar el deporte como herramienta de inclusión social e instrumento de intervención pedagógica.</v>
      </c>
      <c r="N61">
        <f>IF(Table4[[#This Row],[SiglaObjEst]]=K60,N60+1,1)</f>
        <v>4</v>
      </c>
      <c r="O61" s="39" t="str">
        <f t="shared" si="0"/>
        <v>MHYDHGC.2.4</v>
      </c>
    </row>
    <row r="62" spans="1:15" ht="15" customHeight="1" x14ac:dyDescent="0.25">
      <c r="A62" t="s">
        <v>77</v>
      </c>
      <c r="B62" s="3" t="s">
        <v>358</v>
      </c>
      <c r="C62" s="3" t="str">
        <f>LEFT(Table2[[#This Row],[Objetivo estratégico]],255)</f>
        <v>Fortalecer la información estadística y definir los perfiles de turistas</v>
      </c>
      <c r="D62" t="str">
        <f>VLOOKUP(Table2[[#This Row],[Jurisdicción]],Table5[#All],2,FALSE)</f>
        <v>MMIYTGC</v>
      </c>
      <c r="E62">
        <f>IF(Table2[[#This Row],[SiglaJur]]=D61,E61+1,1)</f>
        <v>10</v>
      </c>
      <c r="H62" s="37" t="s">
        <v>987</v>
      </c>
      <c r="I62" s="38" t="s">
        <v>176</v>
      </c>
      <c r="J62" s="38">
        <f>VLOOKUP(LEFT(Table4[[#This Row],[Objetivo estratégico]],255),Table2[[#All],[255 caracteres]:[CodObjEst]],3,FALSE)</f>
        <v>2</v>
      </c>
      <c r="K62" s="38" t="str">
        <f>CONCATENATE(VLOOKUP(Table4[[#This Row],[Jurisdicción]],Table5[#All],2,FALSE),".",Table4[[#This Row],[CodObjEst]])</f>
        <v>MHYDHGC.2</v>
      </c>
      <c r="L62" s="38" t="s">
        <v>188</v>
      </c>
      <c r="M62" s="38" t="str">
        <f>LEFT(Table4[[#This Row],[Objetivo operativo]],255)</f>
        <v>Incrementar la participación comunitaria.</v>
      </c>
      <c r="N62">
        <f>IF(Table4[[#This Row],[SiglaObjEst]]=K61,N61+1,1)</f>
        <v>5</v>
      </c>
      <c r="O62" s="39" t="str">
        <f t="shared" si="0"/>
        <v>MHYDHGC.2.5</v>
      </c>
    </row>
    <row r="63" spans="1:15" ht="15" customHeight="1" x14ac:dyDescent="0.25">
      <c r="A63" t="s">
        <v>77</v>
      </c>
      <c r="B63" s="3" t="s">
        <v>340</v>
      </c>
      <c r="C63" s="3" t="str">
        <f>LEFT(Table2[[#This Row],[Objetivo estratégico]],255)</f>
        <v>Generación de recursos genuinos para proyectos sociales</v>
      </c>
      <c r="D63" t="str">
        <f>VLOOKUP(Table2[[#This Row],[Jurisdicción]],Table5[#All],2,FALSE)</f>
        <v>MMIYTGC</v>
      </c>
      <c r="E63">
        <f>IF(Table2[[#This Row],[SiglaJur]]=D62,E62+1,1)</f>
        <v>11</v>
      </c>
      <c r="H63" s="37" t="s">
        <v>987</v>
      </c>
      <c r="I63" s="38" t="s">
        <v>176</v>
      </c>
      <c r="J63" s="38">
        <f>VLOOKUP(LEFT(Table4[[#This Row],[Objetivo estratégico]],255),Table2[[#All],[255 caracteres]:[CodObjEst]],3,FALSE)</f>
        <v>2</v>
      </c>
      <c r="K63" s="38" t="str">
        <f>CONCATENATE(VLOOKUP(Table4[[#This Row],[Jurisdicción]],Table5[#All],2,FALSE),".",Table4[[#This Row],[CodObjEst]])</f>
        <v>MHYDHGC.2</v>
      </c>
      <c r="L63" s="38" t="s">
        <v>189</v>
      </c>
      <c r="M63" s="38" t="str">
        <f>LEFT(Table4[[#This Row],[Objetivo operativo]],255)</f>
        <v>Revalorizar y potenciar la Cultura Viva Comunitaria como motor de la transformación e inclusión social.</v>
      </c>
      <c r="N63">
        <f>IF(Table4[[#This Row],[SiglaObjEst]]=K62,N62+1,1)</f>
        <v>6</v>
      </c>
      <c r="O63" s="39" t="str">
        <f t="shared" si="0"/>
        <v>MHYDHGC.2.6</v>
      </c>
    </row>
    <row r="64" spans="1:15" ht="15" customHeight="1" x14ac:dyDescent="0.25">
      <c r="A64" t="s">
        <v>77</v>
      </c>
      <c r="B64" s="3" t="s">
        <v>319</v>
      </c>
      <c r="C64" s="3" t="str">
        <f>LEFT(Table2[[#This Row],[Objetivo estratégico]],255)</f>
        <v>Generar oportunidades de inclusión y desarrollo humano a partir del emprendimiento y el trabajo productivo, en articulación con los diferentes actores sociales que componen la ciudad.</v>
      </c>
      <c r="D64" t="str">
        <f>VLOOKUP(Table2[[#This Row],[Jurisdicción]],Table5[#All],2,FALSE)</f>
        <v>MMIYTGC</v>
      </c>
      <c r="E64">
        <f>IF(Table2[[#This Row],[SiglaJur]]=D63,E63+1,1)</f>
        <v>12</v>
      </c>
      <c r="H64" s="37" t="s">
        <v>987</v>
      </c>
      <c r="I64" s="38" t="s">
        <v>176</v>
      </c>
      <c r="J64" s="38">
        <f>VLOOKUP(LEFT(Table4[[#This Row],[Objetivo estratégico]],255),Table2[[#All],[255 caracteres]:[CodObjEst]],3,FALSE)</f>
        <v>2</v>
      </c>
      <c r="K64" s="38" t="str">
        <f>CONCATENATE(VLOOKUP(Table4[[#This Row],[Jurisdicción]],Table5[#All],2,FALSE),".",Table4[[#This Row],[CodObjEst]])</f>
        <v>MHYDHGC.2</v>
      </c>
      <c r="L64" s="38" t="s">
        <v>190</v>
      </c>
      <c r="M64" s="38" t="str">
        <f>LEFT(Table4[[#This Row],[Objetivo operativo]],255)</f>
        <v>Empoderar a las mujeres e incluir la perspectiva de género en el diseño y la implementación de los planes de urbanización.</v>
      </c>
      <c r="N64">
        <f>IF(Table4[[#This Row],[SiglaObjEst]]=K63,N63+1,1)</f>
        <v>7</v>
      </c>
      <c r="O64" s="39" t="str">
        <f t="shared" si="0"/>
        <v>MHYDHGC.2.7</v>
      </c>
    </row>
    <row r="65" spans="1:15" ht="15" customHeight="1" x14ac:dyDescent="0.25">
      <c r="A65" t="s">
        <v>77</v>
      </c>
      <c r="B65" s="3" t="s">
        <v>294</v>
      </c>
      <c r="C65" s="3" t="str">
        <f>LEFT(Table2[[#This Row],[Objetivo estratégico]],255)</f>
        <v>Hacer de la innovación un eje central del Gobierno de la Ciudad de Buenos Aires</v>
      </c>
      <c r="D65" t="str">
        <f>VLOOKUP(Table2[[#This Row],[Jurisdicción]],Table5[#All],2,FALSE)</f>
        <v>MMIYTGC</v>
      </c>
      <c r="E65">
        <f>IF(Table2[[#This Row],[SiglaJur]]=D64,E64+1,1)</f>
        <v>13</v>
      </c>
      <c r="H65" s="37" t="s">
        <v>987</v>
      </c>
      <c r="I65" s="38" t="s">
        <v>176</v>
      </c>
      <c r="J65" s="38">
        <f>VLOOKUP(LEFT(Table4[[#This Row],[Objetivo estratégico]],255),Table2[[#All],[255 caracteres]:[CodObjEst]],3,FALSE)</f>
        <v>2</v>
      </c>
      <c r="K65" s="38" t="str">
        <f>CONCATENATE(VLOOKUP(Table4[[#This Row],[Jurisdicción]],Table5[#All],2,FALSE),".",Table4[[#This Row],[CodObjEst]])</f>
        <v>MHYDHGC.2</v>
      </c>
      <c r="L65" s="38" t="s">
        <v>191</v>
      </c>
      <c r="M65" s="38" t="str">
        <f>LEFT(Table4[[#This Row],[Objetivo operativo]],255)</f>
        <v>Promover el trabajo colaborativo entre la comunidad, organizaciones del tercer sector, organizaciones de base, el sector privado, el sector académico y el Estado.</v>
      </c>
      <c r="N65">
        <f>IF(Table4[[#This Row],[SiglaObjEst]]=K64,N64+1,1)</f>
        <v>8</v>
      </c>
      <c r="O65" s="39" t="str">
        <f t="shared" si="0"/>
        <v>MHYDHGC.2.8</v>
      </c>
    </row>
    <row r="66" spans="1:15" ht="15" customHeight="1" x14ac:dyDescent="0.25">
      <c r="A66" t="s">
        <v>77</v>
      </c>
      <c r="B66" s="3" t="s">
        <v>336</v>
      </c>
      <c r="C66" s="3" t="str">
        <f>LEFT(Table2[[#This Row],[Objetivo estratégico]],255)</f>
        <v>Hacer que esté bueno trabajar en Buenos Aires</v>
      </c>
      <c r="D66" t="str">
        <f>VLOOKUP(Table2[[#This Row],[Jurisdicción]],Table5[#All],2,FALSE)</f>
        <v>MMIYTGC</v>
      </c>
      <c r="E66">
        <f>IF(Table2[[#This Row],[SiglaJur]]=D65,E65+1,1)</f>
        <v>14</v>
      </c>
      <c r="H66" s="37" t="s">
        <v>987</v>
      </c>
      <c r="I66" s="38" t="s">
        <v>178</v>
      </c>
      <c r="J66" s="38">
        <f>VLOOKUP(LEFT(Table4[[#This Row],[Objetivo estratégico]],255),Table2[[#All],[255 caracteres]:[CodObjEst]],3,FALSE)</f>
        <v>3</v>
      </c>
      <c r="K66" s="38" t="str">
        <f>CONCATENATE(VLOOKUP(Table4[[#This Row],[Jurisdicción]],Table5[#All],2,FALSE),".",Table4[[#This Row],[CodObjEst]])</f>
        <v>MHYDHGC.3</v>
      </c>
      <c r="L66" s="38" t="s">
        <v>179</v>
      </c>
      <c r="M66" s="38" t="str">
        <f>LEFT(Table4[[#This Row],[Objetivo operativo]],255)</f>
        <v>Garantizar el crecimiento y desarrollo saludable de los niños y niñas y adolescentes en situación de vulnerabilidad social de la Ciudad de Buenos Aires, en pos de favorecer la promoción y protección de sus derechos.</v>
      </c>
      <c r="N66">
        <f>IF(Table4[[#This Row],[SiglaObjEst]]=K65,N65+1,1)</f>
        <v>1</v>
      </c>
      <c r="O66" s="39" t="str">
        <f t="shared" ref="O66:O129" si="1">CONCATENATE(K:K,".",N:N)</f>
        <v>MHYDHGC.3.1</v>
      </c>
    </row>
    <row r="67" spans="1:15" ht="15" customHeight="1" x14ac:dyDescent="0.25">
      <c r="A67" t="s">
        <v>77</v>
      </c>
      <c r="B67" s="3" t="s">
        <v>316</v>
      </c>
      <c r="C67" s="3" t="str">
        <f>LEFT(Table2[[#This Row],[Objetivo estratégico]],255)</f>
        <v>Impulsar reformas en el sistema público que permitan institucionalizar las nuevas formas de generación económica en la ciudad</v>
      </c>
      <c r="D67" t="str">
        <f>VLOOKUP(Table2[[#This Row],[Jurisdicción]],Table5[#All],2,FALSE)</f>
        <v>MMIYTGC</v>
      </c>
      <c r="E67">
        <f>IF(Table2[[#This Row],[SiglaJur]]=D66,E66+1,1)</f>
        <v>15</v>
      </c>
      <c r="H67" s="37" t="s">
        <v>987</v>
      </c>
      <c r="I67" s="38" t="s">
        <v>178</v>
      </c>
      <c r="J67" s="38">
        <f>VLOOKUP(LEFT(Table4[[#This Row],[Objetivo estratégico]],255),Table2[[#All],[255 caracteres]:[CodObjEst]],3,FALSE)</f>
        <v>3</v>
      </c>
      <c r="K67" s="38" t="str">
        <f>CONCATENATE(VLOOKUP(Table4[[#This Row],[Jurisdicción]],Table5[#All],2,FALSE),".",Table4[[#This Row],[CodObjEst]])</f>
        <v>MHYDHGC.3</v>
      </c>
      <c r="L67" s="38" t="s">
        <v>180</v>
      </c>
      <c r="M67" s="38" t="str">
        <f>LEFT(Table4[[#This Row],[Objetivo operativo]],255)</f>
        <v>Promover a través del juego el derecho a crecer en libertad, en conocimiento de los propios derechos.</v>
      </c>
      <c r="N67">
        <f>IF(Table4[[#This Row],[SiglaObjEst]]=K66,N66+1,1)</f>
        <v>2</v>
      </c>
      <c r="O67" s="39" t="str">
        <f t="shared" si="1"/>
        <v>MHYDHGC.3.2</v>
      </c>
    </row>
    <row r="68" spans="1:15" ht="15" customHeight="1" x14ac:dyDescent="0.25">
      <c r="A68" t="s">
        <v>77</v>
      </c>
      <c r="B68" s="3" t="s">
        <v>299</v>
      </c>
      <c r="C68" s="3" t="str">
        <f>LEFT(Table2[[#This Row],[Objetivo estratégico]],255)</f>
        <v>Impulsar y gestionar la infraestructura humana y urbana que nos permita celebrar con éxito los Juegos Olímpicos de la Juventud</v>
      </c>
      <c r="D68" t="str">
        <f>VLOOKUP(Table2[[#This Row],[Jurisdicción]],Table5[#All],2,FALSE)</f>
        <v>MMIYTGC</v>
      </c>
      <c r="E68">
        <f>IF(Table2[[#This Row],[SiglaJur]]=D67,E67+1,1)</f>
        <v>16</v>
      </c>
      <c r="H68" s="37" t="s">
        <v>987</v>
      </c>
      <c r="I68" s="38" t="s">
        <v>178</v>
      </c>
      <c r="J68" s="38">
        <f>VLOOKUP(LEFT(Table4[[#This Row],[Objetivo estratégico]],255),Table2[[#All],[255 caracteres]:[CodObjEst]],3,FALSE)</f>
        <v>3</v>
      </c>
      <c r="K68" s="38" t="str">
        <f>CONCATENATE(VLOOKUP(Table4[[#This Row],[Jurisdicción]],Table5[#All],2,FALSE),".",Table4[[#This Row],[CodObjEst]])</f>
        <v>MHYDHGC.3</v>
      </c>
      <c r="L68" s="38" t="s">
        <v>181</v>
      </c>
      <c r="M68" s="38" t="str">
        <f>LEFT(Table4[[#This Row],[Objetivo operativo]],255)</f>
        <v>Promover los cuidados prenatales para un desarrollo saludable del embarazo y los primeros meses.</v>
      </c>
      <c r="N68">
        <f>IF(Table4[[#This Row],[SiglaObjEst]]=K67,N67+1,1)</f>
        <v>3</v>
      </c>
      <c r="O68" s="39" t="str">
        <f t="shared" si="1"/>
        <v>MHYDHGC.3.3</v>
      </c>
    </row>
    <row r="69" spans="1:15" ht="15" customHeight="1" x14ac:dyDescent="0.25">
      <c r="A69" t="s">
        <v>77</v>
      </c>
      <c r="B69" s="3" t="s">
        <v>351</v>
      </c>
      <c r="C69" s="3" t="str">
        <f>LEFT(Table2[[#This Row],[Objetivo estratégico]],255)</f>
        <v>Posicionar a Buenos Aires entre las 10 ciudades mas atractivas del mundo</v>
      </c>
      <c r="D69" t="str">
        <f>VLOOKUP(Table2[[#This Row],[Jurisdicción]],Table5[#All],2,FALSE)</f>
        <v>MMIYTGC</v>
      </c>
      <c r="E69">
        <f>IF(Table2[[#This Row],[SiglaJur]]=D68,E68+1,1)</f>
        <v>17</v>
      </c>
      <c r="H69" s="37" t="s">
        <v>987</v>
      </c>
      <c r="I69" s="38" t="s">
        <v>178</v>
      </c>
      <c r="J69" s="38">
        <f>VLOOKUP(LEFT(Table4[[#This Row],[Objetivo estratégico]],255),Table2[[#All],[255 caracteres]:[CodObjEst]],3,FALSE)</f>
        <v>3</v>
      </c>
      <c r="K69" s="38" t="str">
        <f>CONCATENATE(VLOOKUP(Table4[[#This Row],[Jurisdicción]],Table5[#All],2,FALSE),".",Table4[[#This Row],[CodObjEst]])</f>
        <v>MHYDHGC.3</v>
      </c>
      <c r="L69" s="38" t="s">
        <v>184</v>
      </c>
      <c r="M69" s="38" t="str">
        <f>LEFT(Table4[[#This Row],[Objetivo operativo]],255)</f>
        <v>Diseñar e implementar políticas que garanticen la asistencia integral, protección de derechos, inclusión social y el acceso a nuevas tecnologías de los adultos mayores.</v>
      </c>
      <c r="N69">
        <f>IF(Table4[[#This Row],[SiglaObjEst]]=K68,N68+1,1)</f>
        <v>4</v>
      </c>
      <c r="O69" s="39" t="str">
        <f t="shared" si="1"/>
        <v>MHYDHGC.3.4</v>
      </c>
    </row>
    <row r="70" spans="1:15" ht="15" customHeight="1" x14ac:dyDescent="0.25">
      <c r="A70" t="s">
        <v>77</v>
      </c>
      <c r="B70" s="3" t="s">
        <v>329</v>
      </c>
      <c r="C70" s="3" t="str">
        <f>LEFT(Table2[[#This Row],[Objetivo estratégico]],255)</f>
        <v>Potenciar a CABA como la plaza de inversión más atractiva de LATAM</v>
      </c>
      <c r="D70" t="str">
        <f>VLOOKUP(Table2[[#This Row],[Jurisdicción]],Table5[#All],2,FALSE)</f>
        <v>MMIYTGC</v>
      </c>
      <c r="E70">
        <f>IF(Table2[[#This Row],[SiglaJur]]=D69,E69+1,1)</f>
        <v>18</v>
      </c>
      <c r="H70" s="37" t="s">
        <v>987</v>
      </c>
      <c r="I70" s="38" t="s">
        <v>178</v>
      </c>
      <c r="J70" s="38">
        <f>VLOOKUP(LEFT(Table4[[#This Row],[Objetivo estratégico]],255),Table2[[#All],[255 caracteres]:[CodObjEst]],3,FALSE)</f>
        <v>3</v>
      </c>
      <c r="K70" s="38" t="str">
        <f>CONCATENATE(VLOOKUP(Table4[[#This Row],[Jurisdicción]],Table5[#All],2,FALSE),".",Table4[[#This Row],[CodObjEst]])</f>
        <v>MHYDHGC.3</v>
      </c>
      <c r="L70" s="38" t="s">
        <v>192</v>
      </c>
      <c r="M70" s="38" t="str">
        <f>LEFT(Table4[[#This Row],[Objetivo operativo]],255)</f>
        <v>Mejorar la calidad de vida de las personas con discapacidad y sus familias.</v>
      </c>
      <c r="N70">
        <f>IF(Table4[[#This Row],[SiglaObjEst]]=K69,N69+1,1)</f>
        <v>5</v>
      </c>
      <c r="O70" s="39" t="str">
        <f t="shared" si="1"/>
        <v>MHYDHGC.3.5</v>
      </c>
    </row>
    <row r="71" spans="1:15" ht="15" customHeight="1" x14ac:dyDescent="0.25">
      <c r="A71" t="s">
        <v>77</v>
      </c>
      <c r="B71" s="3" t="s">
        <v>331</v>
      </c>
      <c r="C71" s="3" t="str">
        <f>LEFT(Table2[[#This Row],[Objetivo estratégico]],255)</f>
        <v>Promover instrumentos de innovación financiera con impacto social</v>
      </c>
      <c r="D71" t="str">
        <f>VLOOKUP(Table2[[#This Row],[Jurisdicción]],Table5[#All],2,FALSE)</f>
        <v>MMIYTGC</v>
      </c>
      <c r="E71">
        <f>IF(Table2[[#This Row],[SiglaJur]]=D70,E70+1,1)</f>
        <v>19</v>
      </c>
      <c r="H71" s="37" t="s">
        <v>987</v>
      </c>
      <c r="I71" s="38" t="s">
        <v>178</v>
      </c>
      <c r="J71" s="38">
        <f>VLOOKUP(LEFT(Table4[[#This Row],[Objetivo estratégico]],255),Table2[[#All],[255 caracteres]:[CodObjEst]],3,FALSE)</f>
        <v>3</v>
      </c>
      <c r="K71" s="38" t="str">
        <f>CONCATENATE(VLOOKUP(Table4[[#This Row],[Jurisdicción]],Table5[#All],2,FALSE),".",Table4[[#This Row],[CodObjEst]])</f>
        <v>MHYDHGC.3</v>
      </c>
      <c r="L71" s="38" t="s">
        <v>193</v>
      </c>
      <c r="M71" s="38" t="str">
        <f>LEFT(Table4[[#This Row],[Objetivo operativo]],255)</f>
        <v>Brindar herramientas para personas con discapacidad que están estudiando.</v>
      </c>
      <c r="N71">
        <f>IF(Table4[[#This Row],[SiglaObjEst]]=K70,N70+1,1)</f>
        <v>6</v>
      </c>
      <c r="O71" s="39" t="str">
        <f t="shared" si="1"/>
        <v>MHYDHGC.3.6</v>
      </c>
    </row>
    <row r="72" spans="1:15" ht="15" customHeight="1" x14ac:dyDescent="0.25">
      <c r="A72" t="s">
        <v>77</v>
      </c>
      <c r="B72" s="3" t="s">
        <v>289</v>
      </c>
      <c r="C72" s="3" t="str">
        <f>LEFT(Table2[[#This Row],[Objetivo estratégico]],255)</f>
        <v>Promover la sustentabilidad como eje esencial de una Ciudad Inteligente.</v>
      </c>
      <c r="D72" t="str">
        <f>VLOOKUP(Table2[[#This Row],[Jurisdicción]],Table5[#All],2,FALSE)</f>
        <v>MMIYTGC</v>
      </c>
      <c r="E72">
        <f>IF(Table2[[#This Row],[SiglaJur]]=D71,E71+1,1)</f>
        <v>20</v>
      </c>
      <c r="H72" s="37" t="s">
        <v>987</v>
      </c>
      <c r="I72" s="38" t="s">
        <v>178</v>
      </c>
      <c r="J72" s="38">
        <f>VLOOKUP(LEFT(Table4[[#This Row],[Objetivo estratégico]],255),Table2[[#All],[255 caracteres]:[CodObjEst]],3,FALSE)</f>
        <v>3</v>
      </c>
      <c r="K72" s="38" t="str">
        <f>CONCATENATE(VLOOKUP(Table4[[#This Row],[Jurisdicción]],Table5[#All],2,FALSE),".",Table4[[#This Row],[CodObjEst]])</f>
        <v>MHYDHGC.3</v>
      </c>
      <c r="L72" s="38" t="s">
        <v>194</v>
      </c>
      <c r="M72" s="38" t="str">
        <f>LEFT(Table4[[#This Row],[Objetivo operativo]],255)</f>
        <v>Aumentar los niveles de acceso al pleno goce de derechos de todos los ciudadanos en CABA.</v>
      </c>
      <c r="N72">
        <f>IF(Table4[[#This Row],[SiglaObjEst]]=K71,N71+1,1)</f>
        <v>7</v>
      </c>
      <c r="O72" s="39" t="str">
        <f t="shared" si="1"/>
        <v>MHYDHGC.3.7</v>
      </c>
    </row>
    <row r="73" spans="1:15" ht="15" customHeight="1" x14ac:dyDescent="0.25">
      <c r="A73" t="s">
        <v>77</v>
      </c>
      <c r="B73" s="3" t="s">
        <v>361</v>
      </c>
      <c r="C73" s="3" t="str">
        <f>LEFT(Table2[[#This Row],[Objetivo estratégico]],255)</f>
        <v>Rediseñar las Experiencias Turísticas en la Ciudad</v>
      </c>
      <c r="D73" t="str">
        <f>VLOOKUP(Table2[[#This Row],[Jurisdicción]],Table5[#All],2,FALSE)</f>
        <v>MMIYTGC</v>
      </c>
      <c r="E73">
        <f>IF(Table2[[#This Row],[SiglaJur]]=D72,E72+1,1)</f>
        <v>21</v>
      </c>
      <c r="H73" s="37" t="s">
        <v>987</v>
      </c>
      <c r="I73" s="38" t="s">
        <v>171</v>
      </c>
      <c r="J73" s="38">
        <f>VLOOKUP(LEFT(Table4[[#This Row],[Objetivo estratégico]],255),Table2[[#All],[255 caracteres]:[CodObjEst]],3,FALSE)</f>
        <v>4</v>
      </c>
      <c r="K73" s="38" t="str">
        <f>CONCATENATE(VLOOKUP(Table4[[#This Row],[Jurisdicción]],Table5[#All],2,FALSE),".",Table4[[#This Row],[CodObjEst]])</f>
        <v>MHYDHGC.4</v>
      </c>
      <c r="L73" s="38" t="s">
        <v>172</v>
      </c>
      <c r="M73" s="38" t="str">
        <f>LEFT(Table4[[#This Row],[Objetivo operativo]],255)</f>
        <v>Brindan atención integral a AM en situación de calle.</v>
      </c>
      <c r="N73">
        <f>IF(Table4[[#This Row],[SiglaObjEst]]=K72,N72+1,1)</f>
        <v>1</v>
      </c>
      <c r="O73" s="39" t="str">
        <f t="shared" si="1"/>
        <v>MHYDHGC.4.1</v>
      </c>
    </row>
    <row r="74" spans="1:15" ht="15" customHeight="1" x14ac:dyDescent="0.25">
      <c r="A74" t="s">
        <v>77</v>
      </c>
      <c r="B74" s="3" t="s">
        <v>355</v>
      </c>
      <c r="C74" s="3" t="str">
        <f>LEFT(Table2[[#This Row],[Objetivo estratégico]],255)</f>
        <v>Utilizar la tecnología como herramienta democratizadora.</v>
      </c>
      <c r="D74" t="str">
        <f>VLOOKUP(Table2[[#This Row],[Jurisdicción]],Table5[#All],2,FALSE)</f>
        <v>MMIYTGC</v>
      </c>
      <c r="E74">
        <f>IF(Table2[[#This Row],[SiglaJur]]=D73,E73+1,1)</f>
        <v>22</v>
      </c>
      <c r="H74" s="37" t="s">
        <v>987</v>
      </c>
      <c r="I74" s="38" t="s">
        <v>171</v>
      </c>
      <c r="J74" s="38">
        <f>VLOOKUP(LEFT(Table4[[#This Row],[Objetivo estratégico]],255),Table2[[#All],[255 caracteres]:[CodObjEst]],3,FALSE)</f>
        <v>4</v>
      </c>
      <c r="K74" s="38" t="str">
        <f>CONCATENATE(VLOOKUP(Table4[[#This Row],[Jurisdicción]],Table5[#All],2,FALSE),".",Table4[[#This Row],[CodObjEst]])</f>
        <v>MHYDHGC.4</v>
      </c>
      <c r="L74" s="38" t="s">
        <v>175</v>
      </c>
      <c r="M74" s="38" t="str">
        <f>LEFT(Table4[[#This Row],[Objetivo operativo]],255)</f>
        <v>Responder a las situaciones de emergencia en barrios vulnerables a través de brindar servicios.</v>
      </c>
      <c r="N74">
        <f>IF(Table4[[#This Row],[SiglaObjEst]]=K73,N73+1,1)</f>
        <v>2</v>
      </c>
      <c r="O74" s="39" t="str">
        <f t="shared" si="1"/>
        <v>MHYDHGC.4.2</v>
      </c>
    </row>
    <row r="75" spans="1:15" ht="15" customHeight="1" x14ac:dyDescent="0.25">
      <c r="A75" t="s">
        <v>78</v>
      </c>
      <c r="B75" s="3" t="s">
        <v>372</v>
      </c>
      <c r="C75" s="3" t="str">
        <f>LEFT(Table2[[#This Row],[Objetivo estratégico]],255)</f>
        <v>Acuerdos y planificación intersectorial</v>
      </c>
      <c r="D75" t="str">
        <f>VLOOKUP(Table2[[#This Row],[Jurisdicción]],Table5[#All],2,FALSE)</f>
        <v>MSGC</v>
      </c>
      <c r="E75">
        <f>IF(Table2[[#This Row],[SiglaJur]]=D74,E74+1,1)</f>
        <v>1</v>
      </c>
      <c r="H75" s="37" t="s">
        <v>987</v>
      </c>
      <c r="I75" s="38" t="s">
        <v>171</v>
      </c>
      <c r="J75" s="38">
        <f>VLOOKUP(LEFT(Table4[[#This Row],[Objetivo estratégico]],255),Table2[[#All],[255 caracteres]:[CodObjEst]],3,FALSE)</f>
        <v>4</v>
      </c>
      <c r="K75" s="38" t="str">
        <f>CONCATENATE(VLOOKUP(Table4[[#This Row],[Jurisdicción]],Table5[#All],2,FALSE),".",Table4[[#This Row],[CodObjEst]])</f>
        <v>MHYDHGC.4</v>
      </c>
      <c r="L75" s="38" t="s">
        <v>182</v>
      </c>
      <c r="M75" s="38" t="str">
        <f>LEFT(Table4[[#This Row],[Objetivo operativo]],255)</f>
        <v>Fortalecer y empoderar a todas las mujeres víctimas de violencia para que puedan acceder a una vida libre de violencia.</v>
      </c>
      <c r="N75">
        <f>IF(Table4[[#This Row],[SiglaObjEst]]=K74,N74+1,1)</f>
        <v>3</v>
      </c>
      <c r="O75" s="39" t="str">
        <f t="shared" si="1"/>
        <v>MHYDHGC.4.3</v>
      </c>
    </row>
    <row r="76" spans="1:15" ht="15" customHeight="1" x14ac:dyDescent="0.25">
      <c r="A76" t="s">
        <v>78</v>
      </c>
      <c r="B76" s="3" t="s">
        <v>374</v>
      </c>
      <c r="C76" s="3" t="str">
        <f>LEFT(Table2[[#This Row],[Objetivo estratégico]],255)</f>
        <v>Fortalecer la red pública de cuidados integrales</v>
      </c>
      <c r="D76" t="str">
        <f>VLOOKUP(Table2[[#This Row],[Jurisdicción]],Table5[#All],2,FALSE)</f>
        <v>MSGC</v>
      </c>
      <c r="E76">
        <f>IF(Table2[[#This Row],[SiglaJur]]=D75,E75+1,1)</f>
        <v>2</v>
      </c>
      <c r="H76" s="37" t="s">
        <v>987</v>
      </c>
      <c r="I76" s="38" t="s">
        <v>171</v>
      </c>
      <c r="J76" s="38">
        <f>VLOOKUP(LEFT(Table4[[#This Row],[Objetivo estratégico]],255),Table2[[#All],[255 caracteres]:[CodObjEst]],3,FALSE)</f>
        <v>4</v>
      </c>
      <c r="K76" s="38" t="str">
        <f>CONCATENATE(VLOOKUP(Table4[[#This Row],[Jurisdicción]],Table5[#All],2,FALSE),".",Table4[[#This Row],[CodObjEst]])</f>
        <v>MHYDHGC.4</v>
      </c>
      <c r="L76" s="38" t="s">
        <v>183</v>
      </c>
      <c r="M76" s="38" t="str">
        <f>LEFT(Table4[[#This Row],[Objetivo operativo]],255)</f>
        <v xml:space="preserve">Generar todas las instancias necesarias para asistir a todos los ciudadanos de la Ciudad de Buenos Aires, que requieran atención y contención por el uso de sustancias psicoactivas, buscando garantizar la calidad y efectividad de cada intervención, con la </v>
      </c>
      <c r="N76">
        <f>IF(Table4[[#This Row],[SiglaObjEst]]=K75,N75+1,1)</f>
        <v>4</v>
      </c>
      <c r="O76" s="39" t="str">
        <f t="shared" si="1"/>
        <v>MHYDHGC.4.4</v>
      </c>
    </row>
    <row r="77" spans="1:15" ht="15" customHeight="1" x14ac:dyDescent="0.25">
      <c r="A77" t="s">
        <v>78</v>
      </c>
      <c r="B77" s="3" t="s">
        <v>381</v>
      </c>
      <c r="C77" s="3" t="str">
        <f>LEFT(Table2[[#This Row],[Objetivo estratégico]],255)</f>
        <v>Fortalecer y perfilar la red de hospitales</v>
      </c>
      <c r="D77" t="str">
        <f>VLOOKUP(Table2[[#This Row],[Jurisdicción]],Table5[#All],2,FALSE)</f>
        <v>MSGC</v>
      </c>
      <c r="E77">
        <f>IF(Table2[[#This Row],[SiglaJur]]=D76,E76+1,1)</f>
        <v>3</v>
      </c>
      <c r="H77" s="37" t="s">
        <v>987</v>
      </c>
      <c r="I77" s="38" t="s">
        <v>171</v>
      </c>
      <c r="J77" s="38">
        <f>VLOOKUP(LEFT(Table4[[#This Row],[Objetivo estratégico]],255),Table2[[#All],[255 caracteres]:[CodObjEst]],3,FALSE)</f>
        <v>4</v>
      </c>
      <c r="K77" s="38" t="str">
        <f>CONCATENATE(VLOOKUP(Table4[[#This Row],[Jurisdicción]],Table5[#All],2,FALSE),".",Table4[[#This Row],[CodObjEst]])</f>
        <v>MHYDHGC.4</v>
      </c>
      <c r="L77" s="38" t="s">
        <v>195</v>
      </c>
      <c r="M77" s="38" t="str">
        <f>LEFT(Table4[[#This Row],[Objetivo operativo]],255)</f>
        <v>Brindar asistencia social inmediata a las personas que se encuentren en situación de calle.</v>
      </c>
      <c r="N77">
        <f>IF(Table4[[#This Row],[SiglaObjEst]]=K76,N76+1,1)</f>
        <v>5</v>
      </c>
      <c r="O77" s="39" t="str">
        <f t="shared" si="1"/>
        <v>MHYDHGC.4.5</v>
      </c>
    </row>
    <row r="78" spans="1:15" ht="15" customHeight="1" x14ac:dyDescent="0.25">
      <c r="A78" t="s">
        <v>78</v>
      </c>
      <c r="B78" s="3" t="s">
        <v>386</v>
      </c>
      <c r="C78" s="3" t="str">
        <f>LEFT(Table2[[#This Row],[Objetivo estratégico]],255)</f>
        <v>Mejorar desempeño económico</v>
      </c>
      <c r="D78" t="str">
        <f>VLOOKUP(Table2[[#This Row],[Jurisdicción]],Table5[#All],2,FALSE)</f>
        <v>MSGC</v>
      </c>
      <c r="E78">
        <f>IF(Table2[[#This Row],[SiglaJur]]=D77,E77+1,1)</f>
        <v>4</v>
      </c>
      <c r="H78" s="37" t="s">
        <v>987</v>
      </c>
      <c r="I78" s="38" t="s">
        <v>171</v>
      </c>
      <c r="J78" s="38">
        <f>VLOOKUP(LEFT(Table4[[#This Row],[Objetivo estratégico]],255),Table2[[#All],[255 caracteres]:[CodObjEst]],3,FALSE)</f>
        <v>4</v>
      </c>
      <c r="K78" s="38" t="str">
        <f>CONCATENATE(VLOOKUP(Table4[[#This Row],[Jurisdicción]],Table5[#All],2,FALSE),".",Table4[[#This Row],[CodObjEst]])</f>
        <v>MHYDHGC.4</v>
      </c>
      <c r="L78" s="38" t="s">
        <v>196</v>
      </c>
      <c r="M78" s="38" t="str">
        <f>LEFT(Table4[[#This Row],[Objetivo operativo]],255)</f>
        <v>Dar Refugio a Adultos Mayores víctimas de violencia.</v>
      </c>
      <c r="N78">
        <f>IF(Table4[[#This Row],[SiglaObjEst]]=K77,N77+1,1)</f>
        <v>6</v>
      </c>
      <c r="O78" s="39" t="str">
        <f t="shared" si="1"/>
        <v>MHYDHGC.4.6</v>
      </c>
    </row>
    <row r="79" spans="1:15" ht="15" customHeight="1" x14ac:dyDescent="0.25">
      <c r="A79" t="s">
        <v>78</v>
      </c>
      <c r="B79" s="3" t="s">
        <v>370</v>
      </c>
      <c r="C79" s="3" t="str">
        <f>LEFT(Table2[[#This Row],[Objetivo estratégico]],255)</f>
        <v>Mejorar y ampliar sistema de información y comunicación</v>
      </c>
      <c r="D79" t="str">
        <f>VLOOKUP(Table2[[#This Row],[Jurisdicción]],Table5[#All],2,FALSE)</f>
        <v>MSGC</v>
      </c>
      <c r="E79">
        <f>IF(Table2[[#This Row],[SiglaJur]]=D78,E78+1,1)</f>
        <v>5</v>
      </c>
      <c r="H79" s="37" t="s">
        <v>74</v>
      </c>
      <c r="I79" s="38" t="s">
        <v>197</v>
      </c>
      <c r="J79" s="38">
        <f>VLOOKUP(LEFT(Table4[[#This Row],[Objetivo estratégico]],255),Table2[[#All],[255 caracteres]:[CodObjEst]],3,FALSE)</f>
        <v>1</v>
      </c>
      <c r="K79" s="38" t="str">
        <f>CONCATENATE(VLOOKUP(Table4[[#This Row],[Jurisdicción]],Table5[#All],2,FALSE),".",Table4[[#This Row],[CodObjEst]])</f>
        <v>MDUYTGC.1</v>
      </c>
      <c r="L79" s="38" t="s">
        <v>198</v>
      </c>
      <c r="M79" s="38" t="str">
        <f>LEFT(Table4[[#This Row],[Objetivo operativo]],255)</f>
        <v>Buenos Aires Ciudad Verde - Plan Hidráulico</v>
      </c>
      <c r="N79">
        <f>IF(Table4[[#This Row],[SiglaObjEst]]=K78,N78+1,1)</f>
        <v>1</v>
      </c>
      <c r="O79" s="39" t="str">
        <f t="shared" si="1"/>
        <v>MDUYTGC.1.1</v>
      </c>
    </row>
    <row r="80" spans="1:15" ht="15" customHeight="1" x14ac:dyDescent="0.25">
      <c r="A80" t="s">
        <v>994</v>
      </c>
      <c r="B80" s="3" t="s">
        <v>395</v>
      </c>
      <c r="C80" s="3" t="str">
        <f>LEFT(Table2[[#This Row],[Objetivo estratégico]],255)</f>
        <v>Lograr que en Buenos Aires los vecinos seamos protagonistas de una Ciudad que disfruta del encuentro y convivencia en el espacio público.</v>
      </c>
      <c r="D80" t="str">
        <f>VLOOKUP(Table2[[#This Row],[Jurisdicción]],Table5[#All],2,FALSE)</f>
        <v>SECCCYFP</v>
      </c>
      <c r="E80">
        <f>IF(Table2[[#This Row],[SiglaJur]]=D79,E79+1,1)</f>
        <v>1</v>
      </c>
      <c r="H80" s="37" t="s">
        <v>74</v>
      </c>
      <c r="I80" s="38" t="s">
        <v>232</v>
      </c>
      <c r="J80" s="38">
        <f>VLOOKUP(LEFT(Table4[[#This Row],[Objetivo estratégico]],255),Table2[[#All],[255 caracteres]:[CodObjEst]],3,FALSE)</f>
        <v>2</v>
      </c>
      <c r="K80" s="38" t="str">
        <f>CONCATENATE(VLOOKUP(Table4[[#This Row],[Jurisdicción]],Table5[#All],2,FALSE),".",Table4[[#This Row],[CodObjEst]])</f>
        <v>MDUYTGC.2</v>
      </c>
      <c r="L80" s="38" t="s">
        <v>203</v>
      </c>
      <c r="M80" s="38" t="str">
        <f>LEFT(Table4[[#This Row],[Objetivo operativo]],255)</f>
        <v>Mejorar el transporte público en superficie</v>
      </c>
      <c r="N80">
        <f>IF(Table4[[#This Row],[SiglaObjEst]]=K79,N79+1,1)</f>
        <v>1</v>
      </c>
      <c r="O80" s="39" t="str">
        <f t="shared" si="1"/>
        <v>MDUYTGC.2.1</v>
      </c>
    </row>
    <row r="81" spans="1:15" ht="15" customHeight="1" x14ac:dyDescent="0.25">
      <c r="A81" t="s">
        <v>994</v>
      </c>
      <c r="B81" s="3" t="s">
        <v>393</v>
      </c>
      <c r="C81" s="3" t="str">
        <f>LEFT(Table2[[#This Row],[Objetivo estratégico]],255)</f>
        <v>Lograr una organización alineada con el valor del servicio, que se vea reflejada en cada “momento de verdad” con el vecino.</v>
      </c>
      <c r="D81" t="str">
        <f>VLOOKUP(Table2[[#This Row],[Jurisdicción]],Table5[#All],2,FALSE)</f>
        <v>SECCCYFP</v>
      </c>
      <c r="E81">
        <f>IF(Table2[[#This Row],[SiglaJur]]=D80,E80+1,1)</f>
        <v>2</v>
      </c>
      <c r="H81" s="37" t="s">
        <v>74</v>
      </c>
      <c r="I81" s="38" t="s">
        <v>232</v>
      </c>
      <c r="J81" s="38">
        <f>VLOOKUP(LEFT(Table4[[#This Row],[Objetivo estratégico]],255),Table2[[#All],[255 caracteres]:[CodObjEst]],3,FALSE)</f>
        <v>2</v>
      </c>
      <c r="K81" s="38" t="str">
        <f>CONCATENATE(VLOOKUP(Table4[[#This Row],[Jurisdicción]],Table5[#All],2,FALSE),".",Table4[[#This Row],[CodObjEst]])</f>
        <v>MDUYTGC.2</v>
      </c>
      <c r="L81" s="38" t="s">
        <v>233</v>
      </c>
      <c r="M81" s="38" t="str">
        <f>LEFT(Table4[[#This Row],[Objetivo operativo]],255)</f>
        <v>Movilidad Sustentable</v>
      </c>
      <c r="N81">
        <f>IF(Table4[[#This Row],[SiglaObjEst]]=K80,N80+1,1)</f>
        <v>2</v>
      </c>
      <c r="O81" s="39" t="str">
        <f t="shared" si="1"/>
        <v>MDUYTGC.2.2</v>
      </c>
    </row>
    <row r="82" spans="1:15" ht="15" customHeight="1" x14ac:dyDescent="0.25">
      <c r="A82" s="3" t="s">
        <v>984</v>
      </c>
      <c r="B82" s="3" t="s">
        <v>558</v>
      </c>
      <c r="C82" s="3" t="str">
        <f>LEFT(Table2[[#This Row],[Objetivo estratégico]],255)</f>
        <v>Desarrollo familiar de los vecinos de la ciudad</v>
      </c>
      <c r="D82" t="str">
        <f>VLOOKUP(Table2[[#This Row],[Jurisdicción]],Table5[#All],2,FALSE)</f>
        <v>SECDC</v>
      </c>
      <c r="E82">
        <f>IF(Table2[[#This Row],[SiglaJur]]=D81,E81+1,1)</f>
        <v>1</v>
      </c>
      <c r="H82" s="37" t="s">
        <v>74</v>
      </c>
      <c r="I82" s="38" t="s">
        <v>234</v>
      </c>
      <c r="J82" s="38">
        <f>VLOOKUP(LEFT(Table4[[#This Row],[Objetivo estratégico]],255),Table2[[#All],[255 caracteres]:[CodObjEst]],3,FALSE)</f>
        <v>3</v>
      </c>
      <c r="K82" s="38" t="str">
        <f>CONCATENATE(VLOOKUP(Table4[[#This Row],[Jurisdicción]],Table5[#All],2,FALSE),".",Table4[[#This Row],[CodObjEst]])</f>
        <v>MDUYTGC.3</v>
      </c>
      <c r="L82" s="38" t="s">
        <v>235</v>
      </c>
      <c r="M82" s="38" t="str">
        <f>LEFT(Table4[[#This Row],[Objetivo operativo]],255)</f>
        <v>Incrementar la participación de la inversión privada en los proyecytos urbanos</v>
      </c>
      <c r="N82">
        <f>IF(Table4[[#This Row],[SiglaObjEst]]=K81,N81+1,1)</f>
        <v>1</v>
      </c>
      <c r="O82" s="39" t="str">
        <f t="shared" si="1"/>
        <v>MDUYTGC.3.1</v>
      </c>
    </row>
    <row r="83" spans="1:15" ht="15" customHeight="1" x14ac:dyDescent="0.25">
      <c r="A83" s="3" t="s">
        <v>984</v>
      </c>
      <c r="B83" s="3" t="s">
        <v>539</v>
      </c>
      <c r="C83" s="3" t="str">
        <f>LEFT(Table2[[#This Row],[Objetivo estratégico]],255)</f>
        <v>Desarrollo gastronómico de la Ciudad de Buenos Aires</v>
      </c>
      <c r="D83" t="str">
        <f>VLOOKUP(Table2[[#This Row],[Jurisdicción]],Table5[#All],2,FALSE)</f>
        <v>SECDC</v>
      </c>
      <c r="E83">
        <f>IF(Table2[[#This Row],[SiglaJur]]=D82,E82+1,1)</f>
        <v>2</v>
      </c>
      <c r="H83" s="37" t="s">
        <v>74</v>
      </c>
      <c r="I83" s="38" t="s">
        <v>204</v>
      </c>
      <c r="J83" s="38">
        <f>VLOOKUP(LEFT(Table4[[#This Row],[Objetivo estratégico]],255),Table2[[#All],[255 caracteres]:[CodObjEst]],3,FALSE)</f>
        <v>4</v>
      </c>
      <c r="K83" s="38" t="str">
        <f>CONCATENATE(VLOOKUP(Table4[[#This Row],[Jurisdicción]],Table5[#All],2,FALSE),".",Table4[[#This Row],[CodObjEst]])</f>
        <v>MDUYTGC.4</v>
      </c>
      <c r="L83" s="38" t="s">
        <v>205</v>
      </c>
      <c r="M83" s="38" t="str">
        <f>LEFT(Table4[[#This Row],[Objetivo operativo]],255)</f>
        <v>Plan de Integración Urbana</v>
      </c>
      <c r="N83">
        <f>IF(Table4[[#This Row],[SiglaObjEst]]=K82,N82+1,1)</f>
        <v>1</v>
      </c>
      <c r="O83" s="39" t="str">
        <f t="shared" si="1"/>
        <v>MDUYTGC.4.1</v>
      </c>
    </row>
    <row r="84" spans="1:15" ht="15" customHeight="1" x14ac:dyDescent="0.25">
      <c r="A84" s="3" t="s">
        <v>984</v>
      </c>
      <c r="B84" s="3" t="s">
        <v>528</v>
      </c>
      <c r="C84" s="3" t="str">
        <f>LEFT(Table2[[#This Row],[Objetivo estratégico]],255)</f>
        <v>Estimular la formación vocacional y profesional de los jóvenes de la Ciudad desde un abordaje integrador</v>
      </c>
      <c r="D84" t="str">
        <f>VLOOKUP(Table2[[#This Row],[Jurisdicción]],Table5[#All],2,FALSE)</f>
        <v>SECDC</v>
      </c>
      <c r="E84">
        <f>IF(Table2[[#This Row],[SiglaJur]]=D83,E83+1,1)</f>
        <v>3</v>
      </c>
      <c r="H84" s="37" t="s">
        <v>74</v>
      </c>
      <c r="I84" s="38" t="s">
        <v>204</v>
      </c>
      <c r="J84" s="38">
        <f>VLOOKUP(LEFT(Table4[[#This Row],[Objetivo estratégico]],255),Table2[[#All],[255 caracteres]:[CodObjEst]],3,FALSE)</f>
        <v>4</v>
      </c>
      <c r="K84" s="38" t="str">
        <f>CONCATENATE(VLOOKUP(Table4[[#This Row],[Jurisdicción]],Table5[#All],2,FALSE),".",Table4[[#This Row],[CodObjEst]])</f>
        <v>MDUYTGC.4</v>
      </c>
      <c r="L84" s="38" t="s">
        <v>200</v>
      </c>
      <c r="M84" s="38" t="str">
        <f>LEFT(Table4[[#This Row],[Objetivo operativo]],255)</f>
        <v>Buenos Aires Ciudad Verde - Plan de Sustentabilidad Verde</v>
      </c>
      <c r="N84">
        <f>IF(Table4[[#This Row],[SiglaObjEst]]=K83,N83+1,1)</f>
        <v>2</v>
      </c>
      <c r="O84" s="39" t="str">
        <f t="shared" si="1"/>
        <v>MDUYTGC.4.2</v>
      </c>
    </row>
    <row r="85" spans="1:15" ht="15" customHeight="1" x14ac:dyDescent="0.25">
      <c r="A85" s="3" t="s">
        <v>984</v>
      </c>
      <c r="B85" s="3" t="s">
        <v>561</v>
      </c>
      <c r="C85" s="3" t="str">
        <f>LEFT(Table2[[#This Row],[Objetivo estratégico]],255)</f>
        <v>Instalar a la familia como valor social</v>
      </c>
      <c r="D85" t="str">
        <f>VLOOKUP(Table2[[#This Row],[Jurisdicción]],Table5[#All],2,FALSE)</f>
        <v>SECDC</v>
      </c>
      <c r="E85">
        <f>IF(Table2[[#This Row],[SiglaJur]]=D84,E84+1,1)</f>
        <v>4</v>
      </c>
      <c r="H85" s="37" t="s">
        <v>74</v>
      </c>
      <c r="I85" s="38" t="s">
        <v>204</v>
      </c>
      <c r="J85" s="38">
        <f>VLOOKUP(LEFT(Table4[[#This Row],[Objetivo estratégico]],255),Table2[[#All],[255 caracteres]:[CodObjEst]],3,FALSE)</f>
        <v>4</v>
      </c>
      <c r="K85" s="38" t="str">
        <f>CONCATENATE(VLOOKUP(Table4[[#This Row],[Jurisdicción]],Table5[#All],2,FALSE),".",Table4[[#This Row],[CodObjEst]])</f>
        <v>MDUYTGC.4</v>
      </c>
      <c r="L85" s="38" t="s">
        <v>200</v>
      </c>
      <c r="M85" s="38" t="str">
        <f>LEFT(Table4[[#This Row],[Objetivo operativo]],255)</f>
        <v>Buenos Aires Ciudad Verde - Plan de Sustentabilidad Verde</v>
      </c>
      <c r="N85">
        <f>IF(Table4[[#This Row],[SiglaObjEst]]=K84,N84+1,1)</f>
        <v>3</v>
      </c>
      <c r="O85" s="39" t="str">
        <f t="shared" si="1"/>
        <v>MDUYTGC.4.3</v>
      </c>
    </row>
    <row r="86" spans="1:15" ht="15" customHeight="1" x14ac:dyDescent="0.25">
      <c r="A86" s="3" t="s">
        <v>984</v>
      </c>
      <c r="B86" s="3" t="s">
        <v>518</v>
      </c>
      <c r="C86" s="3" t="str">
        <f>LEFT(Table2[[#This Row],[Objetivo estratégico]],255)</f>
        <v>Posicionar a Buenos Aires como la ciudad con mejores indicadores en conductas saludables de la juventud en Latinoamérica</v>
      </c>
      <c r="D86" t="str">
        <f>VLOOKUP(Table2[[#This Row],[Jurisdicción]],Table5[#All],2,FALSE)</f>
        <v>SECDC</v>
      </c>
      <c r="E86">
        <f>IF(Table2[[#This Row],[SiglaJur]]=D85,E85+1,1)</f>
        <v>5</v>
      </c>
      <c r="H86" s="37" t="s">
        <v>74</v>
      </c>
      <c r="I86" s="38" t="s">
        <v>204</v>
      </c>
      <c r="J86" s="38">
        <f>VLOOKUP(LEFT(Table4[[#This Row],[Objetivo estratégico]],255),Table2[[#All],[255 caracteres]:[CodObjEst]],3,FALSE)</f>
        <v>4</v>
      </c>
      <c r="K86" s="38" t="str">
        <f>CONCATENATE(VLOOKUP(Table4[[#This Row],[Jurisdicción]],Table5[#All],2,FALSE),".",Table4[[#This Row],[CodObjEst]])</f>
        <v>MDUYTGC.4</v>
      </c>
      <c r="L86" s="38" t="s">
        <v>207</v>
      </c>
      <c r="M86" s="38" t="str">
        <f>LEFT(Table4[[#This Row],[Objetivo operativo]],255)</f>
        <v>Intervenciones para mejorar la infraestructura de obras vigentes</v>
      </c>
      <c r="N86">
        <f>IF(Table4[[#This Row],[SiglaObjEst]]=K85,N85+1,1)</f>
        <v>4</v>
      </c>
      <c r="O86" s="39" t="str">
        <f t="shared" si="1"/>
        <v>MDUYTGC.4.4</v>
      </c>
    </row>
    <row r="87" spans="1:15" ht="15" customHeight="1" x14ac:dyDescent="0.25">
      <c r="A87" s="3" t="s">
        <v>984</v>
      </c>
      <c r="B87" s="3" t="s">
        <v>537</v>
      </c>
      <c r="C87" s="3" t="str">
        <f>LEFT(Table2[[#This Row],[Objetivo estratégico]],255)</f>
        <v>Posicionar a la Ciudad de Buenos Aires como referente en la defensa y promoción de los Derechos Humanos; haciendo eje en la convivencia, el diálogo, el encuentro, la inclusión y el pluralismo cultural</v>
      </c>
      <c r="D87" t="str">
        <f>VLOOKUP(Table2[[#This Row],[Jurisdicción]],Table5[#All],2,FALSE)</f>
        <v>SECDC</v>
      </c>
      <c r="E87">
        <f>IF(Table2[[#This Row],[SiglaJur]]=D86,E86+1,1)</f>
        <v>6</v>
      </c>
      <c r="H87" s="37" t="s">
        <v>74</v>
      </c>
      <c r="I87" s="38" t="s">
        <v>208</v>
      </c>
      <c r="J87" s="38">
        <f>VLOOKUP(LEFT(Table4[[#This Row],[Objetivo estratégico]],255),Table2[[#All],[255 caracteres]:[CodObjEst]],3,FALSE)</f>
        <v>5</v>
      </c>
      <c r="K87" s="38" t="str">
        <f>CONCATENATE(VLOOKUP(Table4[[#This Row],[Jurisdicción]],Table5[#All],2,FALSE),".",Table4[[#This Row],[CodObjEst]])</f>
        <v>MDUYTGC.5</v>
      </c>
      <c r="L87" s="38" t="s">
        <v>209</v>
      </c>
      <c r="M87" s="38" t="str">
        <f>LEFT(Table4[[#This Row],[Objetivo operativo]],255)</f>
        <v>Relocalización de edificios Gubernamentales</v>
      </c>
      <c r="N87">
        <f>IF(Table4[[#This Row],[SiglaObjEst]]=K86,N86+1,1)</f>
        <v>1</v>
      </c>
      <c r="O87" s="39" t="str">
        <f t="shared" si="1"/>
        <v>MDUYTGC.5.1</v>
      </c>
    </row>
    <row r="88" spans="1:15" ht="15" customHeight="1" x14ac:dyDescent="0.25">
      <c r="A88" s="3" t="s">
        <v>984</v>
      </c>
      <c r="B88" s="3" t="s">
        <v>541</v>
      </c>
      <c r="C88" s="3" t="str">
        <f>LEFT(Table2[[#This Row],[Objetivo estratégico]],255)</f>
        <v>Prevención de obesidad y sobrepeso infantil; promoción de hábitos saludables en la población.</v>
      </c>
      <c r="D88" t="str">
        <f>VLOOKUP(Table2[[#This Row],[Jurisdicción]],Table5[#All],2,FALSE)</f>
        <v>SECDC</v>
      </c>
      <c r="E88">
        <f>IF(Table2[[#This Row],[SiglaJur]]=D87,E87+1,1)</f>
        <v>7</v>
      </c>
      <c r="H88" s="37" t="s">
        <v>74</v>
      </c>
      <c r="I88" s="38" t="s">
        <v>208</v>
      </c>
      <c r="J88" s="38">
        <f>VLOOKUP(LEFT(Table4[[#This Row],[Objetivo estratégico]],255),Table2[[#All],[255 caracteres]:[CodObjEst]],3,FALSE)</f>
        <v>5</v>
      </c>
      <c r="K88" s="38" t="str">
        <f>CONCATENATE(VLOOKUP(Table4[[#This Row],[Jurisdicción]],Table5[#All],2,FALSE),".",Table4[[#This Row],[CodObjEst]])</f>
        <v>MDUYTGC.5</v>
      </c>
      <c r="L88" s="38" t="s">
        <v>210</v>
      </c>
      <c r="M88" s="38" t="str">
        <f>LEFT(Table4[[#This Row],[Objetivo operativo]],255)</f>
        <v>Bienes culturales</v>
      </c>
      <c r="N88">
        <f>IF(Table4[[#This Row],[SiglaObjEst]]=K87,N87+1,1)</f>
        <v>2</v>
      </c>
      <c r="O88" s="39" t="str">
        <f t="shared" si="1"/>
        <v>MDUYTGC.5.2</v>
      </c>
    </row>
    <row r="89" spans="1:15" ht="15" customHeight="1" x14ac:dyDescent="0.25">
      <c r="A89" s="3" t="s">
        <v>984</v>
      </c>
      <c r="B89" s="3" t="s">
        <v>554</v>
      </c>
      <c r="C89" s="3" t="str">
        <f>LEFT(Table2[[#This Row],[Objetivo estratégico]],255)</f>
        <v>Promoción de la gastronomía como hito económico y cultural</v>
      </c>
      <c r="D89" t="str">
        <f>VLOOKUP(Table2[[#This Row],[Jurisdicción]],Table5[#All],2,FALSE)</f>
        <v>SECDC</v>
      </c>
      <c r="E89">
        <f>IF(Table2[[#This Row],[SiglaJur]]=D88,E88+1,1)</f>
        <v>8</v>
      </c>
      <c r="H89" s="37" t="s">
        <v>74</v>
      </c>
      <c r="I89" s="38" t="s">
        <v>208</v>
      </c>
      <c r="J89" s="38">
        <f>VLOOKUP(LEFT(Table4[[#This Row],[Objetivo estratégico]],255),Table2[[#All],[255 caracteres]:[CodObjEst]],3,FALSE)</f>
        <v>5</v>
      </c>
      <c r="K89" s="38" t="str">
        <f>CONCATENATE(VLOOKUP(Table4[[#This Row],[Jurisdicción]],Table5[#All],2,FALSE),".",Table4[[#This Row],[CodObjEst]])</f>
        <v>MDUYTGC.5</v>
      </c>
      <c r="L89" s="38" t="s">
        <v>211</v>
      </c>
      <c r="M89" s="38" t="str">
        <f>LEFT(Table4[[#This Row],[Objetivo operativo]],255)</f>
        <v>Planes entorno a las arterias de la Ciudad de Buenos Aires</v>
      </c>
      <c r="N89">
        <f>IF(Table4[[#This Row],[SiglaObjEst]]=K88,N88+1,1)</f>
        <v>3</v>
      </c>
      <c r="O89" s="39" t="str">
        <f t="shared" si="1"/>
        <v>MDUYTGC.5.3</v>
      </c>
    </row>
    <row r="90" spans="1:15" ht="15" customHeight="1" x14ac:dyDescent="0.25">
      <c r="A90" s="3" t="s">
        <v>984</v>
      </c>
      <c r="B90" s="3" t="s">
        <v>531</v>
      </c>
      <c r="C90" s="3" t="str">
        <f>LEFT(Table2[[#This Row],[Objetivo estratégico]],255)</f>
        <v>Promover la actividad física como derecho y contenido de la calidad de vida de toda la población</v>
      </c>
      <c r="D90" t="str">
        <f>VLOOKUP(Table2[[#This Row],[Jurisdicción]],Table5[#All],2,FALSE)</f>
        <v>SECDC</v>
      </c>
      <c r="E90">
        <f>IF(Table2[[#This Row],[SiglaJur]]=D89,E89+1,1)</f>
        <v>9</v>
      </c>
      <c r="H90" s="37" t="s">
        <v>74</v>
      </c>
      <c r="I90" s="38" t="s">
        <v>208</v>
      </c>
      <c r="J90" s="38">
        <f>VLOOKUP(LEFT(Table4[[#This Row],[Objetivo estratégico]],255),Table2[[#All],[255 caracteres]:[CodObjEst]],3,FALSE)</f>
        <v>5</v>
      </c>
      <c r="K90" s="38" t="str">
        <f>CONCATENATE(VLOOKUP(Table4[[#This Row],[Jurisdicción]],Table5[#All],2,FALSE),".",Table4[[#This Row],[CodObjEst]])</f>
        <v>MDUYTGC.5</v>
      </c>
      <c r="L90" s="38" t="s">
        <v>212</v>
      </c>
      <c r="M90" s="38" t="str">
        <f>LEFT(Table4[[#This Row],[Objetivo operativo]],255)</f>
        <v>Contribución a los planes para la urbanización de las villas</v>
      </c>
      <c r="N90">
        <f>IF(Table4[[#This Row],[SiglaObjEst]]=K89,N89+1,1)</f>
        <v>4</v>
      </c>
      <c r="O90" s="39" t="str">
        <f t="shared" si="1"/>
        <v>MDUYTGC.5.4</v>
      </c>
    </row>
    <row r="91" spans="1:15" ht="15" customHeight="1" x14ac:dyDescent="0.25">
      <c r="A91" s="3" t="s">
        <v>984</v>
      </c>
      <c r="B91" s="3" t="s">
        <v>523</v>
      </c>
      <c r="C91" s="3" t="str">
        <f>LEFT(Table2[[#This Row],[Objetivo estratégico]],255)</f>
        <v>Promover las distintas expresiones de la juventud aumentando su participación y relevancia en la vida de los vecinos de la Ciudad</v>
      </c>
      <c r="D91" t="str">
        <f>VLOOKUP(Table2[[#This Row],[Jurisdicción]],Table5[#All],2,FALSE)</f>
        <v>SECDC</v>
      </c>
      <c r="E91">
        <f>IF(Table2[[#This Row],[SiglaJur]]=D90,E90+1,1)</f>
        <v>10</v>
      </c>
      <c r="H91" s="37" t="s">
        <v>74</v>
      </c>
      <c r="I91" s="38" t="s">
        <v>208</v>
      </c>
      <c r="J91" s="38">
        <f>VLOOKUP(LEFT(Table4[[#This Row],[Objetivo estratégico]],255),Table2[[#All],[255 caracteres]:[CodObjEst]],3,FALSE)</f>
        <v>5</v>
      </c>
      <c r="K91" s="38" t="str">
        <f>CONCATENATE(VLOOKUP(Table4[[#This Row],[Jurisdicción]],Table5[#All],2,FALSE),".",Table4[[#This Row],[CodObjEst]])</f>
        <v>MDUYTGC.5</v>
      </c>
      <c r="L91" s="38" t="s">
        <v>213</v>
      </c>
      <c r="M91" s="38" t="str">
        <f>LEFT(Table4[[#This Row],[Objetivo operativo]],255)</f>
        <v>Estudio del impacto urbano de la Obra</v>
      </c>
      <c r="N91">
        <f>IF(Table4[[#This Row],[SiglaObjEst]]=K90,N90+1,1)</f>
        <v>5</v>
      </c>
      <c r="O91" s="39" t="str">
        <f t="shared" si="1"/>
        <v>MDUYTGC.5.5</v>
      </c>
    </row>
    <row r="92" spans="1:15" ht="15" customHeight="1" x14ac:dyDescent="0.25">
      <c r="A92" s="3" t="s">
        <v>984</v>
      </c>
      <c r="B92" s="3" t="s">
        <v>515</v>
      </c>
      <c r="C92" s="3" t="str">
        <f>LEFT(Table2[[#This Row],[Objetivo estratégico]],255)</f>
        <v>Promover las relaciones interjurisdiccionales</v>
      </c>
      <c r="D92" t="str">
        <f>VLOOKUP(Table2[[#This Row],[Jurisdicción]],Table5[#All],2,FALSE)</f>
        <v>SECDC</v>
      </c>
      <c r="E92">
        <f>IF(Table2[[#This Row],[SiglaJur]]=D91,E91+1,1)</f>
        <v>11</v>
      </c>
      <c r="H92" s="37" t="s">
        <v>74</v>
      </c>
      <c r="I92" s="38" t="s">
        <v>208</v>
      </c>
      <c r="J92" s="38">
        <f>VLOOKUP(LEFT(Table4[[#This Row],[Objetivo estratégico]],255),Table2[[#All],[255 caracteres]:[CodObjEst]],3,FALSE)</f>
        <v>5</v>
      </c>
      <c r="K92" s="38" t="str">
        <f>CONCATENATE(VLOOKUP(Table4[[#This Row],[Jurisdicción]],Table5[#All],2,FALSE),".",Table4[[#This Row],[CodObjEst]])</f>
        <v>MDUYTGC.5</v>
      </c>
      <c r="L92" s="38" t="s">
        <v>214</v>
      </c>
      <c r="M92" s="38" t="str">
        <f>LEFT(Table4[[#This Row],[Objetivo operativo]],255)</f>
        <v>Plan Estratégico</v>
      </c>
      <c r="N92">
        <f>IF(Table4[[#This Row],[SiglaObjEst]]=K91,N91+1,1)</f>
        <v>6</v>
      </c>
      <c r="O92" s="39" t="str">
        <f t="shared" si="1"/>
        <v>MDUYTGC.5.6</v>
      </c>
    </row>
    <row r="93" spans="1:15" ht="15" customHeight="1" x14ac:dyDescent="0.25">
      <c r="A93" s="3" t="s">
        <v>984</v>
      </c>
      <c r="B93" s="3" t="s">
        <v>521</v>
      </c>
      <c r="C93" s="3" t="str">
        <f>LEFT(Table2[[#This Row],[Objetivo estratégico]],255)</f>
        <v>Proporcionar una visión integral de las problemáticas de la juventud de la Ciudad</v>
      </c>
      <c r="D93" t="str">
        <f>VLOOKUP(Table2[[#This Row],[Jurisdicción]],Table5[#All],2,FALSE)</f>
        <v>SECDC</v>
      </c>
      <c r="E93">
        <f>IF(Table2[[#This Row],[SiglaJur]]=D92,E92+1,1)</f>
        <v>12</v>
      </c>
      <c r="H93" s="37" t="s">
        <v>74</v>
      </c>
      <c r="I93" s="38" t="s">
        <v>208</v>
      </c>
      <c r="J93" s="38">
        <f>VLOOKUP(LEFT(Table4[[#This Row],[Objetivo estratégico]],255),Table2[[#All],[255 caracteres]:[CodObjEst]],3,FALSE)</f>
        <v>5</v>
      </c>
      <c r="K93" s="38" t="str">
        <f>CONCATENATE(VLOOKUP(Table4[[#This Row],[Jurisdicción]],Table5[#All],2,FALSE),".",Table4[[#This Row],[CodObjEst]])</f>
        <v>MDUYTGC.5</v>
      </c>
      <c r="L93" s="38" t="s">
        <v>215</v>
      </c>
      <c r="M93" s="38" t="str">
        <f>LEFT(Table4[[#This Row],[Objetivo operativo]],255)</f>
        <v>Programas de densificación</v>
      </c>
      <c r="N93">
        <f>IF(Table4[[#This Row],[SiglaObjEst]]=K92,N92+1,1)</f>
        <v>7</v>
      </c>
      <c r="O93" s="39" t="str">
        <f t="shared" si="1"/>
        <v>MDUYTGC.5.7</v>
      </c>
    </row>
    <row r="94" spans="1:15" ht="15" customHeight="1" x14ac:dyDescent="0.25">
      <c r="A94" t="s">
        <v>79</v>
      </c>
      <c r="B94" s="3" t="s">
        <v>402</v>
      </c>
      <c r="C94" s="3" t="str">
        <f>LEFT(Table2[[#This Row],[Objetivo estratégico]],255)</f>
        <v>Acercar la comuna, como primera instancia de gobierno, al vecino.</v>
      </c>
      <c r="D94" t="str">
        <f>VLOOKUP(Table2[[#This Row],[Jurisdicción]],Table5[#All],2,FALSE)</f>
        <v>SECDES</v>
      </c>
      <c r="E94">
        <f>IF(Table2[[#This Row],[SiglaJur]]=D93,E93+1,1)</f>
        <v>1</v>
      </c>
      <c r="H94" s="37" t="s">
        <v>74</v>
      </c>
      <c r="I94" s="38" t="s">
        <v>208</v>
      </c>
      <c r="J94" s="38">
        <f>VLOOKUP(LEFT(Table4[[#This Row],[Objetivo estratégico]],255),Table2[[#All],[255 caracteres]:[CodObjEst]],3,FALSE)</f>
        <v>5</v>
      </c>
      <c r="K94" s="38" t="str">
        <f>CONCATENATE(VLOOKUP(Table4[[#This Row],[Jurisdicción]],Table5[#All],2,FALSE),".",Table4[[#This Row],[CodObjEst]])</f>
        <v>MDUYTGC.5</v>
      </c>
      <c r="L94" s="38" t="s">
        <v>216</v>
      </c>
      <c r="M94" s="38" t="str">
        <f>LEFT(Table4[[#This Row],[Objetivo operativo]],255)</f>
        <v>Programa Código</v>
      </c>
      <c r="N94">
        <f>IF(Table4[[#This Row],[SiglaObjEst]]=K93,N93+1,1)</f>
        <v>8</v>
      </c>
      <c r="O94" s="39" t="str">
        <f t="shared" si="1"/>
        <v>MDUYTGC.5.8</v>
      </c>
    </row>
    <row r="95" spans="1:15" ht="15" customHeight="1" x14ac:dyDescent="0.25">
      <c r="A95" t="s">
        <v>79</v>
      </c>
      <c r="B95" s="3" t="s">
        <v>412</v>
      </c>
      <c r="C95" s="3" t="str">
        <f>LEFT(Table2[[#This Row],[Objetivo estratégico]],255)</f>
        <v>Alcanzar un nivel óptimo de calidad en la prestación de servicios en las 15 Comunas.</v>
      </c>
      <c r="D95" t="str">
        <f>VLOOKUP(Table2[[#This Row],[Jurisdicción]],Table5[#All],2,FALSE)</f>
        <v>SECDES</v>
      </c>
      <c r="E95">
        <f>IF(Table2[[#This Row],[SiglaJur]]=D94,E94+1,1)</f>
        <v>2</v>
      </c>
      <c r="H95" s="37" t="s">
        <v>74</v>
      </c>
      <c r="I95" s="38" t="s">
        <v>229</v>
      </c>
      <c r="J95" s="38">
        <f>VLOOKUP(LEFT(Table4[[#This Row],[Objetivo estratégico]],255),Table2[[#All],[255 caracteres]:[CodObjEst]],3,FALSE)</f>
        <v>6</v>
      </c>
      <c r="K95" s="38" t="str">
        <f>CONCATENATE(VLOOKUP(Table4[[#This Row],[Jurisdicción]],Table5[#All],2,FALSE),".",Table4[[#This Row],[CodObjEst]])</f>
        <v>MDUYTGC.6</v>
      </c>
      <c r="L95" s="38" t="s">
        <v>230</v>
      </c>
      <c r="M95" s="38" t="str">
        <f>LEFT(Table4[[#This Row],[Objetivo operativo]],255)</f>
        <v>Barrio Parque Donado Holmberg - Infraestructura</v>
      </c>
      <c r="N95">
        <f>IF(Table4[[#This Row],[SiglaObjEst]]=K94,N94+1,1)</f>
        <v>1</v>
      </c>
      <c r="O95" s="39" t="str">
        <f t="shared" si="1"/>
        <v>MDUYTGC.6.1</v>
      </c>
    </row>
    <row r="96" spans="1:15" ht="15" customHeight="1" x14ac:dyDescent="0.25">
      <c r="A96" t="s">
        <v>79</v>
      </c>
      <c r="B96" s="3" t="s">
        <v>400</v>
      </c>
      <c r="C96" s="3" t="str">
        <f>LEFT(Table2[[#This Row],[Objetivo estratégico]],255)</f>
        <v>Asistir a las comunas para que cumplan con sus objetivos.</v>
      </c>
      <c r="D96" t="str">
        <f>VLOOKUP(Table2[[#This Row],[Jurisdicción]],Table5[#All],2,FALSE)</f>
        <v>SECDES</v>
      </c>
      <c r="E96">
        <f>IF(Table2[[#This Row],[SiglaJur]]=D95,E95+1,1)</f>
        <v>3</v>
      </c>
      <c r="H96" s="37" t="s">
        <v>74</v>
      </c>
      <c r="I96" s="38" t="s">
        <v>229</v>
      </c>
      <c r="J96" s="38">
        <f>VLOOKUP(LEFT(Table4[[#This Row],[Objetivo estratégico]],255),Table2[[#All],[255 caracteres]:[CodObjEst]],3,FALSE)</f>
        <v>6</v>
      </c>
      <c r="K96" s="38" t="str">
        <f>CONCATENATE(VLOOKUP(Table4[[#This Row],[Jurisdicción]],Table5[#All],2,FALSE),".",Table4[[#This Row],[CodObjEst]])</f>
        <v>MDUYTGC.6</v>
      </c>
      <c r="L96" s="38" t="s">
        <v>231</v>
      </c>
      <c r="M96" s="38" t="str">
        <f>LEFT(Table4[[#This Row],[Objetivo operativo]],255)</f>
        <v>Plan Urbano Integral Comuna Olímpica - Infraestructura</v>
      </c>
      <c r="N96">
        <f>IF(Table4[[#This Row],[SiglaObjEst]]=K95,N95+1,1)</f>
        <v>2</v>
      </c>
      <c r="O96" s="39" t="str">
        <f t="shared" si="1"/>
        <v>MDUYTGC.6.2</v>
      </c>
    </row>
    <row r="97" spans="1:15" ht="15" customHeight="1" x14ac:dyDescent="0.25">
      <c r="A97" t="s">
        <v>79</v>
      </c>
      <c r="B97" s="3" t="s">
        <v>407</v>
      </c>
      <c r="C97" s="3" t="str">
        <f>LEFT(Table2[[#This Row],[Objetivo estratégico]],255)</f>
        <v>Empoderar a la Comuna como principal comunicador de las acciones dentro de su territorio.</v>
      </c>
      <c r="D97" t="str">
        <f>VLOOKUP(Table2[[#This Row],[Jurisdicción]],Table5[#All],2,FALSE)</f>
        <v>SECDES</v>
      </c>
      <c r="E97">
        <f>IF(Table2[[#This Row],[SiglaJur]]=D96,E96+1,1)</f>
        <v>4</v>
      </c>
      <c r="H97" s="37" t="s">
        <v>74</v>
      </c>
      <c r="I97" s="38" t="s">
        <v>199</v>
      </c>
      <c r="J97" s="38">
        <f>VLOOKUP(LEFT(Table4[[#This Row],[Objetivo estratégico]],255),Table2[[#All],[255 caracteres]:[CodObjEst]],3,FALSE)</f>
        <v>7</v>
      </c>
      <c r="K97" s="38" t="str">
        <f>CONCATENATE(VLOOKUP(Table4[[#This Row],[Jurisdicción]],Table5[#All],2,FALSE),".",Table4[[#This Row],[CodObjEst]])</f>
        <v>MDUYTGC.7</v>
      </c>
      <c r="L97" s="38" t="s">
        <v>200</v>
      </c>
      <c r="M97" s="38" t="str">
        <f>LEFT(Table4[[#This Row],[Objetivo operativo]],255)</f>
        <v>Buenos Aires Ciudad Verde - Plan de Sustentabilidad Verde</v>
      </c>
      <c r="N97">
        <f>IF(Table4[[#This Row],[SiglaObjEst]]=K96,N96+1,1)</f>
        <v>1</v>
      </c>
      <c r="O97" s="39" t="str">
        <f t="shared" si="1"/>
        <v>MDUYTGC.7.1</v>
      </c>
    </row>
    <row r="98" spans="1:15" ht="15" customHeight="1" x14ac:dyDescent="0.25">
      <c r="A98" t="s">
        <v>79</v>
      </c>
      <c r="B98" s="3" t="s">
        <v>419</v>
      </c>
      <c r="C98" s="3" t="str">
        <f>LEFT(Table2[[#This Row],[Objetivo estratégico]],255)</f>
        <v>Superar los estándares de eficiencia actuales.</v>
      </c>
      <c r="D98" t="str">
        <f>VLOOKUP(Table2[[#This Row],[Jurisdicción]],Table5[#All],2,FALSE)</f>
        <v>SECDES</v>
      </c>
      <c r="E98">
        <f>IF(Table2[[#This Row],[SiglaJur]]=D97,E97+1,1)</f>
        <v>5</v>
      </c>
      <c r="H98" s="37" t="s">
        <v>74</v>
      </c>
      <c r="I98" s="38" t="s">
        <v>217</v>
      </c>
      <c r="J98" s="38">
        <f>VLOOKUP(LEFT(Table4[[#This Row],[Objetivo estratégico]],255),Table2[[#All],[255 caracteres]:[CodObjEst]],3,FALSE)</f>
        <v>8</v>
      </c>
      <c r="K98" s="38" t="str">
        <f>CONCATENATE(VLOOKUP(Table4[[#This Row],[Jurisdicción]],Table5[#All],2,FALSE),".",Table4[[#This Row],[CodObjEst]])</f>
        <v>MDUYTGC.8</v>
      </c>
      <c r="L98" s="38" t="s">
        <v>218</v>
      </c>
      <c r="M98" s="38" t="str">
        <f>LEFT(Table4[[#This Row],[Objetivo operativo]],255)</f>
        <v>Barrio Parque Donado Holmberg - Vivienda</v>
      </c>
      <c r="N98">
        <f>IF(Table4[[#This Row],[SiglaObjEst]]=K97,N97+1,1)</f>
        <v>1</v>
      </c>
      <c r="O98" s="39" t="str">
        <f t="shared" si="1"/>
        <v>MDUYTGC.8.1</v>
      </c>
    </row>
    <row r="99" spans="1:15" ht="15" customHeight="1" x14ac:dyDescent="0.25">
      <c r="A99" t="s">
        <v>84</v>
      </c>
      <c r="B99" s="3" t="s">
        <v>122</v>
      </c>
      <c r="C99" s="3" t="str">
        <f>LEFT(Table2[[#This Row],[Objetivo estratégico]],255)</f>
        <v>Garantizar condiciones de habitabilidad dignas para los residentes</v>
      </c>
      <c r="D99" t="str">
        <f>VLOOKUP(Table2[[#This Row],[Jurisdicción]],Table5[#All],2,FALSE)</f>
        <v>SECISYU</v>
      </c>
      <c r="E99">
        <f>IF(Table2[[#This Row],[SiglaJur]]=D98,E98+1,1)</f>
        <v>1</v>
      </c>
      <c r="H99" s="37" t="s">
        <v>74</v>
      </c>
      <c r="I99" s="38" t="s">
        <v>217</v>
      </c>
      <c r="J99" s="38">
        <f>VLOOKUP(LEFT(Table4[[#This Row],[Objetivo estratégico]],255),Table2[[#All],[255 caracteres]:[CodObjEst]],3,FALSE)</f>
        <v>8</v>
      </c>
      <c r="K99" s="38" t="str">
        <f>CONCATENATE(VLOOKUP(Table4[[#This Row],[Jurisdicción]],Table5[#All],2,FALSE),".",Table4[[#This Row],[CodObjEst]])</f>
        <v>MDUYTGC.8</v>
      </c>
      <c r="L99" s="38" t="s">
        <v>220</v>
      </c>
      <c r="M99" s="38" t="str">
        <f>LEFT(Table4[[#This Row],[Objetivo operativo]],255)</f>
        <v>Plan Urbano Integral Comuna Olímpica - Vivienda</v>
      </c>
      <c r="N99">
        <f>IF(Table4[[#This Row],[SiglaObjEst]]=K98,N98+1,1)</f>
        <v>2</v>
      </c>
      <c r="O99" s="39" t="str">
        <f t="shared" si="1"/>
        <v>MDUYTGC.8.2</v>
      </c>
    </row>
    <row r="100" spans="1:15" ht="15" customHeight="1" x14ac:dyDescent="0.25">
      <c r="A100" t="s">
        <v>84</v>
      </c>
      <c r="B100" s="3" t="s">
        <v>119</v>
      </c>
      <c r="C100" s="3" t="str">
        <f>LEFT(Table2[[#This Row],[Objetivo estratégico]],255)</f>
        <v>Generar un sistema económico sustentable</v>
      </c>
      <c r="D100" t="str">
        <f>VLOOKUP(Table2[[#This Row],[Jurisdicción]],Table5[#All],2,FALSE)</f>
        <v>SECISYU</v>
      </c>
      <c r="E100">
        <f>IF(Table2[[#This Row],[SiglaJur]]=D99,E99+1,1)</f>
        <v>2</v>
      </c>
      <c r="H100" s="37" t="s">
        <v>697</v>
      </c>
      <c r="I100" s="38" t="s">
        <v>201</v>
      </c>
      <c r="J100" s="38">
        <f>VLOOKUP(LEFT(Table4[[#This Row],[Objetivo estratégico]],255),Table2[[#All],[255 caracteres]:[CodObjEst]],3,FALSE)</f>
        <v>1</v>
      </c>
      <c r="K100" s="38" t="str">
        <f>CONCATENATE(VLOOKUP(Table4[[#This Row],[Jurisdicción]],Table5[#All],2,FALSE),".",Table4[[#This Row],[CodObjEst]])</f>
        <v>MDUYTGC.SBASE.1</v>
      </c>
      <c r="L100" s="38" t="s">
        <v>202</v>
      </c>
      <c r="M100" s="38" t="str">
        <f>LEFT(Table4[[#This Row],[Objetivo operativo]],255)</f>
        <v>Trabajar sobre la extension y el servicio del subte para incrementar la cantidad de usuarios</v>
      </c>
      <c r="N100">
        <f>IF(Table4[[#This Row],[SiglaObjEst]]=K99,N99+1,1)</f>
        <v>1</v>
      </c>
      <c r="O100" s="39" t="str">
        <f t="shared" si="1"/>
        <v>MDUYTGC.SBASE.1.1</v>
      </c>
    </row>
    <row r="101" spans="1:15" ht="15" customHeight="1" x14ac:dyDescent="0.25">
      <c r="A101" t="s">
        <v>84</v>
      </c>
      <c r="B101" s="3" t="s">
        <v>117</v>
      </c>
      <c r="C101" s="3" t="str">
        <f>LEFT(Table2[[#This Row],[Objetivo estratégico]],255)</f>
        <v>Promover la interconectividad e integración entre el barrio 31 y 31 bis, la zona portuaria y la ciudad</v>
      </c>
      <c r="D101" t="str">
        <f>VLOOKUP(Table2[[#This Row],[Jurisdicción]],Table5[#All],2,FALSE)</f>
        <v>SECISYU</v>
      </c>
      <c r="E101">
        <f>IF(Table2[[#This Row],[SiglaJur]]=D100,E100+1,1)</f>
        <v>3</v>
      </c>
      <c r="H101" s="37" t="s">
        <v>699</v>
      </c>
      <c r="I101" s="38" t="s">
        <v>203</v>
      </c>
      <c r="J101" s="38">
        <f>VLOOKUP(LEFT(Table4[[#This Row],[Objetivo estratégico]],255),Table2[[#All],[255 caracteres]:[CodObjEst]],3,FALSE)</f>
        <v>1</v>
      </c>
      <c r="K101" s="38" t="str">
        <f>CONCATENATE(VLOOKUP(Table4[[#This Row],[Jurisdicción]],Table5[#All],2,FALSE),".",Table4[[#This Row],[CodObjEst]])</f>
        <v>MDUYTGC.STRANS.1</v>
      </c>
      <c r="L101" s="38" t="s">
        <v>203</v>
      </c>
      <c r="M101" s="38" t="str">
        <f>LEFT(Table4[[#This Row],[Objetivo operativo]],255)</f>
        <v>Mejorar el transporte público en superficie</v>
      </c>
      <c r="N101">
        <f>IF(Table4[[#This Row],[SiglaObjEst]]=K100,N100+1,1)</f>
        <v>1</v>
      </c>
      <c r="O101" s="39" t="str">
        <f t="shared" si="1"/>
        <v>MDUYTGC.STRANS.1.1</v>
      </c>
    </row>
    <row r="102" spans="1:15" ht="15" customHeight="1" x14ac:dyDescent="0.25">
      <c r="A102" t="s">
        <v>84</v>
      </c>
      <c r="B102" s="3" t="s">
        <v>125</v>
      </c>
      <c r="C102" s="3" t="str">
        <f>LEFT(Table2[[#This Row],[Objetivo estratégico]],255)</f>
        <v>Promover un mejoramiento de la calidad de vida, educación y acceso a los servicios sociales para los habitantes del barrio</v>
      </c>
      <c r="D102" t="str">
        <f>VLOOKUP(Table2[[#This Row],[Jurisdicción]],Table5[#All],2,FALSE)</f>
        <v>SECISYU</v>
      </c>
      <c r="E102">
        <f>IF(Table2[[#This Row],[SiglaJur]]=D101,E101+1,1)</f>
        <v>4</v>
      </c>
      <c r="H102" s="37" t="s">
        <v>699</v>
      </c>
      <c r="I102" s="38" t="s">
        <v>203</v>
      </c>
      <c r="J102" s="38">
        <f>VLOOKUP(LEFT(Table4[[#This Row],[Objetivo estratégico]],255),Table2[[#All],[255 caracteres]:[CodObjEst]],3,FALSE)</f>
        <v>1</v>
      </c>
      <c r="K102" s="38" t="str">
        <f>CONCATENATE(VLOOKUP(Table4[[#This Row],[Jurisdicción]],Table5[#All],2,FALSE),".",Table4[[#This Row],[CodObjEst]])</f>
        <v>MDUYTGC.STRANS.1</v>
      </c>
      <c r="L102" s="38" t="s">
        <v>206</v>
      </c>
      <c r="M102" s="38" t="str">
        <f>LEFT(Table4[[#This Row],[Objetivo operativo]],255)</f>
        <v>Seguridad Vial</v>
      </c>
      <c r="N102">
        <f>IF(Table4[[#This Row],[SiglaObjEst]]=K101,N101+1,1)</f>
        <v>2</v>
      </c>
      <c r="O102" s="39" t="str">
        <f t="shared" si="1"/>
        <v>MDUYTGC.STRANS.1.2</v>
      </c>
    </row>
    <row r="103" spans="1:15" ht="15" customHeight="1" x14ac:dyDescent="0.25">
      <c r="A103" s="42" t="s">
        <v>986</v>
      </c>
      <c r="B103" s="3" t="s">
        <v>433</v>
      </c>
      <c r="C103" s="3" t="str">
        <f>LEFT(Table2[[#This Row],[Objetivo estratégico]],255)</f>
        <v>Apoyar las prioridades estratégicas de gobierno y agendas transversales e interjurisdiccionales</v>
      </c>
      <c r="D103" t="str">
        <f>VLOOKUP(Table2[[#This Row],[Jurisdicción]],Table5[#All],2,FALSE)</f>
        <v>SGYRI</v>
      </c>
      <c r="E103">
        <f>IF(Table2[[#This Row],[SiglaJur]]=D102,E102+1,1)</f>
        <v>1</v>
      </c>
      <c r="H103" s="37" t="s">
        <v>699</v>
      </c>
      <c r="I103" s="38" t="s">
        <v>203</v>
      </c>
      <c r="J103" s="38">
        <f>VLOOKUP(LEFT(Table4[[#This Row],[Objetivo estratégico]],255),Table2[[#All],[255 caracteres]:[CodObjEst]],3,FALSE)</f>
        <v>1</v>
      </c>
      <c r="K103" s="38" t="str">
        <f>CONCATENATE(VLOOKUP(Table4[[#This Row],[Jurisdicción]],Table5[#All],2,FALSE),".",Table4[[#This Row],[CodObjEst]])</f>
        <v>MDUYTGC.STRANS.1</v>
      </c>
      <c r="L103" s="38" t="s">
        <v>219</v>
      </c>
      <c r="M103" s="38" t="str">
        <f>LEFT(Table4[[#This Row],[Objetivo operativo]],255)</f>
        <v>Promover el uso de la bicicleta como medio de transporte</v>
      </c>
      <c r="N103">
        <f>IF(Table4[[#This Row],[SiglaObjEst]]=K102,N102+1,1)</f>
        <v>3</v>
      </c>
      <c r="O103" s="39" t="str">
        <f t="shared" si="1"/>
        <v>MDUYTGC.STRANS.1.3</v>
      </c>
    </row>
    <row r="104" spans="1:15" ht="15" customHeight="1" x14ac:dyDescent="0.25">
      <c r="A104" s="42" t="s">
        <v>986</v>
      </c>
      <c r="B104" s="3" t="s">
        <v>431</v>
      </c>
      <c r="C104" s="3" t="str">
        <f>LEFT(Table2[[#This Row],[Objetivo estratégico]],255)</f>
        <v>Impulsar un plan sistemático de relaciones del gobierno con actores políticos, sociales y privados</v>
      </c>
      <c r="D104" t="str">
        <f>VLOOKUP(Table2[[#This Row],[Jurisdicción]],Table5[#All],2,FALSE)</f>
        <v>SGYRI</v>
      </c>
      <c r="E104">
        <f>IF(Table2[[#This Row],[SiglaJur]]=D103,E103+1,1)</f>
        <v>2</v>
      </c>
      <c r="H104" s="37" t="s">
        <v>699</v>
      </c>
      <c r="I104" s="38" t="s">
        <v>203</v>
      </c>
      <c r="J104" s="38">
        <f>VLOOKUP(LEFT(Table4[[#This Row],[Objetivo estratégico]],255),Table2[[#All],[255 caracteres]:[CodObjEst]],3,FALSE)</f>
        <v>1</v>
      </c>
      <c r="K104" s="38" t="str">
        <f>CONCATENATE(VLOOKUP(Table4[[#This Row],[Jurisdicción]],Table5[#All],2,FALSE),".",Table4[[#This Row],[CodObjEst]])</f>
        <v>MDUYTGC.STRANS.1</v>
      </c>
      <c r="L104" s="38" t="s">
        <v>221</v>
      </c>
      <c r="M104" s="38" t="str">
        <f>LEFT(Table4[[#This Row],[Objetivo operativo]],255)</f>
        <v>Ordenamiento del tránsito</v>
      </c>
      <c r="N104">
        <f>IF(Table4[[#This Row],[SiglaObjEst]]=K103,N103+1,1)</f>
        <v>4</v>
      </c>
      <c r="O104" s="39" t="str">
        <f t="shared" si="1"/>
        <v>MDUYTGC.STRANS.1.4</v>
      </c>
    </row>
    <row r="105" spans="1:15" ht="15" customHeight="1" x14ac:dyDescent="0.25">
      <c r="A105" s="42" t="s">
        <v>986</v>
      </c>
      <c r="B105" s="3" t="s">
        <v>429</v>
      </c>
      <c r="C105" s="3" t="str">
        <f>LEFT(Table2[[#This Row],[Objetivo estratégico]],255)</f>
        <v>Proyectar internacionalmente la ciudad, la gestión de gobierno y la figura del jefe de gobierno.</v>
      </c>
      <c r="D105" t="str">
        <f>VLOOKUP(Table2[[#This Row],[Jurisdicción]],Table5[#All],2,FALSE)</f>
        <v>SGYRI</v>
      </c>
      <c r="E105">
        <f>IF(Table2[[#This Row],[SiglaJur]]=D104,E104+1,1)</f>
        <v>3</v>
      </c>
      <c r="H105" s="37" t="s">
        <v>699</v>
      </c>
      <c r="I105" s="38" t="s">
        <v>203</v>
      </c>
      <c r="J105" s="38">
        <f>VLOOKUP(LEFT(Table4[[#This Row],[Objetivo estratégico]],255),Table2[[#All],[255 caracteres]:[CodObjEst]],3,FALSE)</f>
        <v>1</v>
      </c>
      <c r="K105" s="38" t="str">
        <f>CONCATENATE(VLOOKUP(Table4[[#This Row],[Jurisdicción]],Table5[#All],2,FALSE),".",Table4[[#This Row],[CodObjEst]])</f>
        <v>MDUYTGC.STRANS.1</v>
      </c>
      <c r="L105" s="38" t="s">
        <v>222</v>
      </c>
      <c r="M105" s="38" t="str">
        <f>LEFT(Table4[[#This Row],[Objetivo operativo]],255)</f>
        <v>Mejora de la atención al ciudadano</v>
      </c>
      <c r="N105">
        <f>IF(Table4[[#This Row],[SiglaObjEst]]=K104,N104+1,1)</f>
        <v>5</v>
      </c>
      <c r="O105" s="39" t="str">
        <f t="shared" si="1"/>
        <v>MDUYTGC.STRANS.1.5</v>
      </c>
    </row>
    <row r="106" spans="1:15" ht="15" customHeight="1" x14ac:dyDescent="0.25">
      <c r="A106" t="s">
        <v>80</v>
      </c>
      <c r="B106" s="3" t="s">
        <v>451</v>
      </c>
      <c r="C106" s="3" t="str">
        <f>LEFT(Table2[[#This Row],[Objetivo estratégico]],255)</f>
        <v>Eficiencia y buenas prácticas</v>
      </c>
      <c r="D106" t="str">
        <f>VLOOKUP(Table2[[#This Row],[Jurisdicción]],Table5[#All],2,FALSE)</f>
        <v>SGCBA</v>
      </c>
      <c r="E106">
        <f>IF(Table2[[#This Row],[SiglaJur]]=D105,E105+1,1)</f>
        <v>1</v>
      </c>
      <c r="H106" s="37" t="s">
        <v>699</v>
      </c>
      <c r="I106" s="38" t="s">
        <v>203</v>
      </c>
      <c r="J106" s="38">
        <f>VLOOKUP(LEFT(Table4[[#This Row],[Objetivo estratégico]],255),Table2[[#All],[255 caracteres]:[CodObjEst]],3,FALSE)</f>
        <v>1</v>
      </c>
      <c r="K106" s="38" t="str">
        <f>CONCATENATE(VLOOKUP(Table4[[#This Row],[Jurisdicción]],Table5[#All],2,FALSE),".",Table4[[#This Row],[CodObjEst]])</f>
        <v>MDUYTGC.STRANS.1</v>
      </c>
      <c r="L106" s="38" t="s">
        <v>223</v>
      </c>
      <c r="M106" s="38" t="str">
        <f>LEFT(Table4[[#This Row],[Objetivo operativo]],255)</f>
        <v>Impulsar la movilidad peatonal</v>
      </c>
      <c r="N106">
        <f>IF(Table4[[#This Row],[SiglaObjEst]]=K105,N105+1,1)</f>
        <v>6</v>
      </c>
      <c r="O106" s="39" t="str">
        <f t="shared" si="1"/>
        <v>MDUYTGC.STRANS.1.6</v>
      </c>
    </row>
    <row r="107" spans="1:15" ht="15" customHeight="1" x14ac:dyDescent="0.25">
      <c r="A107" t="s">
        <v>80</v>
      </c>
      <c r="B107" s="3" t="s">
        <v>442</v>
      </c>
      <c r="C107" s="3" t="str">
        <f>LEFT(Table2[[#This Row],[Objetivo estratégico]],255)</f>
        <v>Estandarización, Fortalecimiento y Madurez del Control Interno de todas las Áreas del Gobierno de la Ciudad de Buenos Aires</v>
      </c>
      <c r="D107" t="str">
        <f>VLOOKUP(Table2[[#This Row],[Jurisdicción]],Table5[#All],2,FALSE)</f>
        <v>SGCBA</v>
      </c>
      <c r="E107">
        <f>IF(Table2[[#This Row],[SiglaJur]]=D106,E106+1,1)</f>
        <v>2</v>
      </c>
      <c r="H107" s="37" t="s">
        <v>699</v>
      </c>
      <c r="I107" s="38" t="s">
        <v>203</v>
      </c>
      <c r="J107" s="38">
        <f>VLOOKUP(LEFT(Table4[[#This Row],[Objetivo estratégico]],255),Table2[[#All],[255 caracteres]:[CodObjEst]],3,FALSE)</f>
        <v>1</v>
      </c>
      <c r="K107" s="38" t="str">
        <f>CONCATENATE(VLOOKUP(Table4[[#This Row],[Jurisdicción]],Table5[#All],2,FALSE),".",Table4[[#This Row],[CodObjEst]])</f>
        <v>MDUYTGC.STRANS.1</v>
      </c>
      <c r="L107" s="38" t="s">
        <v>224</v>
      </c>
      <c r="M107" s="38" t="str">
        <f>LEFT(Table4[[#This Row],[Objetivo operativo]],255)</f>
        <v>Aumentar la participación del transporte público y el no motorizado por sobre el uso del automóvil particular en la Ciudad y el Área Metropolitana</v>
      </c>
      <c r="N107">
        <f>IF(Table4[[#This Row],[SiglaObjEst]]=K106,N106+1,1)</f>
        <v>7</v>
      </c>
      <c r="O107" s="39" t="str">
        <f t="shared" si="1"/>
        <v>MDUYTGC.STRANS.1.7</v>
      </c>
    </row>
    <row r="108" spans="1:15" ht="15" customHeight="1" x14ac:dyDescent="0.25">
      <c r="A108" t="s">
        <v>80</v>
      </c>
      <c r="B108" s="3" t="s">
        <v>449</v>
      </c>
      <c r="C108" s="3" t="str">
        <f>LEFT(Table2[[#This Row],[Objetivo estratégico]],255)</f>
        <v>Fortalecimiento del vínculo de Control Interno con los Ministerios</v>
      </c>
      <c r="D108" t="str">
        <f>VLOOKUP(Table2[[#This Row],[Jurisdicción]],Table5[#All],2,FALSE)</f>
        <v>SGCBA</v>
      </c>
      <c r="E108">
        <f>IF(Table2[[#This Row],[SiglaJur]]=D107,E107+1,1)</f>
        <v>3</v>
      </c>
      <c r="H108" s="37" t="s">
        <v>699</v>
      </c>
      <c r="I108" s="38" t="s">
        <v>203</v>
      </c>
      <c r="J108" s="38">
        <f>VLOOKUP(LEFT(Table4[[#This Row],[Objetivo estratégico]],255),Table2[[#All],[255 caracteres]:[CodObjEst]],3,FALSE)</f>
        <v>1</v>
      </c>
      <c r="K108" s="38" t="str">
        <f>CONCATENATE(VLOOKUP(Table4[[#This Row],[Jurisdicción]],Table5[#All],2,FALSE),".",Table4[[#This Row],[CodObjEst]])</f>
        <v>MDUYTGC.STRANS.1</v>
      </c>
      <c r="L108" s="38" t="s">
        <v>225</v>
      </c>
      <c r="M108" s="38" t="str">
        <f>LEFT(Table4[[#This Row],[Objetivo operativo]],255)</f>
        <v>Mejorar e incentivar la movilidad en ferrocarril</v>
      </c>
      <c r="N108">
        <f>IF(Table4[[#This Row],[SiglaObjEst]]=K107,N107+1,1)</f>
        <v>8</v>
      </c>
      <c r="O108" s="39" t="str">
        <f t="shared" si="1"/>
        <v>MDUYTGC.STRANS.1.8</v>
      </c>
    </row>
    <row r="109" spans="1:15" ht="15" customHeight="1" x14ac:dyDescent="0.25">
      <c r="A109" t="s">
        <v>81</v>
      </c>
      <c r="B109" s="3" t="s">
        <v>461</v>
      </c>
      <c r="C109" s="3" t="str">
        <f>LEFT(Table2[[#This Row],[Objetivo estratégico]],255)</f>
        <v>Comunicar las acciones del Gobierno y del Jefe de Gobierno utilizando las más modernas herramientas de comunicación directa y digital.</v>
      </c>
      <c r="D109" t="str">
        <f>VLOOKUP(Table2[[#This Row],[Jurisdicción]],Table5[#All],2,FALSE)</f>
        <v>SSCOMUNIC</v>
      </c>
      <c r="E109">
        <f>IF(Table2[[#This Row],[SiglaJur]]=D108,E108+1,1)</f>
        <v>1</v>
      </c>
      <c r="H109" s="37" t="s">
        <v>699</v>
      </c>
      <c r="I109" s="38" t="s">
        <v>203</v>
      </c>
      <c r="J109" s="38">
        <f>VLOOKUP(LEFT(Table4[[#This Row],[Objetivo estratégico]],255),Table2[[#All],[255 caracteres]:[CodObjEst]],3,FALSE)</f>
        <v>1</v>
      </c>
      <c r="K109" s="38" t="str">
        <f>CONCATENATE(VLOOKUP(Table4[[#This Row],[Jurisdicción]],Table5[#All],2,FALSE),".",Table4[[#This Row],[CodObjEst]])</f>
        <v>MDUYTGC.STRANS.1</v>
      </c>
      <c r="L109" s="38" t="s">
        <v>226</v>
      </c>
      <c r="M109" s="38" t="str">
        <f>LEFT(Table4[[#This Row],[Objetivo operativo]],255)</f>
        <v>Eliminar pasos ferroviarios a nivel</v>
      </c>
      <c r="N109">
        <f>IF(Table4[[#This Row],[SiglaObjEst]]=K108,N108+1,1)</f>
        <v>9</v>
      </c>
      <c r="O109" s="39" t="str">
        <f t="shared" si="1"/>
        <v>MDUYTGC.STRANS.1.9</v>
      </c>
    </row>
    <row r="110" spans="1:15" ht="15" customHeight="1" x14ac:dyDescent="0.25">
      <c r="A110" t="s">
        <v>81</v>
      </c>
      <c r="B110" s="3" t="s">
        <v>464</v>
      </c>
      <c r="C110" s="3" t="str">
        <f>LEFT(Table2[[#This Row],[Objetivo estratégico]],255)</f>
        <v>Fomentar la participación ciudadana y generar cercanía con el vecino.</v>
      </c>
      <c r="D110" t="str">
        <f>VLOOKUP(Table2[[#This Row],[Jurisdicción]],Table5[#All],2,FALSE)</f>
        <v>SSCOMUNIC</v>
      </c>
      <c r="E110">
        <f>IF(Table2[[#This Row],[SiglaJur]]=D109,E109+1,1)</f>
        <v>2</v>
      </c>
      <c r="H110" s="37" t="s">
        <v>699</v>
      </c>
      <c r="I110" s="38" t="s">
        <v>203</v>
      </c>
      <c r="J110" s="38">
        <f>VLOOKUP(LEFT(Table4[[#This Row],[Objetivo estratégico]],255),Table2[[#All],[255 caracteres]:[CodObjEst]],3,FALSE)</f>
        <v>1</v>
      </c>
      <c r="K110" s="38" t="str">
        <f>CONCATENATE(VLOOKUP(Table4[[#This Row],[Jurisdicción]],Table5[#All],2,FALSE),".",Table4[[#This Row],[CodObjEst]])</f>
        <v>MDUYTGC.STRANS.1</v>
      </c>
      <c r="L110" s="38" t="s">
        <v>227</v>
      </c>
      <c r="M110" s="38" t="str">
        <f>LEFT(Table4[[#This Row],[Objetivo operativo]],255)</f>
        <v>Mejorar la movilidad frente a las barreras urbanas</v>
      </c>
      <c r="N110">
        <f>IF(Table4[[#This Row],[SiglaObjEst]]=K109,N109+1,1)</f>
        <v>10</v>
      </c>
      <c r="O110" s="39" t="str">
        <f t="shared" si="1"/>
        <v>MDUYTGC.STRANS.1.10</v>
      </c>
    </row>
    <row r="111" spans="1:15" ht="15" customHeight="1" x14ac:dyDescent="0.25">
      <c r="A111" t="s">
        <v>81</v>
      </c>
      <c r="B111" s="3" t="s">
        <v>460</v>
      </c>
      <c r="C111" s="3" t="str">
        <f>LEFT(Table2[[#This Row],[Objetivo estratégico]],255)</f>
        <v>Monitorear el estado de la opinión pública.</v>
      </c>
      <c r="D111" t="str">
        <f>VLOOKUP(Table2[[#This Row],[Jurisdicción]],Table5[#All],2,FALSE)</f>
        <v>SSCOMUNIC</v>
      </c>
      <c r="E111">
        <f>IF(Table2[[#This Row],[SiglaJur]]=D110,E110+1,1)</f>
        <v>3</v>
      </c>
      <c r="H111" s="37" t="s">
        <v>699</v>
      </c>
      <c r="I111" s="38" t="s">
        <v>203</v>
      </c>
      <c r="J111" s="38">
        <f>VLOOKUP(LEFT(Table4[[#This Row],[Objetivo estratégico]],255),Table2[[#All],[255 caracteres]:[CodObjEst]],3,FALSE)</f>
        <v>1</v>
      </c>
      <c r="K111" s="38" t="str">
        <f>CONCATENATE(VLOOKUP(Table4[[#This Row],[Jurisdicción]],Table5[#All],2,FALSE),".",Table4[[#This Row],[CodObjEst]])</f>
        <v>MDUYTGC.STRANS.1</v>
      </c>
      <c r="L111" s="38" t="s">
        <v>228</v>
      </c>
      <c r="M111" s="38" t="str">
        <f>LEFT(Table4[[#This Row],[Objetivo operativo]],255)</f>
        <v>Mejorar la conectividad con los partidos colindantes a la Ciudad</v>
      </c>
      <c r="N111">
        <f>IF(Table4[[#This Row],[SiglaObjEst]]=K110,N110+1,1)</f>
        <v>11</v>
      </c>
      <c r="O111" s="39" t="str">
        <f t="shared" si="1"/>
        <v>MDUYTGC.STRANS.1.11</v>
      </c>
    </row>
    <row r="112" spans="1:15" ht="15" customHeight="1" x14ac:dyDescent="0.25">
      <c r="A112" t="s">
        <v>81</v>
      </c>
      <c r="B112" s="3" t="s">
        <v>458</v>
      </c>
      <c r="C112" s="3" t="str">
        <f>LEFT(Table2[[#This Row],[Objetivo estratégico]],255)</f>
        <v>Presupuesto transversal a todos los proyectos.</v>
      </c>
      <c r="D112" t="str">
        <f>VLOOKUP(Table2[[#This Row],[Jurisdicción]],Table5[#All],2,FALSE)</f>
        <v>SSCOMUNIC</v>
      </c>
      <c r="E112">
        <f>IF(Table2[[#This Row],[SiglaJur]]=D111,E111+1,1)</f>
        <v>4</v>
      </c>
      <c r="H112" s="37" t="s">
        <v>699</v>
      </c>
      <c r="I112" s="38" t="s">
        <v>203</v>
      </c>
      <c r="J112" s="38">
        <f>VLOOKUP(LEFT(Table4[[#This Row],[Objetivo estratégico]],255),Table2[[#All],[255 caracteres]:[CodObjEst]],3,FALSE)</f>
        <v>1</v>
      </c>
      <c r="K112" s="38" t="str">
        <f>CONCATENATE(VLOOKUP(Table4[[#This Row],[Jurisdicción]],Table5[#All],2,FALSE),".",Table4[[#This Row],[CodObjEst]])</f>
        <v>MDUYTGC.STRANS.1</v>
      </c>
      <c r="L112" s="38" t="s">
        <v>233</v>
      </c>
      <c r="M112" s="38" t="str">
        <f>LEFT(Table4[[#This Row],[Objetivo operativo]],255)</f>
        <v>Movilidad Sustentable</v>
      </c>
      <c r="N112">
        <f>IF(Table4[[#This Row],[SiglaObjEst]]=K111,N111+1,1)</f>
        <v>12</v>
      </c>
      <c r="O112" s="39" t="str">
        <f t="shared" si="1"/>
        <v>MDUYTGC.STRANS.1.12</v>
      </c>
    </row>
    <row r="113" spans="1:15" ht="15" customHeight="1" x14ac:dyDescent="0.25">
      <c r="A113" t="s">
        <v>82</v>
      </c>
      <c r="B113" s="3" t="s">
        <v>467</v>
      </c>
      <c r="C113" s="3" t="str">
        <f>LEFT(Table2[[#This Row],[Objetivo estratégico]],255)</f>
        <v>Colaborar en el posicionamiento del GCBA y el Jefe de Gobierno mediante la generación de contenidos de comunicación.</v>
      </c>
      <c r="D113" t="str">
        <f>VLOOKUP(Table2[[#This Row],[Jurisdicción]],Table5[#All],2,FALSE)</f>
        <v>SSCON</v>
      </c>
      <c r="E113">
        <f>IF(Table2[[#This Row],[SiglaJur]]=D112,E112+1,1)</f>
        <v>1</v>
      </c>
      <c r="H113" s="37" t="s">
        <v>863</v>
      </c>
      <c r="I113" s="38" t="s">
        <v>238</v>
      </c>
      <c r="J113" s="38">
        <f>VLOOKUP(LEFT(Table4[[#This Row],[Objetivo estratégico]],255),Table2[[#All],[255 caracteres]:[CodObjEst]],3,FALSE)</f>
        <v>1</v>
      </c>
      <c r="K113" s="38" t="str">
        <f>CONCATENATE(VLOOKUP(Table4[[#This Row],[Jurisdicción]],Table5[#All],2,FALSE),".",Table4[[#This Row],[CodObjEst]])</f>
        <v>MEGC.1</v>
      </c>
      <c r="L113" s="38" t="s">
        <v>239</v>
      </c>
      <c r="M113" s="38" t="str">
        <f>LEFT(Table4[[#This Row],[Objetivo operativo]],255)</f>
        <v>Incremento de vacantes para sala de 3 años.</v>
      </c>
      <c r="N113">
        <f>IF(Table4[[#This Row],[SiglaObjEst]]=K112,N112+1,1)</f>
        <v>1</v>
      </c>
      <c r="O113" s="39" t="str">
        <f t="shared" si="1"/>
        <v>MEGC.1.1</v>
      </c>
    </row>
    <row r="114" spans="1:15" ht="15" customHeight="1" x14ac:dyDescent="0.25">
      <c r="A114" t="s">
        <v>83</v>
      </c>
      <c r="B114" s="3" t="s">
        <v>476</v>
      </c>
      <c r="C114" s="3" t="str">
        <f>LEFT(Table2[[#This Row],[Objetivo estratégico]],255)</f>
        <v>Canalizar las distintas campañas de concientización y participación de los distintos Ministerios en cada evento.</v>
      </c>
      <c r="D114" t="str">
        <f>VLOOKUP(Table2[[#This Row],[Jurisdicción]],Table5[#All],2,FALSE)</f>
        <v>SSCYPE</v>
      </c>
      <c r="E114">
        <f>IF(Table2[[#This Row],[SiglaJur]]=D113,E113+1,1)</f>
        <v>1</v>
      </c>
      <c r="H114" s="37" t="s">
        <v>863</v>
      </c>
      <c r="I114" s="38" t="s">
        <v>238</v>
      </c>
      <c r="J114" s="38">
        <f>VLOOKUP(LEFT(Table4[[#This Row],[Objetivo estratégico]],255),Table2[[#All],[255 caracteres]:[CodObjEst]],3,FALSE)</f>
        <v>1</v>
      </c>
      <c r="K114" s="38" t="str">
        <f>CONCATENATE(VLOOKUP(Table4[[#This Row],[Jurisdicción]],Table5[#All],2,FALSE),".",Table4[[#This Row],[CodObjEst]])</f>
        <v>MEGC.1</v>
      </c>
      <c r="L114" s="38" t="s">
        <v>240</v>
      </c>
      <c r="M114" s="38" t="str">
        <f>LEFT(Table4[[#This Row],[Objetivo operativo]],255)</f>
        <v>Reducir el abandono en la Escuela Media</v>
      </c>
      <c r="N114">
        <f>IF(Table4[[#This Row],[SiglaObjEst]]=K113,N113+1,1)</f>
        <v>2</v>
      </c>
      <c r="O114" s="39" t="str">
        <f t="shared" si="1"/>
        <v>MEGC.1.2</v>
      </c>
    </row>
    <row r="115" spans="1:15" ht="15" customHeight="1" x14ac:dyDescent="0.25">
      <c r="A115" t="s">
        <v>993</v>
      </c>
      <c r="B115" s="3" t="s">
        <v>504</v>
      </c>
      <c r="C115" s="3" t="str">
        <f>LEFT(Table2[[#This Row],[Objetivo estratégico]],255)</f>
        <v>Lograr la resolución de los reclamos relacionados al Mantenimiento del Espacio Público, Garantizando el cumplimiento de los SLA establecidos y la satisfacción del Vecino</v>
      </c>
      <c r="D115" t="str">
        <f>VLOOKUP(Table2[[#This Row],[Jurisdicción]],Table5[#All],2,FALSE)</f>
        <v>SSDCCYC</v>
      </c>
      <c r="E115">
        <f>IF(Table2[[#This Row],[SiglaJur]]=D114,E114+1,1)</f>
        <v>1</v>
      </c>
      <c r="H115" s="37" t="s">
        <v>863</v>
      </c>
      <c r="I115" s="38" t="s">
        <v>238</v>
      </c>
      <c r="J115" s="38">
        <f>VLOOKUP(LEFT(Table4[[#This Row],[Objetivo estratégico]],255),Table2[[#All],[255 caracteres]:[CodObjEst]],3,FALSE)</f>
        <v>1</v>
      </c>
      <c r="K115" s="38" t="str">
        <f>CONCATENATE(VLOOKUP(Table4[[#This Row],[Jurisdicción]],Table5[#All],2,FALSE),".",Table4[[#This Row],[CodObjEst]])</f>
        <v>MEGC.1</v>
      </c>
      <c r="L115" s="38" t="s">
        <v>241</v>
      </c>
      <c r="M115" s="38" t="str">
        <f>LEFT(Table4[[#This Row],[Objetivo operativo]],255)</f>
        <v>Igualar las oportunidades de educación de la escuela primaria en toda la Ciudad de Buenos Aires reduciendo la brecha entre comunas de los resultados de las evaluaciones censales.</v>
      </c>
      <c r="N115">
        <f>IF(Table4[[#This Row],[SiglaObjEst]]=K114,N114+1,1)</f>
        <v>3</v>
      </c>
      <c r="O115" s="39" t="str">
        <f t="shared" si="1"/>
        <v>MEGC.1.3</v>
      </c>
    </row>
    <row r="116" spans="1:15" ht="15" customHeight="1" x14ac:dyDescent="0.25">
      <c r="A116" t="s">
        <v>993</v>
      </c>
      <c r="B116" s="3" t="s">
        <v>507</v>
      </c>
      <c r="C116" s="3" t="str">
        <f>LEFT(Table2[[#This Row],[Objetivo estratégico]],255)</f>
        <v>Medir, evaluar y asegurar la calidad de la respuesta del gobierno a las demandas de la ciudania, y acciones de gobierno, bajo estándares de sustentabilidad (eficiencia, armonia y perdurabilidad) y satisfacción del vecino. Certificar estándares internacion</v>
      </c>
      <c r="D116" t="str">
        <f>VLOOKUP(Table2[[#This Row],[Jurisdicción]],Table5[#All],2,FALSE)</f>
        <v>SSDCCYC</v>
      </c>
      <c r="E116">
        <f>IF(Table2[[#This Row],[SiglaJur]]=D115,E115+1,1)</f>
        <v>2</v>
      </c>
      <c r="H116" s="37" t="s">
        <v>863</v>
      </c>
      <c r="I116" s="38" t="s">
        <v>242</v>
      </c>
      <c r="J116" s="38">
        <f>VLOOKUP(LEFT(Table4[[#This Row],[Objetivo estratégico]],255),Table2[[#All],[255 caracteres]:[CodObjEst]],3,FALSE)</f>
        <v>2</v>
      </c>
      <c r="K116" s="38" t="str">
        <f>CONCATENATE(VLOOKUP(Table4[[#This Row],[Jurisdicción]],Table5[#All],2,FALSE),".",Table4[[#This Row],[CodObjEst]])</f>
        <v>MEGC.2</v>
      </c>
      <c r="L116" s="38" t="s">
        <v>243</v>
      </c>
      <c r="M116" s="38" t="str">
        <f>LEFT(Table4[[#This Row],[Objetivo operativo]],255)</f>
        <v>Aumentar la matrícula de estudiantes de los institutos de formación docente.</v>
      </c>
      <c r="N116">
        <f>IF(Table4[[#This Row],[SiglaObjEst]]=K115,N115+1,1)</f>
        <v>1</v>
      </c>
      <c r="O116" s="39" t="str">
        <f t="shared" si="1"/>
        <v>MEGC.2.1</v>
      </c>
    </row>
    <row r="117" spans="1:15" ht="15" customHeight="1" x14ac:dyDescent="0.25">
      <c r="A117" t="s">
        <v>993</v>
      </c>
      <c r="B117" s="3" t="s">
        <v>496</v>
      </c>
      <c r="C117" s="3" t="str">
        <f>LEFT(Table2[[#This Row],[Objetivo estratégico]],255)</f>
        <v>Mejorar la Calidad de Atencion en todas las áreas que brindan servicios, por medio de la optimización de los sistemas de información y la promoción de la autogestión.</v>
      </c>
      <c r="D117" t="str">
        <f>VLOOKUP(Table2[[#This Row],[Jurisdicción]],Table5[#All],2,FALSE)</f>
        <v>SSDCCYC</v>
      </c>
      <c r="E117">
        <f>IF(Table2[[#This Row],[SiglaJur]]=D116,E116+1,1)</f>
        <v>3</v>
      </c>
      <c r="H117" s="37" t="s">
        <v>863</v>
      </c>
      <c r="I117" s="38" t="s">
        <v>242</v>
      </c>
      <c r="J117" s="38">
        <f>VLOOKUP(LEFT(Table4[[#This Row],[Objetivo estratégico]],255),Table2[[#All],[255 caracteres]:[CodObjEst]],3,FALSE)</f>
        <v>2</v>
      </c>
      <c r="K117" s="38" t="str">
        <f>CONCATENATE(VLOOKUP(Table4[[#This Row],[Jurisdicción]],Table5[#All],2,FALSE),".",Table4[[#This Row],[CodObjEst]])</f>
        <v>MEGC.2</v>
      </c>
      <c r="L117" s="38" t="s">
        <v>250</v>
      </c>
      <c r="M117" s="38" t="str">
        <f>LEFT(Table4[[#This Row],[Objetivo operativo]],255)</f>
        <v>Consolidar un Sistema Integral de Información Educativa. (Abarca la escuela, el alumno y el docente)</v>
      </c>
      <c r="N117">
        <f>IF(Table4[[#This Row],[SiglaObjEst]]=K116,N116+1,1)</f>
        <v>2</v>
      </c>
      <c r="O117" s="39" t="str">
        <f t="shared" si="1"/>
        <v>MEGC.2.2</v>
      </c>
    </row>
    <row r="118" spans="1:15" ht="15" customHeight="1" x14ac:dyDescent="0.25">
      <c r="A118" t="s">
        <v>993</v>
      </c>
      <c r="B118" s="3" t="s">
        <v>501</v>
      </c>
      <c r="C118" s="3" t="str">
        <f>LEFT(Table2[[#This Row],[Objetivo estratégico]],255)</f>
        <v>Mejorar la Experiencia del Ciudadano en su interacción con el GCBA Eficientizando los tiempos, procesos  e infraestructura de todos los servicios.</v>
      </c>
      <c r="D118" t="str">
        <f>VLOOKUP(Table2[[#This Row],[Jurisdicción]],Table5[#All],2,FALSE)</f>
        <v>SSDCCYC</v>
      </c>
      <c r="E118">
        <f>IF(Table2[[#This Row],[SiglaJur]]=D117,E117+1,1)</f>
        <v>4</v>
      </c>
      <c r="H118" s="37" t="s">
        <v>863</v>
      </c>
      <c r="I118" s="38" t="s">
        <v>242</v>
      </c>
      <c r="J118" s="38">
        <f>VLOOKUP(LEFT(Table4[[#This Row],[Objetivo estratégico]],255),Table2[[#All],[255 caracteres]:[CodObjEst]],3,FALSE)</f>
        <v>2</v>
      </c>
      <c r="K118" s="38" t="str">
        <f>CONCATENATE(VLOOKUP(Table4[[#This Row],[Jurisdicción]],Table5[#All],2,FALSE),".",Table4[[#This Row],[CodObjEst]])</f>
        <v>MEGC.2</v>
      </c>
      <c r="L118" s="38" t="s">
        <v>252</v>
      </c>
      <c r="M118" s="38" t="str">
        <f>LEFT(Table4[[#This Row],[Objetivo operativo]],255)</f>
        <v>Plus Escuelas</v>
      </c>
      <c r="N118">
        <f>IF(Table4[[#This Row],[SiglaObjEst]]=K117,N117+1,1)</f>
        <v>3</v>
      </c>
      <c r="O118" s="39" t="str">
        <f t="shared" si="1"/>
        <v>MEGC.2.3</v>
      </c>
    </row>
    <row r="119" spans="1:15" ht="15" customHeight="1" x14ac:dyDescent="0.25">
      <c r="A119" t="s">
        <v>993</v>
      </c>
      <c r="B119" s="3" t="s">
        <v>511</v>
      </c>
      <c r="C119" s="3" t="str">
        <f>LEFT(Table2[[#This Row],[Objetivo estratégico]],255)</f>
        <v>Proteger y promover los derechos de los consumidores, facilitando la solución de sus controversias con altos estándares de calidad, eficiencia e innovación, acercando los servicios a la población.</v>
      </c>
      <c r="D119" t="str">
        <f>VLOOKUP(Table2[[#This Row],[Jurisdicción]],Table5[#All],2,FALSE)</f>
        <v>SSDCCYC</v>
      </c>
      <c r="E119">
        <f>IF(Table2[[#This Row],[SiglaJur]]=D118,E118+1,1)</f>
        <v>5</v>
      </c>
      <c r="H119" s="37" t="s">
        <v>863</v>
      </c>
      <c r="I119" s="38" t="s">
        <v>242</v>
      </c>
      <c r="J119" s="38">
        <f>VLOOKUP(LEFT(Table4[[#This Row],[Objetivo estratégico]],255),Table2[[#All],[255 caracteres]:[CodObjEst]],3,FALSE)</f>
        <v>2</v>
      </c>
      <c r="K119" s="38" t="str">
        <f>CONCATENATE(VLOOKUP(Table4[[#This Row],[Jurisdicción]],Table5[#All],2,FALSE),".",Table4[[#This Row],[CodObjEst]])</f>
        <v>MEGC.2</v>
      </c>
      <c r="L119" s="38" t="s">
        <v>253</v>
      </c>
      <c r="M119" s="38" t="str">
        <f>LEFT(Table4[[#This Row],[Objetivo operativo]],255)</f>
        <v>Optimizar las condiciones edilicias de las escuelas de la ciudad</v>
      </c>
      <c r="N119">
        <f>IF(Table4[[#This Row],[SiglaObjEst]]=K118,N118+1,1)</f>
        <v>4</v>
      </c>
      <c r="O119" s="39" t="str">
        <f t="shared" si="1"/>
        <v>MEGC.2.4</v>
      </c>
    </row>
    <row r="120" spans="1:15" ht="15" customHeight="1" x14ac:dyDescent="0.25">
      <c r="A120" t="s">
        <v>950</v>
      </c>
      <c r="B120" s="3" t="s">
        <v>493</v>
      </c>
      <c r="C120" s="3" t="str">
        <f>LEFT(Table2[[#This Row],[Objetivo estratégico]],255)</f>
        <v>Adoptar un Modelo de Entrega de Servicios que mejore la calidad de entrega de los mismos, acordando y comprometiendo Acuerdos de Niveles de Servicio.</v>
      </c>
      <c r="D120" t="str">
        <f>VLOOKUP(Table2[[#This Row],[Jurisdicción]],Table5[#All],2,FALSE)</f>
        <v>SSSYP</v>
      </c>
      <c r="E120">
        <f>IF(Table2[[#This Row],[SiglaJur]]=D119,E119+1,1)</f>
        <v>1</v>
      </c>
      <c r="H120" s="37" t="s">
        <v>863</v>
      </c>
      <c r="I120" s="38" t="s">
        <v>236</v>
      </c>
      <c r="J120" s="38">
        <f>VLOOKUP(LEFT(Table4[[#This Row],[Objetivo estratégico]],255),Table2[[#All],[255 caracteres]:[CodObjEst]],3,FALSE)</f>
        <v>3</v>
      </c>
      <c r="K120" s="38" t="str">
        <f>CONCATENATE(VLOOKUP(Table4[[#This Row],[Jurisdicción]],Table5[#All],2,FALSE),".",Table4[[#This Row],[CodObjEst]])</f>
        <v>MEGC.3</v>
      </c>
      <c r="L120" s="38" t="s">
        <v>237</v>
      </c>
      <c r="M120" s="38" t="str">
        <f>LEFT(Table4[[#This Row],[Objetivo operativo]],255)</f>
        <v>Mejorar el aprendizaje de los alumnos la escuela primaria y secundaria.</v>
      </c>
      <c r="N120">
        <f>IF(Table4[[#This Row],[SiglaObjEst]]=K119,N119+1,1)</f>
        <v>1</v>
      </c>
      <c r="O120" s="39" t="str">
        <f t="shared" si="1"/>
        <v>MEGC.3.1</v>
      </c>
    </row>
    <row r="121" spans="1:15" ht="15" customHeight="1" x14ac:dyDescent="0.25">
      <c r="A121" t="s">
        <v>950</v>
      </c>
      <c r="B121" s="3" t="s">
        <v>492</v>
      </c>
      <c r="C121" s="3" t="str">
        <f>LEFT(Table2[[#This Row],[Objetivo estratégico]],255)</f>
        <v>Continuar con el fortalecimiento de la seguridad del acceso y custodia de los activos informáticos (Redes y Centro de Datos, Sistemas, Servicios).</v>
      </c>
      <c r="D121" t="str">
        <f>VLOOKUP(Table2[[#This Row],[Jurisdicción]],Table5[#All],2,FALSE)</f>
        <v>SSSYP</v>
      </c>
      <c r="E121">
        <f>IF(Table2[[#This Row],[SiglaJur]]=D120,E120+1,1)</f>
        <v>2</v>
      </c>
      <c r="H121" s="37" t="s">
        <v>863</v>
      </c>
      <c r="I121" s="38" t="s">
        <v>244</v>
      </c>
      <c r="J121" s="38">
        <f>VLOOKUP(LEFT(Table4[[#This Row],[Objetivo estratégico]],255),Table2[[#All],[255 caracteres]:[CodObjEst]],3,FALSE)</f>
        <v>4</v>
      </c>
      <c r="K121" s="38" t="str">
        <f>CONCATENATE(VLOOKUP(Table4[[#This Row],[Jurisdicción]],Table5[#All],2,FALSE),".",Table4[[#This Row],[CodObjEst]])</f>
        <v>MEGC.4</v>
      </c>
      <c r="L121" s="38" t="s">
        <v>245</v>
      </c>
      <c r="M121" s="38" t="str">
        <f>LEFT(Table4[[#This Row],[Objetivo operativo]],255)</f>
        <v>Docentes capacitados en nuevas tecnologías.</v>
      </c>
      <c r="N121">
        <f>IF(Table4[[#This Row],[SiglaObjEst]]=K120,N120+1,1)</f>
        <v>1</v>
      </c>
      <c r="O121" s="39" t="str">
        <f t="shared" si="1"/>
        <v>MEGC.4.1</v>
      </c>
    </row>
    <row r="122" spans="1:15" ht="15" customHeight="1" x14ac:dyDescent="0.25">
      <c r="A122" t="s">
        <v>950</v>
      </c>
      <c r="B122" s="3" t="s">
        <v>488</v>
      </c>
      <c r="C122" s="3" t="str">
        <f>LEFT(Table2[[#This Row],[Objetivo estratégico]],255)</f>
        <v>Fortalecer las capacidades de la Infraestructura para satisfacer los niveles de servicio y disponibilidad de los Sistemas.</v>
      </c>
      <c r="D122" t="str">
        <f>VLOOKUP(Table2[[#This Row],[Jurisdicción]],Table5[#All],2,FALSE)</f>
        <v>SSSYP</v>
      </c>
      <c r="E122">
        <f>IF(Table2[[#This Row],[SiglaJur]]=D121,E121+1,1)</f>
        <v>3</v>
      </c>
      <c r="H122" s="37" t="s">
        <v>863</v>
      </c>
      <c r="I122" s="38" t="s">
        <v>244</v>
      </c>
      <c r="J122" s="38">
        <f>VLOOKUP(LEFT(Table4[[#This Row],[Objetivo estratégico]],255),Table2[[#All],[255 caracteres]:[CodObjEst]],3,FALSE)</f>
        <v>4</v>
      </c>
      <c r="K122" s="38" t="str">
        <f>CONCATENATE(VLOOKUP(Table4[[#This Row],[Jurisdicción]],Table5[#All],2,FALSE),".",Table4[[#This Row],[CodObjEst]])</f>
        <v>MEGC.4</v>
      </c>
      <c r="L122" s="38" t="s">
        <v>246</v>
      </c>
      <c r="M122" s="38" t="str">
        <f>LEFT(Table4[[#This Row],[Objetivo operativo]],255)</f>
        <v>Mejorar las habilidades socioemocionales.</v>
      </c>
      <c r="N122">
        <f>IF(Table4[[#This Row],[SiglaObjEst]]=K121,N121+1,1)</f>
        <v>2</v>
      </c>
      <c r="O122" s="39" t="str">
        <f t="shared" si="1"/>
        <v>MEGC.4.2</v>
      </c>
    </row>
    <row r="123" spans="1:15" ht="15" customHeight="1" x14ac:dyDescent="0.25">
      <c r="A123" t="s">
        <v>950</v>
      </c>
      <c r="B123" s="3" t="s">
        <v>486</v>
      </c>
      <c r="C123" s="3" t="str">
        <f>LEFT(Table2[[#This Row],[Objetivo estratégico]],255)</f>
        <v>Fortalecer los procesos operativos y de gestión, transversales y verticales, para generar eficiencias en la gestión interna y en el servicio al Ciudadano.</v>
      </c>
      <c r="D123" t="str">
        <f>VLOOKUP(Table2[[#This Row],[Jurisdicción]],Table5[#All],2,FALSE)</f>
        <v>SSSYP</v>
      </c>
      <c r="E123">
        <f>IF(Table2[[#This Row],[SiglaJur]]=D122,E122+1,1)</f>
        <v>4</v>
      </c>
      <c r="H123" s="37" t="s">
        <v>863</v>
      </c>
      <c r="I123" s="38" t="s">
        <v>244</v>
      </c>
      <c r="J123" s="38">
        <f>VLOOKUP(LEFT(Table4[[#This Row],[Objetivo estratégico]],255),Table2[[#All],[255 caracteres]:[CodObjEst]],3,FALSE)</f>
        <v>4</v>
      </c>
      <c r="K123" s="38" t="str">
        <f>CONCATENATE(VLOOKUP(Table4[[#This Row],[Jurisdicción]],Table5[#All],2,FALSE),".",Table4[[#This Row],[CodObjEst]])</f>
        <v>MEGC.4</v>
      </c>
      <c r="L123" s="38" t="s">
        <v>247</v>
      </c>
      <c r="M123" s="38" t="str">
        <f>LEFT(Table4[[#This Row],[Objetivo operativo]],255)</f>
        <v>Fomentar el emprendedurismo en las escuelas secundarias.</v>
      </c>
      <c r="N123">
        <f>IF(Table4[[#This Row],[SiglaObjEst]]=K122,N122+1,1)</f>
        <v>3</v>
      </c>
      <c r="O123" s="39" t="str">
        <f t="shared" si="1"/>
        <v>MEGC.4.3</v>
      </c>
    </row>
    <row r="124" spans="1:15" ht="15" customHeight="1" x14ac:dyDescent="0.25">
      <c r="H124" s="37" t="s">
        <v>863</v>
      </c>
      <c r="I124" s="38" t="s">
        <v>244</v>
      </c>
      <c r="J124" s="38">
        <f>VLOOKUP(LEFT(Table4[[#This Row],[Objetivo estratégico]],255),Table2[[#All],[255 caracteres]:[CodObjEst]],3,FALSE)</f>
        <v>4</v>
      </c>
      <c r="K124" s="38" t="str">
        <f>CONCATENATE(VLOOKUP(Table4[[#This Row],[Jurisdicción]],Table5[#All],2,FALSE),".",Table4[[#This Row],[CodObjEst]])</f>
        <v>MEGC.4</v>
      </c>
      <c r="L124" s="38" t="s">
        <v>251</v>
      </c>
      <c r="M124" s="38" t="str">
        <f>LEFT(Table4[[#This Row],[Objetivo operativo]],255)</f>
        <v>Escuelas primarias y medias con jornada extendida virtual.</v>
      </c>
      <c r="N124">
        <f>IF(Table4[[#This Row],[SiglaObjEst]]=K123,N123+1,1)</f>
        <v>4</v>
      </c>
      <c r="O124" s="39" t="str">
        <f t="shared" si="1"/>
        <v>MEGC.4.4</v>
      </c>
    </row>
    <row r="125" spans="1:15" ht="15" customHeight="1" x14ac:dyDescent="0.25">
      <c r="H125" s="37" t="s">
        <v>863</v>
      </c>
      <c r="I125" s="38" t="s">
        <v>248</v>
      </c>
      <c r="J125" s="38">
        <f>VLOOKUP(LEFT(Table4[[#This Row],[Objetivo estratégico]],255),Table2[[#All],[255 caracteres]:[CodObjEst]],3,FALSE)</f>
        <v>5</v>
      </c>
      <c r="K125" s="38" t="str">
        <f>CONCATENATE(VLOOKUP(Table4[[#This Row],[Jurisdicción]],Table5[#All],2,FALSE),".",Table4[[#This Row],[CodObjEst]])</f>
        <v>MEGC.5</v>
      </c>
      <c r="L125" s="38" t="s">
        <v>249</v>
      </c>
      <c r="M125" s="38" t="str">
        <f>LEFT(Table4[[#This Row],[Objetivo operativo]],255)</f>
        <v>Mejorar el posicionamiento del valor de la escuela y los educadores / Aumentar elíndice de confiabilidad de las instituciones educadoras.</v>
      </c>
      <c r="N125">
        <f>IF(Table4[[#This Row],[SiglaObjEst]]=K124,N124+1,1)</f>
        <v>1</v>
      </c>
      <c r="O125" s="39" t="str">
        <f t="shared" si="1"/>
        <v>MEGC.5.1</v>
      </c>
    </row>
    <row r="126" spans="1:15" ht="15" customHeight="1" x14ac:dyDescent="0.25">
      <c r="H126" s="37" t="s">
        <v>75</v>
      </c>
      <c r="I126" s="38" t="s">
        <v>254</v>
      </c>
      <c r="J126" s="38">
        <f>VLOOKUP(LEFT(Table4[[#This Row],[Objetivo estratégico]],255),Table2[[#All],[255 caracteres]:[CodObjEst]],3,FALSE)</f>
        <v>1</v>
      </c>
      <c r="K126" s="38" t="str">
        <f>CONCATENATE(VLOOKUP(Table4[[#This Row],[Jurisdicción]],Table5[#All],2,FALSE),".",Table4[[#This Row],[CodObjEst]])</f>
        <v>MGOBGC.1</v>
      </c>
      <c r="L126" s="38" t="s">
        <v>255</v>
      </c>
      <c r="M126" s="38" t="str">
        <f>LEFT(Table4[[#This Row],[Objetivo operativo]],255)</f>
        <v>Posicionar a la CABA como referente de gestión responsable, abierta e innovadora</v>
      </c>
      <c r="N126">
        <f>IF(Table4[[#This Row],[SiglaObjEst]]=K125,N125+1,1)</f>
        <v>1</v>
      </c>
      <c r="O126" s="39" t="str">
        <f t="shared" si="1"/>
        <v>MGOBGC.1.1</v>
      </c>
    </row>
    <row r="127" spans="1:15" ht="15" customHeight="1" x14ac:dyDescent="0.25">
      <c r="H127" s="37" t="s">
        <v>75</v>
      </c>
      <c r="I127" s="38" t="s">
        <v>254</v>
      </c>
      <c r="J127" s="38">
        <f>VLOOKUP(LEFT(Table4[[#This Row],[Objetivo estratégico]],255),Table2[[#All],[255 caracteres]:[CodObjEst]],3,FALSE)</f>
        <v>1</v>
      </c>
      <c r="K127" s="38" t="str">
        <f>CONCATENATE(VLOOKUP(Table4[[#This Row],[Jurisdicción]],Table5[#All],2,FALSE),".",Table4[[#This Row],[CodObjEst]])</f>
        <v>MGOBGC.1</v>
      </c>
      <c r="L127" s="38" t="s">
        <v>256</v>
      </c>
      <c r="M127" s="38" t="str">
        <f>LEFT(Table4[[#This Row],[Objetivo operativo]],255)</f>
        <v>Fortalecer las relaciones institucionales con el PL</v>
      </c>
      <c r="N127">
        <f>IF(Table4[[#This Row],[SiglaObjEst]]=K126,N126+1,1)</f>
        <v>2</v>
      </c>
      <c r="O127" s="39" t="str">
        <f t="shared" si="1"/>
        <v>MGOBGC.1.2</v>
      </c>
    </row>
    <row r="128" spans="1:15" ht="15" customHeight="1" x14ac:dyDescent="0.25">
      <c r="H128" s="37" t="s">
        <v>75</v>
      </c>
      <c r="I128" s="38" t="s">
        <v>254</v>
      </c>
      <c r="J128" s="38">
        <f>VLOOKUP(LEFT(Table4[[#This Row],[Objetivo estratégico]],255),Table2[[#All],[255 caracteres]:[CodObjEst]],3,FALSE)</f>
        <v>1</v>
      </c>
      <c r="K128" s="38" t="str">
        <f>CONCATENATE(VLOOKUP(Table4[[#This Row],[Jurisdicción]],Table5[#All],2,FALSE),".",Table4[[#This Row],[CodObjEst]])</f>
        <v>MGOBGC.1</v>
      </c>
      <c r="L128" s="38" t="s">
        <v>257</v>
      </c>
      <c r="M128" s="38" t="str">
        <f>LEFT(Table4[[#This Row],[Objetivo operativo]],255)</f>
        <v>Liderar los procesos de generación de consensos para la construcción de una identidad metropolitana</v>
      </c>
      <c r="N128">
        <f>IF(Table4[[#This Row],[SiglaObjEst]]=K127,N127+1,1)</f>
        <v>3</v>
      </c>
      <c r="O128" s="39" t="str">
        <f t="shared" si="1"/>
        <v>MGOBGC.1.3</v>
      </c>
    </row>
    <row r="129" spans="8:15" ht="15" customHeight="1" x14ac:dyDescent="0.25">
      <c r="H129" s="37" t="s">
        <v>75</v>
      </c>
      <c r="I129" s="38" t="s">
        <v>254</v>
      </c>
      <c r="J129" s="38">
        <f>VLOOKUP(LEFT(Table4[[#This Row],[Objetivo estratégico]],255),Table2[[#All],[255 caracteres]:[CodObjEst]],3,FALSE)</f>
        <v>1</v>
      </c>
      <c r="K129" s="38" t="str">
        <f>CONCATENATE(VLOOKUP(Table4[[#This Row],[Jurisdicción]],Table5[#All],2,FALSE),".",Table4[[#This Row],[CodObjEst]])</f>
        <v>MGOBGC.1</v>
      </c>
      <c r="L129" s="38" t="s">
        <v>258</v>
      </c>
      <c r="M129" s="38" t="str">
        <f>LEFT(Table4[[#This Row],[Objetivo operativo]],255)</f>
        <v>Coordinar en conjunto con la Sec. Gral la agenda y el trabajo del Gabinete Metropolitano</v>
      </c>
      <c r="N129">
        <f>IF(Table4[[#This Row],[SiglaObjEst]]=K128,N128+1,1)</f>
        <v>4</v>
      </c>
      <c r="O129" s="39" t="str">
        <f t="shared" si="1"/>
        <v>MGOBGC.1.4</v>
      </c>
    </row>
    <row r="130" spans="8:15" ht="15" customHeight="1" x14ac:dyDescent="0.25">
      <c r="H130" s="37" t="s">
        <v>75</v>
      </c>
      <c r="I130" s="38" t="s">
        <v>259</v>
      </c>
      <c r="J130" s="38">
        <f>VLOOKUP(LEFT(Table4[[#This Row],[Objetivo estratégico]],255),Table2[[#All],[255 caracteres]:[CodObjEst]],3,FALSE)</f>
        <v>2</v>
      </c>
      <c r="K130" s="38" t="str">
        <f>CONCATENATE(VLOOKUP(Table4[[#This Row],[Jurisdicción]],Table5[#All],2,FALSE),".",Table4[[#This Row],[CodObjEst]])</f>
        <v>MGOBGC.2</v>
      </c>
      <c r="L130" s="38" t="s">
        <v>260</v>
      </c>
      <c r="M130" s="38" t="str">
        <f>LEFT(Table4[[#This Row],[Objetivo operativo]],255)</f>
        <v>AMPLIACION DE LA CAPACIDAD DE DISPOSICION FINAL</v>
      </c>
      <c r="N130">
        <f>IF(Table4[[#This Row],[SiglaObjEst]]=K129,N129+1,1)</f>
        <v>1</v>
      </c>
      <c r="O130" s="39" t="str">
        <f t="shared" ref="O130:O193" si="2">CONCATENATE(K:K,".",N:N)</f>
        <v>MGOBGC.2.1</v>
      </c>
    </row>
    <row r="131" spans="8:15" ht="15" customHeight="1" x14ac:dyDescent="0.25">
      <c r="H131" s="37" t="s">
        <v>75</v>
      </c>
      <c r="I131" s="38" t="s">
        <v>259</v>
      </c>
      <c r="J131" s="38">
        <f>VLOOKUP(LEFT(Table4[[#This Row],[Objetivo estratégico]],255),Table2[[#All],[255 caracteres]:[CodObjEst]],3,FALSE)</f>
        <v>2</v>
      </c>
      <c r="K131" s="38" t="str">
        <f>CONCATENATE(VLOOKUP(Table4[[#This Row],[Jurisdicción]],Table5[#All],2,FALSE),".",Table4[[#This Row],[CodObjEst]])</f>
        <v>MGOBGC.2</v>
      </c>
      <c r="L131" s="38" t="s">
        <v>261</v>
      </c>
      <c r="M131" s="38" t="str">
        <f>LEFT(Table4[[#This Row],[Objetivo operativo]],255)</f>
        <v>INCREMENTO DE LA CAPACIDAD DE TRATAMIENTO DE RSU</v>
      </c>
      <c r="N131">
        <f>IF(Table4[[#This Row],[SiglaObjEst]]=K130,N130+1,1)</f>
        <v>2</v>
      </c>
      <c r="O131" s="39" t="str">
        <f t="shared" si="2"/>
        <v>MGOBGC.2.2</v>
      </c>
    </row>
    <row r="132" spans="8:15" ht="15" customHeight="1" x14ac:dyDescent="0.25">
      <c r="H132" s="37" t="s">
        <v>75</v>
      </c>
      <c r="I132" s="38" t="s">
        <v>259</v>
      </c>
      <c r="J132" s="38">
        <f>VLOOKUP(LEFT(Table4[[#This Row],[Objetivo estratégico]],255),Table2[[#All],[255 caracteres]:[CodObjEst]],3,FALSE)</f>
        <v>2</v>
      </c>
      <c r="K132" s="38" t="str">
        <f>CONCATENATE(VLOOKUP(Table4[[#This Row],[Jurisdicción]],Table5[#All],2,FALSE),".",Table4[[#This Row],[CodObjEst]])</f>
        <v>MGOBGC.2</v>
      </c>
      <c r="L132" s="38" t="s">
        <v>262</v>
      </c>
      <c r="M132" s="38" t="str">
        <f>LEFT(Table4[[#This Row],[Objetivo operativo]],255)</f>
        <v>AUMENTO CAPACIDAD DE GENERARACION DE ENERGIA LIMPIA</v>
      </c>
      <c r="N132">
        <f>IF(Table4[[#This Row],[SiglaObjEst]]=K131,N131+1,1)</f>
        <v>3</v>
      </c>
      <c r="O132" s="39" t="str">
        <f t="shared" si="2"/>
        <v>MGOBGC.2.3</v>
      </c>
    </row>
    <row r="133" spans="8:15" ht="15" customHeight="1" x14ac:dyDescent="0.25">
      <c r="H133" s="37" t="s">
        <v>75</v>
      </c>
      <c r="I133" s="38" t="s">
        <v>263</v>
      </c>
      <c r="J133" s="38">
        <f>VLOOKUP(LEFT(Table4[[#This Row],[Objetivo estratégico]],255),Table2[[#All],[255 caracteres]:[CodObjEst]],3,FALSE)</f>
        <v>3</v>
      </c>
      <c r="K133" s="38" t="str">
        <f>CONCATENATE(VLOOKUP(Table4[[#This Row],[Jurisdicción]],Table5[#All],2,FALSE),".",Table4[[#This Row],[CodObjEst]])</f>
        <v>MGOBGC.3</v>
      </c>
      <c r="L133" s="38" t="s">
        <v>264</v>
      </c>
      <c r="M133" s="38" t="str">
        <f>LEFT(Table4[[#This Row],[Objetivo operativo]],255)</f>
        <v>Dar impulso a los procesos de transferencias de competencias entre Nación y Ciudad</v>
      </c>
      <c r="N133">
        <f>IF(Table4[[#This Row],[SiglaObjEst]]=K132,N132+1,1)</f>
        <v>1</v>
      </c>
      <c r="O133" s="39" t="str">
        <f t="shared" si="2"/>
        <v>MGOBGC.3.1</v>
      </c>
    </row>
    <row r="134" spans="8:15" ht="15" customHeight="1" x14ac:dyDescent="0.25">
      <c r="H134" s="37" t="s">
        <v>75</v>
      </c>
      <c r="I134" s="38" t="s">
        <v>263</v>
      </c>
      <c r="J134" s="38">
        <f>VLOOKUP(LEFT(Table4[[#This Row],[Objetivo estratégico]],255),Table2[[#All],[255 caracteres]:[CodObjEst]],3,FALSE)</f>
        <v>3</v>
      </c>
      <c r="K134" s="38" t="str">
        <f>CONCATENATE(VLOOKUP(Table4[[#This Row],[Jurisdicción]],Table5[#All],2,FALSE),".",Table4[[#This Row],[CodObjEst]])</f>
        <v>MGOBGC.3</v>
      </c>
      <c r="L134" s="38" t="s">
        <v>265</v>
      </c>
      <c r="M134" s="38" t="str">
        <f>LEFT(Table4[[#This Row],[Objetivo operativo]],255)</f>
        <v>Potenciar la presencia y acción de la CABA en los Organismos Interjurisdiccionales</v>
      </c>
      <c r="N134">
        <f>IF(Table4[[#This Row],[SiglaObjEst]]=K133,N133+1,1)</f>
        <v>2</v>
      </c>
      <c r="O134" s="39" t="str">
        <f t="shared" si="2"/>
        <v>MGOBGC.3.2</v>
      </c>
    </row>
    <row r="135" spans="8:15" ht="15" customHeight="1" x14ac:dyDescent="0.25">
      <c r="H135" s="37" t="s">
        <v>76</v>
      </c>
      <c r="I135" s="38" t="s">
        <v>269</v>
      </c>
      <c r="J135" s="38">
        <f>VLOOKUP(LEFT(Table4[[#This Row],[Objetivo estratégico]],255),Table2[[#All],[255 caracteres]:[CodObjEst]],3,FALSE)</f>
        <v>1</v>
      </c>
      <c r="K135" s="38" t="str">
        <f>CONCATENATE(VLOOKUP(Table4[[#This Row],[Jurisdicción]],Table5[#All],2,FALSE),".",Table4[[#This Row],[CodObjEst]])</f>
        <v>MHGC.1</v>
      </c>
      <c r="L135" s="38" t="s">
        <v>270</v>
      </c>
      <c r="M135" s="38" t="str">
        <f>LEFT(Table4[[#This Row],[Objetivo operativo]],255)</f>
        <v>Satisfacer las necesidades de financiamiento del Tesoro mediante instrumentos de corto y largo plazo, manteniendo la reputación de la Ciudad en los mercados como agente de crédito mediante la buena gestión y una continua comunicación con los actores relev</v>
      </c>
      <c r="N135">
        <f>IF(Table4[[#This Row],[SiglaObjEst]]=K134,N134+1,1)</f>
        <v>1</v>
      </c>
      <c r="O135" s="39" t="str">
        <f t="shared" si="2"/>
        <v>MHGC.1.1</v>
      </c>
    </row>
    <row r="136" spans="8:15" ht="15" customHeight="1" x14ac:dyDescent="0.25">
      <c r="H136" s="37" t="s">
        <v>76</v>
      </c>
      <c r="I136" s="38" t="s">
        <v>269</v>
      </c>
      <c r="J136" s="38">
        <f>VLOOKUP(LEFT(Table4[[#This Row],[Objetivo estratégico]],255),Table2[[#All],[255 caracteres]:[CodObjEst]],3,FALSE)</f>
        <v>1</v>
      </c>
      <c r="K136" s="38" t="str">
        <f>CONCATENATE(VLOOKUP(Table4[[#This Row],[Jurisdicción]],Table5[#All],2,FALSE),".",Table4[[#This Row],[CodObjEst]])</f>
        <v>MHGC.1</v>
      </c>
      <c r="L136" s="38" t="s">
        <v>283</v>
      </c>
      <c r="M136" s="38" t="str">
        <f>LEFT(Table4[[#This Row],[Objetivo operativo]],255)</f>
        <v>Desarrollar alternativas de financiamiento con Organismos Multilaterales de Crédito o Agencias de Cooperación Técnica y/o Financiera.</v>
      </c>
      <c r="N136">
        <f>IF(Table4[[#This Row],[SiglaObjEst]]=K135,N135+1,1)</f>
        <v>2</v>
      </c>
      <c r="O136" s="39" t="str">
        <f t="shared" si="2"/>
        <v>MHGC.1.2</v>
      </c>
    </row>
    <row r="137" spans="8:15" ht="15" customHeight="1" x14ac:dyDescent="0.25">
      <c r="H137" s="37" t="s">
        <v>76</v>
      </c>
      <c r="I137" s="38" t="s">
        <v>273</v>
      </c>
      <c r="J137" s="38">
        <f>VLOOKUP(LEFT(Table4[[#This Row],[Objetivo estratégico]],255),Table2[[#All],[255 caracteres]:[CodObjEst]],3,FALSE)</f>
        <v>2</v>
      </c>
      <c r="K137" s="38" t="str">
        <f>CONCATENATE(VLOOKUP(Table4[[#This Row],[Jurisdicción]],Table5[#All],2,FALSE),".",Table4[[#This Row],[CodObjEst]])</f>
        <v>MHGC.2</v>
      </c>
      <c r="L137" s="38" t="s">
        <v>274</v>
      </c>
      <c r="M137" s="38" t="str">
        <f>LEFT(Table4[[#This Row],[Objetivo operativo]],255)</f>
        <v>Planificar el capital humano.</v>
      </c>
      <c r="N137">
        <f>IF(Table4[[#This Row],[SiglaObjEst]]=K136,N136+1,1)</f>
        <v>1</v>
      </c>
      <c r="O137" s="39" t="str">
        <f t="shared" si="2"/>
        <v>MHGC.2.1</v>
      </c>
    </row>
    <row r="138" spans="8:15" ht="15" customHeight="1" x14ac:dyDescent="0.25">
      <c r="H138" s="37" t="s">
        <v>76</v>
      </c>
      <c r="I138" s="38" t="s">
        <v>273</v>
      </c>
      <c r="J138" s="38">
        <f>VLOOKUP(LEFT(Table4[[#This Row],[Objetivo estratégico]],255),Table2[[#All],[255 caracteres]:[CodObjEst]],3,FALSE)</f>
        <v>2</v>
      </c>
      <c r="K138" s="38" t="str">
        <f>CONCATENATE(VLOOKUP(Table4[[#This Row],[Jurisdicción]],Table5[#All],2,FALSE),".",Table4[[#This Row],[CodObjEst]])</f>
        <v>MHGC.2</v>
      </c>
      <c r="L138" s="38" t="s">
        <v>281</v>
      </c>
      <c r="M138" s="38" t="str">
        <f>LEFT(Table4[[#This Row],[Objetivo operativo]],255)</f>
        <v>Profesionalizar y desarrollar al servidor público.</v>
      </c>
      <c r="N138">
        <f>IF(Table4[[#This Row],[SiglaObjEst]]=K137,N137+1,1)</f>
        <v>2</v>
      </c>
      <c r="O138" s="39" t="str">
        <f t="shared" si="2"/>
        <v>MHGC.2.2</v>
      </c>
    </row>
    <row r="139" spans="8:15" ht="15" customHeight="1" x14ac:dyDescent="0.25">
      <c r="H139" s="37" t="s">
        <v>76</v>
      </c>
      <c r="I139" s="38" t="s">
        <v>273</v>
      </c>
      <c r="J139" s="38">
        <f>VLOOKUP(LEFT(Table4[[#This Row],[Objetivo estratégico]],255),Table2[[#All],[255 caracteres]:[CodObjEst]],3,FALSE)</f>
        <v>2</v>
      </c>
      <c r="K139" s="38" t="str">
        <f>CONCATENATE(VLOOKUP(Table4[[#This Row],[Jurisdicción]],Table5[#All],2,FALSE),".",Table4[[#This Row],[CodObjEst]])</f>
        <v>MHGC.2</v>
      </c>
      <c r="L139" s="38" t="s">
        <v>282</v>
      </c>
      <c r="M139" s="38" t="str">
        <f>LEFT(Table4[[#This Row],[Objetivo operativo]],255)</f>
        <v>Implementar estrategias e incentivos que promuevan la productividad.</v>
      </c>
      <c r="N139">
        <f>IF(Table4[[#This Row],[SiglaObjEst]]=K138,N138+1,1)</f>
        <v>3</v>
      </c>
      <c r="O139" s="39" t="str">
        <f t="shared" si="2"/>
        <v>MHGC.2.3</v>
      </c>
    </row>
    <row r="140" spans="8:15" ht="15" customHeight="1" x14ac:dyDescent="0.25">
      <c r="H140" s="37" t="s">
        <v>76</v>
      </c>
      <c r="I140" s="38" t="s">
        <v>277</v>
      </c>
      <c r="J140" s="38">
        <f>VLOOKUP(LEFT(Table4[[#This Row],[Objetivo estratégico]],255),Table2[[#All],[255 caracteres]:[CodObjEst]],3,FALSE)</f>
        <v>3</v>
      </c>
      <c r="K140" s="38" t="str">
        <f>CONCATENATE(VLOOKUP(Table4[[#This Row],[Jurisdicción]],Table5[#All],2,FALSE),".",Table4[[#This Row],[CodObjEst]])</f>
        <v>MHGC.3</v>
      </c>
      <c r="L140" s="38" t="s">
        <v>278</v>
      </c>
      <c r="M140" s="38" t="str">
        <f>LEFT(Table4[[#This Row],[Objetivo operativo]],255)</f>
        <v>Sistematizar el seguimiento y la evolución de los factores que explican el comportamiento de la recaudación tributaria.</v>
      </c>
      <c r="N140">
        <f>IF(Table4[[#This Row],[SiglaObjEst]]=K139,N139+1,1)</f>
        <v>1</v>
      </c>
      <c r="O140" s="39" t="str">
        <f t="shared" si="2"/>
        <v>MHGC.3.1</v>
      </c>
    </row>
    <row r="141" spans="8:15" ht="15" customHeight="1" x14ac:dyDescent="0.25">
      <c r="H141" s="37" t="s">
        <v>76</v>
      </c>
      <c r="I141" s="38" t="s">
        <v>277</v>
      </c>
      <c r="J141" s="38">
        <f>VLOOKUP(LEFT(Table4[[#This Row],[Objetivo estratégico]],255),Table2[[#All],[255 caracteres]:[CodObjEst]],3,FALSE)</f>
        <v>3</v>
      </c>
      <c r="K141" s="38" t="str">
        <f>CONCATENATE(VLOOKUP(Table4[[#This Row],[Jurisdicción]],Table5[#All],2,FALSE),".",Table4[[#This Row],[CodObjEst]])</f>
        <v>MHGC.3</v>
      </c>
      <c r="L141" s="38" t="s">
        <v>279</v>
      </c>
      <c r="M141" s="38" t="str">
        <f>LEFT(Table4[[#This Row],[Objetivo operativo]],255)</f>
        <v>Monitorear la estimación de las principales variables macroeconómicas mediante la interacción con equipos técnicos de otros organismos y jurisdicciones.</v>
      </c>
      <c r="N141">
        <f>IF(Table4[[#This Row],[SiglaObjEst]]=K140,N140+1,1)</f>
        <v>2</v>
      </c>
      <c r="O141" s="39" t="str">
        <f t="shared" si="2"/>
        <v>MHGC.3.2</v>
      </c>
    </row>
    <row r="142" spans="8:15" ht="15" customHeight="1" x14ac:dyDescent="0.25">
      <c r="H142" s="37" t="s">
        <v>76</v>
      </c>
      <c r="I142" s="38" t="s">
        <v>277</v>
      </c>
      <c r="J142" s="38">
        <f>VLOOKUP(LEFT(Table4[[#This Row],[Objetivo estratégico]],255),Table2[[#All],[255 caracteres]:[CodObjEst]],3,FALSE)</f>
        <v>3</v>
      </c>
      <c r="K142" s="38" t="str">
        <f>CONCATENATE(VLOOKUP(Table4[[#This Row],[Jurisdicción]],Table5[#All],2,FALSE),".",Table4[[#This Row],[CodObjEst]])</f>
        <v>MHGC.3</v>
      </c>
      <c r="L142" s="38" t="s">
        <v>280</v>
      </c>
      <c r="M142" s="38" t="str">
        <f>LEFT(Table4[[#This Row],[Objetivo operativo]],255)</f>
        <v>Conformar un equipo de seguimiento que realice monitoreos periódicos detectando potenciales desvíos sobre gastos presupuestados.</v>
      </c>
      <c r="N142">
        <f>IF(Table4[[#This Row],[SiglaObjEst]]=K141,N141+1,1)</f>
        <v>3</v>
      </c>
      <c r="O142" s="39" t="str">
        <f t="shared" si="2"/>
        <v>MHGC.3.3</v>
      </c>
    </row>
    <row r="143" spans="8:15" ht="15" customHeight="1" x14ac:dyDescent="0.25">
      <c r="H143" s="37" t="s">
        <v>76</v>
      </c>
      <c r="I143" s="38" t="s">
        <v>266</v>
      </c>
      <c r="J143" s="38">
        <f>VLOOKUP(LEFT(Table4[[#This Row],[Objetivo estratégico]],255),Table2[[#All],[255 caracteres]:[CodObjEst]],3,FALSE)</f>
        <v>4</v>
      </c>
      <c r="K143" s="38" t="str">
        <f>CONCATENATE(VLOOKUP(Table4[[#This Row],[Jurisdicción]],Table5[#All],2,FALSE),".",Table4[[#This Row],[CodObjEst]])</f>
        <v>MHGC.4</v>
      </c>
      <c r="L143" s="38" t="s">
        <v>267</v>
      </c>
      <c r="M143" s="38" t="str">
        <f>LEFT(Table4[[#This Row],[Objetivo operativo]],255)</f>
        <v>Desarrollar e implementar alternativas de ahorros en gastos corrientes y de mantenimiento.</v>
      </c>
      <c r="N143">
        <f>IF(Table4[[#This Row],[SiglaObjEst]]=K142,N142+1,1)</f>
        <v>1</v>
      </c>
      <c r="O143" s="39" t="str">
        <f t="shared" si="2"/>
        <v>MHGC.4.1</v>
      </c>
    </row>
    <row r="144" spans="8:15" ht="15" customHeight="1" x14ac:dyDescent="0.25">
      <c r="H144" s="37" t="s">
        <v>76</v>
      </c>
      <c r="I144" s="38" t="s">
        <v>266</v>
      </c>
      <c r="J144" s="38">
        <f>VLOOKUP(LEFT(Table4[[#This Row],[Objetivo estratégico]],255),Table2[[#All],[255 caracteres]:[CodObjEst]],3,FALSE)</f>
        <v>4</v>
      </c>
      <c r="K144" s="38" t="str">
        <f>CONCATENATE(VLOOKUP(Table4[[#This Row],[Jurisdicción]],Table5[#All],2,FALSE),".",Table4[[#This Row],[CodObjEst]])</f>
        <v>MHGC.4</v>
      </c>
      <c r="L144" s="38" t="s">
        <v>268</v>
      </c>
      <c r="M144" s="38" t="str">
        <f>LEFT(Table4[[#This Row],[Objetivo operativo]],255)</f>
        <v>Desarrollar e implementar proyectos para la generación y la optimización del cobro de otros ingresos.</v>
      </c>
      <c r="N144">
        <f>IF(Table4[[#This Row],[SiglaObjEst]]=K143,N143+1,1)</f>
        <v>2</v>
      </c>
      <c r="O144" s="39" t="str">
        <f t="shared" si="2"/>
        <v>MHGC.4.2</v>
      </c>
    </row>
    <row r="145" spans="8:15" ht="15" customHeight="1" x14ac:dyDescent="0.25">
      <c r="H145" s="37" t="s">
        <v>76</v>
      </c>
      <c r="I145" s="38" t="s">
        <v>271</v>
      </c>
      <c r="J145" s="38">
        <f>VLOOKUP(LEFT(Table4[[#This Row],[Objetivo estratégico]],255),Table2[[#All],[255 caracteres]:[CodObjEst]],3,FALSE)</f>
        <v>5</v>
      </c>
      <c r="K145" s="38" t="str">
        <f>CONCATENATE(VLOOKUP(Table4[[#This Row],[Jurisdicción]],Table5[#All],2,FALSE),".",Table4[[#This Row],[CodObjEst]])</f>
        <v>MHGC.5</v>
      </c>
      <c r="L145" s="38" t="s">
        <v>272</v>
      </c>
      <c r="M145" s="38" t="str">
        <f>LEFT(Table4[[#This Row],[Objetivo operativo]],255)</f>
        <v>Incorporar mejoras a procesos transversales del Ministerio donde se brinde soporte a clientes internos.</v>
      </c>
      <c r="N145">
        <f>IF(Table4[[#This Row],[SiglaObjEst]]=K144,N144+1,1)</f>
        <v>1</v>
      </c>
      <c r="O145" s="39" t="str">
        <f t="shared" si="2"/>
        <v>MHGC.5.1</v>
      </c>
    </row>
    <row r="146" spans="8:15" ht="15" customHeight="1" x14ac:dyDescent="0.25">
      <c r="H146" s="37" t="s">
        <v>76</v>
      </c>
      <c r="I146" s="38" t="s">
        <v>271</v>
      </c>
      <c r="J146" s="38">
        <f>VLOOKUP(LEFT(Table4[[#This Row],[Objetivo estratégico]],255),Table2[[#All],[255 caracteres]:[CodObjEst]],3,FALSE)</f>
        <v>5</v>
      </c>
      <c r="K146" s="38" t="str">
        <f>CONCATENATE(VLOOKUP(Table4[[#This Row],[Jurisdicción]],Table5[#All],2,FALSE),".",Table4[[#This Row],[CodObjEst]])</f>
        <v>MHGC.5</v>
      </c>
      <c r="L146" s="38" t="s">
        <v>275</v>
      </c>
      <c r="M146" s="38" t="str">
        <f>LEFT(Table4[[#This Row],[Objetivo operativo]],255)</f>
        <v>Optimizar los procesos en los que el Ministerio interactúe con ciudadanos.</v>
      </c>
      <c r="N146">
        <f>IF(Table4[[#This Row],[SiglaObjEst]]=K145,N145+1,1)</f>
        <v>2</v>
      </c>
      <c r="O146" s="39" t="str">
        <f t="shared" si="2"/>
        <v>MHGC.5.2</v>
      </c>
    </row>
    <row r="147" spans="8:15" ht="15" customHeight="1" x14ac:dyDescent="0.25">
      <c r="H147" s="37" t="s">
        <v>76</v>
      </c>
      <c r="I147" s="38" t="s">
        <v>271</v>
      </c>
      <c r="J147" s="38">
        <f>VLOOKUP(LEFT(Table4[[#This Row],[Objetivo estratégico]],255),Table2[[#All],[255 caracteres]:[CodObjEst]],3,FALSE)</f>
        <v>5</v>
      </c>
      <c r="K147" s="38" t="str">
        <f>CONCATENATE(VLOOKUP(Table4[[#This Row],[Jurisdicción]],Table5[#All],2,FALSE),".",Table4[[#This Row],[CodObjEst]])</f>
        <v>MHGC.5</v>
      </c>
      <c r="L147" s="38" t="s">
        <v>276</v>
      </c>
      <c r="M147" s="38" t="str">
        <f>LEFT(Table4[[#This Row],[Objetivo operativo]],255)</f>
        <v>Mejorar los procesos donde tiene lugar la interrelación con proveedores.</v>
      </c>
      <c r="N147">
        <f>IF(Table4[[#This Row],[SiglaObjEst]]=K146,N146+1,1)</f>
        <v>3</v>
      </c>
      <c r="O147" s="39" t="str">
        <f t="shared" si="2"/>
        <v>MHGC.5.3</v>
      </c>
    </row>
    <row r="148" spans="8:15" ht="15" customHeight="1" x14ac:dyDescent="0.25">
      <c r="H148" s="37" t="s">
        <v>76</v>
      </c>
      <c r="I148" s="38" t="s">
        <v>284</v>
      </c>
      <c r="J148" s="38">
        <f>VLOOKUP(LEFT(Table4[[#This Row],[Objetivo estratégico]],255),Table2[[#All],[255 caracteres]:[CodObjEst]],3,FALSE)</f>
        <v>6</v>
      </c>
      <c r="K148" s="38" t="str">
        <f>CONCATENATE(VLOOKUP(Table4[[#This Row],[Jurisdicción]],Table5[#All],2,FALSE),".",Table4[[#This Row],[CodObjEst]])</f>
        <v>MHGC.6</v>
      </c>
      <c r="L148" s="38" t="s">
        <v>285</v>
      </c>
      <c r="M148" s="38" t="str">
        <f>LEFT(Table4[[#This Row],[Objetivo operativo]],255)</f>
        <v>Aumentar la recaudación, la percepción del riesgo y fortalecer la inteligencia fiscal.</v>
      </c>
      <c r="N148">
        <f>IF(Table4[[#This Row],[SiglaObjEst]]=K147,N147+1,1)</f>
        <v>1</v>
      </c>
      <c r="O148" s="39" t="str">
        <f t="shared" si="2"/>
        <v>MHGC.6.1</v>
      </c>
    </row>
    <row r="149" spans="8:15" ht="15" customHeight="1" x14ac:dyDescent="0.25">
      <c r="H149" s="37" t="s">
        <v>76</v>
      </c>
      <c r="I149" s="38" t="s">
        <v>284</v>
      </c>
      <c r="J149" s="38">
        <f>VLOOKUP(LEFT(Table4[[#This Row],[Objetivo estratégico]],255),Table2[[#All],[255 caracteres]:[CodObjEst]],3,FALSE)</f>
        <v>6</v>
      </c>
      <c r="K149" s="38" t="str">
        <f>CONCATENATE(VLOOKUP(Table4[[#This Row],[Jurisdicción]],Table5[#All],2,FALSE),".",Table4[[#This Row],[CodObjEst]])</f>
        <v>MHGC.6</v>
      </c>
      <c r="L149" s="38" t="s">
        <v>286</v>
      </c>
      <c r="M149" s="38" t="str">
        <f>LEFT(Table4[[#This Row],[Objetivo operativo]],255)</f>
        <v>Fortalecer el control de gestión con el fin de gerenciar la operación y tomar decisiones en base a información objetiva, confiable y oportuna.</v>
      </c>
      <c r="N149">
        <f>IF(Table4[[#This Row],[SiglaObjEst]]=K148,N148+1,1)</f>
        <v>2</v>
      </c>
      <c r="O149" s="39" t="str">
        <f t="shared" si="2"/>
        <v>MHGC.6.2</v>
      </c>
    </row>
    <row r="150" spans="8:15" ht="15" customHeight="1" x14ac:dyDescent="0.25">
      <c r="H150" s="37" t="s">
        <v>76</v>
      </c>
      <c r="I150" s="38" t="s">
        <v>284</v>
      </c>
      <c r="J150" s="38">
        <f>VLOOKUP(LEFT(Table4[[#This Row],[Objetivo estratégico]],255),Table2[[#All],[255 caracteres]:[CodObjEst]],3,FALSE)</f>
        <v>6</v>
      </c>
      <c r="K150" s="38" t="str">
        <f>CONCATENATE(VLOOKUP(Table4[[#This Row],[Jurisdicción]],Table5[#All],2,FALSE),".",Table4[[#This Row],[CodObjEst]])</f>
        <v>MHGC.6</v>
      </c>
      <c r="L150" s="38" t="s">
        <v>287</v>
      </c>
      <c r="M150" s="38" t="str">
        <f>LEFT(Table4[[#This Row],[Objetivo operativo]],255)</f>
        <v>Mejorar la atención al contribuyente fomentando la cultura tributaria y el cumplimiento voluntario de las obligaciones fiscales.</v>
      </c>
      <c r="N150">
        <f>IF(Table4[[#This Row],[SiglaObjEst]]=K149,N149+1,1)</f>
        <v>3</v>
      </c>
      <c r="O150" s="39" t="str">
        <f t="shared" si="2"/>
        <v>MHGC.6.3</v>
      </c>
    </row>
    <row r="151" spans="8:15" ht="15" customHeight="1" x14ac:dyDescent="0.25">
      <c r="H151" s="37" t="s">
        <v>76</v>
      </c>
      <c r="I151" s="38" t="s">
        <v>284</v>
      </c>
      <c r="J151" s="38">
        <f>VLOOKUP(LEFT(Table4[[#This Row],[Objetivo estratégico]],255),Table2[[#All],[255 caracteres]:[CodObjEst]],3,FALSE)</f>
        <v>6</v>
      </c>
      <c r="K151" s="38" t="str">
        <f>CONCATENATE(VLOOKUP(Table4[[#This Row],[Jurisdicción]],Table5[#All],2,FALSE),".",Table4[[#This Row],[CodObjEst]])</f>
        <v>MHGC.6</v>
      </c>
      <c r="L151" s="38" t="s">
        <v>288</v>
      </c>
      <c r="M151" s="38" t="str">
        <f>LEFT(Table4[[#This Row],[Objetivo operativo]],255)</f>
        <v>Optimizar el modelo de operación de la Administración buscando maximizar el aprovechamiento de los recursos humanos, tecnológicos y financieros.</v>
      </c>
      <c r="N151">
        <f>IF(Table4[[#This Row],[SiglaObjEst]]=K150,N150+1,1)</f>
        <v>4</v>
      </c>
      <c r="O151" s="39" t="str">
        <f t="shared" si="2"/>
        <v>MHGC.6.4</v>
      </c>
    </row>
    <row r="152" spans="8:15" ht="15" customHeight="1" x14ac:dyDescent="0.25">
      <c r="H152" s="37" t="s">
        <v>77</v>
      </c>
      <c r="I152" s="38" t="s">
        <v>301</v>
      </c>
      <c r="J152" s="38">
        <f>VLOOKUP(LEFT(Table4[[#This Row],[Objetivo estratégico]],255),Table2[[#All],[255 caracteres]:[CodObjEst]],3,FALSE)</f>
        <v>1</v>
      </c>
      <c r="K152" s="38" t="str">
        <f>CONCATENATE(VLOOKUP(Table4[[#This Row],[Jurisdicción]],Table5[#All],2,FALSE),".",Table4[[#This Row],[CodObjEst]])</f>
        <v>MMIYTGC.1</v>
      </c>
      <c r="L152" s="38" t="s">
        <v>302</v>
      </c>
      <c r="M152" s="38" t="str">
        <f>LEFT(Table4[[#This Row],[Objetivo operativo]],255)</f>
        <v>Generar e institucionalizar redes de conocimiento, colaboración y generación de valor compartido en el Ecosistema</v>
      </c>
      <c r="N152">
        <f>IF(Table4[[#This Row],[SiglaObjEst]]=K151,N151+1,1)</f>
        <v>1</v>
      </c>
      <c r="O152" s="39" t="str">
        <f t="shared" si="2"/>
        <v>MMIYTGC.1.1</v>
      </c>
    </row>
    <row r="153" spans="8:15" ht="15" customHeight="1" x14ac:dyDescent="0.25">
      <c r="H153" s="37" t="s">
        <v>77</v>
      </c>
      <c r="I153" s="38" t="s">
        <v>301</v>
      </c>
      <c r="J153" s="38">
        <f>VLOOKUP(LEFT(Table4[[#This Row],[Objetivo estratégico]],255),Table2[[#All],[255 caracteres]:[CodObjEst]],3,FALSE)</f>
        <v>1</v>
      </c>
      <c r="K153" s="38" t="str">
        <f>CONCATENATE(VLOOKUP(Table4[[#This Row],[Jurisdicción]],Table5[#All],2,FALSE),".",Table4[[#This Row],[CodObjEst]])</f>
        <v>MMIYTGC.1</v>
      </c>
      <c r="L153" s="38" t="s">
        <v>306</v>
      </c>
      <c r="M153" s="38" t="str">
        <f>LEFT(Table4[[#This Row],[Objetivo operativo]],255)</f>
        <v>Incorporar herramientas científicas y tecnologicas para innovar dentro y fuera del del sistema público .</v>
      </c>
      <c r="N153">
        <f>IF(Table4[[#This Row],[SiglaObjEst]]=K152,N152+1,1)</f>
        <v>2</v>
      </c>
      <c r="O153" s="39" t="str">
        <f t="shared" si="2"/>
        <v>MMIYTGC.1.2</v>
      </c>
    </row>
    <row r="154" spans="8:15" ht="15" customHeight="1" x14ac:dyDescent="0.25">
      <c r="H154" s="37" t="s">
        <v>77</v>
      </c>
      <c r="I154" s="38" t="s">
        <v>301</v>
      </c>
      <c r="J154" s="38">
        <f>VLOOKUP(LEFT(Table4[[#This Row],[Objetivo estratégico]],255),Table2[[#All],[255 caracteres]:[CodObjEst]],3,FALSE)</f>
        <v>1</v>
      </c>
      <c r="K154" s="38" t="str">
        <f>CONCATENATE(VLOOKUP(Table4[[#This Row],[Jurisdicción]],Table5[#All],2,FALSE),".",Table4[[#This Row],[CodObjEst]])</f>
        <v>MMIYTGC.1</v>
      </c>
      <c r="L154" s="38" t="s">
        <v>366</v>
      </c>
      <c r="M154" s="38" t="str">
        <f>LEFT(Table4[[#This Row],[Objetivo operativo]],255)</f>
        <v>Fortalecer la transferencia tecnológica orientada a resultados y  aumentar la cantidad de patentes de ciudad</v>
      </c>
      <c r="N154">
        <f>IF(Table4[[#This Row],[SiglaObjEst]]=K153,N153+1,1)</f>
        <v>3</v>
      </c>
      <c r="O154" s="39" t="str">
        <f t="shared" si="2"/>
        <v>MMIYTGC.1.3</v>
      </c>
    </row>
    <row r="155" spans="8:15" ht="15" customHeight="1" x14ac:dyDescent="0.25">
      <c r="H155" s="37" t="s">
        <v>77</v>
      </c>
      <c r="I155" s="38" t="s">
        <v>301</v>
      </c>
      <c r="J155" s="38">
        <f>VLOOKUP(LEFT(Table4[[#This Row],[Objetivo estratégico]],255),Table2[[#All],[255 caracteres]:[CodObjEst]],3,FALSE)</f>
        <v>1</v>
      </c>
      <c r="K155" s="38" t="str">
        <f>CONCATENATE(VLOOKUP(Table4[[#This Row],[Jurisdicción]],Table5[#All],2,FALSE),".",Table4[[#This Row],[CodObjEst]])</f>
        <v>MMIYTGC.1</v>
      </c>
      <c r="L155" s="38" t="s">
        <v>367</v>
      </c>
      <c r="M155" s="38" t="str">
        <f>LEFT(Table4[[#This Row],[Objetivo operativo]],255)</f>
        <v>Facilitar el acceso a la información, financiamiento y capacitación de los diferentes sectores</v>
      </c>
      <c r="N155">
        <f>IF(Table4[[#This Row],[SiglaObjEst]]=K154,N154+1,1)</f>
        <v>4</v>
      </c>
      <c r="O155" s="39" t="str">
        <f t="shared" si="2"/>
        <v>MMIYTGC.1.4</v>
      </c>
    </row>
    <row r="156" spans="8:15" ht="15" customHeight="1" x14ac:dyDescent="0.25">
      <c r="H156" s="37" t="s">
        <v>77</v>
      </c>
      <c r="I156" s="38" t="s">
        <v>358</v>
      </c>
      <c r="J156" s="38">
        <f>VLOOKUP(LEFT(Table4[[#This Row],[Objetivo estratégico]],255),Table2[[#All],[255 caracteres]:[CodObjEst]],3,FALSE)</f>
        <v>10</v>
      </c>
      <c r="K156" s="38" t="str">
        <f>CONCATENATE(VLOOKUP(Table4[[#This Row],[Jurisdicción]],Table5[#All],2,FALSE),".",Table4[[#This Row],[CodObjEst]])</f>
        <v>MMIYTGC.10</v>
      </c>
      <c r="L156" s="38" t="s">
        <v>359</v>
      </c>
      <c r="M156" s="38" t="str">
        <f>LEFT(Table4[[#This Row],[Objetivo operativo]],255)</f>
        <v>Generar información para la toma de decisiones, identificar tendencias, orientar y medir las acciones del plan</v>
      </c>
      <c r="N156">
        <f>IF(Table4[[#This Row],[SiglaObjEst]]=K155,N155+1,1)</f>
        <v>1</v>
      </c>
      <c r="O156" s="39" t="str">
        <f t="shared" si="2"/>
        <v>MMIYTGC.10.1</v>
      </c>
    </row>
    <row r="157" spans="8:15" ht="15" customHeight="1" x14ac:dyDescent="0.25">
      <c r="H157" s="37" t="s">
        <v>77</v>
      </c>
      <c r="I157" s="38" t="s">
        <v>340</v>
      </c>
      <c r="J157" s="38">
        <f>VLOOKUP(LEFT(Table4[[#This Row],[Objetivo estratégico]],255),Table2[[#All],[255 caracteres]:[CodObjEst]],3,FALSE)</f>
        <v>11</v>
      </c>
      <c r="K157" s="38" t="str">
        <f>CONCATENATE(VLOOKUP(Table4[[#This Row],[Jurisdicción]],Table5[#All],2,FALSE),".",Table4[[#This Row],[CodObjEst]])</f>
        <v>MMIYTGC.11</v>
      </c>
      <c r="L157" s="38" t="s">
        <v>341</v>
      </c>
      <c r="M157" s="38" t="str">
        <f>LEFT(Table4[[#This Row],[Objetivo operativo]],255)</f>
        <v>Generación de proyectos en conjunto con otras áreas de GCBA y Nación</v>
      </c>
      <c r="N157">
        <f>IF(Table4[[#This Row],[SiglaObjEst]]=K156,N156+1,1)</f>
        <v>1</v>
      </c>
      <c r="O157" s="39" t="str">
        <f t="shared" si="2"/>
        <v>MMIYTGC.11.1</v>
      </c>
    </row>
    <row r="158" spans="8:15" ht="15" customHeight="1" x14ac:dyDescent="0.25">
      <c r="H158" s="37" t="s">
        <v>77</v>
      </c>
      <c r="I158" s="38" t="s">
        <v>319</v>
      </c>
      <c r="J158" s="38">
        <f>VLOOKUP(LEFT(Table4[[#This Row],[Objetivo estratégico]],255),Table2[[#All],[255 caracteres]:[CodObjEst]],3,FALSE)</f>
        <v>12</v>
      </c>
      <c r="K158" s="38" t="str">
        <f>CONCATENATE(VLOOKUP(Table4[[#This Row],[Jurisdicción]],Table5[#All],2,FALSE),".",Table4[[#This Row],[CodObjEst]])</f>
        <v>MMIYTGC.12</v>
      </c>
      <c r="L158" s="38" t="s">
        <v>320</v>
      </c>
      <c r="M158" s="38" t="str">
        <f>LEFT(Table4[[#This Row],[Objetivo operativo]],255)</f>
        <v>Trabajar con los diferentes actores, en el mejoramiento de las cadenas productivas de valor</v>
      </c>
      <c r="N158">
        <f>IF(Table4[[#This Row],[SiglaObjEst]]=K157,N157+1,1)</f>
        <v>1</v>
      </c>
      <c r="O158" s="39" t="str">
        <f t="shared" si="2"/>
        <v>MMIYTGC.12.1</v>
      </c>
    </row>
    <row r="159" spans="8:15" ht="15" customHeight="1" x14ac:dyDescent="0.25">
      <c r="H159" s="37" t="s">
        <v>77</v>
      </c>
      <c r="I159" s="38" t="s">
        <v>319</v>
      </c>
      <c r="J159" s="38">
        <f>VLOOKUP(LEFT(Table4[[#This Row],[Objetivo estratégico]],255),Table2[[#All],[255 caracteres]:[CodObjEst]],3,FALSE)</f>
        <v>12</v>
      </c>
      <c r="K159" s="38" t="str">
        <f>CONCATENATE(VLOOKUP(Table4[[#This Row],[Jurisdicción]],Table5[#All],2,FALSE),".",Table4[[#This Row],[CodObjEst]])</f>
        <v>MMIYTGC.12</v>
      </c>
      <c r="L159" s="38" t="s">
        <v>321</v>
      </c>
      <c r="M159" s="38" t="str">
        <f>LEFT(Table4[[#This Row],[Objetivo operativo]],255)</f>
        <v>Desarrollar herramientas y espacios formales de inclusión y desarrollo productivo / emprendedor</v>
      </c>
      <c r="N159">
        <f>IF(Table4[[#This Row],[SiglaObjEst]]=K158,N158+1,1)</f>
        <v>2</v>
      </c>
      <c r="O159" s="39" t="str">
        <f t="shared" si="2"/>
        <v>MMIYTGC.12.2</v>
      </c>
    </row>
    <row r="160" spans="8:15" ht="15" customHeight="1" x14ac:dyDescent="0.25">
      <c r="H160" s="37" t="s">
        <v>77</v>
      </c>
      <c r="I160" s="38" t="s">
        <v>319</v>
      </c>
      <c r="J160" s="38">
        <f>VLOOKUP(LEFT(Table4[[#This Row],[Objetivo estratégico]],255),Table2[[#All],[255 caracteres]:[CodObjEst]],3,FALSE)</f>
        <v>12</v>
      </c>
      <c r="K160" s="38" t="str">
        <f>CONCATENATE(VLOOKUP(Table4[[#This Row],[Jurisdicción]],Table5[#All],2,FALSE),".",Table4[[#This Row],[CodObjEst]])</f>
        <v>MMIYTGC.12</v>
      </c>
      <c r="L160" s="38" t="s">
        <v>322</v>
      </c>
      <c r="M160" s="38" t="str">
        <f>LEFT(Table4[[#This Row],[Objetivo operativo]],255)</f>
        <v>Orientar las programas de formación, financiamiento y articulaci'on en función de las oportunidades de mercado y la realidad local de las poblaciones más vulnerable de la ciudad.</v>
      </c>
      <c r="N160">
        <f>IF(Table4[[#This Row],[SiglaObjEst]]=K159,N159+1,1)</f>
        <v>3</v>
      </c>
      <c r="O160" s="39" t="str">
        <f t="shared" si="2"/>
        <v>MMIYTGC.12.3</v>
      </c>
    </row>
    <row r="161" spans="8:15" ht="15" customHeight="1" x14ac:dyDescent="0.25">
      <c r="H161" s="37" t="s">
        <v>77</v>
      </c>
      <c r="I161" s="38" t="s">
        <v>319</v>
      </c>
      <c r="J161" s="38">
        <f>VLOOKUP(LEFT(Table4[[#This Row],[Objetivo estratégico]],255),Table2[[#All],[255 caracteres]:[CodObjEst]],3,FALSE)</f>
        <v>12</v>
      </c>
      <c r="K161" s="38" t="str">
        <f>CONCATENATE(VLOOKUP(Table4[[#This Row],[Jurisdicción]],Table5[#All],2,FALSE),".",Table4[[#This Row],[CodObjEst]])</f>
        <v>MMIYTGC.12</v>
      </c>
      <c r="L161" s="38" t="s">
        <v>323</v>
      </c>
      <c r="M161" s="38" t="str">
        <f>LEFT(Table4[[#This Row],[Objetivo operativo]],255)</f>
        <v>Fomentar la innovación en productos y servicios en empresas y de emprendedores para mejorar la calidad de vida de la población más vulnerable</v>
      </c>
      <c r="N161">
        <f>IF(Table4[[#This Row],[SiglaObjEst]]=K160,N160+1,1)</f>
        <v>4</v>
      </c>
      <c r="O161" s="39" t="str">
        <f t="shared" si="2"/>
        <v>MMIYTGC.12.4</v>
      </c>
    </row>
    <row r="162" spans="8:15" ht="15" customHeight="1" x14ac:dyDescent="0.25">
      <c r="H162" s="37" t="s">
        <v>77</v>
      </c>
      <c r="I162" s="38" t="s">
        <v>294</v>
      </c>
      <c r="J162" s="38">
        <f>VLOOKUP(LEFT(Table4[[#This Row],[Objetivo estratégico]],255),Table2[[#All],[255 caracteres]:[CodObjEst]],3,FALSE)</f>
        <v>13</v>
      </c>
      <c r="K162" s="38" t="str">
        <f>CONCATENATE(VLOOKUP(Table4[[#This Row],[Jurisdicción]],Table5[#All],2,FALSE),".",Table4[[#This Row],[CodObjEst]])</f>
        <v>MMIYTGC.13</v>
      </c>
      <c r="L162" s="38" t="s">
        <v>295</v>
      </c>
      <c r="M162" s="38" t="str">
        <f>LEFT(Table4[[#This Row],[Objetivo operativo]],255)</f>
        <v>Crear espacios físicos y virtuales de co-creación y participación.</v>
      </c>
      <c r="N162">
        <f>IF(Table4[[#This Row],[SiglaObjEst]]=K161,N161+1,1)</f>
        <v>1</v>
      </c>
      <c r="O162" s="39" t="str">
        <f t="shared" si="2"/>
        <v>MMIYTGC.13.1</v>
      </c>
    </row>
    <row r="163" spans="8:15" ht="15" customHeight="1" x14ac:dyDescent="0.25">
      <c r="H163" s="37" t="s">
        <v>77</v>
      </c>
      <c r="I163" s="38" t="s">
        <v>294</v>
      </c>
      <c r="J163" s="38">
        <f>VLOOKUP(LEFT(Table4[[#This Row],[Objetivo estratégico]],255),Table2[[#All],[255 caracteres]:[CodObjEst]],3,FALSE)</f>
        <v>13</v>
      </c>
      <c r="K163" s="38" t="str">
        <f>CONCATENATE(VLOOKUP(Table4[[#This Row],[Jurisdicción]],Table5[#All],2,FALSE),".",Table4[[#This Row],[CodObjEst]])</f>
        <v>MMIYTGC.13</v>
      </c>
      <c r="L163" s="38" t="s">
        <v>297</v>
      </c>
      <c r="M163" s="38" t="str">
        <f>LEFT(Table4[[#This Row],[Objetivo operativo]],255)</f>
        <v>Fomentar procesos y programas de innovación para la solucionar las problemáticas de la Ciudad.</v>
      </c>
      <c r="N163">
        <f>IF(Table4[[#This Row],[SiglaObjEst]]=K162,N162+1,1)</f>
        <v>2</v>
      </c>
      <c r="O163" s="39" t="str">
        <f t="shared" si="2"/>
        <v>MMIYTGC.13.2</v>
      </c>
    </row>
    <row r="164" spans="8:15" ht="15" customHeight="1" x14ac:dyDescent="0.25">
      <c r="H164" s="37" t="s">
        <v>77</v>
      </c>
      <c r="I164" s="38" t="s">
        <v>294</v>
      </c>
      <c r="J164" s="38">
        <f>VLOOKUP(LEFT(Table4[[#This Row],[Objetivo estratégico]],255),Table2[[#All],[255 caracteres]:[CodObjEst]],3,FALSE)</f>
        <v>13</v>
      </c>
      <c r="K164" s="38" t="str">
        <f>CONCATENATE(VLOOKUP(Table4[[#This Row],[Jurisdicción]],Table5[#All],2,FALSE),".",Table4[[#This Row],[CodObjEst]])</f>
        <v>MMIYTGC.13</v>
      </c>
      <c r="L164" s="38" t="s">
        <v>298</v>
      </c>
      <c r="M164" s="38" t="str">
        <f>LEFT(Table4[[#This Row],[Objetivo operativo]],255)</f>
        <v>Prototipar soluciones disruptivas escalables.</v>
      </c>
      <c r="N164">
        <f>IF(Table4[[#This Row],[SiglaObjEst]]=K163,N163+1,1)</f>
        <v>3</v>
      </c>
      <c r="O164" s="39" t="str">
        <f t="shared" si="2"/>
        <v>MMIYTGC.13.3</v>
      </c>
    </row>
    <row r="165" spans="8:15" ht="15" customHeight="1" x14ac:dyDescent="0.25">
      <c r="H165" s="37" t="s">
        <v>77</v>
      </c>
      <c r="I165" s="38" t="s">
        <v>336</v>
      </c>
      <c r="J165" s="38">
        <f>VLOOKUP(LEFT(Table4[[#This Row],[Objetivo estratégico]],255),Table2[[#All],[255 caracteres]:[CodObjEst]],3,FALSE)</f>
        <v>14</v>
      </c>
      <c r="K165" s="38" t="str">
        <f>CONCATENATE(VLOOKUP(Table4[[#This Row],[Jurisdicción]],Table5[#All],2,FALSE),".",Table4[[#This Row],[CodObjEst]])</f>
        <v>MMIYTGC.14</v>
      </c>
      <c r="L165" s="38" t="s">
        <v>337</v>
      </c>
      <c r="M165" s="38" t="str">
        <f>LEFT(Table4[[#This Row],[Objetivo operativo]],255)</f>
        <v>Potenciar a las Pymes en desarrollo sustentable</v>
      </c>
      <c r="N165">
        <f>IF(Table4[[#This Row],[SiglaObjEst]]=K164,N164+1,1)</f>
        <v>1</v>
      </c>
      <c r="O165" s="39" t="str">
        <f t="shared" si="2"/>
        <v>MMIYTGC.14.1</v>
      </c>
    </row>
    <row r="166" spans="8:15" ht="15" customHeight="1" x14ac:dyDescent="0.25">
      <c r="H166" s="37" t="s">
        <v>77</v>
      </c>
      <c r="I166" s="38" t="s">
        <v>336</v>
      </c>
      <c r="J166" s="38">
        <f>VLOOKUP(LEFT(Table4[[#This Row],[Objetivo estratégico]],255),Table2[[#All],[255 caracteres]:[CodObjEst]],3,FALSE)</f>
        <v>14</v>
      </c>
      <c r="K166" s="38" t="str">
        <f>CONCATENATE(VLOOKUP(Table4[[#This Row],[Jurisdicción]],Table5[#All],2,FALSE),".",Table4[[#This Row],[CodObjEst]])</f>
        <v>MMIYTGC.14</v>
      </c>
      <c r="L166" s="38" t="s">
        <v>338</v>
      </c>
      <c r="M166" s="38" t="str">
        <f>LEFT(Table4[[#This Row],[Objetivo operativo]],255)</f>
        <v>Fomentar la empleabilidad desde la articulación</v>
      </c>
      <c r="N166">
        <f>IF(Table4[[#This Row],[SiglaObjEst]]=K165,N165+1,1)</f>
        <v>2</v>
      </c>
      <c r="O166" s="39" t="str">
        <f t="shared" si="2"/>
        <v>MMIYTGC.14.2</v>
      </c>
    </row>
    <row r="167" spans="8:15" ht="15" customHeight="1" x14ac:dyDescent="0.25">
      <c r="H167" s="37" t="s">
        <v>77</v>
      </c>
      <c r="I167" s="38" t="s">
        <v>316</v>
      </c>
      <c r="J167" s="38">
        <f>VLOOKUP(LEFT(Table4[[#This Row],[Objetivo estratégico]],255),Table2[[#All],[255 caracteres]:[CodObjEst]],3,FALSE)</f>
        <v>15</v>
      </c>
      <c r="K167" s="38" t="str">
        <f>CONCATENATE(VLOOKUP(Table4[[#This Row],[Jurisdicción]],Table5[#All],2,FALSE),".",Table4[[#This Row],[CodObjEst]])</f>
        <v>MMIYTGC.15</v>
      </c>
      <c r="L167" s="38" t="s">
        <v>317</v>
      </c>
      <c r="M167" s="38" t="str">
        <f>LEFT(Table4[[#This Row],[Objetivo operativo]],255)</f>
        <v>Detectar y generar los marcos legales adecuados, que permitan integrar a la vida de la ciudad, las nuevas tendencias de generación económica</v>
      </c>
      <c r="N167">
        <f>IF(Table4[[#This Row],[SiglaObjEst]]=K166,N166+1,1)</f>
        <v>1</v>
      </c>
      <c r="O167" s="39" t="str">
        <f t="shared" si="2"/>
        <v>MMIYTGC.15.1</v>
      </c>
    </row>
    <row r="168" spans="8:15" ht="15" customHeight="1" x14ac:dyDescent="0.25">
      <c r="H168" s="37" t="s">
        <v>77</v>
      </c>
      <c r="I168" s="38" t="s">
        <v>316</v>
      </c>
      <c r="J168" s="38">
        <f>VLOOKUP(LEFT(Table4[[#This Row],[Objetivo estratégico]],255),Table2[[#All],[255 caracteres]:[CodObjEst]],3,FALSE)</f>
        <v>15</v>
      </c>
      <c r="K168" s="38" t="str">
        <f>CONCATENATE(VLOOKUP(Table4[[#This Row],[Jurisdicción]],Table5[#All],2,FALSE),".",Table4[[#This Row],[CodObjEst]])</f>
        <v>MMIYTGC.15</v>
      </c>
      <c r="L168" s="38" t="s">
        <v>318</v>
      </c>
      <c r="M168" s="38" t="str">
        <f>LEFT(Table4[[#This Row],[Objetivo operativo]],255)</f>
        <v>Generar incentivos públicos que potencien el desarrollo de las tendencias de desarrollo económico local</v>
      </c>
      <c r="N168">
        <f>IF(Table4[[#This Row],[SiglaObjEst]]=K167,N167+1,1)</f>
        <v>2</v>
      </c>
      <c r="O168" s="39" t="str">
        <f t="shared" si="2"/>
        <v>MMIYTGC.15.2</v>
      </c>
    </row>
    <row r="169" spans="8:15" ht="15" customHeight="1" x14ac:dyDescent="0.25">
      <c r="H169" s="37" t="s">
        <v>77</v>
      </c>
      <c r="I169" s="38" t="s">
        <v>299</v>
      </c>
      <c r="J169" s="38">
        <f>VLOOKUP(LEFT(Table4[[#This Row],[Objetivo estratégico]],255),Table2[[#All],[255 caracteres]:[CodObjEst]],3,FALSE)</f>
        <v>16</v>
      </c>
      <c r="K169" s="38" t="str">
        <f>CONCATENATE(VLOOKUP(Table4[[#This Row],[Jurisdicción]],Table5[#All],2,FALSE),".",Table4[[#This Row],[CodObjEst]])</f>
        <v>MMIYTGC.16</v>
      </c>
      <c r="L169" s="38" t="s">
        <v>300</v>
      </c>
      <c r="M169" s="38" t="str">
        <f>LEFT(Table4[[#This Row],[Objetivo operativo]],255)</f>
        <v>Fortalecer la comunicación con organismos internacionales</v>
      </c>
      <c r="N169">
        <f>IF(Table4[[#This Row],[SiglaObjEst]]=K168,N168+1,1)</f>
        <v>1</v>
      </c>
      <c r="O169" s="39" t="str">
        <f t="shared" si="2"/>
        <v>MMIYTGC.16.1</v>
      </c>
    </row>
    <row r="170" spans="8:15" ht="15" customHeight="1" x14ac:dyDescent="0.25">
      <c r="H170" s="37" t="s">
        <v>77</v>
      </c>
      <c r="I170" s="38" t="s">
        <v>299</v>
      </c>
      <c r="J170" s="38">
        <f>VLOOKUP(LEFT(Table4[[#This Row],[Objetivo estratégico]],255),Table2[[#All],[255 caracteres]:[CodObjEst]],3,FALSE)</f>
        <v>16</v>
      </c>
      <c r="K170" s="38" t="str">
        <f>CONCATENATE(VLOOKUP(Table4[[#This Row],[Jurisdicción]],Table5[#All],2,FALSE),".",Table4[[#This Row],[CodObjEst]])</f>
        <v>MMIYTGC.16</v>
      </c>
      <c r="L170" s="38" t="s">
        <v>333</v>
      </c>
      <c r="M170" s="38" t="str">
        <f>LEFT(Table4[[#This Row],[Objetivo operativo]],255)</f>
        <v>Deﬁnición y estimación de recursos</v>
      </c>
      <c r="N170">
        <f>IF(Table4[[#This Row],[SiglaObjEst]]=K169,N169+1,1)</f>
        <v>2</v>
      </c>
      <c r="O170" s="39" t="str">
        <f t="shared" si="2"/>
        <v>MMIYTGC.16.2</v>
      </c>
    </row>
    <row r="171" spans="8:15" ht="15" customHeight="1" x14ac:dyDescent="0.25">
      <c r="H171" s="37" t="s">
        <v>77</v>
      </c>
      <c r="I171" s="38" t="s">
        <v>299</v>
      </c>
      <c r="J171" s="38">
        <f>VLOOKUP(LEFT(Table4[[#This Row],[Objetivo estratégico]],255),Table2[[#All],[255 caracteres]:[CodObjEst]],3,FALSE)</f>
        <v>16</v>
      </c>
      <c r="K171" s="38" t="str">
        <f>CONCATENATE(VLOOKUP(Table4[[#This Row],[Jurisdicción]],Table5[#All],2,FALSE),".",Table4[[#This Row],[CodObjEst]])</f>
        <v>MMIYTGC.16</v>
      </c>
      <c r="L171" s="38" t="s">
        <v>345</v>
      </c>
      <c r="M171" s="38" t="str">
        <f>LEFT(Table4[[#This Row],[Objetivo operativo]],255)</f>
        <v>Desarrollo de planes operativos y estratégicos</v>
      </c>
      <c r="N171">
        <f>IF(Table4[[#This Row],[SiglaObjEst]]=K170,N170+1,1)</f>
        <v>3</v>
      </c>
      <c r="O171" s="39" t="str">
        <f t="shared" si="2"/>
        <v>MMIYTGC.16.3</v>
      </c>
    </row>
    <row r="172" spans="8:15" ht="15" customHeight="1" x14ac:dyDescent="0.25">
      <c r="H172" s="37" t="s">
        <v>77</v>
      </c>
      <c r="I172" s="38" t="s">
        <v>299</v>
      </c>
      <c r="J172" s="38">
        <f>VLOOKUP(LEFT(Table4[[#This Row],[Objetivo estratégico]],255),Table2[[#All],[255 caracteres]:[CodObjEst]],3,FALSE)</f>
        <v>16</v>
      </c>
      <c r="K172" s="38" t="str">
        <f>CONCATENATE(VLOOKUP(Table4[[#This Row],[Jurisdicción]],Table5[#All],2,FALSE),".",Table4[[#This Row],[CodObjEst]])</f>
        <v>MMIYTGC.16</v>
      </c>
      <c r="L172" s="38" t="s">
        <v>368</v>
      </c>
      <c r="M172" s="38" t="str">
        <f>LEFT(Table4[[#This Row],[Objetivo operativo]],255)</f>
        <v>Fortalecer la comunicación dentro de la comunidad local</v>
      </c>
      <c r="N172">
        <f>IF(Table4[[#This Row],[SiglaObjEst]]=K171,N171+1,1)</f>
        <v>4</v>
      </c>
      <c r="O172" s="39" t="str">
        <f t="shared" si="2"/>
        <v>MMIYTGC.16.4</v>
      </c>
    </row>
    <row r="173" spans="8:15" ht="15" customHeight="1" x14ac:dyDescent="0.25">
      <c r="H173" s="37" t="s">
        <v>77</v>
      </c>
      <c r="I173" s="38" t="s">
        <v>351</v>
      </c>
      <c r="J173" s="38">
        <f>VLOOKUP(LEFT(Table4[[#This Row],[Objetivo estratégico]],255),Table2[[#All],[255 caracteres]:[CodObjEst]],3,FALSE)</f>
        <v>17</v>
      </c>
      <c r="K173" s="38" t="str">
        <f>CONCATENATE(VLOOKUP(Table4[[#This Row],[Jurisdicción]],Table5[#All],2,FALSE),".",Table4[[#This Row],[CodObjEst]])</f>
        <v>MMIYTGC.17</v>
      </c>
      <c r="L173" s="38" t="s">
        <v>352</v>
      </c>
      <c r="M173" s="38" t="str">
        <f>LEFT(Table4[[#This Row],[Objetivo operativo]],255)</f>
        <v>Desarrollar el plan de Marca Ciudad</v>
      </c>
      <c r="N173">
        <f>IF(Table4[[#This Row],[SiglaObjEst]]=K172,N172+1,1)</f>
        <v>1</v>
      </c>
      <c r="O173" s="39" t="str">
        <f t="shared" si="2"/>
        <v>MMIYTGC.17.1</v>
      </c>
    </row>
    <row r="174" spans="8:15" ht="15" customHeight="1" x14ac:dyDescent="0.25">
      <c r="H174" s="37" t="s">
        <v>77</v>
      </c>
      <c r="I174" s="38" t="s">
        <v>351</v>
      </c>
      <c r="J174" s="38">
        <f>VLOOKUP(LEFT(Table4[[#This Row],[Objetivo estratégico]],255),Table2[[#All],[255 caracteres]:[CodObjEst]],3,FALSE)</f>
        <v>17</v>
      </c>
      <c r="K174" s="38" t="str">
        <f>CONCATENATE(VLOOKUP(Table4[[#This Row],[Jurisdicción]],Table5[#All],2,FALSE),".",Table4[[#This Row],[CodObjEst]])</f>
        <v>MMIYTGC.17</v>
      </c>
      <c r="L174" s="38" t="s">
        <v>353</v>
      </c>
      <c r="M174" s="38" t="str">
        <f>LEFT(Table4[[#This Row],[Objetivo operativo]],255)</f>
        <v>Ser sede de Eventos de Alta Visibilidad Mundial</v>
      </c>
      <c r="N174">
        <f>IF(Table4[[#This Row],[SiglaObjEst]]=K173,N173+1,1)</f>
        <v>2</v>
      </c>
      <c r="O174" s="39" t="str">
        <f t="shared" si="2"/>
        <v>MMIYTGC.17.2</v>
      </c>
    </row>
    <row r="175" spans="8:15" ht="15" customHeight="1" x14ac:dyDescent="0.25">
      <c r="H175" s="37" t="s">
        <v>77</v>
      </c>
      <c r="I175" s="38" t="s">
        <v>329</v>
      </c>
      <c r="J175" s="38">
        <f>VLOOKUP(LEFT(Table4[[#This Row],[Objetivo estratégico]],255),Table2[[#All],[255 caracteres]:[CodObjEst]],3,FALSE)</f>
        <v>18</v>
      </c>
      <c r="K175" s="38" t="str">
        <f>CONCATENATE(VLOOKUP(Table4[[#This Row],[Jurisdicción]],Table5[#All],2,FALSE),".",Table4[[#This Row],[CodObjEst]])</f>
        <v>MMIYTGC.18</v>
      </c>
      <c r="L175" s="38" t="s">
        <v>330</v>
      </c>
      <c r="M175" s="38" t="str">
        <f>LEFT(Table4[[#This Row],[Objetivo operativo]],255)</f>
        <v>Elaborar una política de desarrollo de nuevos distritos y áreas comerciales</v>
      </c>
      <c r="N175">
        <f>IF(Table4[[#This Row],[SiglaObjEst]]=K174,N174+1,1)</f>
        <v>1</v>
      </c>
      <c r="O175" s="39" t="str">
        <f t="shared" si="2"/>
        <v>MMIYTGC.18.1</v>
      </c>
    </row>
    <row r="176" spans="8:15" ht="15" customHeight="1" x14ac:dyDescent="0.25">
      <c r="H176" s="37" t="s">
        <v>77</v>
      </c>
      <c r="I176" s="38" t="s">
        <v>329</v>
      </c>
      <c r="J176" s="38">
        <f>VLOOKUP(LEFT(Table4[[#This Row],[Objetivo estratégico]],255),Table2[[#All],[255 caracteres]:[CodObjEst]],3,FALSE)</f>
        <v>18</v>
      </c>
      <c r="K176" s="38" t="str">
        <f>CONCATENATE(VLOOKUP(Table4[[#This Row],[Jurisdicción]],Table5[#All],2,FALSE),".",Table4[[#This Row],[CodObjEst]])</f>
        <v>MMIYTGC.18</v>
      </c>
      <c r="L176" s="38" t="s">
        <v>342</v>
      </c>
      <c r="M176" s="38" t="str">
        <f>LEFT(Table4[[#This Row],[Objetivo operativo]],255)</f>
        <v>Hacer de Bs As un destino relevante para la comunidad inversora internacional</v>
      </c>
      <c r="N176">
        <f>IF(Table4[[#This Row],[SiglaObjEst]]=K175,N175+1,1)</f>
        <v>2</v>
      </c>
      <c r="O176" s="39" t="str">
        <f t="shared" si="2"/>
        <v>MMIYTGC.18.2</v>
      </c>
    </row>
    <row r="177" spans="8:15" ht="15" customHeight="1" x14ac:dyDescent="0.25">
      <c r="H177" s="37" t="s">
        <v>77</v>
      </c>
      <c r="I177" s="38" t="s">
        <v>329</v>
      </c>
      <c r="J177" s="38">
        <f>VLOOKUP(LEFT(Table4[[#This Row],[Objetivo estratégico]],255),Table2[[#All],[255 caracteres]:[CodObjEst]],3,FALSE)</f>
        <v>18</v>
      </c>
      <c r="K177" s="38" t="str">
        <f>CONCATENATE(VLOOKUP(Table4[[#This Row],[Jurisdicción]],Table5[#All],2,FALSE),".",Table4[[#This Row],[CodObjEst]])</f>
        <v>MMIYTGC.18</v>
      </c>
      <c r="L177" s="38" t="s">
        <v>346</v>
      </c>
      <c r="M177" s="38" t="str">
        <f>LEFT(Table4[[#This Row],[Objetivo operativo]],255)</f>
        <v>Buscar firmas extranjeras que quieran basar sus operaciones globales en CABA Proveer un único punto de contacto de gestión, venta y aftercare</v>
      </c>
      <c r="N177">
        <f>IF(Table4[[#This Row],[SiglaObjEst]]=K176,N176+1,1)</f>
        <v>3</v>
      </c>
      <c r="O177" s="39" t="str">
        <f t="shared" si="2"/>
        <v>MMIYTGC.18.3</v>
      </c>
    </row>
    <row r="178" spans="8:15" ht="15" customHeight="1" x14ac:dyDescent="0.25">
      <c r="H178" s="37" t="s">
        <v>77</v>
      </c>
      <c r="I178" s="38" t="s">
        <v>329</v>
      </c>
      <c r="J178" s="38">
        <f>VLOOKUP(LEFT(Table4[[#This Row],[Objetivo estratégico]],255),Table2[[#All],[255 caracteres]:[CodObjEst]],3,FALSE)</f>
        <v>18</v>
      </c>
      <c r="K178" s="38" t="str">
        <f>CONCATENATE(VLOOKUP(Table4[[#This Row],[Jurisdicción]],Table5[#All],2,FALSE),".",Table4[[#This Row],[CodObjEst]])</f>
        <v>MMIYTGC.18</v>
      </c>
      <c r="L178" s="38" t="s">
        <v>347</v>
      </c>
      <c r="M178" s="38" t="str">
        <f>LEFT(Table4[[#This Row],[Objetivo operativo]],255)</f>
        <v>Proveer un único punto de contacto de gestión, venta y aftercare</v>
      </c>
      <c r="N178">
        <f>IF(Table4[[#This Row],[SiglaObjEst]]=K177,N177+1,1)</f>
        <v>4</v>
      </c>
      <c r="O178" s="39" t="str">
        <f t="shared" si="2"/>
        <v>MMIYTGC.18.4</v>
      </c>
    </row>
    <row r="179" spans="8:15" ht="15" customHeight="1" x14ac:dyDescent="0.25">
      <c r="H179" s="37" t="s">
        <v>77</v>
      </c>
      <c r="I179" s="38" t="s">
        <v>331</v>
      </c>
      <c r="J179" s="38">
        <f>VLOOKUP(LEFT(Table4[[#This Row],[Objetivo estratégico]],255),Table2[[#All],[255 caracteres]:[CodObjEst]],3,FALSE)</f>
        <v>19</v>
      </c>
      <c r="K179" s="38" t="str">
        <f>CONCATENATE(VLOOKUP(Table4[[#This Row],[Jurisdicción]],Table5[#All],2,FALSE),".",Table4[[#This Row],[CodObjEst]])</f>
        <v>MMIYTGC.19</v>
      </c>
      <c r="L179" s="38" t="s">
        <v>332</v>
      </c>
      <c r="M179" s="38" t="str">
        <f>LEFT(Table4[[#This Row],[Objetivo operativo]],255)</f>
        <v>Reglamentación y/o reforma de la ley de Iniciativas Público-Privadas</v>
      </c>
      <c r="N179">
        <f>IF(Table4[[#This Row],[SiglaObjEst]]=K178,N178+1,1)</f>
        <v>1</v>
      </c>
      <c r="O179" s="39" t="str">
        <f t="shared" si="2"/>
        <v>MMIYTGC.19.1</v>
      </c>
    </row>
    <row r="180" spans="8:15" ht="15" customHeight="1" x14ac:dyDescent="0.25">
      <c r="H180" s="37" t="s">
        <v>77</v>
      </c>
      <c r="I180" s="38" t="s">
        <v>331</v>
      </c>
      <c r="J180" s="38">
        <f>VLOOKUP(LEFT(Table4[[#This Row],[Objetivo estratégico]],255),Table2[[#All],[255 caracteres]:[CodObjEst]],3,FALSE)</f>
        <v>19</v>
      </c>
      <c r="K180" s="38" t="str">
        <f>CONCATENATE(VLOOKUP(Table4[[#This Row],[Jurisdicción]],Table5[#All],2,FALSE),".",Table4[[#This Row],[CodObjEst]])</f>
        <v>MMIYTGC.19</v>
      </c>
      <c r="L180" s="38" t="s">
        <v>343</v>
      </c>
      <c r="M180" s="38" t="str">
        <f>LEFT(Table4[[#This Row],[Objetivo operativo]],255)</f>
        <v>Financiamiento a Pymes y Start-Ups vía organismos multilaterales y Venture Capital</v>
      </c>
      <c r="N180">
        <f>IF(Table4[[#This Row],[SiglaObjEst]]=K179,N179+1,1)</f>
        <v>2</v>
      </c>
      <c r="O180" s="39" t="str">
        <f t="shared" si="2"/>
        <v>MMIYTGC.19.2</v>
      </c>
    </row>
    <row r="181" spans="8:15" ht="15" customHeight="1" x14ac:dyDescent="0.25">
      <c r="H181" s="37" t="s">
        <v>77</v>
      </c>
      <c r="I181" s="38" t="s">
        <v>331</v>
      </c>
      <c r="J181" s="38">
        <f>VLOOKUP(LEFT(Table4[[#This Row],[Objetivo estratégico]],255),Table2[[#All],[255 caracteres]:[CodObjEst]],3,FALSE)</f>
        <v>19</v>
      </c>
      <c r="K181" s="38" t="str">
        <f>CONCATENATE(VLOOKUP(Table4[[#This Row],[Jurisdicción]],Table5[#All],2,FALSE),".",Table4[[#This Row],[CodObjEst]])</f>
        <v>MMIYTGC.19</v>
      </c>
      <c r="L181" s="38" t="s">
        <v>344</v>
      </c>
      <c r="M181" s="38" t="str">
        <f>LEFT(Table4[[#This Row],[Objetivo operativo]],255)</f>
        <v>Utilizar “Crowdfunding” como instrumento  de Iniciativa Público-Privada</v>
      </c>
      <c r="N181">
        <f>IF(Table4[[#This Row],[SiglaObjEst]]=K180,N180+1,1)</f>
        <v>3</v>
      </c>
      <c r="O181" s="39" t="str">
        <f t="shared" si="2"/>
        <v>MMIYTGC.19.3</v>
      </c>
    </row>
    <row r="182" spans="8:15" ht="15" customHeight="1" x14ac:dyDescent="0.25">
      <c r="H182" s="37" t="s">
        <v>77</v>
      </c>
      <c r="I182" s="38" t="s">
        <v>326</v>
      </c>
      <c r="J182" s="38">
        <f>VLOOKUP(LEFT(Table4[[#This Row],[Objetivo estratégico]],255),Table2[[#All],[255 caracteres]:[CodObjEst]],3,FALSE)</f>
        <v>2</v>
      </c>
      <c r="K182" s="38" t="str">
        <f>CONCATENATE(VLOOKUP(Table4[[#This Row],[Jurisdicción]],Table5[#All],2,FALSE),".",Table4[[#This Row],[CodObjEst]])</f>
        <v>MMIYTGC.2</v>
      </c>
      <c r="L182" s="38" t="s">
        <v>327</v>
      </c>
      <c r="M182" s="38" t="str">
        <f>LEFT(Table4[[#This Row],[Objetivo operativo]],255)</f>
        <v>Difundir y dar a conocer el proyecto Buenos Aires 2018</v>
      </c>
      <c r="N182">
        <f>IF(Table4[[#This Row],[SiglaObjEst]]=K181,N181+1,1)</f>
        <v>1</v>
      </c>
      <c r="O182" s="39" t="str">
        <f t="shared" si="2"/>
        <v>MMIYTGC.2.1</v>
      </c>
    </row>
    <row r="183" spans="8:15" ht="15" customHeight="1" x14ac:dyDescent="0.25">
      <c r="H183" s="37" t="s">
        <v>77</v>
      </c>
      <c r="I183" s="38" t="s">
        <v>326</v>
      </c>
      <c r="J183" s="38">
        <f>VLOOKUP(LEFT(Table4[[#This Row],[Objetivo estratégico]],255),Table2[[#All],[255 caracteres]:[CodObjEst]],3,FALSE)</f>
        <v>2</v>
      </c>
      <c r="K183" s="38" t="str">
        <f>CONCATENATE(VLOOKUP(Table4[[#This Row],[Jurisdicción]],Table5[#All],2,FALSE),".",Table4[[#This Row],[CodObjEst]])</f>
        <v>MMIYTGC.2</v>
      </c>
      <c r="L183" s="38" t="s">
        <v>328</v>
      </c>
      <c r="M183" s="38" t="str">
        <f>LEFT(Table4[[#This Row],[Objetivo operativo]],255)</f>
        <v>Relevamiento y deﬁnición de la infraestructura tecnológica necesaria</v>
      </c>
      <c r="N183">
        <f>IF(Table4[[#This Row],[SiglaObjEst]]=K182,N182+1,1)</f>
        <v>2</v>
      </c>
      <c r="O183" s="39" t="str">
        <f t="shared" si="2"/>
        <v>MMIYTGC.2.2</v>
      </c>
    </row>
    <row r="184" spans="8:15" ht="15" customHeight="1" x14ac:dyDescent="0.25">
      <c r="H184" s="37" t="s">
        <v>77</v>
      </c>
      <c r="I184" s="38" t="s">
        <v>326</v>
      </c>
      <c r="J184" s="38">
        <f>VLOOKUP(LEFT(Table4[[#This Row],[Objetivo estratégico]],255),Table2[[#All],[255 caracteres]:[CodObjEst]],3,FALSE)</f>
        <v>2</v>
      </c>
      <c r="K184" s="38" t="str">
        <f>CONCATENATE(VLOOKUP(Table4[[#This Row],[Jurisdicción]],Table5[#All],2,FALSE),".",Table4[[#This Row],[CodObjEst]])</f>
        <v>MMIYTGC.2</v>
      </c>
      <c r="L184" s="38" t="s">
        <v>339</v>
      </c>
      <c r="M184" s="38" t="str">
        <f>LEFT(Table4[[#This Row],[Objetivo operativo]],255)</f>
        <v>Desarrollo de la versión ﬁnal del Venue Master Plan</v>
      </c>
      <c r="N184">
        <f>IF(Table4[[#This Row],[SiglaObjEst]]=K183,N183+1,1)</f>
        <v>3</v>
      </c>
      <c r="O184" s="39" t="str">
        <f t="shared" si="2"/>
        <v>MMIYTGC.2.3</v>
      </c>
    </row>
    <row r="185" spans="8:15" ht="15" customHeight="1" x14ac:dyDescent="0.25">
      <c r="H185" s="37" t="s">
        <v>77</v>
      </c>
      <c r="I185" s="38" t="s">
        <v>289</v>
      </c>
      <c r="J185" s="38">
        <f>VLOOKUP(LEFT(Table4[[#This Row],[Objetivo estratégico]],255),Table2[[#All],[255 caracteres]:[CodObjEst]],3,FALSE)</f>
        <v>20</v>
      </c>
      <c r="K185" s="38" t="str">
        <f>CONCATENATE(VLOOKUP(Table4[[#This Row],[Jurisdicción]],Table5[#All],2,FALSE),".",Table4[[#This Row],[CodObjEst]])</f>
        <v>MMIYTGC.20</v>
      </c>
      <c r="L185" s="38" t="s">
        <v>290</v>
      </c>
      <c r="M185" s="38" t="str">
        <f>LEFT(Table4[[#This Row],[Objetivo operativo]],255)</f>
        <v>Implementar las mejores prácticas de sustentabildad en el Gobierno de la Ciudad de Buenos Aires.</v>
      </c>
      <c r="N185">
        <f>IF(Table4[[#This Row],[SiglaObjEst]]=K184,N184+1,1)</f>
        <v>1</v>
      </c>
      <c r="O185" s="39" t="str">
        <f t="shared" si="2"/>
        <v>MMIYTGC.20.1</v>
      </c>
    </row>
    <row r="186" spans="8:15" ht="15" customHeight="1" x14ac:dyDescent="0.25">
      <c r="H186" s="37" t="s">
        <v>77</v>
      </c>
      <c r="I186" s="38" t="s">
        <v>289</v>
      </c>
      <c r="J186" s="38">
        <f>VLOOKUP(LEFT(Table4[[#This Row],[Objetivo estratégico]],255),Table2[[#All],[255 caracteres]:[CodObjEst]],3,FALSE)</f>
        <v>20</v>
      </c>
      <c r="K186" s="38" t="str">
        <f>CONCATENATE(VLOOKUP(Table4[[#This Row],[Jurisdicción]],Table5[#All],2,FALSE),".",Table4[[#This Row],[CodObjEst]])</f>
        <v>MMIYTGC.20</v>
      </c>
      <c r="L186" s="38" t="s">
        <v>291</v>
      </c>
      <c r="M186" s="38" t="str">
        <f>LEFT(Table4[[#This Row],[Objetivo operativo]],255)</f>
        <v>Generar soluciones a la problemática de los residuos sólidos urbanos a través de la creacion de Estaciones Automáticas de Reciclado.</v>
      </c>
      <c r="N186">
        <f>IF(Table4[[#This Row],[SiglaObjEst]]=K185,N185+1,1)</f>
        <v>2</v>
      </c>
      <c r="O186" s="39" t="str">
        <f t="shared" si="2"/>
        <v>MMIYTGC.20.2</v>
      </c>
    </row>
    <row r="187" spans="8:15" ht="15" customHeight="1" x14ac:dyDescent="0.25">
      <c r="H187" s="37" t="s">
        <v>77</v>
      </c>
      <c r="I187" s="38" t="s">
        <v>289</v>
      </c>
      <c r="J187" s="38">
        <f>VLOOKUP(LEFT(Table4[[#This Row],[Objetivo estratégico]],255),Table2[[#All],[255 caracteres]:[CodObjEst]],3,FALSE)</f>
        <v>20</v>
      </c>
      <c r="K187" s="38" t="str">
        <f>CONCATENATE(VLOOKUP(Table4[[#This Row],[Jurisdicción]],Table5[#All],2,FALSE),".",Table4[[#This Row],[CodObjEst]])</f>
        <v>MMIYTGC.20</v>
      </c>
      <c r="L187" s="38" t="s">
        <v>357</v>
      </c>
      <c r="M187" s="38" t="str">
        <f>LEFT(Table4[[#This Row],[Objetivo operativo]],255)</f>
        <v>Promover la sustentabilidad en base a desarrollo de productos innovadores.</v>
      </c>
      <c r="N187">
        <f>IF(Table4[[#This Row],[SiglaObjEst]]=K186,N186+1,1)</f>
        <v>3</v>
      </c>
      <c r="O187" s="39" t="str">
        <f t="shared" si="2"/>
        <v>MMIYTGC.20.3</v>
      </c>
    </row>
    <row r="188" spans="8:15" ht="15" customHeight="1" x14ac:dyDescent="0.25">
      <c r="H188" s="37" t="s">
        <v>77</v>
      </c>
      <c r="I188" s="38" t="s">
        <v>361</v>
      </c>
      <c r="J188" s="38">
        <f>VLOOKUP(LEFT(Table4[[#This Row],[Objetivo estratégico]],255),Table2[[#All],[255 caracteres]:[CodObjEst]],3,FALSE)</f>
        <v>21</v>
      </c>
      <c r="K188" s="38" t="str">
        <f>CONCATENATE(VLOOKUP(Table4[[#This Row],[Jurisdicción]],Table5[#All],2,FALSE),".",Table4[[#This Row],[CodObjEst]])</f>
        <v>MMIYTGC.21</v>
      </c>
      <c r="L188" s="38" t="s">
        <v>362</v>
      </c>
      <c r="M188" s="38" t="str">
        <f>LEFT(Table4[[#This Row],[Objetivo operativo]],255)</f>
        <v>Potenciar la calidad de la oferta turística</v>
      </c>
      <c r="N188">
        <f>IF(Table4[[#This Row],[SiglaObjEst]]=K187,N187+1,1)</f>
        <v>1</v>
      </c>
      <c r="O188" s="39" t="str">
        <f t="shared" si="2"/>
        <v>MMIYTGC.21.1</v>
      </c>
    </row>
    <row r="189" spans="8:15" ht="15" customHeight="1" x14ac:dyDescent="0.25">
      <c r="H189" s="37" t="s">
        <v>77</v>
      </c>
      <c r="I189" s="38" t="s">
        <v>361</v>
      </c>
      <c r="J189" s="38">
        <f>VLOOKUP(LEFT(Table4[[#This Row],[Objetivo estratégico]],255),Table2[[#All],[255 caracteres]:[CodObjEst]],3,FALSE)</f>
        <v>21</v>
      </c>
      <c r="K189" s="38" t="str">
        <f>CONCATENATE(VLOOKUP(Table4[[#This Row],[Jurisdicción]],Table5[#All],2,FALSE),".",Table4[[#This Row],[CodObjEst]])</f>
        <v>MMIYTGC.21</v>
      </c>
      <c r="L189" s="38" t="s">
        <v>363</v>
      </c>
      <c r="M189" s="38" t="str">
        <f>LEFT(Table4[[#This Row],[Objetivo operativo]],255)</f>
        <v>Desarrollar nuevas experiencias turísticas alineadas a los objetivos de Ciudad Verde e Inteligente de CABA</v>
      </c>
      <c r="N189">
        <f>IF(Table4[[#This Row],[SiglaObjEst]]=K188,N188+1,1)</f>
        <v>2</v>
      </c>
      <c r="O189" s="39" t="str">
        <f t="shared" si="2"/>
        <v>MMIYTGC.21.2</v>
      </c>
    </row>
    <row r="190" spans="8:15" ht="15" customHeight="1" x14ac:dyDescent="0.25">
      <c r="H190" s="37" t="s">
        <v>77</v>
      </c>
      <c r="I190" s="38" t="s">
        <v>355</v>
      </c>
      <c r="J190" s="38">
        <f>VLOOKUP(LEFT(Table4[[#This Row],[Objetivo estratégico]],255),Table2[[#All],[255 caracteres]:[CodObjEst]],3,FALSE)</f>
        <v>22</v>
      </c>
      <c r="K190" s="38" t="str">
        <f>CONCATENATE(VLOOKUP(Table4[[#This Row],[Jurisdicción]],Table5[#All],2,FALSE),".",Table4[[#This Row],[CodObjEst]])</f>
        <v>MMIYTGC.22</v>
      </c>
      <c r="L190" s="38" t="s">
        <v>356</v>
      </c>
      <c r="M190" s="38" t="str">
        <f>LEFT(Table4[[#This Row],[Objetivo operativo]],255)</f>
        <v>Ampliar la Infraestructura Inteligente</v>
      </c>
      <c r="N190">
        <f>IF(Table4[[#This Row],[SiglaObjEst]]=K189,N189+1,1)</f>
        <v>1</v>
      </c>
      <c r="O190" s="39" t="str">
        <f t="shared" si="2"/>
        <v>MMIYTGC.22.1</v>
      </c>
    </row>
    <row r="191" spans="8:15" ht="15" customHeight="1" x14ac:dyDescent="0.25">
      <c r="H191" s="37" t="s">
        <v>77</v>
      </c>
      <c r="I191" s="38" t="s">
        <v>355</v>
      </c>
      <c r="J191" s="38">
        <f>VLOOKUP(LEFT(Table4[[#This Row],[Objetivo estratégico]],255),Table2[[#All],[255 caracteres]:[CodObjEst]],3,FALSE)</f>
        <v>22</v>
      </c>
      <c r="K191" s="38" t="str">
        <f>CONCATENATE(VLOOKUP(Table4[[#This Row],[Jurisdicción]],Table5[#All],2,FALSE),".",Table4[[#This Row],[CodObjEst]])</f>
        <v>MMIYTGC.22</v>
      </c>
      <c r="L191" s="38" t="s">
        <v>360</v>
      </c>
      <c r="M191" s="38" t="str">
        <f>LEFT(Table4[[#This Row],[Objetivo operativo]],255)</f>
        <v>Promover la inclusión social a través de la tecnología.</v>
      </c>
      <c r="N191">
        <f>IF(Table4[[#This Row],[SiglaObjEst]]=K190,N190+1,1)</f>
        <v>2</v>
      </c>
      <c r="O191" s="39" t="str">
        <f t="shared" si="2"/>
        <v>MMIYTGC.22.2</v>
      </c>
    </row>
    <row r="192" spans="8:15" ht="15" customHeight="1" x14ac:dyDescent="0.25">
      <c r="H192" s="37" t="s">
        <v>77</v>
      </c>
      <c r="I192" s="38" t="s">
        <v>307</v>
      </c>
      <c r="J192" s="38">
        <f>VLOOKUP(LEFT(Table4[[#This Row],[Objetivo estratégico]],255),Table2[[#All],[255 caracteres]:[CodObjEst]],3,FALSE)</f>
        <v>3</v>
      </c>
      <c r="K192" s="38" t="str">
        <f>CONCATENATE(VLOOKUP(Table4[[#This Row],[Jurisdicción]],Table5[#All],2,FALSE),".",Table4[[#This Row],[CodObjEst]])</f>
        <v>MMIYTGC.3</v>
      </c>
      <c r="L192" s="38" t="s">
        <v>308</v>
      </c>
      <c r="M192" s="38" t="str">
        <f>LEFT(Table4[[#This Row],[Objetivo operativo]],255)</f>
        <v>Promover al emprendimiento (de base tecnológica, cultura y social) y el trabajo productivo como motor de desarrollo económico</v>
      </c>
      <c r="N192">
        <f>IF(Table4[[#This Row],[SiglaObjEst]]=K191,N191+1,1)</f>
        <v>1</v>
      </c>
      <c r="O192" s="39" t="str">
        <f t="shared" si="2"/>
        <v>MMIYTGC.3.1</v>
      </c>
    </row>
    <row r="193" spans="8:15" ht="15" customHeight="1" x14ac:dyDescent="0.25">
      <c r="H193" s="37" t="s">
        <v>77</v>
      </c>
      <c r="I193" s="38" t="s">
        <v>307</v>
      </c>
      <c r="J193" s="38">
        <f>VLOOKUP(LEFT(Table4[[#This Row],[Objetivo estratégico]],255),Table2[[#All],[255 caracteres]:[CodObjEst]],3,FALSE)</f>
        <v>3</v>
      </c>
      <c r="K193" s="38" t="str">
        <f>CONCATENATE(VLOOKUP(Table4[[#This Row],[Jurisdicción]],Table5[#All],2,FALSE),".",Table4[[#This Row],[CodObjEst]])</f>
        <v>MMIYTGC.3</v>
      </c>
      <c r="L193" s="38" t="s">
        <v>309</v>
      </c>
      <c r="M193" s="38" t="str">
        <f>LEFT(Table4[[#This Row],[Objetivo operativo]],255)</f>
        <v>Fortalecer el ecosistema emprendedor local</v>
      </c>
      <c r="N193">
        <f>IF(Table4[[#This Row],[SiglaObjEst]]=K192,N192+1,1)</f>
        <v>2</v>
      </c>
      <c r="O193" s="39" t="str">
        <f t="shared" si="2"/>
        <v>MMIYTGC.3.2</v>
      </c>
    </row>
    <row r="194" spans="8:15" ht="15" customHeight="1" x14ac:dyDescent="0.25">
      <c r="H194" s="37" t="s">
        <v>77</v>
      </c>
      <c r="I194" s="38" t="s">
        <v>307</v>
      </c>
      <c r="J194" s="38">
        <f>VLOOKUP(LEFT(Table4[[#This Row],[Objetivo estratégico]],255),Table2[[#All],[255 caracteres]:[CodObjEst]],3,FALSE)</f>
        <v>3</v>
      </c>
      <c r="K194" s="38" t="str">
        <f>CONCATENATE(VLOOKUP(Table4[[#This Row],[Jurisdicción]],Table5[#All],2,FALSE),".",Table4[[#This Row],[CodObjEst]])</f>
        <v>MMIYTGC.3</v>
      </c>
      <c r="L194" s="38" t="s">
        <v>310</v>
      </c>
      <c r="M194" s="38" t="str">
        <f>LEFT(Table4[[#This Row],[Objetivo operativo]],255)</f>
        <v>Detectar y acompañar a emprendedores de alto impacto</v>
      </c>
      <c r="N194">
        <f>IF(Table4[[#This Row],[SiglaObjEst]]=K193,N193+1,1)</f>
        <v>3</v>
      </c>
      <c r="O194" s="39" t="str">
        <f t="shared" ref="O194:O257" si="3">CONCATENATE(K:K,".",N:N)</f>
        <v>MMIYTGC.3.3</v>
      </c>
    </row>
    <row r="195" spans="8:15" ht="15" customHeight="1" x14ac:dyDescent="0.25">
      <c r="H195" s="37" t="s">
        <v>77</v>
      </c>
      <c r="I195" s="38" t="s">
        <v>303</v>
      </c>
      <c r="J195" s="38">
        <f>VLOOKUP(LEFT(Table4[[#This Row],[Objetivo estratégico]],255),Table2[[#All],[255 caracteres]:[CodObjEst]],3,FALSE)</f>
        <v>4</v>
      </c>
      <c r="K195" s="38" t="str">
        <f>CONCATENATE(VLOOKUP(Table4[[#This Row],[Jurisdicción]],Table5[#All],2,FALSE),".",Table4[[#This Row],[CodObjEst]])</f>
        <v>MMIYTGC.4</v>
      </c>
      <c r="L195" s="38" t="s">
        <v>304</v>
      </c>
      <c r="M195" s="38" t="str">
        <f>LEFT(Table4[[#This Row],[Objetivo operativo]],255)</f>
        <v>Estimular el espiritu y la actitud creativa, innovadora y emprendedora</v>
      </c>
      <c r="N195">
        <f>IF(Table4[[#This Row],[SiglaObjEst]]=K194,N194+1,1)</f>
        <v>1</v>
      </c>
      <c r="O195" s="39" t="str">
        <f t="shared" si="3"/>
        <v>MMIYTGC.4.1</v>
      </c>
    </row>
    <row r="196" spans="8:15" ht="15" customHeight="1" x14ac:dyDescent="0.25">
      <c r="H196" s="37" t="s">
        <v>77</v>
      </c>
      <c r="I196" s="38" t="s">
        <v>303</v>
      </c>
      <c r="J196" s="38">
        <f>VLOOKUP(LEFT(Table4[[#This Row],[Objetivo estratégico]],255),Table2[[#All],[255 caracteres]:[CodObjEst]],3,FALSE)</f>
        <v>4</v>
      </c>
      <c r="K196" s="38" t="str">
        <f>CONCATENATE(VLOOKUP(Table4[[#This Row],[Jurisdicción]],Table5[#All],2,FALSE),".",Table4[[#This Row],[CodObjEst]])</f>
        <v>MMIYTGC.4</v>
      </c>
      <c r="L196" s="38" t="s">
        <v>305</v>
      </c>
      <c r="M196" s="38" t="str">
        <f>LEFT(Table4[[#This Row],[Objetivo operativo]],255)</f>
        <v>Identificar, conectar y potenciar el talento local con el país y el mundo</v>
      </c>
      <c r="N196">
        <f>IF(Table4[[#This Row],[SiglaObjEst]]=K195,N195+1,1)</f>
        <v>2</v>
      </c>
      <c r="O196" s="39" t="str">
        <f t="shared" si="3"/>
        <v>MMIYTGC.4.2</v>
      </c>
    </row>
    <row r="197" spans="8:15" ht="15" customHeight="1" x14ac:dyDescent="0.25">
      <c r="H197" s="37" t="s">
        <v>77</v>
      </c>
      <c r="I197" s="38" t="s">
        <v>334</v>
      </c>
      <c r="J197" s="38">
        <f>VLOOKUP(LEFT(Table4[[#This Row],[Objetivo estratégico]],255),Table2[[#All],[255 caracteres]:[CodObjEst]],3,FALSE)</f>
        <v>5</v>
      </c>
      <c r="K197" s="38" t="str">
        <f>CONCATENATE(VLOOKUP(Table4[[#This Row],[Jurisdicción]],Table5[#All],2,FALSE),".",Table4[[#This Row],[CodObjEst]])</f>
        <v>MMIYTGC.5</v>
      </c>
      <c r="L197" s="38" t="s">
        <v>335</v>
      </c>
      <c r="M197" s="38" t="str">
        <f>LEFT(Table4[[#This Row],[Objetivo operativo]],255)</f>
        <v>Ser un estado presente en el dialogo para la prevención de conflictos</v>
      </c>
      <c r="N197">
        <f>IF(Table4[[#This Row],[SiglaObjEst]]=K196,N196+1,1)</f>
        <v>1</v>
      </c>
      <c r="O197" s="39" t="str">
        <f t="shared" si="3"/>
        <v>MMIYTGC.5.1</v>
      </c>
    </row>
    <row r="198" spans="8:15" ht="15" customHeight="1" x14ac:dyDescent="0.25">
      <c r="H198" s="37" t="s">
        <v>77</v>
      </c>
      <c r="I198" s="38" t="s">
        <v>348</v>
      </c>
      <c r="J198" s="38">
        <f>VLOOKUP(LEFT(Table4[[#This Row],[Objetivo estratégico]],255),Table2[[#All],[255 caracteres]:[CodObjEst]],3,FALSE)</f>
        <v>6</v>
      </c>
      <c r="K198" s="38" t="str">
        <f>CONCATENATE(VLOOKUP(Table4[[#This Row],[Jurisdicción]],Table5[#All],2,FALSE),".",Table4[[#This Row],[CodObjEst]])</f>
        <v>MMIYTGC.6</v>
      </c>
      <c r="L198" s="38" t="s">
        <v>349</v>
      </c>
      <c r="M198" s="38" t="str">
        <f>LEFT(Table4[[#This Row],[Objetivo operativo]],255)</f>
        <v>Generar Bases de Datos Inteligente.</v>
      </c>
      <c r="N198">
        <f>IF(Table4[[#This Row],[SiglaObjEst]]=K197,N197+1,1)</f>
        <v>1</v>
      </c>
      <c r="O198" s="39" t="str">
        <f t="shared" si="3"/>
        <v>MMIYTGC.6.1</v>
      </c>
    </row>
    <row r="199" spans="8:15" ht="15" customHeight="1" x14ac:dyDescent="0.25">
      <c r="H199" s="37" t="s">
        <v>77</v>
      </c>
      <c r="I199" s="38" t="s">
        <v>348</v>
      </c>
      <c r="J199" s="38">
        <f>VLOOKUP(LEFT(Table4[[#This Row],[Objetivo estratégico]],255),Table2[[#All],[255 caracteres]:[CodObjEst]],3,FALSE)</f>
        <v>6</v>
      </c>
      <c r="K199" s="38" t="str">
        <f>CONCATENATE(VLOOKUP(Table4[[#This Row],[Jurisdicción]],Table5[#All],2,FALSE),".",Table4[[#This Row],[CodObjEst]])</f>
        <v>MMIYTGC.6</v>
      </c>
      <c r="L199" s="38" t="s">
        <v>350</v>
      </c>
      <c r="M199" s="38" t="str">
        <f>LEFT(Table4[[#This Row],[Objetivo operativo]],255)</f>
        <v>Potenciar el uso y la comunicación de la Plataforma Digital (Web y Móvil).</v>
      </c>
      <c r="N199">
        <f>IF(Table4[[#This Row],[SiglaObjEst]]=K198,N198+1,1)</f>
        <v>2</v>
      </c>
      <c r="O199" s="39" t="str">
        <f t="shared" si="3"/>
        <v>MMIYTGC.6.2</v>
      </c>
    </row>
    <row r="200" spans="8:15" ht="15" customHeight="1" x14ac:dyDescent="0.25">
      <c r="H200" s="37" t="s">
        <v>77</v>
      </c>
      <c r="I200" s="38" t="s">
        <v>348</v>
      </c>
      <c r="J200" s="38">
        <f>VLOOKUP(LEFT(Table4[[#This Row],[Objetivo estratégico]],255),Table2[[#All],[255 caracteres]:[CodObjEst]],3,FALSE)</f>
        <v>6</v>
      </c>
      <c r="K200" s="38" t="str">
        <f>CONCATENATE(VLOOKUP(Table4[[#This Row],[Jurisdicción]],Table5[#All],2,FALSE),".",Table4[[#This Row],[CodObjEst]])</f>
        <v>MMIYTGC.6</v>
      </c>
      <c r="L200" s="38" t="s">
        <v>354</v>
      </c>
      <c r="M200" s="38" t="str">
        <f>LEFT(Table4[[#This Row],[Objetivo operativo]],255)</f>
        <v>Promover la transparencia y la apertura de la información.</v>
      </c>
      <c r="N200">
        <f>IF(Table4[[#This Row],[SiglaObjEst]]=K199,N199+1,1)</f>
        <v>3</v>
      </c>
      <c r="O200" s="39" t="str">
        <f t="shared" si="3"/>
        <v>MMIYTGC.6.3</v>
      </c>
    </row>
    <row r="201" spans="8:15" ht="15" customHeight="1" x14ac:dyDescent="0.25">
      <c r="H201" s="37" t="s">
        <v>77</v>
      </c>
      <c r="I201" s="38" t="s">
        <v>292</v>
      </c>
      <c r="J201" s="38">
        <f>VLOOKUP(LEFT(Table4[[#This Row],[Objetivo estratégico]],255),Table2[[#All],[255 caracteres]:[CodObjEst]],3,FALSE)</f>
        <v>7</v>
      </c>
      <c r="K201" s="38" t="str">
        <f>CONCATENATE(VLOOKUP(Table4[[#This Row],[Jurisdicción]],Table5[#All],2,FALSE),".",Table4[[#This Row],[CodObjEst]])</f>
        <v>MMIYTGC.7</v>
      </c>
      <c r="L201" s="38" t="s">
        <v>293</v>
      </c>
      <c r="M201" s="38" t="str">
        <f>LEFT(Table4[[#This Row],[Objetivo operativo]],255)</f>
        <v>Desarrollar mercados y segmentos junto con el sector privado</v>
      </c>
      <c r="N201">
        <f>IF(Table4[[#This Row],[SiglaObjEst]]=K200,N200+1,1)</f>
        <v>1</v>
      </c>
      <c r="O201" s="39" t="str">
        <f t="shared" si="3"/>
        <v>MMIYTGC.7.1</v>
      </c>
    </row>
    <row r="202" spans="8:15" ht="15" customHeight="1" x14ac:dyDescent="0.25">
      <c r="H202" s="37" t="s">
        <v>77</v>
      </c>
      <c r="I202" s="38" t="s">
        <v>292</v>
      </c>
      <c r="J202" s="38">
        <f>VLOOKUP(LEFT(Table4[[#This Row],[Objetivo estratégico]],255),Table2[[#All],[255 caracteres]:[CodObjEst]],3,FALSE)</f>
        <v>7</v>
      </c>
      <c r="K202" s="38" t="str">
        <f>CONCATENATE(VLOOKUP(Table4[[#This Row],[Jurisdicción]],Table5[#All],2,FALSE),".",Table4[[#This Row],[CodObjEst]])</f>
        <v>MMIYTGC.7</v>
      </c>
      <c r="L202" s="38" t="s">
        <v>296</v>
      </c>
      <c r="M202" s="38" t="str">
        <f>LEFT(Table4[[#This Row],[Objetivo operativo]],255)</f>
        <v>Impulsar experiencias turísticas únicas en Buenos Aires para cada segmento y promocionarlas</v>
      </c>
      <c r="N202">
        <f>IF(Table4[[#This Row],[SiglaObjEst]]=K201,N201+1,1)</f>
        <v>2</v>
      </c>
      <c r="O202" s="39" t="str">
        <f t="shared" si="3"/>
        <v>MMIYTGC.7.2</v>
      </c>
    </row>
    <row r="203" spans="8:15" ht="15" customHeight="1" x14ac:dyDescent="0.25">
      <c r="H203" s="37" t="s">
        <v>77</v>
      </c>
      <c r="I203" s="38" t="s">
        <v>292</v>
      </c>
      <c r="J203" s="38">
        <f>VLOOKUP(LEFT(Table4[[#This Row],[Objetivo estratégico]],255),Table2[[#All],[255 caracteres]:[CodObjEst]],3,FALSE)</f>
        <v>7</v>
      </c>
      <c r="K203" s="38" t="str">
        <f>CONCATENATE(VLOOKUP(Table4[[#This Row],[Jurisdicción]],Table5[#All],2,FALSE),".",Table4[[#This Row],[CodObjEst]])</f>
        <v>MMIYTGC.7</v>
      </c>
      <c r="L203" s="38" t="s">
        <v>364</v>
      </c>
      <c r="M203" s="38" t="str">
        <f>LEFT(Table4[[#This Row],[Objetivo operativo]],255)</f>
        <v>Potenciar el posicionamiento del Centro de Convenciones de Buenos Aires</v>
      </c>
      <c r="N203">
        <f>IF(Table4[[#This Row],[SiglaObjEst]]=K202,N202+1,1)</f>
        <v>3</v>
      </c>
      <c r="O203" s="39" t="str">
        <f t="shared" si="3"/>
        <v>MMIYTGC.7.3</v>
      </c>
    </row>
    <row r="204" spans="8:15" ht="15" customHeight="1" x14ac:dyDescent="0.25">
      <c r="H204" s="37" t="s">
        <v>77</v>
      </c>
      <c r="I204" s="38" t="s">
        <v>324</v>
      </c>
      <c r="J204" s="38">
        <f>VLOOKUP(LEFT(Table4[[#This Row],[Objetivo estratégico]],255),Table2[[#All],[255 caracteres]:[CodObjEst]],3,FALSE)</f>
        <v>8</v>
      </c>
      <c r="K204" s="38" t="str">
        <f>CONCATENATE(VLOOKUP(Table4[[#This Row],[Jurisdicción]],Table5[#All],2,FALSE),".",Table4[[#This Row],[CodObjEst]])</f>
        <v>MMIYTGC.8</v>
      </c>
      <c r="L204" s="38" t="s">
        <v>325</v>
      </c>
      <c r="M204" s="38" t="str">
        <f>LEFT(Table4[[#This Row],[Objetivo operativo]],255)</f>
        <v>Fortalecer la comunicación en medios tradicionales y digitales</v>
      </c>
      <c r="N204">
        <f>IF(Table4[[#This Row],[SiglaObjEst]]=K203,N203+1,1)</f>
        <v>1</v>
      </c>
      <c r="O204" s="39" t="str">
        <f t="shared" si="3"/>
        <v>MMIYTGC.8.1</v>
      </c>
    </row>
    <row r="205" spans="8:15" ht="15" customHeight="1" x14ac:dyDescent="0.25">
      <c r="H205" s="37" t="s">
        <v>77</v>
      </c>
      <c r="I205" s="38" t="s">
        <v>324</v>
      </c>
      <c r="J205" s="38">
        <f>VLOOKUP(LEFT(Table4[[#This Row],[Objetivo estratégico]],255),Table2[[#All],[255 caracteres]:[CodObjEst]],3,FALSE)</f>
        <v>8</v>
      </c>
      <c r="K205" s="38" t="str">
        <f>CONCATENATE(VLOOKUP(Table4[[#This Row],[Jurisdicción]],Table5[#All],2,FALSE),".",Table4[[#This Row],[CodObjEst]])</f>
        <v>MMIYTGC.8</v>
      </c>
      <c r="L205" s="38" t="s">
        <v>365</v>
      </c>
      <c r="M205" s="38" t="str">
        <f>LEFT(Table4[[#This Row],[Objetivo operativo]],255)</f>
        <v>Celebrar eventos de difusión e iniciación deportiva</v>
      </c>
      <c r="N205">
        <f>IF(Table4[[#This Row],[SiglaObjEst]]=K204,N204+1,1)</f>
        <v>2</v>
      </c>
      <c r="O205" s="39" t="str">
        <f t="shared" si="3"/>
        <v>MMIYTGC.8.2</v>
      </c>
    </row>
    <row r="206" spans="8:15" ht="15" customHeight="1" x14ac:dyDescent="0.25">
      <c r="H206" s="37" t="s">
        <v>77</v>
      </c>
      <c r="I206" s="38" t="s">
        <v>324</v>
      </c>
      <c r="J206" s="38">
        <f>VLOOKUP(LEFT(Table4[[#This Row],[Objetivo estratégico]],255),Table2[[#All],[255 caracteres]:[CodObjEst]],3,FALSE)</f>
        <v>8</v>
      </c>
      <c r="K206" s="38" t="str">
        <f>CONCATENATE(VLOOKUP(Table4[[#This Row],[Jurisdicción]],Table5[#All],2,FALSE),".",Table4[[#This Row],[CodObjEst]])</f>
        <v>MMIYTGC.8</v>
      </c>
      <c r="L206" s="38" t="s">
        <v>369</v>
      </c>
      <c r="M206" s="38" t="str">
        <f>LEFT(Table4[[#This Row],[Objetivo operativo]],255)</f>
        <v>Continuar y fortalecer las actividades en las escuelas</v>
      </c>
      <c r="N206">
        <f>IF(Table4[[#This Row],[SiglaObjEst]]=K205,N205+1,1)</f>
        <v>3</v>
      </c>
      <c r="O206" s="39" t="str">
        <f t="shared" si="3"/>
        <v>MMIYTGC.8.3</v>
      </c>
    </row>
    <row r="207" spans="8:15" ht="15" customHeight="1" x14ac:dyDescent="0.25">
      <c r="H207" s="37" t="s">
        <v>77</v>
      </c>
      <c r="I207" s="38" t="s">
        <v>311</v>
      </c>
      <c r="J207" s="38">
        <f>VLOOKUP(LEFT(Table4[[#This Row],[Objetivo estratégico]],255),Table2[[#All],[255 caracteres]:[CodObjEst]],3,FALSE)</f>
        <v>9</v>
      </c>
      <c r="K207" s="38" t="str">
        <f>CONCATENATE(VLOOKUP(Table4[[#This Row],[Jurisdicción]],Table5[#All],2,FALSE),".",Table4[[#This Row],[CodObjEst]])</f>
        <v>MMIYTGC.9</v>
      </c>
      <c r="L207" s="38" t="s">
        <v>312</v>
      </c>
      <c r="M207" s="38" t="str">
        <f>LEFT(Table4[[#This Row],[Objetivo operativo]],255)</f>
        <v>Generar espacios de intecambio y promoción de las industrias a nivel local</v>
      </c>
      <c r="N207">
        <f>IF(Table4[[#This Row],[SiglaObjEst]]=K206,N206+1,1)</f>
        <v>1</v>
      </c>
      <c r="O207" s="39" t="str">
        <f t="shared" si="3"/>
        <v>MMIYTGC.9.1</v>
      </c>
    </row>
    <row r="208" spans="8:15" ht="15" customHeight="1" x14ac:dyDescent="0.25">
      <c r="H208" s="37" t="s">
        <v>77</v>
      </c>
      <c r="I208" s="38" t="s">
        <v>311</v>
      </c>
      <c r="J208" s="38">
        <f>VLOOKUP(LEFT(Table4[[#This Row],[Objetivo estratégico]],255),Table2[[#All],[255 caracteres]:[CodObjEst]],3,FALSE)</f>
        <v>9</v>
      </c>
      <c r="K208" s="38" t="str">
        <f>CONCATENATE(VLOOKUP(Table4[[#This Row],[Jurisdicción]],Table5[#All],2,FALSE),".",Table4[[#This Row],[CodObjEst]])</f>
        <v>MMIYTGC.9</v>
      </c>
      <c r="L208" s="38" t="s">
        <v>313</v>
      </c>
      <c r="M208" s="38" t="str">
        <f>LEFT(Table4[[#This Row],[Objetivo operativo]],255)</f>
        <v>Incorporar capacidades tecnológicas, creativas y de comercio exterior en emprendedores, Pymes, Empresas y otras instituciones y aumentar su competitividad</v>
      </c>
      <c r="N208">
        <f>IF(Table4[[#This Row],[SiglaObjEst]]=K207,N207+1,1)</f>
        <v>2</v>
      </c>
      <c r="O208" s="39" t="str">
        <f t="shared" si="3"/>
        <v>MMIYTGC.9.2</v>
      </c>
    </row>
    <row r="209" spans="8:15" ht="15" customHeight="1" x14ac:dyDescent="0.25">
      <c r="H209" s="37" t="s">
        <v>77</v>
      </c>
      <c r="I209" s="38" t="s">
        <v>311</v>
      </c>
      <c r="J209" s="38">
        <f>VLOOKUP(LEFT(Table4[[#This Row],[Objetivo estratégico]],255),Table2[[#All],[255 caracteres]:[CodObjEst]],3,FALSE)</f>
        <v>9</v>
      </c>
      <c r="K209" s="38" t="str">
        <f>CONCATENATE(VLOOKUP(Table4[[#This Row],[Jurisdicción]],Table5[#All],2,FALSE),".",Table4[[#This Row],[CodObjEst]])</f>
        <v>MMIYTGC.9</v>
      </c>
      <c r="L209" s="38" t="s">
        <v>314</v>
      </c>
      <c r="M209" s="38" t="str">
        <f>LEFT(Table4[[#This Row],[Objetivo operativo]],255)</f>
        <v>Potenciar y afianzar el desarrollo de las industrias creativas en la ciudad, de la mano de los Distritos</v>
      </c>
      <c r="N209">
        <f>IF(Table4[[#This Row],[SiglaObjEst]]=K208,N208+1,1)</f>
        <v>3</v>
      </c>
      <c r="O209" s="39" t="str">
        <f t="shared" si="3"/>
        <v>MMIYTGC.9.3</v>
      </c>
    </row>
    <row r="210" spans="8:15" ht="15" customHeight="1" x14ac:dyDescent="0.25">
      <c r="H210" s="37" t="s">
        <v>77</v>
      </c>
      <c r="I210" s="38" t="s">
        <v>311</v>
      </c>
      <c r="J210" s="38">
        <f>VLOOKUP(LEFT(Table4[[#This Row],[Objetivo estratégico]],255),Table2[[#All],[255 caracteres]:[CodObjEst]],3,FALSE)</f>
        <v>9</v>
      </c>
      <c r="K210" s="38" t="str">
        <f>CONCATENATE(VLOOKUP(Table4[[#This Row],[Jurisdicción]],Table5[#All],2,FALSE),".",Table4[[#This Row],[CodObjEst]])</f>
        <v>MMIYTGC.9</v>
      </c>
      <c r="L210" s="38" t="s">
        <v>315</v>
      </c>
      <c r="M210" s="38" t="str">
        <f>LEFT(Table4[[#This Row],[Objetivo operativo]],255)</f>
        <v>Promover y aumentar la internalización de las industrias estratégicas</v>
      </c>
      <c r="N210">
        <f>IF(Table4[[#This Row],[SiglaObjEst]]=K209,N209+1,1)</f>
        <v>4</v>
      </c>
      <c r="O210" s="39" t="str">
        <f t="shared" si="3"/>
        <v>MMIYTGC.9.4</v>
      </c>
    </row>
    <row r="211" spans="8:15" ht="15" customHeight="1" x14ac:dyDescent="0.25">
      <c r="H211" s="37" t="s">
        <v>78</v>
      </c>
      <c r="I211" s="38" t="s">
        <v>372</v>
      </c>
      <c r="J211" s="38">
        <f>VLOOKUP(LEFT(Table4[[#This Row],[Objetivo estratégico]],255),Table2[[#All],[255 caracteres]:[CodObjEst]],3,FALSE)</f>
        <v>1</v>
      </c>
      <c r="K211" s="38" t="str">
        <f>CONCATENATE(VLOOKUP(Table4[[#This Row],[Jurisdicción]],Table5[#All],2,FALSE),".",Table4[[#This Row],[CodObjEst]])</f>
        <v>MSGC.1</v>
      </c>
      <c r="L211" s="38" t="s">
        <v>373</v>
      </c>
      <c r="M211" s="38" t="str">
        <f>LEFT(Table4[[#This Row],[Objetivo operativo]],255)</f>
        <v>Plan Integral de Seguridad</v>
      </c>
      <c r="N211">
        <f>IF(Table4[[#This Row],[SiglaObjEst]]=K210,N210+1,1)</f>
        <v>1</v>
      </c>
      <c r="O211" s="39" t="str">
        <f t="shared" si="3"/>
        <v>MSGC.1.1</v>
      </c>
    </row>
    <row r="212" spans="8:15" ht="15" customHeight="1" x14ac:dyDescent="0.25">
      <c r="H212" s="37" t="s">
        <v>78</v>
      </c>
      <c r="I212" s="38" t="s">
        <v>372</v>
      </c>
      <c r="J212" s="38">
        <f>VLOOKUP(LEFT(Table4[[#This Row],[Objetivo estratégico]],255),Table2[[#All],[255 caracteres]:[CodObjEst]],3,FALSE)</f>
        <v>1</v>
      </c>
      <c r="K212" s="38" t="str">
        <f>CONCATENATE(VLOOKUP(Table4[[#This Row],[Jurisdicción]],Table5[#All],2,FALSE),".",Table4[[#This Row],[CodObjEst]])</f>
        <v>MSGC.1</v>
      </c>
      <c r="L212" s="38" t="s">
        <v>389</v>
      </c>
      <c r="M212" s="38" t="str">
        <f>LEFT(Table4[[#This Row],[Objetivo operativo]],255)</f>
        <v>Coordinación con la Agencia Gubernamental de Control</v>
      </c>
      <c r="N212">
        <f>IF(Table4[[#This Row],[SiglaObjEst]]=K211,N211+1,1)</f>
        <v>2</v>
      </c>
      <c r="O212" s="39" t="str">
        <f t="shared" si="3"/>
        <v>MSGC.1.2</v>
      </c>
    </row>
    <row r="213" spans="8:15" ht="15" customHeight="1" x14ac:dyDescent="0.25">
      <c r="H213" s="37" t="s">
        <v>78</v>
      </c>
      <c r="I213" s="38" t="s">
        <v>372</v>
      </c>
      <c r="J213" s="38">
        <f>VLOOKUP(LEFT(Table4[[#This Row],[Objetivo estratégico]],255),Table2[[#All],[255 caracteres]:[CodObjEst]],3,FALSE)</f>
        <v>1</v>
      </c>
      <c r="K213" s="38" t="str">
        <f>CONCATENATE(VLOOKUP(Table4[[#This Row],[Jurisdicción]],Table5[#All],2,FALSE),".",Table4[[#This Row],[CodObjEst]])</f>
        <v>MSGC.1</v>
      </c>
      <c r="L213" s="38" t="s">
        <v>390</v>
      </c>
      <c r="M213" s="38" t="str">
        <f>LEFT(Table4[[#This Row],[Objetivo operativo]],255)</f>
        <v>Mejora del sistema de atención en el AMBA</v>
      </c>
      <c r="N213">
        <f>IF(Table4[[#This Row],[SiglaObjEst]]=K212,N212+1,1)</f>
        <v>3</v>
      </c>
      <c r="O213" s="39" t="str">
        <f t="shared" si="3"/>
        <v>MSGC.1.3</v>
      </c>
    </row>
    <row r="214" spans="8:15" ht="15" customHeight="1" x14ac:dyDescent="0.25">
      <c r="H214" s="37" t="s">
        <v>78</v>
      </c>
      <c r="I214" s="38" t="s">
        <v>372</v>
      </c>
      <c r="J214" s="38">
        <f>VLOOKUP(LEFT(Table4[[#This Row],[Objetivo estratégico]],255),Table2[[#All],[255 caracteres]:[CodObjEst]],3,FALSE)</f>
        <v>1</v>
      </c>
      <c r="K214" s="38" t="str">
        <f>CONCATENATE(VLOOKUP(Table4[[#This Row],[Jurisdicción]],Table5[#All],2,FALSE),".",Table4[[#This Row],[CodObjEst]])</f>
        <v>MSGC.1</v>
      </c>
      <c r="L214" s="38" t="s">
        <v>391</v>
      </c>
      <c r="M214" s="38" t="str">
        <f>LEFT(Table4[[#This Row],[Objetivo operativo]],255)</f>
        <v>Delegación de compentencias de regulación y fiscalización</v>
      </c>
      <c r="N214">
        <f>IF(Table4[[#This Row],[SiglaObjEst]]=K213,N213+1,1)</f>
        <v>4</v>
      </c>
      <c r="O214" s="39" t="str">
        <f t="shared" si="3"/>
        <v>MSGC.1.4</v>
      </c>
    </row>
    <row r="215" spans="8:15" ht="15" customHeight="1" x14ac:dyDescent="0.25">
      <c r="H215" s="37" t="s">
        <v>78</v>
      </c>
      <c r="I215" s="38" t="s">
        <v>372</v>
      </c>
      <c r="J215" s="38">
        <f>VLOOKUP(LEFT(Table4[[#This Row],[Objetivo estratégico]],255),Table2[[#All],[255 caracteres]:[CodObjEst]],3,FALSE)</f>
        <v>1</v>
      </c>
      <c r="K215" s="38" t="str">
        <f>CONCATENATE(VLOOKUP(Table4[[#This Row],[Jurisdicción]],Table5[#All],2,FALSE),".",Table4[[#This Row],[CodObjEst]])</f>
        <v>MSGC.1</v>
      </c>
      <c r="L215" s="38" t="s">
        <v>392</v>
      </c>
      <c r="M215" s="38" t="str">
        <f>LEFT(Table4[[#This Row],[Objetivo operativo]],255)</f>
        <v>Acuerdos interministeriales</v>
      </c>
      <c r="N215">
        <f>IF(Table4[[#This Row],[SiglaObjEst]]=K214,N214+1,1)</f>
        <v>5</v>
      </c>
      <c r="O215" s="39" t="str">
        <f t="shared" si="3"/>
        <v>MSGC.1.5</v>
      </c>
    </row>
    <row r="216" spans="8:15" ht="15" customHeight="1" x14ac:dyDescent="0.25">
      <c r="H216" s="37" t="s">
        <v>78</v>
      </c>
      <c r="I216" s="38" t="s">
        <v>374</v>
      </c>
      <c r="J216" s="38">
        <f>VLOOKUP(LEFT(Table4[[#This Row],[Objetivo estratégico]],255),Table2[[#All],[255 caracteres]:[CodObjEst]],3,FALSE)</f>
        <v>2</v>
      </c>
      <c r="K216" s="38" t="str">
        <f>CONCATENATE(VLOOKUP(Table4[[#This Row],[Jurisdicción]],Table5[#All],2,FALSE),".",Table4[[#This Row],[CodObjEst]])</f>
        <v>MSGC.2</v>
      </c>
      <c r="L216" s="38" t="s">
        <v>375</v>
      </c>
      <c r="M216" s="38" t="str">
        <f>LEFT(Table4[[#This Row],[Objetivo operativo]],255)</f>
        <v>Fortalecer la red de APS</v>
      </c>
      <c r="N216">
        <f>IF(Table4[[#This Row],[SiglaObjEst]]=K215,N215+1,1)</f>
        <v>1</v>
      </c>
      <c r="O216" s="39" t="str">
        <f t="shared" si="3"/>
        <v>MSGC.2.1</v>
      </c>
    </row>
    <row r="217" spans="8:15" ht="15" customHeight="1" x14ac:dyDescent="0.25">
      <c r="H217" s="37" t="s">
        <v>78</v>
      </c>
      <c r="I217" s="38" t="s">
        <v>374</v>
      </c>
      <c r="J217" s="38">
        <f>VLOOKUP(LEFT(Table4[[#This Row],[Objetivo estratégico]],255),Table2[[#All],[255 caracteres]:[CodObjEst]],3,FALSE)</f>
        <v>2</v>
      </c>
      <c r="K217" s="38" t="str">
        <f>CONCATENATE(VLOOKUP(Table4[[#This Row],[Jurisdicción]],Table5[#All],2,FALSE),".",Table4[[#This Row],[CodObjEst]])</f>
        <v>MSGC.2</v>
      </c>
      <c r="L217" s="38" t="s">
        <v>376</v>
      </c>
      <c r="M217" s="38" t="str">
        <f>LEFT(Table4[[#This Row],[Objetivo operativo]],255)</f>
        <v>Potenciar la estrategia de salud comunitaria</v>
      </c>
      <c r="N217">
        <f>IF(Table4[[#This Row],[SiglaObjEst]]=K216,N216+1,1)</f>
        <v>2</v>
      </c>
      <c r="O217" s="39" t="str">
        <f t="shared" si="3"/>
        <v>MSGC.2.2</v>
      </c>
    </row>
    <row r="218" spans="8:15" ht="15" customHeight="1" x14ac:dyDescent="0.25">
      <c r="H218" s="37" t="s">
        <v>78</v>
      </c>
      <c r="I218" s="38" t="s">
        <v>374</v>
      </c>
      <c r="J218" s="38">
        <f>VLOOKUP(LEFT(Table4[[#This Row],[Objetivo estratégico]],255),Table2[[#All],[255 caracteres]:[CodObjEst]],3,FALSE)</f>
        <v>2</v>
      </c>
      <c r="K218" s="38" t="str">
        <f>CONCATENATE(VLOOKUP(Table4[[#This Row],[Jurisdicción]],Table5[#All],2,FALSE),".",Table4[[#This Row],[CodObjEst]])</f>
        <v>MSGC.2</v>
      </c>
      <c r="L218" s="38" t="s">
        <v>380</v>
      </c>
      <c r="M218" s="38" t="str">
        <f>LEFT(Table4[[#This Row],[Objetivo operativo]],255)</f>
        <v>Crear servicios ambulatorios extrahospitalarios en red</v>
      </c>
      <c r="N218">
        <f>IF(Table4[[#This Row],[SiglaObjEst]]=K217,N217+1,1)</f>
        <v>3</v>
      </c>
      <c r="O218" s="39" t="str">
        <f t="shared" si="3"/>
        <v>MSGC.2.3</v>
      </c>
    </row>
    <row r="219" spans="8:15" ht="15" customHeight="1" x14ac:dyDescent="0.25">
      <c r="H219" s="37" t="s">
        <v>78</v>
      </c>
      <c r="I219" s="38" t="s">
        <v>381</v>
      </c>
      <c r="J219" s="38">
        <f>VLOOKUP(LEFT(Table4[[#This Row],[Objetivo estratégico]],255),Table2[[#All],[255 caracteres]:[CodObjEst]],3,FALSE)</f>
        <v>3</v>
      </c>
      <c r="K219" s="38" t="str">
        <f>CONCATENATE(VLOOKUP(Table4[[#This Row],[Jurisdicción]],Table5[#All],2,FALSE),".",Table4[[#This Row],[CodObjEst]])</f>
        <v>MSGC.3</v>
      </c>
      <c r="L219" s="38" t="s">
        <v>382</v>
      </c>
      <c r="M219" s="38" t="str">
        <f>LEFT(Table4[[#This Row],[Objetivo operativo]],255)</f>
        <v>Diseño Plan Integral 2030</v>
      </c>
      <c r="N219">
        <f>IF(Table4[[#This Row],[SiglaObjEst]]=K218,N218+1,1)</f>
        <v>1</v>
      </c>
      <c r="O219" s="39" t="str">
        <f t="shared" si="3"/>
        <v>MSGC.3.1</v>
      </c>
    </row>
    <row r="220" spans="8:15" ht="15" customHeight="1" x14ac:dyDescent="0.25">
      <c r="H220" s="37" t="s">
        <v>78</v>
      </c>
      <c r="I220" s="38" t="s">
        <v>381</v>
      </c>
      <c r="J220" s="38">
        <f>VLOOKUP(LEFT(Table4[[#This Row],[Objetivo estratégico]],255),Table2[[#All],[255 caracteres]:[CodObjEst]],3,FALSE)</f>
        <v>3</v>
      </c>
      <c r="K220" s="38" t="str">
        <f>CONCATENATE(VLOOKUP(Table4[[#This Row],[Jurisdicción]],Table5[#All],2,FALSE),".",Table4[[#This Row],[CodObjEst]])</f>
        <v>MSGC.3</v>
      </c>
      <c r="L220" s="38" t="s">
        <v>383</v>
      </c>
      <c r="M220" s="38" t="str">
        <f>LEFT(Table4[[#This Row],[Objetivo operativo]],255)</f>
        <v>Finalización de Obras Críticas</v>
      </c>
      <c r="N220">
        <f>IF(Table4[[#This Row],[SiglaObjEst]]=K219,N219+1,1)</f>
        <v>2</v>
      </c>
      <c r="O220" s="39" t="str">
        <f t="shared" si="3"/>
        <v>MSGC.3.2</v>
      </c>
    </row>
    <row r="221" spans="8:15" ht="15" customHeight="1" x14ac:dyDescent="0.25">
      <c r="H221" s="37" t="s">
        <v>78</v>
      </c>
      <c r="I221" s="38" t="s">
        <v>381</v>
      </c>
      <c r="J221" s="38">
        <f>VLOOKUP(LEFT(Table4[[#This Row],[Objetivo estratégico]],255),Table2[[#All],[255 caracteres]:[CodObjEst]],3,FALSE)</f>
        <v>3</v>
      </c>
      <c r="K221" s="38" t="str">
        <f>CONCATENATE(VLOOKUP(Table4[[#This Row],[Jurisdicción]],Table5[#All],2,FALSE),".",Table4[[#This Row],[CodObjEst]])</f>
        <v>MSGC.3</v>
      </c>
      <c r="L221" s="38" t="s">
        <v>384</v>
      </c>
      <c r="M221" s="38" t="str">
        <f>LEFT(Table4[[#This Row],[Objetivo operativo]],255)</f>
        <v>Crear Master Plan de Obras 2030</v>
      </c>
      <c r="N221">
        <f>IF(Table4[[#This Row],[SiglaObjEst]]=K220,N220+1,1)</f>
        <v>3</v>
      </c>
      <c r="O221" s="39" t="str">
        <f t="shared" si="3"/>
        <v>MSGC.3.3</v>
      </c>
    </row>
    <row r="222" spans="8:15" ht="15" customHeight="1" x14ac:dyDescent="0.25">
      <c r="H222" s="37" t="s">
        <v>78</v>
      </c>
      <c r="I222" s="38" t="s">
        <v>381</v>
      </c>
      <c r="J222" s="38">
        <f>VLOOKUP(LEFT(Table4[[#This Row],[Objetivo estratégico]],255),Table2[[#All],[255 caracteres]:[CodObjEst]],3,FALSE)</f>
        <v>3</v>
      </c>
      <c r="K222" s="38" t="str">
        <f>CONCATENATE(VLOOKUP(Table4[[#This Row],[Jurisdicción]],Table5[#All],2,FALSE),".",Table4[[#This Row],[CodObjEst]])</f>
        <v>MSGC.3</v>
      </c>
      <c r="L222" s="38" t="s">
        <v>385</v>
      </c>
      <c r="M222" s="38" t="str">
        <f>LEFT(Table4[[#This Row],[Objetivo operativo]],255)</f>
        <v>Rediseñar los sistemas de guardias, traslados y SAME</v>
      </c>
      <c r="N222">
        <f>IF(Table4[[#This Row],[SiglaObjEst]]=K221,N221+1,1)</f>
        <v>4</v>
      </c>
      <c r="O222" s="39" t="str">
        <f t="shared" si="3"/>
        <v>MSGC.3.4</v>
      </c>
    </row>
    <row r="223" spans="8:15" ht="15" customHeight="1" x14ac:dyDescent="0.25">
      <c r="H223" s="37" t="s">
        <v>78</v>
      </c>
      <c r="I223" s="38" t="s">
        <v>386</v>
      </c>
      <c r="J223" s="38">
        <f>VLOOKUP(LEFT(Table4[[#This Row],[Objetivo estratégico]],255),Table2[[#All],[255 caracteres]:[CodObjEst]],3,FALSE)</f>
        <v>4</v>
      </c>
      <c r="K223" s="38" t="str">
        <f>CONCATENATE(VLOOKUP(Table4[[#This Row],[Jurisdicción]],Table5[#All],2,FALSE),".",Table4[[#This Row],[CodObjEst]])</f>
        <v>MSGC.4</v>
      </c>
      <c r="L223" s="38" t="s">
        <v>387</v>
      </c>
      <c r="M223" s="38" t="str">
        <f>LEFT(Table4[[#This Row],[Objetivo operativo]],255)</f>
        <v>Incrementar la eficiencia del gasto</v>
      </c>
      <c r="N223">
        <f>IF(Table4[[#This Row],[SiglaObjEst]]=K222,N222+1,1)</f>
        <v>1</v>
      </c>
      <c r="O223" s="39" t="str">
        <f t="shared" si="3"/>
        <v>MSGC.4.1</v>
      </c>
    </row>
    <row r="224" spans="8:15" ht="15" customHeight="1" x14ac:dyDescent="0.25">
      <c r="H224" s="37" t="s">
        <v>78</v>
      </c>
      <c r="I224" s="38" t="s">
        <v>386</v>
      </c>
      <c r="J224" s="38">
        <f>VLOOKUP(LEFT(Table4[[#This Row],[Objetivo estratégico]],255),Table2[[#All],[255 caracteres]:[CodObjEst]],3,FALSE)</f>
        <v>4</v>
      </c>
      <c r="K224" s="38" t="str">
        <f>CONCATENATE(VLOOKUP(Table4[[#This Row],[Jurisdicción]],Table5[#All],2,FALSE),".",Table4[[#This Row],[CodObjEst]])</f>
        <v>MSGC.4</v>
      </c>
      <c r="L224" s="38" t="s">
        <v>388</v>
      </c>
      <c r="M224" s="38" t="str">
        <f>LEFT(Table4[[#This Row],[Objetivo operativo]],255)</f>
        <v>Aumentar el ingreso de terceros financiadores</v>
      </c>
      <c r="N224">
        <f>IF(Table4[[#This Row],[SiglaObjEst]]=K223,N223+1,1)</f>
        <v>2</v>
      </c>
      <c r="O224" s="39" t="str">
        <f t="shared" si="3"/>
        <v>MSGC.4.2</v>
      </c>
    </row>
    <row r="225" spans="8:15" ht="15" customHeight="1" x14ac:dyDescent="0.25">
      <c r="H225" s="37" t="s">
        <v>78</v>
      </c>
      <c r="I225" s="38" t="s">
        <v>370</v>
      </c>
      <c r="J225" s="38">
        <f>VLOOKUP(LEFT(Table4[[#This Row],[Objetivo estratégico]],255),Table2[[#All],[255 caracteres]:[CodObjEst]],3,FALSE)</f>
        <v>5</v>
      </c>
      <c r="K225" s="38" t="str">
        <f>CONCATENATE(VLOOKUP(Table4[[#This Row],[Jurisdicción]],Table5[#All],2,FALSE),".",Table4[[#This Row],[CodObjEst]])</f>
        <v>MSGC.5</v>
      </c>
      <c r="L225" s="38" t="s">
        <v>371</v>
      </c>
      <c r="M225" s="38" t="str">
        <f>LEFT(Table4[[#This Row],[Objetivo operativo]],255)</f>
        <v>Ley de Historia Clínica Única Electrónica</v>
      </c>
      <c r="N225">
        <f>IF(Table4[[#This Row],[SiglaObjEst]]=K224,N224+1,1)</f>
        <v>1</v>
      </c>
      <c r="O225" s="39" t="str">
        <f t="shared" si="3"/>
        <v>MSGC.5.1</v>
      </c>
    </row>
    <row r="226" spans="8:15" ht="15" customHeight="1" x14ac:dyDescent="0.25">
      <c r="H226" s="37" t="s">
        <v>78</v>
      </c>
      <c r="I226" s="38" t="s">
        <v>370</v>
      </c>
      <c r="J226" s="38">
        <f>VLOOKUP(LEFT(Table4[[#This Row],[Objetivo estratégico]],255),Table2[[#All],[255 caracteres]:[CodObjEst]],3,FALSE)</f>
        <v>5</v>
      </c>
      <c r="K226" s="38" t="str">
        <f>CONCATENATE(VLOOKUP(Table4[[#This Row],[Jurisdicción]],Table5[#All],2,FALSE),".",Table4[[#This Row],[CodObjEst]])</f>
        <v>MSGC.5</v>
      </c>
      <c r="L226" s="38" t="s">
        <v>377</v>
      </c>
      <c r="M226" s="38" t="str">
        <f>LEFT(Table4[[#This Row],[Objetivo operativo]],255)</f>
        <v>Historia clínica electrónica única</v>
      </c>
      <c r="N226">
        <f>IF(Table4[[#This Row],[SiglaObjEst]]=K225,N225+1,1)</f>
        <v>2</v>
      </c>
      <c r="O226" s="39" t="str">
        <f t="shared" si="3"/>
        <v>MSGC.5.2</v>
      </c>
    </row>
    <row r="227" spans="8:15" ht="15" customHeight="1" x14ac:dyDescent="0.25">
      <c r="H227" s="37" t="s">
        <v>78</v>
      </c>
      <c r="I227" s="38" t="s">
        <v>370</v>
      </c>
      <c r="J227" s="38">
        <f>VLOOKUP(LEFT(Table4[[#This Row],[Objetivo estratégico]],255),Table2[[#All],[255 caracteres]:[CodObjEst]],3,FALSE)</f>
        <v>5</v>
      </c>
      <c r="K227" s="38" t="str">
        <f>CONCATENATE(VLOOKUP(Table4[[#This Row],[Jurisdicción]],Table5[#All],2,FALSE),".",Table4[[#This Row],[CodObjEst]])</f>
        <v>MSGC.5</v>
      </c>
      <c r="L227" s="38" t="s">
        <v>378</v>
      </c>
      <c r="M227" s="38" t="str">
        <f>LEFT(Table4[[#This Row],[Objetivo operativo]],255)</f>
        <v>Estrategia de turnos y sistemas gubernamentales de salud</v>
      </c>
      <c r="N227">
        <f>IF(Table4[[#This Row],[SiglaObjEst]]=K226,N226+1,1)</f>
        <v>3</v>
      </c>
      <c r="O227" s="39" t="str">
        <f t="shared" si="3"/>
        <v>MSGC.5.3</v>
      </c>
    </row>
    <row r="228" spans="8:15" ht="15" customHeight="1" x14ac:dyDescent="0.25">
      <c r="H228" s="37" t="s">
        <v>78</v>
      </c>
      <c r="I228" s="38" t="s">
        <v>370</v>
      </c>
      <c r="J228" s="38">
        <f>VLOOKUP(LEFT(Table4[[#This Row],[Objetivo estratégico]],255),Table2[[#All],[255 caracteres]:[CodObjEst]],3,FALSE)</f>
        <v>5</v>
      </c>
      <c r="K228" s="38" t="str">
        <f>CONCATENATE(VLOOKUP(Table4[[#This Row],[Jurisdicción]],Table5[#All],2,FALSE),".",Table4[[#This Row],[CodObjEst]])</f>
        <v>MSGC.5</v>
      </c>
      <c r="L228" s="38" t="s">
        <v>379</v>
      </c>
      <c r="M228" s="38" t="str">
        <f>LEFT(Table4[[#This Row],[Objetivo operativo]],255)</f>
        <v>Salud Móvil y Comunicación Ciudadana</v>
      </c>
      <c r="N228">
        <f>IF(Table4[[#This Row],[SiglaObjEst]]=K227,N227+1,1)</f>
        <v>4</v>
      </c>
      <c r="O228" s="39" t="str">
        <f t="shared" si="3"/>
        <v>MSGC.5.4</v>
      </c>
    </row>
    <row r="229" spans="8:15" ht="15" customHeight="1" x14ac:dyDescent="0.25">
      <c r="H229" s="37" t="s">
        <v>994</v>
      </c>
      <c r="I229" s="38" t="s">
        <v>395</v>
      </c>
      <c r="J229" s="38">
        <f>VLOOKUP(LEFT(Table4[[#This Row],[Objetivo estratégico]],255),Table2[[#All],[255 caracteres]:[CodObjEst]],3,FALSE)</f>
        <v>1</v>
      </c>
      <c r="K229" s="38" t="str">
        <f>CONCATENATE(VLOOKUP(Table4[[#This Row],[Jurisdicción]],Table5[#All],2,FALSE),".",Table4[[#This Row],[CodObjEst]])</f>
        <v>SECCCYFP.1</v>
      </c>
      <c r="L229" s="38" t="s">
        <v>396</v>
      </c>
      <c r="M229" s="38" t="str">
        <f>LEFT(Table4[[#This Row],[Objetivo operativo]],255)</f>
        <v>Generar y fomentar el sentido de pertenencia y compromiso ciudadano valorando el espacio público.</v>
      </c>
      <c r="N229">
        <f>IF(Table4[[#This Row],[SiglaObjEst]]=K228,N228+1,1)</f>
        <v>1</v>
      </c>
      <c r="O229" s="39" t="str">
        <f t="shared" si="3"/>
        <v>SECCCYFP.1.1</v>
      </c>
    </row>
    <row r="230" spans="8:15" ht="15" customHeight="1" x14ac:dyDescent="0.25">
      <c r="H230" s="37" t="s">
        <v>994</v>
      </c>
      <c r="I230" s="38" t="s">
        <v>395</v>
      </c>
      <c r="J230" s="38">
        <f>VLOOKUP(LEFT(Table4[[#This Row],[Objetivo estratégico]],255),Table2[[#All],[255 caracteres]:[CodObjEst]],3,FALSE)</f>
        <v>1</v>
      </c>
      <c r="K230" s="38" t="str">
        <f>CONCATENATE(VLOOKUP(Table4[[#This Row],[Jurisdicción]],Table5[#All],2,FALSE),".",Table4[[#This Row],[CodObjEst]])</f>
        <v>SECCCYFP.1</v>
      </c>
      <c r="L230" s="38" t="s">
        <v>397</v>
      </c>
      <c r="M230" s="38" t="str">
        <f>LEFT(Table4[[#This Row],[Objetivo operativo]],255)</f>
        <v>Coordinar vínculos de relacionamiento estratégico con el sector empresario e instituciones del tercer sector.</v>
      </c>
      <c r="N230">
        <f>IF(Table4[[#This Row],[SiglaObjEst]]=K229,N229+1,1)</f>
        <v>2</v>
      </c>
      <c r="O230" s="39" t="str">
        <f t="shared" si="3"/>
        <v>SECCCYFP.1.2</v>
      </c>
    </row>
    <row r="231" spans="8:15" ht="15" customHeight="1" x14ac:dyDescent="0.25">
      <c r="H231" s="37" t="s">
        <v>994</v>
      </c>
      <c r="I231" s="38" t="s">
        <v>395</v>
      </c>
      <c r="J231" s="38">
        <f>VLOOKUP(LEFT(Table4[[#This Row],[Objetivo estratégico]],255),Table2[[#All],[255 caracteres]:[CodObjEst]],3,FALSE)</f>
        <v>1</v>
      </c>
      <c r="K231" s="38" t="str">
        <f>CONCATENATE(VLOOKUP(Table4[[#This Row],[Jurisdicción]],Table5[#All],2,FALSE),".",Table4[[#This Row],[CodObjEst]])</f>
        <v>SECCCYFP.1</v>
      </c>
      <c r="L231" s="38" t="s">
        <v>398</v>
      </c>
      <c r="M231" s="38" t="str">
        <f>LEFT(Table4[[#This Row],[Objetivo operativo]],255)</f>
        <v>Generar cambios culturales que promuevan la convivencia y participación.</v>
      </c>
      <c r="N231">
        <f>IF(Table4[[#This Row],[SiglaObjEst]]=K230,N230+1,1)</f>
        <v>3</v>
      </c>
      <c r="O231" s="39" t="str">
        <f t="shared" si="3"/>
        <v>SECCCYFP.1.3</v>
      </c>
    </row>
    <row r="232" spans="8:15" ht="15" customHeight="1" x14ac:dyDescent="0.25">
      <c r="H232" s="37" t="s">
        <v>994</v>
      </c>
      <c r="I232" s="38" t="s">
        <v>393</v>
      </c>
      <c r="J232" s="38">
        <f>VLOOKUP(LEFT(Table4[[#This Row],[Objetivo estratégico]],255),Table2[[#All],[255 caracteres]:[CodObjEst]],3,FALSE)</f>
        <v>2</v>
      </c>
      <c r="K232" s="38" t="str">
        <f>CONCATENATE(VLOOKUP(Table4[[#This Row],[Jurisdicción]],Table5[#All],2,FALSE),".",Table4[[#This Row],[CodObjEst]])</f>
        <v>SECCCYFP.2</v>
      </c>
      <c r="L232" s="38" t="s">
        <v>394</v>
      </c>
      <c r="M232" s="38" t="str">
        <f>LEFT(Table4[[#This Row],[Objetivo operativo]],255)</f>
        <v>Brindar formación de calidad para los empleados de gobierno con el fin de lograr el desarrollo personal y organizacional deseado.</v>
      </c>
      <c r="N232">
        <f>IF(Table4[[#This Row],[SiglaObjEst]]=K231,N231+1,1)</f>
        <v>1</v>
      </c>
      <c r="O232" s="39" t="str">
        <f t="shared" si="3"/>
        <v>SECCCYFP.2.1</v>
      </c>
    </row>
    <row r="233" spans="8:15" ht="15" customHeight="1" x14ac:dyDescent="0.25">
      <c r="H233" s="37" t="s">
        <v>994</v>
      </c>
      <c r="I233" s="38" t="s">
        <v>393</v>
      </c>
      <c r="J233" s="38">
        <f>VLOOKUP(LEFT(Table4[[#This Row],[Objetivo estratégico]],255),Table2[[#All],[255 caracteres]:[CodObjEst]],3,FALSE)</f>
        <v>2</v>
      </c>
      <c r="K233" s="38" t="str">
        <f>CONCATENATE(VLOOKUP(Table4[[#This Row],[Jurisdicción]],Table5[#All],2,FALSE),".",Table4[[#This Row],[CodObjEst]])</f>
        <v>SECCCYFP.2</v>
      </c>
      <c r="L233" s="38" t="s">
        <v>399</v>
      </c>
      <c r="M233" s="38" t="str">
        <f>LEFT(Table4[[#This Row],[Objetivo operativo]],255)</f>
        <v>Mejorar de forma continua la cultura organizacional y la calidad de servicio de los empleados con una comunicación interna efectiva.</v>
      </c>
      <c r="N233">
        <f>IF(Table4[[#This Row],[SiglaObjEst]]=K232,N232+1,1)</f>
        <v>2</v>
      </c>
      <c r="O233" s="39" t="str">
        <f t="shared" si="3"/>
        <v>SECCCYFP.2.2</v>
      </c>
    </row>
    <row r="234" spans="8:15" ht="15" customHeight="1" x14ac:dyDescent="0.25">
      <c r="H234" s="38" t="s">
        <v>984</v>
      </c>
      <c r="I234" s="38" t="s">
        <v>558</v>
      </c>
      <c r="J234" s="38">
        <f>VLOOKUP(LEFT(Table4[[#This Row],[Objetivo estratégico]],255),Table2[[#All],[255 caracteres]:[CodObjEst]],3,FALSE)</f>
        <v>1</v>
      </c>
      <c r="K234" s="38" t="str">
        <f>CONCATENATE(VLOOKUP(Table4[[#This Row],[Jurisdicción]],Table5[#All],2,FALSE),".",Table4[[#This Row],[CodObjEst]])</f>
        <v>SECDC.1</v>
      </c>
      <c r="L234" s="38" t="s">
        <v>559</v>
      </c>
      <c r="M234" s="38" t="str">
        <f>LEFT(Table4[[#This Row],[Objetivo operativo]],255)</f>
        <v>Fomentar la orientación familiar</v>
      </c>
      <c r="N234">
        <f>IF(Table4[[#This Row],[SiglaObjEst]]=K233,N233+1,1)</f>
        <v>1</v>
      </c>
      <c r="O234" s="39" t="str">
        <f t="shared" si="3"/>
        <v>SECDC.1.1</v>
      </c>
    </row>
    <row r="235" spans="8:15" ht="15" customHeight="1" x14ac:dyDescent="0.25">
      <c r="H235" s="38" t="s">
        <v>984</v>
      </c>
      <c r="I235" s="38" t="s">
        <v>558</v>
      </c>
      <c r="J235" s="38">
        <f>VLOOKUP(LEFT(Table4[[#This Row],[Objetivo estratégico]],255),Table2[[#All],[255 caracteres]:[CodObjEst]],3,FALSE)</f>
        <v>1</v>
      </c>
      <c r="K235" s="38" t="str">
        <f>CONCATENATE(VLOOKUP(Table4[[#This Row],[Jurisdicción]],Table5[#All],2,FALSE),".",Table4[[#This Row],[CodObjEst]])</f>
        <v>SECDC.1</v>
      </c>
      <c r="L235" s="38" t="s">
        <v>560</v>
      </c>
      <c r="M235" s="38" t="str">
        <f>LEFT(Table4[[#This Row],[Objetivo operativo]],255)</f>
        <v>Evaluación del impacto familiar</v>
      </c>
      <c r="N235">
        <f>IF(Table4[[#This Row],[SiglaObjEst]]=K234,N234+1,1)</f>
        <v>2</v>
      </c>
      <c r="O235" s="39" t="str">
        <f t="shared" si="3"/>
        <v>SECDC.1.2</v>
      </c>
    </row>
    <row r="236" spans="8:15" ht="15" customHeight="1" x14ac:dyDescent="0.25">
      <c r="H236" s="38" t="s">
        <v>984</v>
      </c>
      <c r="I236" s="38" t="s">
        <v>523</v>
      </c>
      <c r="J236" s="38">
        <f>VLOOKUP(LEFT(Table4[[#This Row],[Objetivo estratégico]],255),Table2[[#All],[255 caracteres]:[CodObjEst]],3,FALSE)</f>
        <v>10</v>
      </c>
      <c r="K236" s="38" t="str">
        <f>CONCATENATE(VLOOKUP(Table4[[#This Row],[Jurisdicción]],Table5[#All],2,FALSE),".",Table4[[#This Row],[CodObjEst]])</f>
        <v>SECDC.10</v>
      </c>
      <c r="L236" s="38" t="s">
        <v>524</v>
      </c>
      <c r="M236" s="38" t="str">
        <f>LEFT(Table4[[#This Row],[Objetivo operativo]],255)</f>
        <v>Incentivar la expresión cultural joven</v>
      </c>
      <c r="N236">
        <f>IF(Table4[[#This Row],[SiglaObjEst]]=K235,N235+1,1)</f>
        <v>1</v>
      </c>
      <c r="O236" s="39" t="str">
        <f t="shared" si="3"/>
        <v>SECDC.10.1</v>
      </c>
    </row>
    <row r="237" spans="8:15" ht="15" customHeight="1" x14ac:dyDescent="0.25">
      <c r="H237" s="38" t="s">
        <v>984</v>
      </c>
      <c r="I237" s="38" t="s">
        <v>523</v>
      </c>
      <c r="J237" s="38">
        <f>VLOOKUP(LEFT(Table4[[#This Row],[Objetivo estratégico]],255),Table2[[#All],[255 caracteres]:[CodObjEst]],3,FALSE)</f>
        <v>10</v>
      </c>
      <c r="K237" s="38" t="str">
        <f>CONCATENATE(VLOOKUP(Table4[[#This Row],[Jurisdicción]],Table5[#All],2,FALSE),".",Table4[[#This Row],[CodObjEst]])</f>
        <v>SECDC.10</v>
      </c>
      <c r="L237" s="38" t="s">
        <v>525</v>
      </c>
      <c r="M237" s="38" t="str">
        <f>LEFT(Table4[[#This Row],[Objetivo operativo]],255)</f>
        <v>Disponer de espacios de comunicación e información joven</v>
      </c>
      <c r="N237">
        <f>IF(Table4[[#This Row],[SiglaObjEst]]=K236,N236+1,1)</f>
        <v>2</v>
      </c>
      <c r="O237" s="39" t="str">
        <f t="shared" si="3"/>
        <v>SECDC.10.2</v>
      </c>
    </row>
    <row r="238" spans="8:15" ht="15" customHeight="1" x14ac:dyDescent="0.25">
      <c r="H238" s="38" t="s">
        <v>984</v>
      </c>
      <c r="I238" s="38" t="s">
        <v>523</v>
      </c>
      <c r="J238" s="38">
        <f>VLOOKUP(LEFT(Table4[[#This Row],[Objetivo estratégico]],255),Table2[[#All],[255 caracteres]:[CodObjEst]],3,FALSE)</f>
        <v>10</v>
      </c>
      <c r="K238" s="38" t="str">
        <f>CONCATENATE(VLOOKUP(Table4[[#This Row],[Jurisdicción]],Table5[#All],2,FALSE),".",Table4[[#This Row],[CodObjEst]])</f>
        <v>SECDC.10</v>
      </c>
      <c r="L238" s="38" t="s">
        <v>526</v>
      </c>
      <c r="M238" s="38" t="str">
        <f>LEFT(Table4[[#This Row],[Objetivo operativo]],255)</f>
        <v>Disponer de espacios de encuentro e integración para jóvenes</v>
      </c>
      <c r="N238">
        <f>IF(Table4[[#This Row],[SiglaObjEst]]=K237,N237+1,1)</f>
        <v>3</v>
      </c>
      <c r="O238" s="39" t="str">
        <f t="shared" si="3"/>
        <v>SECDC.10.3</v>
      </c>
    </row>
    <row r="239" spans="8:15" ht="15" customHeight="1" x14ac:dyDescent="0.25">
      <c r="H239" s="38" t="s">
        <v>984</v>
      </c>
      <c r="I239" s="38" t="s">
        <v>523</v>
      </c>
      <c r="J239" s="38">
        <f>VLOOKUP(LEFT(Table4[[#This Row],[Objetivo estratégico]],255),Table2[[#All],[255 caracteres]:[CodObjEst]],3,FALSE)</f>
        <v>10</v>
      </c>
      <c r="K239" s="38" t="str">
        <f>CONCATENATE(VLOOKUP(Table4[[#This Row],[Jurisdicción]],Table5[#All],2,FALSE),".",Table4[[#This Row],[CodObjEst]])</f>
        <v>SECDC.10</v>
      </c>
      <c r="L239" s="38" t="s">
        <v>527</v>
      </c>
      <c r="M239" s="38" t="str">
        <f>LEFT(Table4[[#This Row],[Objetivo operativo]],255)</f>
        <v>Fomentar el compromiso ciudadano y democrático de los jóvenes de la Ciudad</v>
      </c>
      <c r="N239">
        <f>IF(Table4[[#This Row],[SiglaObjEst]]=K238,N238+1,1)</f>
        <v>4</v>
      </c>
      <c r="O239" s="39" t="str">
        <f t="shared" si="3"/>
        <v>SECDC.10.4</v>
      </c>
    </row>
    <row r="240" spans="8:15" ht="15" customHeight="1" x14ac:dyDescent="0.25">
      <c r="H240" s="38" t="s">
        <v>984</v>
      </c>
      <c r="I240" s="38" t="s">
        <v>515</v>
      </c>
      <c r="J240" s="38">
        <f>VLOOKUP(LEFT(Table4[[#This Row],[Objetivo estratégico]],255),Table2[[#All],[255 caracteres]:[CodObjEst]],3,FALSE)</f>
        <v>11</v>
      </c>
      <c r="K240" s="38" t="str">
        <f>CONCATENATE(VLOOKUP(Table4[[#This Row],[Jurisdicción]],Table5[#All],2,FALSE),".",Table4[[#This Row],[CodObjEst]])</f>
        <v>SECDC.11</v>
      </c>
      <c r="L240" s="38" t="s">
        <v>516</v>
      </c>
      <c r="M240" s="38" t="str">
        <f>LEFT(Table4[[#This Row],[Objetivo operativo]],255)</f>
        <v>Generar proyectos legislativos relacionados a Juventud</v>
      </c>
      <c r="N240">
        <f>IF(Table4[[#This Row],[SiglaObjEst]]=K239,N239+1,1)</f>
        <v>1</v>
      </c>
      <c r="O240" s="39" t="str">
        <f t="shared" si="3"/>
        <v>SECDC.11.1</v>
      </c>
    </row>
    <row r="241" spans="8:15" ht="15" customHeight="1" x14ac:dyDescent="0.25">
      <c r="H241" s="38" t="s">
        <v>984</v>
      </c>
      <c r="I241" s="38" t="s">
        <v>515</v>
      </c>
      <c r="J241" s="38">
        <f>VLOOKUP(LEFT(Table4[[#This Row],[Objetivo estratégico]],255),Table2[[#All],[255 caracteres]:[CodObjEst]],3,FALSE)</f>
        <v>11</v>
      </c>
      <c r="K241" s="38" t="str">
        <f>CONCATENATE(VLOOKUP(Table4[[#This Row],[Jurisdicción]],Table5[#All],2,FALSE),".",Table4[[#This Row],[CodObjEst]])</f>
        <v>SECDC.11</v>
      </c>
      <c r="L241" s="38" t="s">
        <v>517</v>
      </c>
      <c r="M241" s="38" t="str">
        <f>LEFT(Table4[[#This Row],[Objetivo operativo]],255)</f>
        <v>Generar convenios para realizar acciones conjuntas con otras áreas para fortalecer los ejes de trabajo</v>
      </c>
      <c r="N241">
        <f>IF(Table4[[#This Row],[SiglaObjEst]]=K240,N240+1,1)</f>
        <v>2</v>
      </c>
      <c r="O241" s="39" t="str">
        <f t="shared" si="3"/>
        <v>SECDC.11.2</v>
      </c>
    </row>
    <row r="242" spans="8:15" ht="15" customHeight="1" x14ac:dyDescent="0.25">
      <c r="H242" s="38" t="s">
        <v>984</v>
      </c>
      <c r="I242" s="38" t="s">
        <v>521</v>
      </c>
      <c r="J242" s="38">
        <f>VLOOKUP(LEFT(Table4[[#This Row],[Objetivo estratégico]],255),Table2[[#All],[255 caracteres]:[CodObjEst]],3,FALSE)</f>
        <v>12</v>
      </c>
      <c r="K242" s="38" t="str">
        <f>CONCATENATE(VLOOKUP(Table4[[#This Row],[Jurisdicción]],Table5[#All],2,FALSE),".",Table4[[#This Row],[CodObjEst]])</f>
        <v>SECDC.12</v>
      </c>
      <c r="L242" s="38" t="s">
        <v>522</v>
      </c>
      <c r="M242" s="38" t="str">
        <f>LEFT(Table4[[#This Row],[Objetivo operativo]],255)</f>
        <v>Generar una fuente de información estadística confiable sobre las situaciones que afectan la juventud y de seguimiento de políticas públicas aplicadas a los jóvenes</v>
      </c>
      <c r="N242">
        <f>IF(Table4[[#This Row],[SiglaObjEst]]=K241,N241+1,1)</f>
        <v>1</v>
      </c>
      <c r="O242" s="39" t="str">
        <f t="shared" si="3"/>
        <v>SECDC.12.1</v>
      </c>
    </row>
    <row r="243" spans="8:15" ht="15" customHeight="1" x14ac:dyDescent="0.25">
      <c r="H243" s="38" t="s">
        <v>984</v>
      </c>
      <c r="I243" s="38" t="s">
        <v>539</v>
      </c>
      <c r="J243" s="38">
        <f>VLOOKUP(LEFT(Table4[[#This Row],[Objetivo estratégico]],255),Table2[[#All],[255 caracteres]:[CodObjEst]],3,FALSE)</f>
        <v>2</v>
      </c>
      <c r="K243" s="38" t="str">
        <f>CONCATENATE(VLOOKUP(Table4[[#This Row],[Jurisdicción]],Table5[#All],2,FALSE),".",Table4[[#This Row],[CodObjEst]])</f>
        <v>SECDC.2</v>
      </c>
      <c r="L243" s="38" t="s">
        <v>540</v>
      </c>
      <c r="M243" s="38" t="str">
        <f>LEFT(Table4[[#This Row],[Objetivo operativo]],255)</f>
        <v>Fomentar la gastronomía como política generadora de empleo, seguridad e inclusión social</v>
      </c>
      <c r="N243">
        <f>IF(Table4[[#This Row],[SiglaObjEst]]=K242,N242+1,1)</f>
        <v>1</v>
      </c>
      <c r="O243" s="39" t="str">
        <f t="shared" si="3"/>
        <v>SECDC.2.1</v>
      </c>
    </row>
    <row r="244" spans="8:15" ht="15" customHeight="1" x14ac:dyDescent="0.25">
      <c r="H244" s="38" t="s">
        <v>984</v>
      </c>
      <c r="I244" s="38" t="s">
        <v>539</v>
      </c>
      <c r="J244" s="38">
        <f>VLOOKUP(LEFT(Table4[[#This Row],[Objetivo estratégico]],255),Table2[[#All],[255 caracteres]:[CodObjEst]],3,FALSE)</f>
        <v>2</v>
      </c>
      <c r="K244" s="38" t="str">
        <f>CONCATENATE(VLOOKUP(Table4[[#This Row],[Jurisdicción]],Table5[#All],2,FALSE),".",Table4[[#This Row],[CodObjEst]])</f>
        <v>SECDC.2</v>
      </c>
      <c r="L244" s="38" t="s">
        <v>550</v>
      </c>
      <c r="M244" s="38" t="str">
        <f>LEFT(Table4[[#This Row],[Objetivo operativo]],255)</f>
        <v>Desarrollo de mercados de productos y platos elaborados</v>
      </c>
      <c r="N244">
        <f>IF(Table4[[#This Row],[SiglaObjEst]]=K243,N243+1,1)</f>
        <v>2</v>
      </c>
      <c r="O244" s="39" t="str">
        <f t="shared" si="3"/>
        <v>SECDC.2.2</v>
      </c>
    </row>
    <row r="245" spans="8:15" ht="15" customHeight="1" x14ac:dyDescent="0.25">
      <c r="H245" s="38" t="s">
        <v>984</v>
      </c>
      <c r="I245" s="38" t="s">
        <v>528</v>
      </c>
      <c r="J245" s="38">
        <f>VLOOKUP(LEFT(Table4[[#This Row],[Objetivo estratégico]],255),Table2[[#All],[255 caracteres]:[CodObjEst]],3,FALSE)</f>
        <v>3</v>
      </c>
      <c r="K245" s="38" t="str">
        <f>CONCATENATE(VLOOKUP(Table4[[#This Row],[Jurisdicción]],Table5[#All],2,FALSE),".",Table4[[#This Row],[CodObjEst]])</f>
        <v>SECDC.3</v>
      </c>
      <c r="L245" s="38" t="s">
        <v>529</v>
      </c>
      <c r="M245" s="38" t="str">
        <f>LEFT(Table4[[#This Row],[Objetivo operativo]],255)</f>
        <v>Reducir el desempleo joven</v>
      </c>
      <c r="N245">
        <f>IF(Table4[[#This Row],[SiglaObjEst]]=K244,N244+1,1)</f>
        <v>1</v>
      </c>
      <c r="O245" s="39" t="str">
        <f t="shared" si="3"/>
        <v>SECDC.3.1</v>
      </c>
    </row>
    <row r="246" spans="8:15" ht="15" customHeight="1" x14ac:dyDescent="0.25">
      <c r="H246" s="38" t="s">
        <v>984</v>
      </c>
      <c r="I246" s="38" t="s">
        <v>528</v>
      </c>
      <c r="J246" s="38">
        <f>VLOOKUP(LEFT(Table4[[#This Row],[Objetivo estratégico]],255),Table2[[#All],[255 caracteres]:[CodObjEst]],3,FALSE)</f>
        <v>3</v>
      </c>
      <c r="K246" s="38" t="str">
        <f>CONCATENATE(VLOOKUP(Table4[[#This Row],[Jurisdicción]],Table5[#All],2,FALSE),".",Table4[[#This Row],[CodObjEst]])</f>
        <v>SECDC.3</v>
      </c>
      <c r="L246" s="38" t="s">
        <v>530</v>
      </c>
      <c r="M246" s="38" t="str">
        <f>LEFT(Table4[[#This Row],[Objetivo operativo]],255)</f>
        <v>Posicionar a la Ciudad de Buenos Aires como el principal polo universitario de Latinoamérica</v>
      </c>
      <c r="N246">
        <f>IF(Table4[[#This Row],[SiglaObjEst]]=K245,N245+1,1)</f>
        <v>2</v>
      </c>
      <c r="O246" s="39" t="str">
        <f t="shared" si="3"/>
        <v>SECDC.3.2</v>
      </c>
    </row>
    <row r="247" spans="8:15" ht="15" customHeight="1" x14ac:dyDescent="0.25">
      <c r="H247" s="38" t="s">
        <v>984</v>
      </c>
      <c r="I247" s="38" t="s">
        <v>561</v>
      </c>
      <c r="J247" s="38">
        <f>VLOOKUP(LEFT(Table4[[#This Row],[Objetivo estratégico]],255),Table2[[#All],[255 caracteres]:[CodObjEst]],3,FALSE)</f>
        <v>4</v>
      </c>
      <c r="K247" s="38" t="str">
        <f>CONCATENATE(VLOOKUP(Table4[[#This Row],[Jurisdicción]],Table5[#All],2,FALSE),".",Table4[[#This Row],[CodObjEst]])</f>
        <v>SECDC.4</v>
      </c>
      <c r="L247" s="38" t="s">
        <v>562</v>
      </c>
      <c r="M247" s="38" t="str">
        <f>LEFT(Table4[[#This Row],[Objetivo operativo]],255)</f>
        <v>Promoción Masiva</v>
      </c>
      <c r="N247">
        <f>IF(Table4[[#This Row],[SiglaObjEst]]=K246,N246+1,1)</f>
        <v>1</v>
      </c>
      <c r="O247" s="39" t="str">
        <f t="shared" si="3"/>
        <v>SECDC.4.1</v>
      </c>
    </row>
    <row r="248" spans="8:15" ht="15" customHeight="1" x14ac:dyDescent="0.25">
      <c r="H248" s="38" t="s">
        <v>984</v>
      </c>
      <c r="I248" s="38" t="s">
        <v>561</v>
      </c>
      <c r="J248" s="38">
        <f>VLOOKUP(LEFT(Table4[[#This Row],[Objetivo estratégico]],255),Table2[[#All],[255 caracteres]:[CodObjEst]],3,FALSE)</f>
        <v>4</v>
      </c>
      <c r="K248" s="38" t="str">
        <f>CONCATENATE(VLOOKUP(Table4[[#This Row],[Jurisdicción]],Table5[#All],2,FALSE),".",Table4[[#This Row],[CodObjEst]])</f>
        <v>SECDC.4</v>
      </c>
      <c r="L248" s="38" t="s">
        <v>563</v>
      </c>
      <c r="M248" s="38" t="str">
        <f>LEFT(Table4[[#This Row],[Objetivo operativo]],255)</f>
        <v>Eventos Especiales</v>
      </c>
      <c r="N248">
        <f>IF(Table4[[#This Row],[SiglaObjEst]]=K247,N247+1,1)</f>
        <v>2</v>
      </c>
      <c r="O248" s="39" t="str">
        <f t="shared" si="3"/>
        <v>SECDC.4.2</v>
      </c>
    </row>
    <row r="249" spans="8:15" ht="15" customHeight="1" x14ac:dyDescent="0.25">
      <c r="H249" s="38" t="s">
        <v>984</v>
      </c>
      <c r="I249" s="38" t="s">
        <v>518</v>
      </c>
      <c r="J249" s="38">
        <f>VLOOKUP(LEFT(Table4[[#This Row],[Objetivo estratégico]],255),Table2[[#All],[255 caracteres]:[CodObjEst]],3,FALSE)</f>
        <v>5</v>
      </c>
      <c r="K249" s="38" t="str">
        <f>CONCATENATE(VLOOKUP(Table4[[#This Row],[Jurisdicción]],Table5[#All],2,FALSE),".",Table4[[#This Row],[CodObjEst]])</f>
        <v>SECDC.5</v>
      </c>
      <c r="L249" s="38" t="s">
        <v>519</v>
      </c>
      <c r="M249" s="38" t="str">
        <f>LEFT(Table4[[#This Row],[Objetivo operativo]],255)</f>
        <v>Reducir las enfermedades de transmisión sexual entre los jóvenes y los embarazos prematuros</v>
      </c>
      <c r="N249">
        <f>IF(Table4[[#This Row],[SiglaObjEst]]=K248,N248+1,1)</f>
        <v>1</v>
      </c>
      <c r="O249" s="39" t="str">
        <f t="shared" si="3"/>
        <v>SECDC.5.1</v>
      </c>
    </row>
    <row r="250" spans="8:15" ht="15" customHeight="1" x14ac:dyDescent="0.25">
      <c r="H250" s="38" t="s">
        <v>984</v>
      </c>
      <c r="I250" s="38" t="s">
        <v>518</v>
      </c>
      <c r="J250" s="38">
        <f>VLOOKUP(LEFT(Table4[[#This Row],[Objetivo estratégico]],255),Table2[[#All],[255 caracteres]:[CodObjEst]],3,FALSE)</f>
        <v>5</v>
      </c>
      <c r="K250" s="38" t="str">
        <f>CONCATENATE(VLOOKUP(Table4[[#This Row],[Jurisdicción]],Table5[#All],2,FALSE),".",Table4[[#This Row],[CodObjEst]])</f>
        <v>SECDC.5</v>
      </c>
      <c r="L250" s="38" t="s">
        <v>520</v>
      </c>
      <c r="M250" s="38" t="str">
        <f>LEFT(Table4[[#This Row],[Objetivo operativo]],255)</f>
        <v>Impulsar las conductas saludables entre los jóvenes</v>
      </c>
      <c r="N250">
        <f>IF(Table4[[#This Row],[SiglaObjEst]]=K249,N249+1,1)</f>
        <v>2</v>
      </c>
      <c r="O250" s="39" t="str">
        <f t="shared" si="3"/>
        <v>SECDC.5.2</v>
      </c>
    </row>
    <row r="251" spans="8:15" ht="15" customHeight="1" x14ac:dyDescent="0.25">
      <c r="H251" s="38" t="s">
        <v>984</v>
      </c>
      <c r="I251" s="38" t="s">
        <v>537</v>
      </c>
      <c r="J251" s="38">
        <f>VLOOKUP(LEFT(Table4[[#This Row],[Objetivo estratégico]],255),Table2[[#All],[255 caracteres]:[CodObjEst]],3,FALSE)</f>
        <v>6</v>
      </c>
      <c r="K251" s="38" t="str">
        <f>CONCATENATE(VLOOKUP(Table4[[#This Row],[Jurisdicción]],Table5[#All],2,FALSE),".",Table4[[#This Row],[CodObjEst]])</f>
        <v>SECDC.6</v>
      </c>
      <c r="L251" s="38" t="s">
        <v>538</v>
      </c>
      <c r="M251" s="38" t="str">
        <f>LEFT(Table4[[#This Row],[Objetivo operativo]],255)</f>
        <v>Desarrollar políticas y acciones que pongan en relieve el valor y la riqueza del pluralismo cultural.</v>
      </c>
      <c r="N251">
        <f>IF(Table4[[#This Row],[SiglaObjEst]]=K250,N250+1,1)</f>
        <v>1</v>
      </c>
      <c r="O251" s="39" t="str">
        <f t="shared" si="3"/>
        <v>SECDC.6.1</v>
      </c>
    </row>
    <row r="252" spans="8:15" ht="15" customHeight="1" x14ac:dyDescent="0.25">
      <c r="H252" s="38" t="s">
        <v>984</v>
      </c>
      <c r="I252" s="38" t="s">
        <v>537</v>
      </c>
      <c r="J252" s="38">
        <f>VLOOKUP(LEFT(Table4[[#This Row],[Objetivo estratégico]],255),Table2[[#All],[255 caracteres]:[CodObjEst]],3,FALSE)</f>
        <v>6</v>
      </c>
      <c r="K252" s="38" t="str">
        <f>CONCATENATE(VLOOKUP(Table4[[#This Row],[Jurisdicción]],Table5[#All],2,FALSE),".",Table4[[#This Row],[CodObjEst]])</f>
        <v>SECDC.6</v>
      </c>
      <c r="L252" s="38" t="s">
        <v>546</v>
      </c>
      <c r="M252" s="38" t="str">
        <f>LEFT(Table4[[#This Row],[Objetivo operativo]],255)</f>
        <v>Difundir y promover la cultura cívica en Derechos Humanos, fomentando alianzas estratégicas con organismos e instituciones nacionales e internacionales.</v>
      </c>
      <c r="N252">
        <f>IF(Table4[[#This Row],[SiglaObjEst]]=K251,N251+1,1)</f>
        <v>2</v>
      </c>
      <c r="O252" s="39" t="str">
        <f t="shared" si="3"/>
        <v>SECDC.6.2</v>
      </c>
    </row>
    <row r="253" spans="8:15" ht="15" customHeight="1" x14ac:dyDescent="0.25">
      <c r="H253" s="38" t="s">
        <v>984</v>
      </c>
      <c r="I253" s="38" t="s">
        <v>537</v>
      </c>
      <c r="J253" s="38">
        <f>VLOOKUP(LEFT(Table4[[#This Row],[Objetivo estratégico]],255),Table2[[#All],[255 caracteres]:[CodObjEst]],3,FALSE)</f>
        <v>6</v>
      </c>
      <c r="K253" s="38" t="str">
        <f>CONCATENATE(VLOOKUP(Table4[[#This Row],[Jurisdicción]],Table5[#All],2,FALSE),".",Table4[[#This Row],[CodObjEst]])</f>
        <v>SECDC.6</v>
      </c>
      <c r="L253" s="38" t="s">
        <v>548</v>
      </c>
      <c r="M253" s="38" t="str">
        <f>LEFT(Table4[[#This Row],[Objetivo operativo]],255)</f>
        <v>Fomentar la convivencia urbana sostenida en el diálogo, la inclusión, el encuentro.</v>
      </c>
      <c r="N253">
        <f>IF(Table4[[#This Row],[SiglaObjEst]]=K252,N252+1,1)</f>
        <v>3</v>
      </c>
      <c r="O253" s="39" t="str">
        <f t="shared" si="3"/>
        <v>SECDC.6.3</v>
      </c>
    </row>
    <row r="254" spans="8:15" ht="15" customHeight="1" x14ac:dyDescent="0.25">
      <c r="H254" s="38" t="s">
        <v>984</v>
      </c>
      <c r="I254" s="38" t="s">
        <v>537</v>
      </c>
      <c r="J254" s="38">
        <f>VLOOKUP(LEFT(Table4[[#This Row],[Objetivo estratégico]],255),Table2[[#All],[255 caracteres]:[CodObjEst]],3,FALSE)</f>
        <v>6</v>
      </c>
      <c r="K254" s="38" t="str">
        <f>CONCATENATE(VLOOKUP(Table4[[#This Row],[Jurisdicción]],Table5[#All],2,FALSE),".",Table4[[#This Row],[CodObjEst]])</f>
        <v>SECDC.6</v>
      </c>
      <c r="L254" s="38" t="s">
        <v>551</v>
      </c>
      <c r="M254" s="38" t="str">
        <f>LEFT(Table4[[#This Row],[Objetivo operativo]],255)</f>
        <v>Posicionar a la CABA como modelo de integración y respeto por la diversidad sexual</v>
      </c>
      <c r="N254">
        <f>IF(Table4[[#This Row],[SiglaObjEst]]=K253,N253+1,1)</f>
        <v>4</v>
      </c>
      <c r="O254" s="39" t="str">
        <f t="shared" si="3"/>
        <v>SECDC.6.4</v>
      </c>
    </row>
    <row r="255" spans="8:15" ht="15" customHeight="1" x14ac:dyDescent="0.25">
      <c r="H255" s="38" t="s">
        <v>984</v>
      </c>
      <c r="I255" s="38" t="s">
        <v>537</v>
      </c>
      <c r="J255" s="38">
        <f>VLOOKUP(LEFT(Table4[[#This Row],[Objetivo estratégico]],255),Table2[[#All],[255 caracteres]:[CodObjEst]],3,FALSE)</f>
        <v>6</v>
      </c>
      <c r="K255" s="38" t="str">
        <f>CONCATENATE(VLOOKUP(Table4[[#This Row],[Jurisdicción]],Table5[#All],2,FALSE),".",Table4[[#This Row],[CodObjEst]])</f>
        <v>SECDC.6</v>
      </c>
      <c r="L255" s="38" t="s">
        <v>552</v>
      </c>
      <c r="M255" s="38" t="str">
        <f>LEFT(Table4[[#This Row],[Objetivo operativo]],255)</f>
        <v>Fomentar la integración de los colectivos inmigrantes en la Ciudad de Buenos Aires</v>
      </c>
      <c r="N255">
        <f>IF(Table4[[#This Row],[SiglaObjEst]]=K254,N254+1,1)</f>
        <v>5</v>
      </c>
      <c r="O255" s="39" t="str">
        <f t="shared" si="3"/>
        <v>SECDC.6.5</v>
      </c>
    </row>
    <row r="256" spans="8:15" ht="15" customHeight="1" x14ac:dyDescent="0.25">
      <c r="H256" s="38" t="s">
        <v>984</v>
      </c>
      <c r="I256" s="38" t="s">
        <v>537</v>
      </c>
      <c r="J256" s="38">
        <f>VLOOKUP(LEFT(Table4[[#This Row],[Objetivo estratégico]],255),Table2[[#All],[255 caracteres]:[CodObjEst]],3,FALSE)</f>
        <v>6</v>
      </c>
      <c r="K256" s="38" t="str">
        <f>CONCATENATE(VLOOKUP(Table4[[#This Row],[Jurisdicción]],Table5[#All],2,FALSE),".",Table4[[#This Row],[CodObjEst]])</f>
        <v>SECDC.6</v>
      </c>
      <c r="L256" s="38" t="s">
        <v>553</v>
      </c>
      <c r="M256" s="38" t="str">
        <f>LEFT(Table4[[#This Row],[Objetivo operativo]],255)</f>
        <v>Posicionar al Parque de la Memoria como el espacio público de referencia para la construcción de la memoria del terrorismo de estado, a través del arte y la educación.</v>
      </c>
      <c r="N256">
        <f>IF(Table4[[#This Row],[SiglaObjEst]]=K255,N255+1,1)</f>
        <v>6</v>
      </c>
      <c r="O256" s="39" t="str">
        <f t="shared" si="3"/>
        <v>SECDC.6.6</v>
      </c>
    </row>
    <row r="257" spans="8:15" ht="15" customHeight="1" x14ac:dyDescent="0.25">
      <c r="H257" s="38" t="s">
        <v>984</v>
      </c>
      <c r="I257" s="38" t="s">
        <v>541</v>
      </c>
      <c r="J257" s="38">
        <f>VLOOKUP(LEFT(Table4[[#This Row],[Objetivo estratégico]],255),Table2[[#All],[255 caracteres]:[CodObjEst]],3,FALSE)</f>
        <v>7</v>
      </c>
      <c r="K257" s="38" t="str">
        <f>CONCATENATE(VLOOKUP(Table4[[#This Row],[Jurisdicción]],Table5[#All],2,FALSE),".",Table4[[#This Row],[CodObjEst]])</f>
        <v>SECDC.7</v>
      </c>
      <c r="L257" s="38" t="s">
        <v>542</v>
      </c>
      <c r="M257" s="38" t="str">
        <f>LEFT(Table4[[#This Row],[Objetivo operativo]],255)</f>
        <v>Atención de la población en Estaciones Saludables</v>
      </c>
      <c r="N257">
        <f>IF(Table4[[#This Row],[SiglaObjEst]]=K256,N256+1,1)</f>
        <v>1</v>
      </c>
      <c r="O257" s="39" t="str">
        <f t="shared" si="3"/>
        <v>SECDC.7.1</v>
      </c>
    </row>
    <row r="258" spans="8:15" ht="15" customHeight="1" x14ac:dyDescent="0.25">
      <c r="H258" s="38" t="s">
        <v>984</v>
      </c>
      <c r="I258" s="38" t="s">
        <v>541</v>
      </c>
      <c r="J258" s="38">
        <f>VLOOKUP(LEFT(Table4[[#This Row],[Objetivo estratégico]],255),Table2[[#All],[255 caracteres]:[CodObjEst]],3,FALSE)</f>
        <v>7</v>
      </c>
      <c r="K258" s="38" t="str">
        <f>CONCATENATE(VLOOKUP(Table4[[#This Row],[Jurisdicción]],Table5[#All],2,FALSE),".",Table4[[#This Row],[CodObjEst]])</f>
        <v>SECDC.7</v>
      </c>
      <c r="L258" s="38" t="s">
        <v>543</v>
      </c>
      <c r="M258" s="38" t="str">
        <f>LEFT(Table4[[#This Row],[Objetivo operativo]],255)</f>
        <v>Focalización en la problemática de sobrepeso infantil mediante el programa Mi Escuela Saludable</v>
      </c>
      <c r="N258">
        <f>IF(Table4[[#This Row],[SiglaObjEst]]=K257,N257+1,1)</f>
        <v>2</v>
      </c>
      <c r="O258" s="39" t="str">
        <f t="shared" ref="O258:O321" si="4">CONCATENATE(K:K,".",N:N)</f>
        <v>SECDC.7.2</v>
      </c>
    </row>
    <row r="259" spans="8:15" ht="15" customHeight="1" x14ac:dyDescent="0.25">
      <c r="H259" s="38" t="s">
        <v>984</v>
      </c>
      <c r="I259" s="38" t="s">
        <v>541</v>
      </c>
      <c r="J259" s="38">
        <f>VLOOKUP(LEFT(Table4[[#This Row],[Objetivo estratégico]],255),Table2[[#All],[255 caracteres]:[CodObjEst]],3,FALSE)</f>
        <v>7</v>
      </c>
      <c r="K259" s="38" t="str">
        <f>CONCATENATE(VLOOKUP(Table4[[#This Row],[Jurisdicción]],Table5[#All],2,FALSE),".",Table4[[#This Row],[CodObjEst]])</f>
        <v>SECDC.7</v>
      </c>
      <c r="L259" s="38" t="s">
        <v>544</v>
      </c>
      <c r="M259" s="38" t="str">
        <f>LEFT(Table4[[#This Row],[Objetivo operativo]],255)</f>
        <v>Investigación</v>
      </c>
      <c r="N259">
        <f>IF(Table4[[#This Row],[SiglaObjEst]]=K258,N258+1,1)</f>
        <v>3</v>
      </c>
      <c r="O259" s="39" t="str">
        <f t="shared" si="4"/>
        <v>SECDC.7.3</v>
      </c>
    </row>
    <row r="260" spans="8:15" ht="15" customHeight="1" x14ac:dyDescent="0.25">
      <c r="H260" s="38" t="s">
        <v>984</v>
      </c>
      <c r="I260" s="38" t="s">
        <v>541</v>
      </c>
      <c r="J260" s="38">
        <f>VLOOKUP(LEFT(Table4[[#This Row],[Objetivo estratégico]],255),Table2[[#All],[255 caracteres]:[CodObjEst]],3,FALSE)</f>
        <v>7</v>
      </c>
      <c r="K260" s="38" t="str">
        <f>CONCATENATE(VLOOKUP(Table4[[#This Row],[Jurisdicción]],Table5[#All],2,FALSE),".",Table4[[#This Row],[CodObjEst]])</f>
        <v>SECDC.7</v>
      </c>
      <c r="L260" s="38" t="s">
        <v>545</v>
      </c>
      <c r="M260" s="38" t="str">
        <f>LEFT(Table4[[#This Row],[Objetivo operativo]],255)</f>
        <v>Promoción de los programas saludables</v>
      </c>
      <c r="N260">
        <f>IF(Table4[[#This Row],[SiglaObjEst]]=K259,N259+1,1)</f>
        <v>4</v>
      </c>
      <c r="O260" s="39" t="str">
        <f t="shared" si="4"/>
        <v>SECDC.7.4</v>
      </c>
    </row>
    <row r="261" spans="8:15" ht="15" customHeight="1" x14ac:dyDescent="0.25">
      <c r="H261" s="38" t="s">
        <v>984</v>
      </c>
      <c r="I261" s="38" t="s">
        <v>541</v>
      </c>
      <c r="J261" s="38">
        <f>VLOOKUP(LEFT(Table4[[#This Row],[Objetivo estratégico]],255),Table2[[#All],[255 caracteres]:[CodObjEst]],3,FALSE)</f>
        <v>7</v>
      </c>
      <c r="K261" s="38" t="str">
        <f>CONCATENATE(VLOOKUP(Table4[[#This Row],[Jurisdicción]],Table5[#All],2,FALSE),".",Table4[[#This Row],[CodObjEst]])</f>
        <v>SECDC.7</v>
      </c>
      <c r="L261" s="38" t="s">
        <v>547</v>
      </c>
      <c r="M261" s="38" t="str">
        <f>LEFT(Table4[[#This Row],[Objetivo operativo]],255)</f>
        <v>Campaña masiva de concientización</v>
      </c>
      <c r="N261">
        <f>IF(Table4[[#This Row],[SiglaObjEst]]=K260,N260+1,1)</f>
        <v>5</v>
      </c>
      <c r="O261" s="39" t="str">
        <f t="shared" si="4"/>
        <v>SECDC.7.5</v>
      </c>
    </row>
    <row r="262" spans="8:15" ht="15" customHeight="1" x14ac:dyDescent="0.25">
      <c r="H262" s="38" t="s">
        <v>984</v>
      </c>
      <c r="I262" s="38" t="s">
        <v>541</v>
      </c>
      <c r="J262" s="38">
        <f>VLOOKUP(LEFT(Table4[[#This Row],[Objetivo estratégico]],255),Table2[[#All],[255 caracteres]:[CodObjEst]],3,FALSE)</f>
        <v>7</v>
      </c>
      <c r="K262" s="38" t="str">
        <f>CONCATENATE(VLOOKUP(Table4[[#This Row],[Jurisdicción]],Table5[#All],2,FALSE),".",Table4[[#This Row],[CodObjEst]])</f>
        <v>SECDC.7</v>
      </c>
      <c r="L262" s="38" t="s">
        <v>549</v>
      </c>
      <c r="M262" s="38" t="str">
        <f>LEFT(Table4[[#This Row],[Objetivo operativo]],255)</f>
        <v>Activaciones especiales</v>
      </c>
      <c r="N262">
        <f>IF(Table4[[#This Row],[SiglaObjEst]]=K261,N261+1,1)</f>
        <v>6</v>
      </c>
      <c r="O262" s="39" t="str">
        <f t="shared" si="4"/>
        <v>SECDC.7.6</v>
      </c>
    </row>
    <row r="263" spans="8:15" ht="15" customHeight="1" x14ac:dyDescent="0.25">
      <c r="H263" s="38" t="s">
        <v>984</v>
      </c>
      <c r="I263" s="38" t="s">
        <v>554</v>
      </c>
      <c r="J263" s="38">
        <f>VLOOKUP(LEFT(Table4[[#This Row],[Objetivo estratégico]],255),Table2[[#All],[255 caracteres]:[CodObjEst]],3,FALSE)</f>
        <v>8</v>
      </c>
      <c r="K263" s="38" t="str">
        <f>CONCATENATE(VLOOKUP(Table4[[#This Row],[Jurisdicción]],Table5[#All],2,FALSE),".",Table4[[#This Row],[CodObjEst]])</f>
        <v>SECDC.8</v>
      </c>
      <c r="L263" s="38" t="s">
        <v>555</v>
      </c>
      <c r="M263" s="38" t="str">
        <f>LEFT(Table4[[#This Row],[Objetivo operativo]],255)</f>
        <v>Promoción mediante eventos gastronómicos especiales</v>
      </c>
      <c r="N263">
        <f>IF(Table4[[#This Row],[SiglaObjEst]]=K262,N262+1,1)</f>
        <v>1</v>
      </c>
      <c r="O263" s="39" t="str">
        <f t="shared" si="4"/>
        <v>SECDC.8.1</v>
      </c>
    </row>
    <row r="264" spans="8:15" ht="15" customHeight="1" x14ac:dyDescent="0.25">
      <c r="H264" s="38" t="s">
        <v>984</v>
      </c>
      <c r="I264" s="38" t="s">
        <v>554</v>
      </c>
      <c r="J264" s="38">
        <f>VLOOKUP(LEFT(Table4[[#This Row],[Objetivo estratégico]],255),Table2[[#All],[255 caracteres]:[CodObjEst]],3,FALSE)</f>
        <v>8</v>
      </c>
      <c r="K264" s="38" t="str">
        <f>CONCATENATE(VLOOKUP(Table4[[#This Row],[Jurisdicción]],Table5[#All],2,FALSE),".",Table4[[#This Row],[CodObjEst]])</f>
        <v>SECDC.8</v>
      </c>
      <c r="L264" s="38" t="s">
        <v>556</v>
      </c>
      <c r="M264" s="38" t="str">
        <f>LEFT(Table4[[#This Row],[Objetivo operativo]],255)</f>
        <v>Promoción masiva</v>
      </c>
      <c r="N264">
        <f>IF(Table4[[#This Row],[SiglaObjEst]]=K263,N263+1,1)</f>
        <v>2</v>
      </c>
      <c r="O264" s="39" t="str">
        <f t="shared" si="4"/>
        <v>SECDC.8.2</v>
      </c>
    </row>
    <row r="265" spans="8:15" ht="15" customHeight="1" x14ac:dyDescent="0.25">
      <c r="H265" s="38" t="s">
        <v>984</v>
      </c>
      <c r="I265" s="38" t="s">
        <v>554</v>
      </c>
      <c r="J265" s="38">
        <f>VLOOKUP(LEFT(Table4[[#This Row],[Objetivo estratégico]],255),Table2[[#All],[255 caracteres]:[CodObjEst]],3,FALSE)</f>
        <v>8</v>
      </c>
      <c r="K265" s="38" t="str">
        <f>CONCATENATE(VLOOKUP(Table4[[#This Row],[Jurisdicción]],Table5[#All],2,FALSE),".",Table4[[#This Row],[CodObjEst]])</f>
        <v>SECDC.8</v>
      </c>
      <c r="L265" s="38" t="s">
        <v>564</v>
      </c>
      <c r="M265" s="38" t="str">
        <f>LEFT(Table4[[#This Row],[Objetivo operativo]],255)</f>
        <v>Consolidar la temática mediante la institución de museos referentes</v>
      </c>
      <c r="N265">
        <f>IF(Table4[[#This Row],[SiglaObjEst]]=K264,N264+1,1)</f>
        <v>3</v>
      </c>
      <c r="O265" s="39" t="str">
        <f t="shared" si="4"/>
        <v>SECDC.8.3</v>
      </c>
    </row>
    <row r="266" spans="8:15" ht="15" customHeight="1" x14ac:dyDescent="0.25">
      <c r="H266" s="38" t="s">
        <v>984</v>
      </c>
      <c r="I266" s="38" t="s">
        <v>531</v>
      </c>
      <c r="J266" s="38">
        <f>VLOOKUP(LEFT(Table4[[#This Row],[Objetivo estratégico]],255),Table2[[#All],[255 caracteres]:[CodObjEst]],3,FALSE)</f>
        <v>9</v>
      </c>
      <c r="K266" s="38" t="str">
        <f>CONCATENATE(VLOOKUP(Table4[[#This Row],[Jurisdicción]],Table5[#All],2,FALSE),".",Table4[[#This Row],[CodObjEst]])</f>
        <v>SECDC.9</v>
      </c>
      <c r="L266" s="38" t="s">
        <v>532</v>
      </c>
      <c r="M266" s="38" t="str">
        <f>LEFT(Table4[[#This Row],[Objetivo operativo]],255)</f>
        <v>Potenciar el Desarrollo Deportivo, Igualando las oportunidades de acceso a la actividad deportiva</v>
      </c>
      <c r="N266">
        <f>IF(Table4[[#This Row],[SiglaObjEst]]=K265,N265+1,1)</f>
        <v>1</v>
      </c>
      <c r="O266" s="39" t="str">
        <f t="shared" si="4"/>
        <v>SECDC.9.1</v>
      </c>
    </row>
    <row r="267" spans="8:15" ht="15" customHeight="1" x14ac:dyDescent="0.25">
      <c r="H267" s="38" t="s">
        <v>984</v>
      </c>
      <c r="I267" s="38" t="s">
        <v>531</v>
      </c>
      <c r="J267" s="38">
        <f>VLOOKUP(LEFT(Table4[[#This Row],[Objetivo estratégico]],255),Table2[[#All],[255 caracteres]:[CodObjEst]],3,FALSE)</f>
        <v>9</v>
      </c>
      <c r="K267" s="38" t="str">
        <f>CONCATENATE(VLOOKUP(Table4[[#This Row],[Jurisdicción]],Table5[#All],2,FALSE),".",Table4[[#This Row],[CodObjEst]])</f>
        <v>SECDC.9</v>
      </c>
      <c r="L267" s="38" t="s">
        <v>533</v>
      </c>
      <c r="M267" s="38" t="str">
        <f>LEFT(Table4[[#This Row],[Objetivo operativo]],255)</f>
        <v>Posicionar a BA como la Ciudad Activa referente de Latinoamerica</v>
      </c>
      <c r="N267">
        <f>IF(Table4[[#This Row],[SiglaObjEst]]=K266,N266+1,1)</f>
        <v>2</v>
      </c>
      <c r="O267" s="39" t="str">
        <f t="shared" si="4"/>
        <v>SECDC.9.2</v>
      </c>
    </row>
    <row r="268" spans="8:15" ht="15" customHeight="1" x14ac:dyDescent="0.25">
      <c r="H268" s="38" t="s">
        <v>984</v>
      </c>
      <c r="I268" s="38" t="s">
        <v>531</v>
      </c>
      <c r="J268" s="38">
        <f>VLOOKUP(LEFT(Table4[[#This Row],[Objetivo estratégico]],255),Table2[[#All],[255 caracteres]:[CodObjEst]],3,FALSE)</f>
        <v>9</v>
      </c>
      <c r="K268" s="38" t="str">
        <f>CONCATENATE(VLOOKUP(Table4[[#This Row],[Jurisdicción]],Table5[#All],2,FALSE),".",Table4[[#This Row],[CodObjEst]])</f>
        <v>SECDC.9</v>
      </c>
      <c r="L268" s="38" t="s">
        <v>534</v>
      </c>
      <c r="M268" s="38" t="str">
        <f>LEFT(Table4[[#This Row],[Objetivo operativo]],255)</f>
        <v>Fortalecer y promover los clubes barriales</v>
      </c>
      <c r="N268">
        <f>IF(Table4[[#This Row],[SiglaObjEst]]=K267,N267+1,1)</f>
        <v>3</v>
      </c>
      <c r="O268" s="39" t="str">
        <f t="shared" si="4"/>
        <v>SECDC.9.3</v>
      </c>
    </row>
    <row r="269" spans="8:15" ht="15" customHeight="1" x14ac:dyDescent="0.25">
      <c r="H269" s="38" t="s">
        <v>984</v>
      </c>
      <c r="I269" s="38" t="s">
        <v>531</v>
      </c>
      <c r="J269" s="38">
        <f>VLOOKUP(LEFT(Table4[[#This Row],[Objetivo estratégico]],255),Table2[[#All],[255 caracteres]:[CodObjEst]],3,FALSE)</f>
        <v>9</v>
      </c>
      <c r="K269" s="38" t="str">
        <f>CONCATENATE(VLOOKUP(Table4[[#This Row],[Jurisdicción]],Table5[#All],2,FALSE),".",Table4[[#This Row],[CodObjEst]])</f>
        <v>SECDC.9</v>
      </c>
      <c r="L269" s="38" t="s">
        <v>535</v>
      </c>
      <c r="M269" s="38" t="str">
        <f>LEFT(Table4[[#This Row],[Objetivo operativo]],255)</f>
        <v>Generar y potenciar la cercanía del deporte y actividad física al Ciudadano identificando y potenciando espacios urbanos</v>
      </c>
      <c r="N269">
        <f>IF(Table4[[#This Row],[SiglaObjEst]]=K268,N268+1,1)</f>
        <v>4</v>
      </c>
      <c r="O269" s="39" t="str">
        <f t="shared" si="4"/>
        <v>SECDC.9.4</v>
      </c>
    </row>
    <row r="270" spans="8:15" ht="15" customHeight="1" x14ac:dyDescent="0.25">
      <c r="H270" s="38" t="s">
        <v>984</v>
      </c>
      <c r="I270" s="38" t="s">
        <v>531</v>
      </c>
      <c r="J270" s="38">
        <f>VLOOKUP(LEFT(Table4[[#This Row],[Objetivo estratégico]],255),Table2[[#All],[255 caracteres]:[CodObjEst]],3,FALSE)</f>
        <v>9</v>
      </c>
      <c r="K270" s="38" t="str">
        <f>CONCATENATE(VLOOKUP(Table4[[#This Row],[Jurisdicción]],Table5[#All],2,FALSE),".",Table4[[#This Row],[CodObjEst]])</f>
        <v>SECDC.9</v>
      </c>
      <c r="L270" s="38" t="s">
        <v>536</v>
      </c>
      <c r="M270" s="38" t="str">
        <f>LEFT(Table4[[#This Row],[Objetivo operativo]],255)</f>
        <v>Promover el espíritu y los valores olímpicos de la Ciudad</v>
      </c>
      <c r="N270">
        <f>IF(Table4[[#This Row],[SiglaObjEst]]=K269,N269+1,1)</f>
        <v>5</v>
      </c>
      <c r="O270" s="39" t="str">
        <f t="shared" si="4"/>
        <v>SECDC.9.5</v>
      </c>
    </row>
    <row r="271" spans="8:15" ht="15" customHeight="1" x14ac:dyDescent="0.25">
      <c r="H271" s="38" t="s">
        <v>984</v>
      </c>
      <c r="I271" s="38" t="s">
        <v>531</v>
      </c>
      <c r="J271" s="38">
        <f>VLOOKUP(LEFT(Table4[[#This Row],[Objetivo estratégico]],255),Table2[[#All],[255 caracteres]:[CodObjEst]],3,FALSE)</f>
        <v>9</v>
      </c>
      <c r="K271" s="38" t="str">
        <f>CONCATENATE(VLOOKUP(Table4[[#This Row],[Jurisdicción]],Table5[#All],2,FALSE),".",Table4[[#This Row],[CodObjEst]])</f>
        <v>SECDC.9</v>
      </c>
      <c r="L271" s="38" t="s">
        <v>557</v>
      </c>
      <c r="M271" s="38" t="str">
        <f>LEFT(Table4[[#This Row],[Objetivo operativo]],255)</f>
        <v>Infraestructura. Mejorar y poner en valor las instalaciones deportivas (12 polideportivos existentes y 4 parques)</v>
      </c>
      <c r="N271">
        <f>IF(Table4[[#This Row],[SiglaObjEst]]=K270,N270+1,1)</f>
        <v>6</v>
      </c>
      <c r="O271" s="39" t="str">
        <f t="shared" si="4"/>
        <v>SECDC.9.6</v>
      </c>
    </row>
    <row r="272" spans="8:15" ht="15" customHeight="1" x14ac:dyDescent="0.25">
      <c r="H272" s="37" t="s">
        <v>79</v>
      </c>
      <c r="I272" s="38" t="s">
        <v>402</v>
      </c>
      <c r="J272" s="38">
        <f>VLOOKUP(LEFT(Table4[[#This Row],[Objetivo estratégico]],255),Table2[[#All],[255 caracteres]:[CodObjEst]],3,FALSE)</f>
        <v>1</v>
      </c>
      <c r="K272" s="38" t="str">
        <f>CONCATENATE(VLOOKUP(Table4[[#This Row],[Jurisdicción]],Table5[#All],2,FALSE),".",Table4[[#This Row],[CodObjEst]])</f>
        <v>SECDES.1</v>
      </c>
      <c r="L272" s="38" t="s">
        <v>403</v>
      </c>
      <c r="M272" s="38" t="str">
        <f>LEFT(Table4[[#This Row],[Objetivo operativo]],255)</f>
        <v>Cumplir con espacios óptimos para el desarrollo de los servicios y la mejora en la atención al ciudadano.</v>
      </c>
      <c r="N272">
        <f>IF(Table4[[#This Row],[SiglaObjEst]]=K271,N271+1,1)</f>
        <v>1</v>
      </c>
      <c r="O272" s="39" t="str">
        <f t="shared" si="4"/>
        <v>SECDES.1.1</v>
      </c>
    </row>
    <row r="273" spans="8:15" ht="15" customHeight="1" x14ac:dyDescent="0.25">
      <c r="H273" s="37" t="s">
        <v>79</v>
      </c>
      <c r="I273" s="38" t="s">
        <v>402</v>
      </c>
      <c r="J273" s="38">
        <f>VLOOKUP(LEFT(Table4[[#This Row],[Objetivo estratégico]],255),Table2[[#All],[255 caracteres]:[CodObjEst]],3,FALSE)</f>
        <v>1</v>
      </c>
      <c r="K273" s="38" t="str">
        <f>CONCATENATE(VLOOKUP(Table4[[#This Row],[Jurisdicción]],Table5[#All],2,FALSE),".",Table4[[#This Row],[CodObjEst]])</f>
        <v>SECDES.1</v>
      </c>
      <c r="L273" s="38" t="s">
        <v>404</v>
      </c>
      <c r="M273" s="38" t="str">
        <f>LEFT(Table4[[#This Row],[Objetivo operativo]],255)</f>
        <v>Reforzar el vínculo con organizaciones de acción comunitaria.</v>
      </c>
      <c r="N273">
        <f>IF(Table4[[#This Row],[SiglaObjEst]]=K272,N272+1,1)</f>
        <v>2</v>
      </c>
      <c r="O273" s="39" t="str">
        <f t="shared" si="4"/>
        <v>SECDES.1.2</v>
      </c>
    </row>
    <row r="274" spans="8:15" ht="15" customHeight="1" x14ac:dyDescent="0.25">
      <c r="H274" s="37" t="s">
        <v>79</v>
      </c>
      <c r="I274" s="38" t="s">
        <v>402</v>
      </c>
      <c r="J274" s="38">
        <f>VLOOKUP(LEFT(Table4[[#This Row],[Objetivo estratégico]],255),Table2[[#All],[255 caracteres]:[CodObjEst]],3,FALSE)</f>
        <v>1</v>
      </c>
      <c r="K274" s="38" t="str">
        <f>CONCATENATE(VLOOKUP(Table4[[#This Row],[Jurisdicción]],Table5[#All],2,FALSE),".",Table4[[#This Row],[CodObjEst]])</f>
        <v>SECDES.1</v>
      </c>
      <c r="L274" s="38" t="s">
        <v>405</v>
      </c>
      <c r="M274" s="38" t="str">
        <f>LEFT(Table4[[#This Row],[Objetivo operativo]],255)</f>
        <v>Difusión de la gestión</v>
      </c>
      <c r="N274">
        <f>IF(Table4[[#This Row],[SiglaObjEst]]=K273,N273+1,1)</f>
        <v>3</v>
      </c>
      <c r="O274" s="39" t="str">
        <f t="shared" si="4"/>
        <v>SECDES.1.3</v>
      </c>
    </row>
    <row r="275" spans="8:15" ht="15" customHeight="1" x14ac:dyDescent="0.25">
      <c r="H275" s="37" t="s">
        <v>79</v>
      </c>
      <c r="I275" s="38" t="s">
        <v>402</v>
      </c>
      <c r="J275" s="38">
        <f>VLOOKUP(LEFT(Table4[[#This Row],[Objetivo estratégico]],255),Table2[[#All],[255 caracteres]:[CodObjEst]],3,FALSE)</f>
        <v>1</v>
      </c>
      <c r="K275" s="38" t="str">
        <f>CONCATENATE(VLOOKUP(Table4[[#This Row],[Jurisdicción]],Table5[#All],2,FALSE),".",Table4[[#This Row],[CodObjEst]])</f>
        <v>SECDES.1</v>
      </c>
      <c r="L275" s="38" t="s">
        <v>406</v>
      </c>
      <c r="M275" s="38" t="str">
        <f>LEFT(Table4[[#This Row],[Objetivo operativo]],255)</f>
        <v>Fortalecer la identidad comunal.</v>
      </c>
      <c r="N275">
        <f>IF(Table4[[#This Row],[SiglaObjEst]]=K274,N274+1,1)</f>
        <v>4</v>
      </c>
      <c r="O275" s="39" t="str">
        <f t="shared" si="4"/>
        <v>SECDES.1.4</v>
      </c>
    </row>
    <row r="276" spans="8:15" ht="15" customHeight="1" x14ac:dyDescent="0.25">
      <c r="H276" s="37" t="s">
        <v>79</v>
      </c>
      <c r="I276" s="38" t="s">
        <v>402</v>
      </c>
      <c r="J276" s="38">
        <f>VLOOKUP(LEFT(Table4[[#This Row],[Objetivo estratégico]],255),Table2[[#All],[255 caracteres]:[CodObjEst]],3,FALSE)</f>
        <v>1</v>
      </c>
      <c r="K276" s="38" t="str">
        <f>CONCATENATE(VLOOKUP(Table4[[#This Row],[Jurisdicción]],Table5[#All],2,FALSE),".",Table4[[#This Row],[CodObjEst]])</f>
        <v>SECDES.1</v>
      </c>
      <c r="L276" s="38" t="s">
        <v>411</v>
      </c>
      <c r="M276" s="38" t="str">
        <f>LEFT(Table4[[#This Row],[Objetivo operativo]],255)</f>
        <v>Garantizar el acceso a Defensa al Consumidor en las Comunas.</v>
      </c>
      <c r="N276">
        <f>IF(Table4[[#This Row],[SiglaObjEst]]=K275,N275+1,1)</f>
        <v>5</v>
      </c>
      <c r="O276" s="39" t="str">
        <f t="shared" si="4"/>
        <v>SECDES.1.5</v>
      </c>
    </row>
    <row r="277" spans="8:15" ht="15" customHeight="1" x14ac:dyDescent="0.25">
      <c r="H277" s="37" t="s">
        <v>79</v>
      </c>
      <c r="I277" s="38" t="s">
        <v>402</v>
      </c>
      <c r="J277" s="38">
        <f>VLOOKUP(LEFT(Table4[[#This Row],[Objetivo estratégico]],255),Table2[[#All],[255 caracteres]:[CodObjEst]],3,FALSE)</f>
        <v>1</v>
      </c>
      <c r="K277" s="38" t="str">
        <f>CONCATENATE(VLOOKUP(Table4[[#This Row],[Jurisdicción]],Table5[#All],2,FALSE),".",Table4[[#This Row],[CodObjEst]])</f>
        <v>SECDES.1</v>
      </c>
      <c r="L277" s="38" t="s">
        <v>416</v>
      </c>
      <c r="M277" s="38" t="str">
        <f>LEFT(Table4[[#This Row],[Objetivo operativo]],255)</f>
        <v>Propiciar el vínculo entre la Policía y los vecinos a través de la Comuna.</v>
      </c>
      <c r="N277">
        <f>IF(Table4[[#This Row],[SiglaObjEst]]=K276,N276+1,1)</f>
        <v>6</v>
      </c>
      <c r="O277" s="39" t="str">
        <f t="shared" si="4"/>
        <v>SECDES.1.6</v>
      </c>
    </row>
    <row r="278" spans="8:15" ht="15" customHeight="1" x14ac:dyDescent="0.25">
      <c r="H278" s="37" t="s">
        <v>79</v>
      </c>
      <c r="I278" s="38" t="s">
        <v>412</v>
      </c>
      <c r="J278" s="38">
        <f>VLOOKUP(LEFT(Table4[[#This Row],[Objetivo estratégico]],255),Table2[[#All],[255 caracteres]:[CodObjEst]],3,FALSE)</f>
        <v>2</v>
      </c>
      <c r="K278" s="38" t="str">
        <f>CONCATENATE(VLOOKUP(Table4[[#This Row],[Jurisdicción]],Table5[#All],2,FALSE),".",Table4[[#This Row],[CodObjEst]])</f>
        <v>SECDES.2</v>
      </c>
      <c r="L278" s="38" t="s">
        <v>413</v>
      </c>
      <c r="M278" s="38" t="str">
        <f>LEFT(Table4[[#This Row],[Objetivo operativo]],255)</f>
        <v>Dotar a las sedes de una nueva tecnología en comunicación (Telefonía IP)</v>
      </c>
      <c r="N278">
        <f>IF(Table4[[#This Row],[SiglaObjEst]]=K277,N277+1,1)</f>
        <v>1</v>
      </c>
      <c r="O278" s="39" t="str">
        <f t="shared" si="4"/>
        <v>SECDES.2.1</v>
      </c>
    </row>
    <row r="279" spans="8:15" ht="15" customHeight="1" x14ac:dyDescent="0.25">
      <c r="H279" s="37" t="s">
        <v>79</v>
      </c>
      <c r="I279" s="38" t="s">
        <v>412</v>
      </c>
      <c r="J279" s="38">
        <f>VLOOKUP(LEFT(Table4[[#This Row],[Objetivo estratégico]],255),Table2[[#All],[255 caracteres]:[CodObjEst]],3,FALSE)</f>
        <v>2</v>
      </c>
      <c r="K279" s="38" t="str">
        <f>CONCATENATE(VLOOKUP(Table4[[#This Row],[Jurisdicción]],Table5[#All],2,FALSE),".",Table4[[#This Row],[CodObjEst]])</f>
        <v>SECDES.2</v>
      </c>
      <c r="L279" s="38" t="s">
        <v>414</v>
      </c>
      <c r="M279" s="38" t="str">
        <f>LEFT(Table4[[#This Row],[Objetivo operativo]],255)</f>
        <v>Certificacion para la Gestion de Calidad en Atenciòn al Cliente en las Comunas.</v>
      </c>
      <c r="N279">
        <f>IF(Table4[[#This Row],[SiglaObjEst]]=K278,N278+1,1)</f>
        <v>2</v>
      </c>
      <c r="O279" s="39" t="str">
        <f t="shared" si="4"/>
        <v>SECDES.2.2</v>
      </c>
    </row>
    <row r="280" spans="8:15" ht="15" customHeight="1" x14ac:dyDescent="0.25">
      <c r="H280" s="37" t="s">
        <v>79</v>
      </c>
      <c r="I280" s="38" t="s">
        <v>412</v>
      </c>
      <c r="J280" s="38">
        <f>VLOOKUP(LEFT(Table4[[#This Row],[Objetivo estratégico]],255),Table2[[#All],[255 caracteres]:[CodObjEst]],3,FALSE)</f>
        <v>2</v>
      </c>
      <c r="K280" s="38" t="str">
        <f>CONCATENATE(VLOOKUP(Table4[[#This Row],[Jurisdicción]],Table5[#All],2,FALSE),".",Table4[[#This Row],[CodObjEst]])</f>
        <v>SECDES.2</v>
      </c>
      <c r="L280" s="38" t="s">
        <v>415</v>
      </c>
      <c r="M280" s="38" t="str">
        <f>LEFT(Table4[[#This Row],[Objetivo operativo]],255)</f>
        <v>Adaptar los puestos de atención en función de optimizar los tiempos de trámite en cada servicio.</v>
      </c>
      <c r="N280">
        <f>IF(Table4[[#This Row],[SiglaObjEst]]=K279,N279+1,1)</f>
        <v>3</v>
      </c>
      <c r="O280" s="39" t="str">
        <f t="shared" si="4"/>
        <v>SECDES.2.3</v>
      </c>
    </row>
    <row r="281" spans="8:15" ht="15" customHeight="1" x14ac:dyDescent="0.25">
      <c r="H281" s="37" t="s">
        <v>79</v>
      </c>
      <c r="I281" s="38" t="s">
        <v>412</v>
      </c>
      <c r="J281" s="38">
        <f>VLOOKUP(LEFT(Table4[[#This Row],[Objetivo estratégico]],255),Table2[[#All],[255 caracteres]:[CodObjEst]],3,FALSE)</f>
        <v>2</v>
      </c>
      <c r="K281" s="38" t="str">
        <f>CONCATENATE(VLOOKUP(Table4[[#This Row],[Jurisdicción]],Table5[#All],2,FALSE),".",Table4[[#This Row],[CodObjEst]])</f>
        <v>SECDES.2</v>
      </c>
      <c r="L281" s="38" t="s">
        <v>417</v>
      </c>
      <c r="M281" s="38" t="str">
        <f>LEFT(Table4[[#This Row],[Objetivo operativo]],255)</f>
        <v>Definir indicadores para medir y asegurar la óptima calidad en la gestión de las competencias.</v>
      </c>
      <c r="N281">
        <f>IF(Table4[[#This Row],[SiglaObjEst]]=K280,N280+1,1)</f>
        <v>4</v>
      </c>
      <c r="O281" s="39" t="str">
        <f t="shared" si="4"/>
        <v>SECDES.2.4</v>
      </c>
    </row>
    <row r="282" spans="8:15" ht="15" customHeight="1" x14ac:dyDescent="0.25">
      <c r="H282" s="37" t="s">
        <v>79</v>
      </c>
      <c r="I282" s="38" t="s">
        <v>412</v>
      </c>
      <c r="J282" s="38">
        <f>VLOOKUP(LEFT(Table4[[#This Row],[Objetivo estratégico]],255),Table2[[#All],[255 caracteres]:[CodObjEst]],3,FALSE)</f>
        <v>2</v>
      </c>
      <c r="K282" s="38" t="str">
        <f>CONCATENATE(VLOOKUP(Table4[[#This Row],[Jurisdicción]],Table5[#All],2,FALSE),".",Table4[[#This Row],[CodObjEst]])</f>
        <v>SECDES.2</v>
      </c>
      <c r="L282" s="38" t="s">
        <v>418</v>
      </c>
      <c r="M282" s="38" t="str">
        <f>LEFT(Table4[[#This Row],[Objetivo operativo]],255)</f>
        <v>Profesionalización de los Recursos Humanos.</v>
      </c>
      <c r="N282">
        <f>IF(Table4[[#This Row],[SiglaObjEst]]=K281,N281+1,1)</f>
        <v>5</v>
      </c>
      <c r="O282" s="39" t="str">
        <f t="shared" si="4"/>
        <v>SECDES.2.5</v>
      </c>
    </row>
    <row r="283" spans="8:15" ht="15" customHeight="1" x14ac:dyDescent="0.25">
      <c r="H283" s="37" t="s">
        <v>79</v>
      </c>
      <c r="I283" s="38" t="s">
        <v>400</v>
      </c>
      <c r="J283" s="38">
        <f>VLOOKUP(LEFT(Table4[[#This Row],[Objetivo estratégico]],255),Table2[[#All],[255 caracteres]:[CodObjEst]],3,FALSE)</f>
        <v>3</v>
      </c>
      <c r="K283" s="38" t="str">
        <f>CONCATENATE(VLOOKUP(Table4[[#This Row],[Jurisdicción]],Table5[#All],2,FALSE),".",Table4[[#This Row],[CodObjEst]])</f>
        <v>SECDES.3</v>
      </c>
      <c r="L283" s="38" t="s">
        <v>401</v>
      </c>
      <c r="M283" s="38" t="str">
        <f>LEFT(Table4[[#This Row],[Objetivo operativo]],255)</f>
        <v>Mejorar los Espacios Publicos Comunales en respuesta a demandas vecinales.</v>
      </c>
      <c r="N283">
        <f>IF(Table4[[#This Row],[SiglaObjEst]]=K282,N282+1,1)</f>
        <v>1</v>
      </c>
      <c r="O283" s="39" t="str">
        <f t="shared" si="4"/>
        <v>SECDES.3.1</v>
      </c>
    </row>
    <row r="284" spans="8:15" ht="15" customHeight="1" x14ac:dyDescent="0.25">
      <c r="H284" s="37" t="s">
        <v>79</v>
      </c>
      <c r="I284" s="38" t="s">
        <v>400</v>
      </c>
      <c r="J284" s="38">
        <f>VLOOKUP(LEFT(Table4[[#This Row],[Objetivo estratégico]],255),Table2[[#All],[255 caracteres]:[CodObjEst]],3,FALSE)</f>
        <v>3</v>
      </c>
      <c r="K284" s="38" t="str">
        <f>CONCATENATE(VLOOKUP(Table4[[#This Row],[Jurisdicción]],Table5[#All],2,FALSE),".",Table4[[#This Row],[CodObjEst]])</f>
        <v>SECDES.3</v>
      </c>
      <c r="L284" s="38" t="s">
        <v>410</v>
      </c>
      <c r="M284" s="38" t="str">
        <f>LEFT(Table4[[#This Row],[Objetivo operativo]],255)</f>
        <v>Continuar y asistir en el proceso de Descentralización.</v>
      </c>
      <c r="N284">
        <f>IF(Table4[[#This Row],[SiglaObjEst]]=K283,N283+1,1)</f>
        <v>2</v>
      </c>
      <c r="O284" s="39" t="str">
        <f t="shared" si="4"/>
        <v>SECDES.3.2</v>
      </c>
    </row>
    <row r="285" spans="8:15" ht="15" customHeight="1" x14ac:dyDescent="0.25">
      <c r="H285" s="37" t="s">
        <v>79</v>
      </c>
      <c r="I285" s="38" t="s">
        <v>400</v>
      </c>
      <c r="J285" s="38">
        <f>VLOOKUP(LEFT(Table4[[#This Row],[Objetivo estratégico]],255),Table2[[#All],[255 caracteres]:[CodObjEst]],3,FALSE)</f>
        <v>3</v>
      </c>
      <c r="K285" s="38" t="str">
        <f>CONCATENATE(VLOOKUP(Table4[[#This Row],[Jurisdicción]],Table5[#All],2,FALSE),".",Table4[[#This Row],[CodObjEst]])</f>
        <v>SECDES.3</v>
      </c>
      <c r="L285" s="38" t="s">
        <v>421</v>
      </c>
      <c r="M285" s="38" t="str">
        <f>LEFT(Table4[[#This Row],[Objetivo operativo]],255)</f>
        <v>Fortalecer el vínculo con las autoridades comunales.</v>
      </c>
      <c r="N285">
        <f>IF(Table4[[#This Row],[SiglaObjEst]]=K284,N284+1,1)</f>
        <v>3</v>
      </c>
      <c r="O285" s="39" t="str">
        <f t="shared" si="4"/>
        <v>SECDES.3.3</v>
      </c>
    </row>
    <row r="286" spans="8:15" ht="15" customHeight="1" x14ac:dyDescent="0.25">
      <c r="H286" s="37" t="s">
        <v>79</v>
      </c>
      <c r="I286" s="38" t="s">
        <v>407</v>
      </c>
      <c r="J286" s="38">
        <f>VLOOKUP(LEFT(Table4[[#This Row],[Objetivo estratégico]],255),Table2[[#All],[255 caracteres]:[CodObjEst]],3,FALSE)</f>
        <v>4</v>
      </c>
      <c r="K286" s="38" t="str">
        <f>CONCATENATE(VLOOKUP(Table4[[#This Row],[Jurisdicción]],Table5[#All],2,FALSE),".",Table4[[#This Row],[CodObjEst]])</f>
        <v>SECDES.4</v>
      </c>
      <c r="L286" s="38" t="s">
        <v>408</v>
      </c>
      <c r="M286" s="38" t="str">
        <f>LEFT(Table4[[#This Row],[Objetivo operativo]],255)</f>
        <v>Propiciar medidas de ahorro energético en las Sedes Comunales y posicionar a la Comuna como centro de información y auxilio por cortes eléctricos.</v>
      </c>
      <c r="N286">
        <f>IF(Table4[[#This Row],[SiglaObjEst]]=K285,N285+1,1)</f>
        <v>1</v>
      </c>
      <c r="O286" s="39" t="str">
        <f t="shared" si="4"/>
        <v>SECDES.4.1</v>
      </c>
    </row>
    <row r="287" spans="8:15" ht="15" customHeight="1" x14ac:dyDescent="0.25">
      <c r="H287" s="37" t="s">
        <v>79</v>
      </c>
      <c r="I287" s="38" t="s">
        <v>407</v>
      </c>
      <c r="J287" s="38">
        <f>VLOOKUP(LEFT(Table4[[#This Row],[Objetivo estratégico]],255),Table2[[#All],[255 caracteres]:[CodObjEst]],3,FALSE)</f>
        <v>4</v>
      </c>
      <c r="K287" s="38" t="str">
        <f>CONCATENATE(VLOOKUP(Table4[[#This Row],[Jurisdicción]],Table5[#All],2,FALSE),".",Table4[[#This Row],[CodObjEst]])</f>
        <v>SECDES.4</v>
      </c>
      <c r="L287" s="38" t="s">
        <v>409</v>
      </c>
      <c r="M287" s="38" t="str">
        <f>LEFT(Table4[[#This Row],[Objetivo operativo]],255)</f>
        <v>Implementar sistemas expresados en la Ley 4237 y la Ley 4428.</v>
      </c>
      <c r="N287">
        <f>IF(Table4[[#This Row],[SiglaObjEst]]=K286,N286+1,1)</f>
        <v>2</v>
      </c>
      <c r="O287" s="39" t="str">
        <f t="shared" si="4"/>
        <v>SECDES.4.2</v>
      </c>
    </row>
    <row r="288" spans="8:15" ht="15" customHeight="1" x14ac:dyDescent="0.25">
      <c r="H288" s="37" t="s">
        <v>79</v>
      </c>
      <c r="I288" s="38" t="s">
        <v>419</v>
      </c>
      <c r="J288" s="38">
        <f>VLOOKUP(LEFT(Table4[[#This Row],[Objetivo estratégico]],255),Table2[[#All],[255 caracteres]:[CodObjEst]],3,FALSE)</f>
        <v>5</v>
      </c>
      <c r="K288" s="38" t="str">
        <f>CONCATENATE(VLOOKUP(Table4[[#This Row],[Jurisdicción]],Table5[#All],2,FALSE),".",Table4[[#This Row],[CodObjEst]])</f>
        <v>SECDES.5</v>
      </c>
      <c r="L288" s="38" t="s">
        <v>420</v>
      </c>
      <c r="M288" s="38" t="str">
        <f>LEFT(Table4[[#This Row],[Objetivo operativo]],255)</f>
        <v>Optimizar la gestión del Arbolado Público.</v>
      </c>
      <c r="N288">
        <f>IF(Table4[[#This Row],[SiglaObjEst]]=K287,N287+1,1)</f>
        <v>1</v>
      </c>
      <c r="O288" s="39" t="str">
        <f t="shared" si="4"/>
        <v>SECDES.5.1</v>
      </c>
    </row>
    <row r="289" spans="8:15" ht="15" customHeight="1" x14ac:dyDescent="0.25">
      <c r="H289" s="37" t="s">
        <v>79</v>
      </c>
      <c r="I289" s="38" t="s">
        <v>419</v>
      </c>
      <c r="J289" s="38">
        <f>VLOOKUP(LEFT(Table4[[#This Row],[Objetivo estratégico]],255),Table2[[#All],[255 caracteres]:[CodObjEst]],3,FALSE)</f>
        <v>5</v>
      </c>
      <c r="K289" s="38" t="str">
        <f>CONCATENATE(VLOOKUP(Table4[[#This Row],[Jurisdicción]],Table5[#All],2,FALSE),".",Table4[[#This Row],[CodObjEst]])</f>
        <v>SECDES.5</v>
      </c>
      <c r="L289" s="38" t="s">
        <v>422</v>
      </c>
      <c r="M289" s="38" t="str">
        <f>LEFT(Table4[[#This Row],[Objetivo operativo]],255)</f>
        <v>Prevención del Uso Indebido del Espacio Público.</v>
      </c>
      <c r="N289">
        <f>IF(Table4[[#This Row],[SiglaObjEst]]=K288,N288+1,1)</f>
        <v>2</v>
      </c>
      <c r="O289" s="39" t="str">
        <f t="shared" si="4"/>
        <v>SECDES.5.2</v>
      </c>
    </row>
    <row r="290" spans="8:15" ht="15" customHeight="1" x14ac:dyDescent="0.25">
      <c r="H290" s="37" t="s">
        <v>79</v>
      </c>
      <c r="I290" s="38" t="s">
        <v>419</v>
      </c>
      <c r="J290" s="38">
        <f>VLOOKUP(LEFT(Table4[[#This Row],[Objetivo estratégico]],255),Table2[[#All],[255 caracteres]:[CodObjEst]],3,FALSE)</f>
        <v>5</v>
      </c>
      <c r="K290" s="38" t="str">
        <f>CONCATENATE(VLOOKUP(Table4[[#This Row],[Jurisdicción]],Table5[#All],2,FALSE),".",Table4[[#This Row],[CodObjEst]])</f>
        <v>SECDES.5</v>
      </c>
      <c r="L290" s="38" t="s">
        <v>423</v>
      </c>
      <c r="M290" s="38" t="str">
        <f>LEFT(Table4[[#This Row],[Objetivo operativo]],255)</f>
        <v>Garantizar la higiene de la Ciudad</v>
      </c>
      <c r="N290">
        <f>IF(Table4[[#This Row],[SiglaObjEst]]=K289,N289+1,1)</f>
        <v>3</v>
      </c>
      <c r="O290" s="39" t="str">
        <f t="shared" si="4"/>
        <v>SECDES.5.3</v>
      </c>
    </row>
    <row r="291" spans="8:15" ht="15" customHeight="1" x14ac:dyDescent="0.25">
      <c r="H291" s="37" t="s">
        <v>79</v>
      </c>
      <c r="I291" s="38" t="s">
        <v>419</v>
      </c>
      <c r="J291" s="38">
        <f>VLOOKUP(LEFT(Table4[[#This Row],[Objetivo estratégico]],255),Table2[[#All],[255 caracteres]:[CodObjEst]],3,FALSE)</f>
        <v>5</v>
      </c>
      <c r="K291" s="38" t="str">
        <f>CONCATENATE(VLOOKUP(Table4[[#This Row],[Jurisdicción]],Table5[#All],2,FALSE),".",Table4[[#This Row],[CodObjEst]])</f>
        <v>SECDES.5</v>
      </c>
      <c r="L291" s="38" t="s">
        <v>424</v>
      </c>
      <c r="M291" s="38" t="str">
        <f>LEFT(Table4[[#This Row],[Objetivo operativo]],255)</f>
        <v>Agilización de la gestión de la competencia.</v>
      </c>
      <c r="N291">
        <f>IF(Table4[[#This Row],[SiglaObjEst]]=K290,N290+1,1)</f>
        <v>4</v>
      </c>
      <c r="O291" s="39" t="str">
        <f t="shared" si="4"/>
        <v>SECDES.5.4</v>
      </c>
    </row>
    <row r="292" spans="8:15" ht="15" customHeight="1" x14ac:dyDescent="0.25">
      <c r="H292" s="37" t="s">
        <v>79</v>
      </c>
      <c r="I292" s="38" t="s">
        <v>419</v>
      </c>
      <c r="J292" s="38">
        <f>VLOOKUP(LEFT(Table4[[#This Row],[Objetivo estratégico]],255),Table2[[#All],[255 caracteres]:[CodObjEst]],3,FALSE)</f>
        <v>5</v>
      </c>
      <c r="K292" s="38" t="str">
        <f>CONCATENATE(VLOOKUP(Table4[[#This Row],[Jurisdicción]],Table5[#All],2,FALSE),".",Table4[[#This Row],[CodObjEst]])</f>
        <v>SECDES.5</v>
      </c>
      <c r="L292" s="38" t="s">
        <v>425</v>
      </c>
      <c r="M292" s="38" t="str">
        <f>LEFT(Table4[[#This Row],[Objetivo operativo]],255)</f>
        <v>Puesta en valor del Espacio Público.</v>
      </c>
      <c r="N292">
        <f>IF(Table4[[#This Row],[SiglaObjEst]]=K291,N291+1,1)</f>
        <v>5</v>
      </c>
      <c r="O292" s="39" t="str">
        <f t="shared" si="4"/>
        <v>SECDES.5.5</v>
      </c>
    </row>
    <row r="293" spans="8:15" ht="15" customHeight="1" x14ac:dyDescent="0.25">
      <c r="H293" s="37" t="s">
        <v>79</v>
      </c>
      <c r="I293" s="38" t="s">
        <v>419</v>
      </c>
      <c r="J293" s="38">
        <f>VLOOKUP(LEFT(Table4[[#This Row],[Objetivo estratégico]],255),Table2[[#All],[255 caracteres]:[CodObjEst]],3,FALSE)</f>
        <v>5</v>
      </c>
      <c r="K293" s="38" t="str">
        <f>CONCATENATE(VLOOKUP(Table4[[#This Row],[Jurisdicción]],Table5[#All],2,FALSE),".",Table4[[#This Row],[CodObjEst]])</f>
        <v>SECDES.5</v>
      </c>
      <c r="L293" s="38" t="s">
        <v>426</v>
      </c>
      <c r="M293" s="38" t="str">
        <f>LEFT(Table4[[#This Row],[Objetivo operativo]],255)</f>
        <v>Certificaciones</v>
      </c>
      <c r="N293">
        <f>IF(Table4[[#This Row],[SiglaObjEst]]=K292,N292+1,1)</f>
        <v>6</v>
      </c>
      <c r="O293" s="39" t="str">
        <f t="shared" si="4"/>
        <v>SECDES.5.6</v>
      </c>
    </row>
    <row r="294" spans="8:15" ht="15" customHeight="1" x14ac:dyDescent="0.25">
      <c r="H294" s="37" t="s">
        <v>79</v>
      </c>
      <c r="I294" s="38" t="s">
        <v>419</v>
      </c>
      <c r="J294" s="38">
        <f>VLOOKUP(LEFT(Table4[[#This Row],[Objetivo estratégico]],255),Table2[[#All],[255 caracteres]:[CodObjEst]],3,FALSE)</f>
        <v>5</v>
      </c>
      <c r="K294" s="38" t="str">
        <f>CONCATENATE(VLOOKUP(Table4[[#This Row],[Jurisdicción]],Table5[#All],2,FALSE),".",Table4[[#This Row],[CodObjEst]])</f>
        <v>SECDES.5</v>
      </c>
      <c r="L294" s="38" t="s">
        <v>427</v>
      </c>
      <c r="M294" s="38" t="str">
        <f>LEFT(Table4[[#This Row],[Objetivo operativo]],255)</f>
        <v>Garantizar la concreción de los proyectos y obras en tiempo y forma.</v>
      </c>
      <c r="N294">
        <f>IF(Table4[[#This Row],[SiglaObjEst]]=K293,N293+1,1)</f>
        <v>7</v>
      </c>
      <c r="O294" s="39" t="str">
        <f t="shared" si="4"/>
        <v>SECDES.5.7</v>
      </c>
    </row>
    <row r="295" spans="8:15" ht="15" customHeight="1" x14ac:dyDescent="0.25">
      <c r="H295" s="37" t="s">
        <v>79</v>
      </c>
      <c r="I295" s="38" t="s">
        <v>419</v>
      </c>
      <c r="J295" s="38">
        <f>VLOOKUP(LEFT(Table4[[#This Row],[Objetivo estratégico]],255),Table2[[#All],[255 caracteres]:[CodObjEst]],3,FALSE)</f>
        <v>5</v>
      </c>
      <c r="K295" s="38" t="str">
        <f>CONCATENATE(VLOOKUP(Table4[[#This Row],[Jurisdicción]],Table5[#All],2,FALSE),".",Table4[[#This Row],[CodObjEst]])</f>
        <v>SECDES.5</v>
      </c>
      <c r="L295" s="38" t="s">
        <v>428</v>
      </c>
      <c r="M295" s="38" t="str">
        <f>LEFT(Table4[[#This Row],[Objetivo operativo]],255)</f>
        <v>Disminuir los tiempos de atención al ciudadano.</v>
      </c>
      <c r="N295">
        <f>IF(Table4[[#This Row],[SiglaObjEst]]=K294,N294+1,1)</f>
        <v>8</v>
      </c>
      <c r="O295" s="39" t="str">
        <f t="shared" si="4"/>
        <v>SECDES.5.8</v>
      </c>
    </row>
    <row r="296" spans="8:15" ht="15" customHeight="1" x14ac:dyDescent="0.25">
      <c r="H296" s="13" t="s">
        <v>84</v>
      </c>
      <c r="I296" s="38" t="s">
        <v>122</v>
      </c>
      <c r="J296" s="38">
        <f>VLOOKUP(LEFT(Table4[[#This Row],[Objetivo estratégico]],255),Table2[[#All],[255 caracteres]:[CodObjEst]],3,FALSE)</f>
        <v>1</v>
      </c>
      <c r="K296" s="38" t="str">
        <f>CONCATENATE(VLOOKUP(Table4[[#This Row],[Jurisdicción]],Table5[#All],2,FALSE),".",Table4[[#This Row],[CodObjEst]])</f>
        <v>SECISYU.1</v>
      </c>
      <c r="L296" s="38" t="s">
        <v>123</v>
      </c>
      <c r="M296" s="38" t="str">
        <f>LEFT(Table4[[#This Row],[Objetivo operativo]],255)</f>
        <v>Brindar soluciones habitacionales dignas a las familias relocalizadas de manera involuntaria y/o residentes en el "Bajo Autopista"</v>
      </c>
      <c r="N296">
        <f>IF(Table4[[#This Row],[SiglaObjEst]]=K295,N295+1,1)</f>
        <v>1</v>
      </c>
      <c r="O296" s="39" t="str">
        <f t="shared" si="4"/>
        <v>SECISYU.1.1</v>
      </c>
    </row>
    <row r="297" spans="8:15" ht="15" customHeight="1" x14ac:dyDescent="0.25">
      <c r="H297" s="13" t="s">
        <v>84</v>
      </c>
      <c r="I297" s="38" t="s">
        <v>122</v>
      </c>
      <c r="J297" s="38">
        <f>VLOOKUP(LEFT(Table4[[#This Row],[Objetivo estratégico]],255),Table2[[#All],[255 caracteres]:[CodObjEst]],3,FALSE)</f>
        <v>1</v>
      </c>
      <c r="K297" s="38" t="str">
        <f>CONCATENATE(VLOOKUP(Table4[[#This Row],[Jurisdicción]],Table5[#All],2,FALSE),".",Table4[[#This Row],[CodObjEst]])</f>
        <v>SECISYU.1</v>
      </c>
      <c r="L297" s="38" t="s">
        <v>124</v>
      </c>
      <c r="M297" s="38" t="str">
        <f>LEFT(Table4[[#This Row],[Objetivo operativo]],255)</f>
        <v>Garantizar viviendas cuyos materiales y técnicas de construcción adecuadas, donde se suministren espacios y seguros para vivir, integrados a una estructura comunitaria</v>
      </c>
      <c r="N297">
        <f>IF(Table4[[#This Row],[SiglaObjEst]]=K296,N296+1,1)</f>
        <v>2</v>
      </c>
      <c r="O297" s="39" t="str">
        <f t="shared" si="4"/>
        <v>SECISYU.1.2</v>
      </c>
    </row>
    <row r="298" spans="8:15" ht="15" customHeight="1" x14ac:dyDescent="0.25">
      <c r="H298" s="13" t="s">
        <v>84</v>
      </c>
      <c r="I298" s="38" t="s">
        <v>119</v>
      </c>
      <c r="J298" s="38">
        <f>VLOOKUP(LEFT(Table4[[#This Row],[Objetivo estratégico]],255),Table2[[#All],[255 caracteres]:[CodObjEst]],3,FALSE)</f>
        <v>2</v>
      </c>
      <c r="K298" s="38" t="str">
        <f>CONCATENATE(VLOOKUP(Table4[[#This Row],[Jurisdicción]],Table5[#All],2,FALSE),".",Table4[[#This Row],[CodObjEst]])</f>
        <v>SECISYU.2</v>
      </c>
      <c r="L298" s="38" t="s">
        <v>120</v>
      </c>
      <c r="M298" s="38" t="str">
        <f>LEFT(Table4[[#This Row],[Objetivo operativo]],255)</f>
        <v>Promover la empleabilidad, formalidad y sostenibilidad económica de la población económicamente activa en el territorio</v>
      </c>
      <c r="N298">
        <f>IF(Table4[[#This Row],[SiglaObjEst]]=K297,N297+1,1)</f>
        <v>1</v>
      </c>
      <c r="O298" s="39" t="str">
        <f t="shared" si="4"/>
        <v>SECISYU.2.1</v>
      </c>
    </row>
    <row r="299" spans="8:15" ht="15" customHeight="1" x14ac:dyDescent="0.25">
      <c r="H299" s="13" t="s">
        <v>84</v>
      </c>
      <c r="I299" s="38" t="s">
        <v>117</v>
      </c>
      <c r="J299" s="38">
        <f>VLOOKUP(LEFT(Table4[[#This Row],[Objetivo estratégico]],255),Table2[[#All],[255 caracteres]:[CodObjEst]],3,FALSE)</f>
        <v>3</v>
      </c>
      <c r="K299" s="38" t="str">
        <f>CONCATENATE(VLOOKUP(Table4[[#This Row],[Jurisdicción]],Table5[#All],2,FALSE),".",Table4[[#This Row],[CodObjEst]])</f>
        <v>SECISYU.3</v>
      </c>
      <c r="L299" s="38" t="s">
        <v>118</v>
      </c>
      <c r="M299" s="38" t="str">
        <f>LEFT(Table4[[#This Row],[Objetivo operativo]],255)</f>
        <v>Mejorar el acceso a servicios básicos e infraestructura sanitaria</v>
      </c>
      <c r="N299">
        <f>IF(Table4[[#This Row],[SiglaObjEst]]=K298,N298+1,1)</f>
        <v>1</v>
      </c>
      <c r="O299" s="39" t="str">
        <f t="shared" si="4"/>
        <v>SECISYU.3.1</v>
      </c>
    </row>
    <row r="300" spans="8:15" ht="15" customHeight="1" x14ac:dyDescent="0.25">
      <c r="H300" s="13" t="s">
        <v>84</v>
      </c>
      <c r="I300" s="38" t="s">
        <v>117</v>
      </c>
      <c r="J300" s="38">
        <f>VLOOKUP(LEFT(Table4[[#This Row],[Objetivo estratégico]],255),Table2[[#All],[255 caracteres]:[CodObjEst]],3,FALSE)</f>
        <v>3</v>
      </c>
      <c r="K300" s="38" t="str">
        <f>CONCATENATE(VLOOKUP(Table4[[#This Row],[Jurisdicción]],Table5[#All],2,FALSE),".",Table4[[#This Row],[CodObjEst]])</f>
        <v>SECISYU.3</v>
      </c>
      <c r="L300" s="38" t="s">
        <v>121</v>
      </c>
      <c r="M300" s="38" t="str">
        <f>LEFT(Table4[[#This Row],[Objetivo operativo]],255)</f>
        <v>Mejorar la conectividad y generar espacio público</v>
      </c>
      <c r="N300">
        <f>IF(Table4[[#This Row],[SiglaObjEst]]=K299,N299+1,1)</f>
        <v>2</v>
      </c>
      <c r="O300" s="39" t="str">
        <f t="shared" si="4"/>
        <v>SECISYU.3.2</v>
      </c>
    </row>
    <row r="301" spans="8:15" ht="15" customHeight="1" x14ac:dyDescent="0.25">
      <c r="H301" s="13" t="s">
        <v>84</v>
      </c>
      <c r="I301" s="38" t="s">
        <v>125</v>
      </c>
      <c r="J301" s="38">
        <f>VLOOKUP(LEFT(Table4[[#This Row],[Objetivo estratégico]],255),Table2[[#All],[255 caracteres]:[CodObjEst]],3,FALSE)</f>
        <v>4</v>
      </c>
      <c r="K301" s="38" t="str">
        <f>CONCATENATE(VLOOKUP(Table4[[#This Row],[Jurisdicción]],Table5[#All],2,FALSE),".",Table4[[#This Row],[CodObjEst]])</f>
        <v>SECISYU.4</v>
      </c>
      <c r="L301" s="38" t="s">
        <v>126</v>
      </c>
      <c r="M301" s="38" t="str">
        <f>LEFT(Table4[[#This Row],[Objetivo operativo]],255)</f>
        <v>Mejorar la calidad y el acceso a los servicios públicos y sociales brindados a la ciudadanía</v>
      </c>
      <c r="N301">
        <f>IF(Table4[[#This Row],[SiglaObjEst]]=K300,N300+1,1)</f>
        <v>1</v>
      </c>
      <c r="O301" s="39" t="str">
        <f t="shared" si="4"/>
        <v>SECISYU.4.1</v>
      </c>
    </row>
    <row r="302" spans="8:15" ht="15" customHeight="1" x14ac:dyDescent="0.25">
      <c r="H302" s="42" t="s">
        <v>986</v>
      </c>
      <c r="I302" s="38" t="s">
        <v>433</v>
      </c>
      <c r="J302" s="38">
        <f>VLOOKUP(LEFT(Table4[[#This Row],[Objetivo estratégico]],255),Table2[[#All],[255 caracteres]:[CodObjEst]],3,FALSE)</f>
        <v>1</v>
      </c>
      <c r="K302" s="38" t="str">
        <f>CONCATENATE(VLOOKUP(Table4[[#This Row],[Jurisdicción]],Table5[#All],2,FALSE),".",Table4[[#This Row],[CodObjEst]])</f>
        <v>SGYRI.1</v>
      </c>
      <c r="L302" s="38" t="s">
        <v>434</v>
      </c>
      <c r="M302" s="38" t="str">
        <f>LEFT(Table4[[#This Row],[Objetivo operativo]],255)</f>
        <v>Contribuir al cumplimiento de los objetivos y compromisos prioritarios de gobierno</v>
      </c>
      <c r="N302">
        <f>IF(Table4[[#This Row],[SiglaObjEst]]=K301,N301+1,1)</f>
        <v>1</v>
      </c>
      <c r="O302" s="39" t="str">
        <f t="shared" si="4"/>
        <v>SGYRI.1.1</v>
      </c>
    </row>
    <row r="303" spans="8:15" ht="15" customHeight="1" x14ac:dyDescent="0.25">
      <c r="H303" s="42" t="s">
        <v>986</v>
      </c>
      <c r="I303" s="38" t="s">
        <v>433</v>
      </c>
      <c r="J303" s="38">
        <f>VLOOKUP(LEFT(Table4[[#This Row],[Objetivo estratégico]],255),Table2[[#All],[255 caracteres]:[CodObjEst]],3,FALSE)</f>
        <v>1</v>
      </c>
      <c r="K303" s="38" t="str">
        <f>CONCATENATE(VLOOKUP(Table4[[#This Row],[Jurisdicción]],Table5[#All],2,FALSE),".",Table4[[#This Row],[CodObjEst]])</f>
        <v>SGYRI.1</v>
      </c>
      <c r="L303" s="38" t="s">
        <v>436</v>
      </c>
      <c r="M303" s="38" t="str">
        <f>LEFT(Table4[[#This Row],[Objetivo operativo]],255)</f>
        <v>Potenciar la implementación de políticas transversales e interjurisdiccionales</v>
      </c>
      <c r="N303">
        <f>IF(Table4[[#This Row],[SiglaObjEst]]=K302,N302+1,1)</f>
        <v>2</v>
      </c>
      <c r="O303" s="39" t="str">
        <f t="shared" si="4"/>
        <v>SGYRI.1.2</v>
      </c>
    </row>
    <row r="304" spans="8:15" ht="15" customHeight="1" x14ac:dyDescent="0.25">
      <c r="H304" s="42" t="s">
        <v>986</v>
      </c>
      <c r="I304" s="38" t="s">
        <v>433</v>
      </c>
      <c r="J304" s="38">
        <f>VLOOKUP(LEFT(Table4[[#This Row],[Objetivo estratégico]],255),Table2[[#All],[255 caracteres]:[CodObjEst]],3,FALSE)</f>
        <v>1</v>
      </c>
      <c r="K304" s="38" t="str">
        <f>CONCATENATE(VLOOKUP(Table4[[#This Row],[Jurisdicción]],Table5[#All],2,FALSE),".",Table4[[#This Row],[CodObjEst]])</f>
        <v>SGYRI.1</v>
      </c>
      <c r="L304" s="38" t="s">
        <v>440</v>
      </c>
      <c r="M304" s="38" t="str">
        <f>LEFT(Table4[[#This Row],[Objetivo operativo]],255)</f>
        <v>Internacionalizar la gestión de la Ciudad</v>
      </c>
      <c r="N304">
        <f>IF(Table4[[#This Row],[SiglaObjEst]]=K303,N303+1,1)</f>
        <v>3</v>
      </c>
      <c r="O304" s="39" t="str">
        <f t="shared" si="4"/>
        <v>SGYRI.1.3</v>
      </c>
    </row>
    <row r="305" spans="8:15" ht="15" customHeight="1" x14ac:dyDescent="0.25">
      <c r="H305" s="42" t="s">
        <v>986</v>
      </c>
      <c r="I305" s="38" t="s">
        <v>431</v>
      </c>
      <c r="J305" s="38">
        <f>VLOOKUP(LEFT(Table4[[#This Row],[Objetivo estratégico]],255),Table2[[#All],[255 caracteres]:[CodObjEst]],3,FALSE)</f>
        <v>2</v>
      </c>
      <c r="K305" s="38" t="str">
        <f>CONCATENATE(VLOOKUP(Table4[[#This Row],[Jurisdicción]],Table5[#All],2,FALSE),".",Table4[[#This Row],[CodObjEst]])</f>
        <v>SGYRI.2</v>
      </c>
      <c r="L305" s="38" t="s">
        <v>432</v>
      </c>
      <c r="M305" s="38" t="str">
        <f>LEFT(Table4[[#This Row],[Objetivo operativo]],255)</f>
        <v>Liderar la planificación y coordinación de los Festejos del Bicentenario de la Independencia</v>
      </c>
      <c r="N305">
        <f>IF(Table4[[#This Row],[SiglaObjEst]]=K304,N304+1,1)</f>
        <v>1</v>
      </c>
      <c r="O305" s="39" t="str">
        <f t="shared" si="4"/>
        <v>SGYRI.2.1</v>
      </c>
    </row>
    <row r="306" spans="8:15" ht="15" customHeight="1" x14ac:dyDescent="0.25">
      <c r="H306" s="42" t="s">
        <v>986</v>
      </c>
      <c r="I306" s="38" t="s">
        <v>431</v>
      </c>
      <c r="J306" s="38">
        <f>VLOOKUP(LEFT(Table4[[#This Row],[Objetivo estratégico]],255),Table2[[#All],[255 caracteres]:[CodObjEst]],3,FALSE)</f>
        <v>2</v>
      </c>
      <c r="K306" s="38" t="str">
        <f>CONCATENATE(VLOOKUP(Table4[[#This Row],[Jurisdicción]],Table5[#All],2,FALSE),".",Table4[[#This Row],[CodObjEst]])</f>
        <v>SGYRI.2</v>
      </c>
      <c r="L306" s="38" t="s">
        <v>437</v>
      </c>
      <c r="M306" s="38" t="str">
        <f>LEFT(Table4[[#This Row],[Objetivo operativo]],255)</f>
        <v>Crear una identidad disruptiva de la forma de relacionarse del Gobierno, fomentando la cercanía y calidez del Jefe de Gobierno</v>
      </c>
      <c r="N306">
        <f>IF(Table4[[#This Row],[SiglaObjEst]]=K305,N305+1,1)</f>
        <v>2</v>
      </c>
      <c r="O306" s="39" t="str">
        <f t="shared" si="4"/>
        <v>SGYRI.2.2</v>
      </c>
    </row>
    <row r="307" spans="8:15" ht="15" customHeight="1" x14ac:dyDescent="0.25">
      <c r="H307" s="42" t="s">
        <v>986</v>
      </c>
      <c r="I307" s="38" t="s">
        <v>431</v>
      </c>
      <c r="J307" s="38">
        <f>VLOOKUP(LEFT(Table4[[#This Row],[Objetivo estratégico]],255),Table2[[#All],[255 caracteres]:[CodObjEst]],3,FALSE)</f>
        <v>2</v>
      </c>
      <c r="K307" s="38" t="str">
        <f>CONCATENATE(VLOOKUP(Table4[[#This Row],[Jurisdicción]],Table5[#All],2,FALSE),".",Table4[[#This Row],[CodObjEst]])</f>
        <v>SGYRI.2</v>
      </c>
      <c r="L307" s="38" t="s">
        <v>439</v>
      </c>
      <c r="M307" s="38" t="str">
        <f>LEFT(Table4[[#This Row],[Objetivo operativo]],255)</f>
        <v>Revitalizar al CoPE como espacio de relacionamiento del Gobierno con OSCs</v>
      </c>
      <c r="N307">
        <f>IF(Table4[[#This Row],[SiglaObjEst]]=K306,N306+1,1)</f>
        <v>3</v>
      </c>
      <c r="O307" s="39" t="str">
        <f t="shared" si="4"/>
        <v>SGYRI.2.3</v>
      </c>
    </row>
    <row r="308" spans="8:15" ht="15" customHeight="1" x14ac:dyDescent="0.25">
      <c r="H308" s="42" t="s">
        <v>986</v>
      </c>
      <c r="I308" s="38" t="s">
        <v>431</v>
      </c>
      <c r="J308" s="38">
        <f>VLOOKUP(LEFT(Table4[[#This Row],[Objetivo estratégico]],255),Table2[[#All],[255 caracteres]:[CodObjEst]],3,FALSE)</f>
        <v>2</v>
      </c>
      <c r="K308" s="38" t="str">
        <f>CONCATENATE(VLOOKUP(Table4[[#This Row],[Jurisdicción]],Table5[#All],2,FALSE),".",Table4[[#This Row],[CodObjEst]])</f>
        <v>SGYRI.2</v>
      </c>
      <c r="L308" s="38" t="s">
        <v>441</v>
      </c>
      <c r="M308" s="38" t="str">
        <f>LEFT(Table4[[#This Row],[Objetivo operativo]],255)</f>
        <v>Acompañar los proyectos de promoción social e inclusión que llevan a cabo las comunidades de fe de la CABA</v>
      </c>
      <c r="N308">
        <f>IF(Table4[[#This Row],[SiglaObjEst]]=K307,N307+1,1)</f>
        <v>4</v>
      </c>
      <c r="O308" s="39" t="str">
        <f t="shared" si="4"/>
        <v>SGYRI.2.4</v>
      </c>
    </row>
    <row r="309" spans="8:15" ht="15" customHeight="1" x14ac:dyDescent="0.25">
      <c r="H309" s="42" t="s">
        <v>986</v>
      </c>
      <c r="I309" s="38" t="s">
        <v>429</v>
      </c>
      <c r="J309" s="38">
        <f>VLOOKUP(LEFT(Table4[[#This Row],[Objetivo estratégico]],255),Table2[[#All],[255 caracteres]:[CodObjEst]],3,FALSE)</f>
        <v>3</v>
      </c>
      <c r="K309" s="38" t="str">
        <f>CONCATENATE(VLOOKUP(Table4[[#This Row],[Jurisdicción]],Table5[#All],2,FALSE),".",Table4[[#This Row],[CodObjEst]])</f>
        <v>SGYRI.3</v>
      </c>
      <c r="L309" s="38" t="s">
        <v>430</v>
      </c>
      <c r="M309" s="38" t="str">
        <f>LEFT(Table4[[#This Row],[Objetivo operativo]],255)</f>
        <v>Integrar Buenos Aires al mundo/Buenos Aires Comunidad de Inversión, Ideas y Talentos.</v>
      </c>
      <c r="N309">
        <f>IF(Table4[[#This Row],[SiglaObjEst]]=K308,N308+1,1)</f>
        <v>1</v>
      </c>
      <c r="O309" s="39" t="str">
        <f t="shared" si="4"/>
        <v>SGYRI.3.1</v>
      </c>
    </row>
    <row r="310" spans="8:15" ht="15" customHeight="1" x14ac:dyDescent="0.25">
      <c r="H310" s="42" t="s">
        <v>986</v>
      </c>
      <c r="I310" s="38" t="s">
        <v>429</v>
      </c>
      <c r="J310" s="38">
        <f>VLOOKUP(LEFT(Table4[[#This Row],[Objetivo estratégico]],255),Table2[[#All],[255 caracteres]:[CodObjEst]],3,FALSE)</f>
        <v>3</v>
      </c>
      <c r="K310" s="38" t="str">
        <f>CONCATENATE(VLOOKUP(Table4[[#This Row],[Jurisdicción]],Table5[#All],2,FALSE),".",Table4[[#This Row],[CodObjEst]])</f>
        <v>SGYRI.3</v>
      </c>
      <c r="L310" s="38" t="s">
        <v>435</v>
      </c>
      <c r="M310" s="38" t="str">
        <f>LEFT(Table4[[#This Row],[Objetivo operativo]],255)</f>
        <v>Visibilizar la Gestión y la Ciudad en el Mundo</v>
      </c>
      <c r="N310">
        <f>IF(Table4[[#This Row],[SiglaObjEst]]=K309,N309+1,1)</f>
        <v>2</v>
      </c>
      <c r="O310" s="39" t="str">
        <f t="shared" si="4"/>
        <v>SGYRI.3.2</v>
      </c>
    </row>
    <row r="311" spans="8:15" ht="15" customHeight="1" x14ac:dyDescent="0.25">
      <c r="H311" s="42" t="s">
        <v>986</v>
      </c>
      <c r="I311" s="38" t="s">
        <v>429</v>
      </c>
      <c r="J311" s="38">
        <f>VLOOKUP(LEFT(Table4[[#This Row],[Objetivo estratégico]],255),Table2[[#All],[255 caracteres]:[CodObjEst]],3,FALSE)</f>
        <v>3</v>
      </c>
      <c r="K311" s="38" t="str">
        <f>CONCATENATE(VLOOKUP(Table4[[#This Row],[Jurisdicción]],Table5[#All],2,FALSE),".",Table4[[#This Row],[CodObjEst]])</f>
        <v>SGYRI.3</v>
      </c>
      <c r="L311" s="38" t="s">
        <v>438</v>
      </c>
      <c r="M311" s="38" t="str">
        <f>LEFT(Table4[[#This Row],[Objetivo operativo]],255)</f>
        <v>Promover espacios de encuentro interreligioso y acompañar las distintas iniciativas que realizan las comunidades de Fe y organizaciones de dialogo interreligioso</v>
      </c>
      <c r="N311">
        <f>IF(Table4[[#This Row],[SiglaObjEst]]=K310,N310+1,1)</f>
        <v>3</v>
      </c>
      <c r="O311" s="39" t="str">
        <f t="shared" si="4"/>
        <v>SGYRI.3.3</v>
      </c>
    </row>
    <row r="312" spans="8:15" ht="15" customHeight="1" x14ac:dyDescent="0.25">
      <c r="H312" s="37" t="s">
        <v>80</v>
      </c>
      <c r="I312" s="38" t="s">
        <v>451</v>
      </c>
      <c r="J312" s="38">
        <f>VLOOKUP(LEFT(Table4[[#This Row],[Objetivo estratégico]],255),Table2[[#All],[255 caracteres]:[CodObjEst]],3,FALSE)</f>
        <v>1</v>
      </c>
      <c r="K312" s="38" t="str">
        <f>CONCATENATE(VLOOKUP(Table4[[#This Row],[Jurisdicción]],Table5[#All],2,FALSE),".",Table4[[#This Row],[CodObjEst]])</f>
        <v>SGCBA.1</v>
      </c>
      <c r="L312" s="38" t="s">
        <v>452</v>
      </c>
      <c r="M312" s="38" t="str">
        <f>LEFT(Table4[[#This Row],[Objetivo operativo]],255)</f>
        <v>Garantizar a la Sindicatura un nivel de Control Interno con los estándares internacionales de Madurez y Calidad Institucional</v>
      </c>
      <c r="N312">
        <f>IF(Table4[[#This Row],[SiglaObjEst]]=K311,N311+1,1)</f>
        <v>1</v>
      </c>
      <c r="O312" s="39" t="str">
        <f t="shared" si="4"/>
        <v>SGCBA.1.1</v>
      </c>
    </row>
    <row r="313" spans="8:15" ht="15" customHeight="1" x14ac:dyDescent="0.25">
      <c r="H313" s="37" t="s">
        <v>80</v>
      </c>
      <c r="I313" s="38" t="s">
        <v>451</v>
      </c>
      <c r="J313" s="38">
        <f>VLOOKUP(LEFT(Table4[[#This Row],[Objetivo estratégico]],255),Table2[[#All],[255 caracteres]:[CodObjEst]],3,FALSE)</f>
        <v>1</v>
      </c>
      <c r="K313" s="38" t="str">
        <f>CONCATENATE(VLOOKUP(Table4[[#This Row],[Jurisdicción]],Table5[#All],2,FALSE),".",Table4[[#This Row],[CodObjEst]])</f>
        <v>SGCBA.1</v>
      </c>
      <c r="L313" s="38" t="s">
        <v>453</v>
      </c>
      <c r="M313" s="38" t="str">
        <f>LEFT(Table4[[#This Row],[Objetivo operativo]],255)</f>
        <v>Revisar y diagnosticar los recursos humanos de la Sindicatura (Idoneidad profesional, Retiros, Jubilaciones, Comisiones, Licencias, etc.)</v>
      </c>
      <c r="N313">
        <f>IF(Table4[[#This Row],[SiglaObjEst]]=K312,N312+1,1)</f>
        <v>2</v>
      </c>
      <c r="O313" s="39" t="str">
        <f t="shared" si="4"/>
        <v>SGCBA.1.2</v>
      </c>
    </row>
    <row r="314" spans="8:15" ht="15" customHeight="1" x14ac:dyDescent="0.25">
      <c r="H314" s="37" t="s">
        <v>80</v>
      </c>
      <c r="I314" s="38" t="s">
        <v>451</v>
      </c>
      <c r="J314" s="38">
        <f>VLOOKUP(LEFT(Table4[[#This Row],[Objetivo estratégico]],255),Table2[[#All],[255 caracteres]:[CodObjEst]],3,FALSE)</f>
        <v>1</v>
      </c>
      <c r="K314" s="38" t="str">
        <f>CONCATENATE(VLOOKUP(Table4[[#This Row],[Jurisdicción]],Table5[#All],2,FALSE),".",Table4[[#This Row],[CodObjEst]])</f>
        <v>SGCBA.1</v>
      </c>
      <c r="L314" s="38" t="s">
        <v>454</v>
      </c>
      <c r="M314" s="38" t="str">
        <f>LEFT(Table4[[#This Row],[Objetivo operativo]],255)</f>
        <v>Lograr un nivel de capacitación de excelencia de los Agentes Gubernamentales comprometidos con el Control Interno</v>
      </c>
      <c r="N314">
        <f>IF(Table4[[#This Row],[SiglaObjEst]]=K313,N313+1,1)</f>
        <v>3</v>
      </c>
      <c r="O314" s="39" t="str">
        <f t="shared" si="4"/>
        <v>SGCBA.1.3</v>
      </c>
    </row>
    <row r="315" spans="8:15" ht="15" customHeight="1" x14ac:dyDescent="0.25">
      <c r="H315" s="37" t="s">
        <v>80</v>
      </c>
      <c r="I315" s="38" t="s">
        <v>451</v>
      </c>
      <c r="J315" s="38">
        <f>VLOOKUP(LEFT(Table4[[#This Row],[Objetivo estratégico]],255),Table2[[#All],[255 caracteres]:[CodObjEst]],3,FALSE)</f>
        <v>1</v>
      </c>
      <c r="K315" s="38" t="str">
        <f>CONCATENATE(VLOOKUP(Table4[[#This Row],[Jurisdicción]],Table5[#All],2,FALSE),".",Table4[[#This Row],[CodObjEst]])</f>
        <v>SGCBA.1</v>
      </c>
      <c r="L315" s="38" t="s">
        <v>455</v>
      </c>
      <c r="M315" s="38" t="str">
        <f>LEFT(Table4[[#This Row],[Objetivo operativo]],255)</f>
        <v>Elaborar los informes de Auditoría y las Minutas para el Jefe de Gobierno. Llevar a cabo Auditorías por programas presupuestarios</v>
      </c>
      <c r="N315">
        <f>IF(Table4[[#This Row],[SiglaObjEst]]=K314,N314+1,1)</f>
        <v>4</v>
      </c>
      <c r="O315" s="39" t="str">
        <f t="shared" si="4"/>
        <v>SGCBA.1.4</v>
      </c>
    </row>
    <row r="316" spans="8:15" ht="15" customHeight="1" x14ac:dyDescent="0.25">
      <c r="H316" s="37" t="s">
        <v>80</v>
      </c>
      <c r="I316" s="38" t="s">
        <v>451</v>
      </c>
      <c r="J316" s="38">
        <f>VLOOKUP(LEFT(Table4[[#This Row],[Objetivo estratégico]],255),Table2[[#All],[255 caracteres]:[CodObjEst]],3,FALSE)</f>
        <v>1</v>
      </c>
      <c r="K316" s="38" t="str">
        <f>CONCATENATE(VLOOKUP(Table4[[#This Row],[Jurisdicción]],Table5[#All],2,FALSE),".",Table4[[#This Row],[CodObjEst]])</f>
        <v>SGCBA.1</v>
      </c>
      <c r="L316" s="38" t="s">
        <v>456</v>
      </c>
      <c r="M316" s="38" t="str">
        <f>LEFT(Table4[[#This Row],[Objetivo operativo]],255)</f>
        <v>Mejorar el Sistema Informático de Control Interno</v>
      </c>
      <c r="N316">
        <f>IF(Table4[[#This Row],[SiglaObjEst]]=K315,N315+1,1)</f>
        <v>5</v>
      </c>
      <c r="O316" s="39" t="str">
        <f t="shared" si="4"/>
        <v>SGCBA.1.5</v>
      </c>
    </row>
    <row r="317" spans="8:15" ht="15" customHeight="1" x14ac:dyDescent="0.25">
      <c r="H317" s="37" t="s">
        <v>80</v>
      </c>
      <c r="I317" s="38" t="s">
        <v>442</v>
      </c>
      <c r="J317" s="38">
        <f>VLOOKUP(LEFT(Table4[[#This Row],[Objetivo estratégico]],255),Table2[[#All],[255 caracteres]:[CodObjEst]],3,FALSE)</f>
        <v>2</v>
      </c>
      <c r="K317" s="38" t="str">
        <f>CONCATENATE(VLOOKUP(Table4[[#This Row],[Jurisdicción]],Table5[#All],2,FALSE),".",Table4[[#This Row],[CodObjEst]])</f>
        <v>SGCBA.2</v>
      </c>
      <c r="L317" s="38" t="s">
        <v>443</v>
      </c>
      <c r="M317" s="38" t="str">
        <f>LEFT(Table4[[#This Row],[Objetivo operativo]],255)</f>
        <v>Diseñar la Matriz de Riesgo por tipología derivada de los enunciados de la Ley N° 70/98 (Presupuestarios, Económicos, Financieros, patrimoniales, Normativos y de Gestión)</v>
      </c>
      <c r="N317">
        <f>IF(Table4[[#This Row],[SiglaObjEst]]=K316,N316+1,1)</f>
        <v>1</v>
      </c>
      <c r="O317" s="39" t="str">
        <f t="shared" si="4"/>
        <v>SGCBA.2.1</v>
      </c>
    </row>
    <row r="318" spans="8:15" ht="15" customHeight="1" x14ac:dyDescent="0.25">
      <c r="H318" s="37" t="s">
        <v>80</v>
      </c>
      <c r="I318" s="38" t="s">
        <v>442</v>
      </c>
      <c r="J318" s="38">
        <f>VLOOKUP(LEFT(Table4[[#This Row],[Objetivo estratégico]],255),Table2[[#All],[255 caracteres]:[CodObjEst]],3,FALSE)</f>
        <v>2</v>
      </c>
      <c r="K318" s="38" t="str">
        <f>CONCATENATE(VLOOKUP(Table4[[#This Row],[Jurisdicción]],Table5[#All],2,FALSE),".",Table4[[#This Row],[CodObjEst]])</f>
        <v>SGCBA.2</v>
      </c>
      <c r="L318" s="38" t="s">
        <v>444</v>
      </c>
      <c r="M318" s="38" t="str">
        <f>LEFT(Table4[[#This Row],[Objetivo operativo]],255)</f>
        <v>Implementar una herramienta de autodiagnóstico y mejora para la Madurez del Control Interno</v>
      </c>
      <c r="N318">
        <f>IF(Table4[[#This Row],[SiglaObjEst]]=K317,N317+1,1)</f>
        <v>2</v>
      </c>
      <c r="O318" s="39" t="str">
        <f t="shared" si="4"/>
        <v>SGCBA.2.2</v>
      </c>
    </row>
    <row r="319" spans="8:15" ht="15" customHeight="1" x14ac:dyDescent="0.25">
      <c r="H319" s="37" t="s">
        <v>80</v>
      </c>
      <c r="I319" s="38" t="s">
        <v>442</v>
      </c>
      <c r="J319" s="38">
        <f>VLOOKUP(LEFT(Table4[[#This Row],[Objetivo estratégico]],255),Table2[[#All],[255 caracteres]:[CodObjEst]],3,FALSE)</f>
        <v>2</v>
      </c>
      <c r="K319" s="38" t="str">
        <f>CONCATENATE(VLOOKUP(Table4[[#This Row],[Jurisdicción]],Table5[#All],2,FALSE),".",Table4[[#This Row],[CodObjEst]])</f>
        <v>SGCBA.2</v>
      </c>
      <c r="L319" s="38" t="s">
        <v>445</v>
      </c>
      <c r="M319" s="38" t="str">
        <f>LEFT(Table4[[#This Row],[Objetivo operativo]],255)</f>
        <v>Promover la certificación de la norma ISO 9001:2015 en todas las Unidades de Auditoría Interna y las principales ocho (8) Dependencias de Atención al Ciudadano</v>
      </c>
      <c r="N319">
        <f>IF(Table4[[#This Row],[SiglaObjEst]]=K318,N318+1,1)</f>
        <v>3</v>
      </c>
      <c r="O319" s="39" t="str">
        <f t="shared" si="4"/>
        <v>SGCBA.2.3</v>
      </c>
    </row>
    <row r="320" spans="8:15" ht="15" customHeight="1" x14ac:dyDescent="0.25">
      <c r="H320" s="37" t="s">
        <v>80</v>
      </c>
      <c r="I320" s="38" t="s">
        <v>442</v>
      </c>
      <c r="J320" s="38">
        <f>VLOOKUP(LEFT(Table4[[#This Row],[Objetivo estratégico]],255),Table2[[#All],[255 caracteres]:[CodObjEst]],3,FALSE)</f>
        <v>2</v>
      </c>
      <c r="K320" s="38" t="str">
        <f>CONCATENATE(VLOOKUP(Table4[[#This Row],[Jurisdicción]],Table5[#All],2,FALSE),".",Table4[[#This Row],[CodObjEst]])</f>
        <v>SGCBA.2</v>
      </c>
      <c r="L320" s="38" t="s">
        <v>446</v>
      </c>
      <c r="M320" s="38" t="str">
        <f>LEFT(Table4[[#This Row],[Objetivo operativo]],255)</f>
        <v>Actualizar y Editar el Nuevo Manual de Control Interno del Gobierno de la Ciudad de Buenos Aires (Versión impresa y digital)</v>
      </c>
      <c r="N320">
        <f>IF(Table4[[#This Row],[SiglaObjEst]]=K319,N319+1,1)</f>
        <v>4</v>
      </c>
      <c r="O320" s="39" t="str">
        <f t="shared" si="4"/>
        <v>SGCBA.2.4</v>
      </c>
    </row>
    <row r="321" spans="8:15" ht="15" customHeight="1" x14ac:dyDescent="0.25">
      <c r="H321" s="37" t="s">
        <v>80</v>
      </c>
      <c r="I321" s="38" t="s">
        <v>442</v>
      </c>
      <c r="J321" s="38">
        <f>VLOOKUP(LEFT(Table4[[#This Row],[Objetivo estratégico]],255),Table2[[#All],[255 caracteres]:[CodObjEst]],3,FALSE)</f>
        <v>2</v>
      </c>
      <c r="K321" s="38" t="str">
        <f>CONCATENATE(VLOOKUP(Table4[[#This Row],[Jurisdicción]],Table5[#All],2,FALSE),".",Table4[[#This Row],[CodObjEst]])</f>
        <v>SGCBA.2</v>
      </c>
      <c r="L321" s="38" t="s">
        <v>447</v>
      </c>
      <c r="M321" s="38" t="str">
        <f>LEFT(Table4[[#This Row],[Objetivo operativo]],255)</f>
        <v>Relacionar a la Sindicatura con los Organismos Nacionales e Internacionales de Control Interno que profundicen nuestro conocimiento profesional y académico</v>
      </c>
      <c r="N321">
        <f>IF(Table4[[#This Row],[SiglaObjEst]]=K320,N320+1,1)</f>
        <v>5</v>
      </c>
      <c r="O321" s="39" t="str">
        <f t="shared" si="4"/>
        <v>SGCBA.2.5</v>
      </c>
    </row>
    <row r="322" spans="8:15" ht="15" customHeight="1" x14ac:dyDescent="0.25">
      <c r="H322" s="37" t="s">
        <v>80</v>
      </c>
      <c r="I322" s="38" t="s">
        <v>442</v>
      </c>
      <c r="J322" s="38">
        <f>VLOOKUP(LEFT(Table4[[#This Row],[Objetivo estratégico]],255),Table2[[#All],[255 caracteres]:[CodObjEst]],3,FALSE)</f>
        <v>2</v>
      </c>
      <c r="K322" s="38" t="str">
        <f>CONCATENATE(VLOOKUP(Table4[[#This Row],[Jurisdicción]],Table5[#All],2,FALSE),".",Table4[[#This Row],[CodObjEst]])</f>
        <v>SGCBA.2</v>
      </c>
      <c r="L322" s="38" t="s">
        <v>448</v>
      </c>
      <c r="M322" s="38" t="str">
        <f>LEFT(Table4[[#This Row],[Objetivo operativo]],255)</f>
        <v>Promover la cultura de la excelencia académica en el control interno, a través de actividades de formación, intercambio de experiencias y trabajo coordinado</v>
      </c>
      <c r="N322">
        <f>IF(Table4[[#This Row],[SiglaObjEst]]=K321,N321+1,1)</f>
        <v>6</v>
      </c>
      <c r="O322" s="39" t="str">
        <f t="shared" ref="O322:O370" si="5">CONCATENATE(K:K,".",N:N)</f>
        <v>SGCBA.2.6</v>
      </c>
    </row>
    <row r="323" spans="8:15" ht="15" customHeight="1" x14ac:dyDescent="0.25">
      <c r="H323" s="37" t="s">
        <v>80</v>
      </c>
      <c r="I323" s="38" t="s">
        <v>449</v>
      </c>
      <c r="J323" s="38">
        <f>VLOOKUP(LEFT(Table4[[#This Row],[Objetivo estratégico]],255),Table2[[#All],[255 caracteres]:[CodObjEst]],3,FALSE)</f>
        <v>3</v>
      </c>
      <c r="K323" s="38" t="str">
        <f>CONCATENATE(VLOOKUP(Table4[[#This Row],[Jurisdicción]],Table5[#All],2,FALSE),".",Table4[[#This Row],[CodObjEst]])</f>
        <v>SGCBA.3</v>
      </c>
      <c r="L323" s="38" t="s">
        <v>450</v>
      </c>
      <c r="M323" s="38" t="str">
        <f>LEFT(Table4[[#This Row],[Objetivo operativo]],255)</f>
        <v>Ser el órgano de consulta, capacitación e implementación del Control Interno a partir del Diálogo Interministerial</v>
      </c>
      <c r="N323">
        <f>IF(Table4[[#This Row],[SiglaObjEst]]=K322,N322+1,1)</f>
        <v>1</v>
      </c>
      <c r="O323" s="39" t="str">
        <f t="shared" si="5"/>
        <v>SGCBA.3.1</v>
      </c>
    </row>
    <row r="324" spans="8:15" ht="15" customHeight="1" x14ac:dyDescent="0.25">
      <c r="H324" s="37" t="s">
        <v>80</v>
      </c>
      <c r="I324" s="38" t="s">
        <v>449</v>
      </c>
      <c r="J324" s="38">
        <f>VLOOKUP(LEFT(Table4[[#This Row],[Objetivo estratégico]],255),Table2[[#All],[255 caracteres]:[CodObjEst]],3,FALSE)</f>
        <v>3</v>
      </c>
      <c r="K324" s="38" t="str">
        <f>CONCATENATE(VLOOKUP(Table4[[#This Row],[Jurisdicción]],Table5[#All],2,FALSE),".",Table4[[#This Row],[CodObjEst]])</f>
        <v>SGCBA.3</v>
      </c>
      <c r="L324" s="38" t="s">
        <v>457</v>
      </c>
      <c r="M324" s="38" t="str">
        <f>LEFT(Table4[[#This Row],[Objetivo operativo]],255)</f>
        <v>Fortalecer la relación institucional entre la Sindicatura y las distintas áreas de gobierno</v>
      </c>
      <c r="N324">
        <f>IF(Table4[[#This Row],[SiglaObjEst]]=K323,N323+1,1)</f>
        <v>2</v>
      </c>
      <c r="O324" s="39" t="str">
        <f t="shared" si="5"/>
        <v>SGCBA.3.2</v>
      </c>
    </row>
    <row r="325" spans="8:15" ht="15" customHeight="1" x14ac:dyDescent="0.25">
      <c r="H325" s="37" t="s">
        <v>81</v>
      </c>
      <c r="I325" s="38" t="s">
        <v>461</v>
      </c>
      <c r="J325" s="38">
        <f>VLOOKUP(LEFT(Table4[[#This Row],[Objetivo estratégico]],255),Table2[[#All],[255 caracteres]:[CodObjEst]],3,FALSE)</f>
        <v>1</v>
      </c>
      <c r="K325" s="38" t="str">
        <f>CONCATENATE(VLOOKUP(Table4[[#This Row],[Jurisdicción]],Table5[#All],2,FALSE),".",Table4[[#This Row],[CodObjEst]])</f>
        <v>SSCOMUNIC.1</v>
      </c>
      <c r="L325" s="38" t="s">
        <v>997</v>
      </c>
      <c r="M325" s="38" t="str">
        <f>LEFT(Table4[[#This Row],[Objetivo operativo]],255)</f>
        <v>Utilizar tecnologías que permitan comunicar los diferentes proyectos a audiencias específicas, generando segmentaciones únicas interesadas en políticas públicas particulares. Obtener el mayor detalle sobre el público en cuestión para generar contenidos qu</v>
      </c>
      <c r="N325">
        <f>IF(Table4[[#This Row],[SiglaObjEst]]=K324,N324+1,1)</f>
        <v>1</v>
      </c>
      <c r="O325" s="39" t="str">
        <f t="shared" si="5"/>
        <v>SSCOMUNIC.1.1</v>
      </c>
    </row>
    <row r="326" spans="8:15" ht="15" customHeight="1" x14ac:dyDescent="0.25">
      <c r="H326" s="37" t="s">
        <v>81</v>
      </c>
      <c r="I326" s="38" t="s">
        <v>461</v>
      </c>
      <c r="J326" s="38">
        <f>VLOOKUP(LEFT(Table4[[#This Row],[Objetivo estratégico]],255),Table2[[#All],[255 caracteres]:[CodObjEst]],3,FALSE)</f>
        <v>1</v>
      </c>
      <c r="K326" s="38" t="str">
        <f>CONCATENATE(VLOOKUP(Table4[[#This Row],[Jurisdicción]],Table5[#All],2,FALSE),".",Table4[[#This Row],[CodObjEst]])</f>
        <v>SSCOMUNIC.1</v>
      </c>
      <c r="L326" s="38" t="s">
        <v>462</v>
      </c>
      <c r="M326" s="38" t="str">
        <f>LEFT(Table4[[#This Row],[Objetivo operativo]],255)</f>
        <v>A partir de las propuestas y necesidades de los vecinos, reforzar el vínculo de cercanía entre ellos y los funcionarios del Gobierno.</v>
      </c>
      <c r="N326">
        <f>IF(Table4[[#This Row],[SiglaObjEst]]=K325,N325+1,1)</f>
        <v>2</v>
      </c>
      <c r="O326" s="39" t="str">
        <f t="shared" si="5"/>
        <v>SSCOMUNIC.1.2</v>
      </c>
    </row>
    <row r="327" spans="8:15" ht="15" customHeight="1" x14ac:dyDescent="0.25">
      <c r="H327" s="37" t="s">
        <v>81</v>
      </c>
      <c r="I327" s="38" t="s">
        <v>461</v>
      </c>
      <c r="J327" s="38">
        <f>VLOOKUP(LEFT(Table4[[#This Row],[Objetivo estratégico]],255),Table2[[#All],[255 caracteres]:[CodObjEst]],3,FALSE)</f>
        <v>1</v>
      </c>
      <c r="K327" s="38" t="str">
        <f>CONCATENATE(VLOOKUP(Table4[[#This Row],[Jurisdicción]],Table5[#All],2,FALSE),".",Table4[[#This Row],[CodObjEst]])</f>
        <v>SSCOMUNIC.1</v>
      </c>
      <c r="L327" s="38" t="s">
        <v>463</v>
      </c>
      <c r="M327" s="38" t="str">
        <f>LEFT(Table4[[#This Row],[Objetivo operativo]],255)</f>
        <v>Informar a los vecinos del área metropolitana sobre las acciones conjuntas entre sus Municipios y el Gobierno de la Ciudad.</v>
      </c>
      <c r="N327">
        <f>IF(Table4[[#This Row],[SiglaObjEst]]=K326,N326+1,1)</f>
        <v>3</v>
      </c>
      <c r="O327" s="39" t="str">
        <f t="shared" si="5"/>
        <v>SSCOMUNIC.1.3</v>
      </c>
    </row>
    <row r="328" spans="8:15" ht="15" customHeight="1" x14ac:dyDescent="0.25">
      <c r="H328" s="37" t="s">
        <v>81</v>
      </c>
      <c r="I328" s="38" t="s">
        <v>461</v>
      </c>
      <c r="J328" s="38">
        <f>VLOOKUP(LEFT(Table4[[#This Row],[Objetivo estratégico]],255),Table2[[#All],[255 caracteres]:[CodObjEst]],3,FALSE)</f>
        <v>1</v>
      </c>
      <c r="K328" s="38" t="str">
        <f>CONCATENATE(VLOOKUP(Table4[[#This Row],[Jurisdicción]],Table5[#All],2,FALSE),".",Table4[[#This Row],[CodObjEst]])</f>
        <v>SSCOMUNIC.1</v>
      </c>
      <c r="L328" s="38" t="s">
        <v>996</v>
      </c>
      <c r="M328" s="38" t="str">
        <f>LEFT(Table4[[#This Row],[Objetivo operativo]],255)</f>
        <v>Mejorar la comprensión de las conversaciones que se producen en el mundo digital. Detectar posibles crisis y oportunidades de comunicación. Monitorear el estado de la opinión pública.</v>
      </c>
      <c r="N328">
        <f>IF(Table4[[#This Row],[SiglaObjEst]]=K327,N327+1,1)</f>
        <v>4</v>
      </c>
      <c r="O328" s="39" t="str">
        <f t="shared" si="5"/>
        <v>SSCOMUNIC.1.4</v>
      </c>
    </row>
    <row r="329" spans="8:15" ht="15" customHeight="1" x14ac:dyDescent="0.25">
      <c r="H329" s="37" t="s">
        <v>81</v>
      </c>
      <c r="I329" s="38" t="s">
        <v>464</v>
      </c>
      <c r="J329" s="38">
        <f>VLOOKUP(LEFT(Table4[[#This Row],[Objetivo estratégico]],255),Table2[[#All],[255 caracteres]:[CodObjEst]],3,FALSE)</f>
        <v>2</v>
      </c>
      <c r="K329" s="38" t="str">
        <f>CONCATENATE(VLOOKUP(Table4[[#This Row],[Jurisdicción]],Table5[#All],2,FALSE),".",Table4[[#This Row],[CodObjEst]])</f>
        <v>SSCOMUNIC.2</v>
      </c>
      <c r="L329" s="38" t="s">
        <v>465</v>
      </c>
      <c r="M329" s="38" t="str">
        <f>LEFT(Table4[[#This Row],[Objetivo operativo]],255)</f>
        <v>Mejorar y ser pro-activos en la comunicación con los vecinos en base a la información que nos dejan en su interacción con el Gobierno.</v>
      </c>
      <c r="N329">
        <f>IF(Table4[[#This Row],[SiglaObjEst]]=K328,N328+1,1)</f>
        <v>1</v>
      </c>
      <c r="O329" s="39" t="str">
        <f t="shared" si="5"/>
        <v>SSCOMUNIC.2.1</v>
      </c>
    </row>
    <row r="330" spans="8:15" ht="15" customHeight="1" x14ac:dyDescent="0.25">
      <c r="H330" s="37" t="s">
        <v>81</v>
      </c>
      <c r="I330" s="38" t="s">
        <v>464</v>
      </c>
      <c r="J330" s="38">
        <f>VLOOKUP(LEFT(Table4[[#This Row],[Objetivo estratégico]],255),Table2[[#All],[255 caracteres]:[CodObjEst]],3,FALSE)</f>
        <v>2</v>
      </c>
      <c r="K330" s="38" t="str">
        <f>CONCATENATE(VLOOKUP(Table4[[#This Row],[Jurisdicción]],Table5[#All],2,FALSE),".",Table4[[#This Row],[CodObjEst]])</f>
        <v>SSCOMUNIC.2</v>
      </c>
      <c r="L330" s="38" t="s">
        <v>466</v>
      </c>
      <c r="M330" s="38" t="str">
        <f>LEFT(Table4[[#This Row],[Objetivo operativo]],255)</f>
        <v>Incrementar el número de Vecinos de la Ciudad que participan del diseño, realización y seguimiento de las obras, proyectos y demás iniciativas gubernamentales.</v>
      </c>
      <c r="N330">
        <f>IF(Table4[[#This Row],[SiglaObjEst]]=K329,N329+1,1)</f>
        <v>2</v>
      </c>
      <c r="O330" s="39" t="str">
        <f t="shared" si="5"/>
        <v>SSCOMUNIC.2.2</v>
      </c>
    </row>
    <row r="331" spans="8:15" ht="15" customHeight="1" x14ac:dyDescent="0.25">
      <c r="H331" s="37" t="s">
        <v>81</v>
      </c>
      <c r="I331" s="38" t="s">
        <v>460</v>
      </c>
      <c r="J331" s="38">
        <f>VLOOKUP(LEFT(Table4[[#This Row],[Objetivo estratégico]],255),Table2[[#All],[255 caracteres]:[CodObjEst]],3,FALSE)</f>
        <v>3</v>
      </c>
      <c r="K331" s="38" t="str">
        <f>CONCATENATE(VLOOKUP(Table4[[#This Row],[Jurisdicción]],Table5[#All],2,FALSE),".",Table4[[#This Row],[CodObjEst]])</f>
        <v>SSCOMUNIC.3</v>
      </c>
      <c r="L331" s="38" t="s">
        <v>995</v>
      </c>
      <c r="M331" s="38" t="str">
        <f>LEFT(Table4[[#This Row],[Objetivo operativo]],255)</f>
        <v>Generar la información que sea necesaria para conocer la realidad ciudadana y la gestión de Gobierno. Apoyo al diseño de estrategias de gestión y comunicación, convirtiendo datos en información y herramientas.</v>
      </c>
      <c r="N331">
        <f>IF(Table4[[#This Row],[SiglaObjEst]]=K330,N330+1,1)</f>
        <v>1</v>
      </c>
      <c r="O331" s="39" t="str">
        <f t="shared" si="5"/>
        <v>SSCOMUNIC.3.1</v>
      </c>
    </row>
    <row r="332" spans="8:15" ht="15" customHeight="1" x14ac:dyDescent="0.25">
      <c r="H332" s="37" t="s">
        <v>81</v>
      </c>
      <c r="I332" s="38" t="s">
        <v>458</v>
      </c>
      <c r="J332" s="38">
        <f>VLOOKUP(LEFT(Table4[[#This Row],[Objetivo estratégico]],255),Table2[[#All],[255 caracteres]:[CodObjEst]],3,FALSE)</f>
        <v>4</v>
      </c>
      <c r="K332" s="38" t="str">
        <f>CONCATENATE(VLOOKUP(Table4[[#This Row],[Jurisdicción]],Table5[#All],2,FALSE),".",Table4[[#This Row],[CodObjEst]])</f>
        <v>SSCOMUNIC.4</v>
      </c>
      <c r="L332" s="38" t="s">
        <v>459</v>
      </c>
      <c r="M332" s="38" t="str">
        <f>LEFT(Table4[[#This Row],[Objetivo operativo]],255)</f>
        <v>Presupuesto transversal a todos los proyectos</v>
      </c>
      <c r="N332">
        <f>IF(Table4[[#This Row],[SiglaObjEst]]=K331,N331+1,1)</f>
        <v>1</v>
      </c>
      <c r="O332" s="39" t="str">
        <f t="shared" si="5"/>
        <v>SSCOMUNIC.4.1</v>
      </c>
    </row>
    <row r="333" spans="8:15" ht="15" customHeight="1" x14ac:dyDescent="0.25">
      <c r="H333" s="37" t="s">
        <v>82</v>
      </c>
      <c r="I333" s="38" t="s">
        <v>467</v>
      </c>
      <c r="J333" s="38">
        <f>VLOOKUP(LEFT(Table4[[#This Row],[Objetivo estratégico]],255),Table2[[#All],[255 caracteres]:[CodObjEst]],3,FALSE)</f>
        <v>1</v>
      </c>
      <c r="K333" s="38" t="str">
        <f>CONCATENATE(VLOOKUP(Table4[[#This Row],[Jurisdicción]],Table5[#All],2,FALSE),".",Table4[[#This Row],[CodObjEst]])</f>
        <v>SSCON.1</v>
      </c>
      <c r="L333" s="38" t="s">
        <v>468</v>
      </c>
      <c r="M333" s="38" t="str">
        <f>LEFT(Table4[[#This Row],[Objetivo operativo]],255)</f>
        <v>Agendas Públicas: Posicionar al GCBA y a su Jefe de Gobierno ante todo evento público y actividades de gobierno.</v>
      </c>
      <c r="N333">
        <f>IF(Table4[[#This Row],[SiglaObjEst]]=K332,N332+1,1)</f>
        <v>1</v>
      </c>
      <c r="O333" s="39" t="str">
        <f t="shared" si="5"/>
        <v>SSCON.1.1</v>
      </c>
    </row>
    <row r="334" spans="8:15" ht="15" customHeight="1" x14ac:dyDescent="0.25">
      <c r="H334" s="37" t="s">
        <v>82</v>
      </c>
      <c r="I334" s="38" t="s">
        <v>467</v>
      </c>
      <c r="J334" s="38">
        <f>VLOOKUP(LEFT(Table4[[#This Row],[Objetivo estratégico]],255),Table2[[#All],[255 caracteres]:[CodObjEst]],3,FALSE)</f>
        <v>1</v>
      </c>
      <c r="K334" s="38" t="str">
        <f>CONCATENATE(VLOOKUP(Table4[[#This Row],[Jurisdicción]],Table5[#All],2,FALSE),".",Table4[[#This Row],[CodObjEst]])</f>
        <v>SSCON.1</v>
      </c>
      <c r="L334" s="38" t="s">
        <v>469</v>
      </c>
      <c r="M334" s="38" t="str">
        <f>LEFT(Table4[[#This Row],[Objetivo operativo]],255)</f>
        <v>Publicidad: Definir y desarrollar la Estrategia General de Comunicación del Gobierno en su totalidad, definiendo los ejes, valores, filtros, tono y focos.             Diseño de la planificación anual de campañas y su consecuente estrategia de medios y can</v>
      </c>
      <c r="N334">
        <f>IF(Table4[[#This Row],[SiglaObjEst]]=K333,N333+1,1)</f>
        <v>2</v>
      </c>
      <c r="O334" s="39" t="str">
        <f t="shared" si="5"/>
        <v>SSCON.1.2</v>
      </c>
    </row>
    <row r="335" spans="8:15" ht="15" customHeight="1" x14ac:dyDescent="0.25">
      <c r="H335" s="37" t="s">
        <v>82</v>
      </c>
      <c r="I335" s="38" t="s">
        <v>467</v>
      </c>
      <c r="J335" s="38">
        <f>VLOOKUP(LEFT(Table4[[#This Row],[Objetivo estratégico]],255),Table2[[#All],[255 caracteres]:[CodObjEst]],3,FALSE)</f>
        <v>1</v>
      </c>
      <c r="K335" s="38" t="str">
        <f>CONCATENATE(VLOOKUP(Table4[[#This Row],[Jurisdicción]],Table5[#All],2,FALSE),".",Table4[[#This Row],[CodObjEst]])</f>
        <v>SSCON.1</v>
      </c>
      <c r="L335" s="38" t="s">
        <v>470</v>
      </c>
      <c r="M335" s="38" t="str">
        <f>LEFT(Table4[[#This Row],[Objetivo operativo]],255)</f>
        <v>Marca Ciudad: Crear y posicionar la imagen institucional de la Ciudad a nivel local, regional e  internacional.</v>
      </c>
      <c r="N335">
        <f>IF(Table4[[#This Row],[SiglaObjEst]]=K334,N334+1,1)</f>
        <v>3</v>
      </c>
      <c r="O335" s="39" t="str">
        <f t="shared" si="5"/>
        <v>SSCON.1.3</v>
      </c>
    </row>
    <row r="336" spans="8:15" ht="15" customHeight="1" x14ac:dyDescent="0.25">
      <c r="H336" s="37" t="s">
        <v>82</v>
      </c>
      <c r="I336" s="38" t="s">
        <v>467</v>
      </c>
      <c r="J336" s="38">
        <f>VLOOKUP(LEFT(Table4[[#This Row],[Objetivo estratégico]],255),Table2[[#All],[255 caracteres]:[CodObjEst]],3,FALSE)</f>
        <v>1</v>
      </c>
      <c r="K336" s="38" t="str">
        <f>CONCATENATE(VLOOKUP(Table4[[#This Row],[Jurisdicción]],Table5[#All],2,FALSE),".",Table4[[#This Row],[CodObjEst]])</f>
        <v>SSCON.1</v>
      </c>
      <c r="L336" s="38" t="s">
        <v>471</v>
      </c>
      <c r="M336" s="38" t="str">
        <f>LEFT(Table4[[#This Row],[Objetivo operativo]],255)</f>
        <v>Usina de información: Centralizar información de gestión de los Ministerios y de actos y anuncios públicos de Gobierno</v>
      </c>
      <c r="N336">
        <f>IF(Table4[[#This Row],[SiglaObjEst]]=K335,N335+1,1)</f>
        <v>4</v>
      </c>
      <c r="O336" s="39" t="str">
        <f t="shared" si="5"/>
        <v>SSCON.1.4</v>
      </c>
    </row>
    <row r="337" spans="8:15" ht="15" customHeight="1" x14ac:dyDescent="0.25">
      <c r="H337" s="37" t="s">
        <v>82</v>
      </c>
      <c r="I337" s="38" t="s">
        <v>467</v>
      </c>
      <c r="J337" s="38">
        <f>VLOOKUP(LEFT(Table4[[#This Row],[Objetivo estratégico]],255),Table2[[#All],[255 caracteres]:[CodObjEst]],3,FALSE)</f>
        <v>1</v>
      </c>
      <c r="K337" s="38" t="str">
        <f>CONCATENATE(VLOOKUP(Table4[[#This Row],[Jurisdicción]],Table5[#All],2,FALSE),".",Table4[[#This Row],[CodObjEst]])</f>
        <v>SSCON.1</v>
      </c>
      <c r="L337" s="38" t="s">
        <v>472</v>
      </c>
      <c r="M337" s="38" t="str">
        <f>LEFT(Table4[[#This Row],[Objetivo operativo]],255)</f>
        <v>Contenido Discursivo: Construcción, unificación y análisis del discurso del Jefe de Gobierno y voceros del Gobierno</v>
      </c>
      <c r="N337">
        <f>IF(Table4[[#This Row],[SiglaObjEst]]=K336,N336+1,1)</f>
        <v>5</v>
      </c>
      <c r="O337" s="39" t="str">
        <f t="shared" si="5"/>
        <v>SSCON.1.5</v>
      </c>
    </row>
    <row r="338" spans="8:15" ht="15" customHeight="1" x14ac:dyDescent="0.25">
      <c r="H338" s="37" t="s">
        <v>82</v>
      </c>
      <c r="I338" s="38" t="s">
        <v>467</v>
      </c>
      <c r="J338" s="38">
        <f>VLOOKUP(LEFT(Table4[[#This Row],[Objetivo estratégico]],255),Table2[[#All],[255 caracteres]:[CodObjEst]],3,FALSE)</f>
        <v>1</v>
      </c>
      <c r="K338" s="38" t="str">
        <f>CONCATENATE(VLOOKUP(Table4[[#This Row],[Jurisdicción]],Table5[#All],2,FALSE),".",Table4[[#This Row],[CodObjEst]])</f>
        <v>SSCON.1</v>
      </c>
      <c r="L338" s="38" t="s">
        <v>473</v>
      </c>
      <c r="M338" s="38" t="str">
        <f>LEFT(Table4[[#This Row],[Objetivo operativo]],255)</f>
        <v>Producción de contenidos: Desarrollar las piezas de comunicación que respondan a las necesidades de las Subsecretarias de Contenidos y de Comunicación y de los Ministerios y Entes del GCBA</v>
      </c>
      <c r="N338">
        <f>IF(Table4[[#This Row],[SiglaObjEst]]=K337,N337+1,1)</f>
        <v>6</v>
      </c>
      <c r="O338" s="39" t="str">
        <f t="shared" si="5"/>
        <v>SSCON.1.6</v>
      </c>
    </row>
    <row r="339" spans="8:15" ht="15" customHeight="1" x14ac:dyDescent="0.25">
      <c r="H339" s="37" t="s">
        <v>82</v>
      </c>
      <c r="I339" s="38" t="s">
        <v>467</v>
      </c>
      <c r="J339" s="38">
        <f>VLOOKUP(LEFT(Table4[[#This Row],[Objetivo estratégico]],255),Table2[[#All],[255 caracteres]:[CodObjEst]],3,FALSE)</f>
        <v>1</v>
      </c>
      <c r="K339" s="38" t="str">
        <f>CONCATENATE(VLOOKUP(Table4[[#This Row],[Jurisdicción]],Table5[#All],2,FALSE),".",Table4[[#This Row],[CodObjEst]])</f>
        <v>SSCON.1</v>
      </c>
      <c r="L339" s="38" t="s">
        <v>474</v>
      </c>
      <c r="M339" s="38" t="str">
        <f>LEFT(Table4[[#This Row],[Objetivo operativo]],255)</f>
        <v>Planificación de eventos: Definir y capitalizar los eventos que se celebran en la Ciudad que fortalezcan los ejes y posicionamiento del Gobierno.</v>
      </c>
      <c r="N339">
        <f>IF(Table4[[#This Row],[SiglaObjEst]]=K338,N338+1,1)</f>
        <v>7</v>
      </c>
      <c r="O339" s="39" t="str">
        <f t="shared" si="5"/>
        <v>SSCON.1.7</v>
      </c>
    </row>
    <row r="340" spans="8:15" ht="15" customHeight="1" x14ac:dyDescent="0.25">
      <c r="H340" s="37" t="s">
        <v>82</v>
      </c>
      <c r="I340" s="38" t="s">
        <v>467</v>
      </c>
      <c r="J340" s="38">
        <f>VLOOKUP(LEFT(Table4[[#This Row],[Objetivo estratégico]],255),Table2[[#All],[255 caracteres]:[CodObjEst]],3,FALSE)</f>
        <v>1</v>
      </c>
      <c r="K340" s="38" t="str">
        <f>CONCATENATE(VLOOKUP(Table4[[#This Row],[Jurisdicción]],Table5[#All],2,FALSE),".",Table4[[#This Row],[CodObjEst]])</f>
        <v>SSCON.1</v>
      </c>
      <c r="L340" s="38" t="s">
        <v>475</v>
      </c>
      <c r="M340" s="38" t="str">
        <f>LEFT(Table4[[#This Row],[Objetivo operativo]],255)</f>
        <v>Agencias. Contar con el asesoramiento necesario para el correcto desenvolvimiento de las actividades de la Subsecretaría.</v>
      </c>
      <c r="N340">
        <f>IF(Table4[[#This Row],[SiglaObjEst]]=K339,N339+1,1)</f>
        <v>8</v>
      </c>
      <c r="O340" s="39" t="str">
        <f t="shared" si="5"/>
        <v>SSCON.1.8</v>
      </c>
    </row>
    <row r="341" spans="8:15" ht="15" customHeight="1" x14ac:dyDescent="0.25">
      <c r="H341" s="37" t="s">
        <v>83</v>
      </c>
      <c r="I341" s="38" t="s">
        <v>476</v>
      </c>
      <c r="J341" s="38">
        <f>VLOOKUP(LEFT(Table4[[#This Row],[Objetivo estratégico]],255),Table2[[#All],[255 caracteres]:[CodObjEst]],3,FALSE)</f>
        <v>1</v>
      </c>
      <c r="K341" s="38" t="str">
        <f>CONCATENATE(VLOOKUP(Table4[[#This Row],[Jurisdicción]],Table5[#All],2,FALSE),".",Table4[[#This Row],[CodObjEst]])</f>
        <v>SSCYPE.1</v>
      </c>
      <c r="L341" s="38" t="s">
        <v>477</v>
      </c>
      <c r="M341" s="38" t="str">
        <f>LEFT(Table4[[#This Row],[Objetivo operativo]],255)</f>
        <v>Laten Argentinos.</v>
      </c>
      <c r="N341">
        <f>IF(Table4[[#This Row],[SiglaObjEst]]=K340,N340+1,1)</f>
        <v>1</v>
      </c>
      <c r="O341" s="39" t="str">
        <f t="shared" si="5"/>
        <v>SSCYPE.1.1</v>
      </c>
    </row>
    <row r="342" spans="8:15" ht="15" customHeight="1" x14ac:dyDescent="0.25">
      <c r="H342" s="37" t="s">
        <v>83</v>
      </c>
      <c r="I342" s="38" t="s">
        <v>476</v>
      </c>
      <c r="J342" s="38">
        <f>VLOOKUP(LEFT(Table4[[#This Row],[Objetivo estratégico]],255),Table2[[#All],[255 caracteres]:[CodObjEst]],3,FALSE)</f>
        <v>1</v>
      </c>
      <c r="K342" s="38" t="str">
        <f>CONCATENATE(VLOOKUP(Table4[[#This Row],[Jurisdicción]],Table5[#All],2,FALSE),".",Table4[[#This Row],[CodObjEst]])</f>
        <v>SSCYPE.1</v>
      </c>
      <c r="L342" s="38" t="s">
        <v>478</v>
      </c>
      <c r="M342" s="38" t="str">
        <f>LEFT(Table4[[#This Row],[Objetivo operativo]],255)</f>
        <v>Misa Criolla. INTEGRACION SOCIAL Involucrar a las personas màs alla de sus creencias, de su raza u origen, respetando la libertad de culto. En el marco de la Imponente Catedral de Buenos Aires los asistentes presenciaran la importante misa criolla.  integ</v>
      </c>
      <c r="N342">
        <f>IF(Table4[[#This Row],[SiglaObjEst]]=K341,N341+1,1)</f>
        <v>2</v>
      </c>
      <c r="O342" s="39" t="str">
        <f t="shared" si="5"/>
        <v>SSCYPE.1.2</v>
      </c>
    </row>
    <row r="343" spans="8:15" ht="15" customHeight="1" x14ac:dyDescent="0.25">
      <c r="H343" s="37" t="s">
        <v>83</v>
      </c>
      <c r="I343" s="38" t="s">
        <v>476</v>
      </c>
      <c r="J343" s="38">
        <f>VLOOKUP(LEFT(Table4[[#This Row],[Objetivo estratégico]],255),Table2[[#All],[255 caracteres]:[CodObjEst]],3,FALSE)</f>
        <v>1</v>
      </c>
      <c r="K343" s="38" t="str">
        <f>CONCATENATE(VLOOKUP(Table4[[#This Row],[Jurisdicción]],Table5[#All],2,FALSE),".",Table4[[#This Row],[CodObjEst]])</f>
        <v>SSCYPE.1</v>
      </c>
      <c r="L343" s="38" t="s">
        <v>479</v>
      </c>
      <c r="M343" s="38" t="str">
        <f>LEFT(Table4[[#This Row],[Objetivo operativo]],255)</f>
        <v>Gala de música tropical. EJE DE DISFRUTE      Reivindicar a la musica tropical como uno de los principales generos  dentro de la cultura popular teniendo en cuenta el eje de cercanía.</v>
      </c>
      <c r="N343">
        <f>IF(Table4[[#This Row],[SiglaObjEst]]=K342,N342+1,1)</f>
        <v>3</v>
      </c>
      <c r="O343" s="39" t="str">
        <f t="shared" si="5"/>
        <v>SSCYPE.1.3</v>
      </c>
    </row>
    <row r="344" spans="8:15" ht="15" customHeight="1" x14ac:dyDescent="0.25">
      <c r="H344" s="37" t="s">
        <v>83</v>
      </c>
      <c r="I344" s="38" t="s">
        <v>476</v>
      </c>
      <c r="J344" s="38">
        <f>VLOOKUP(LEFT(Table4[[#This Row],[Objetivo estratégico]],255),Table2[[#All],[255 caracteres]:[CodObjEst]],3,FALSE)</f>
        <v>1</v>
      </c>
      <c r="K344" s="38" t="str">
        <f>CONCATENATE(VLOOKUP(Table4[[#This Row],[Jurisdicción]],Table5[#All],2,FALSE),".",Table4[[#This Row],[CodObjEst]])</f>
        <v>SSCYPE.1</v>
      </c>
      <c r="L344" s="38" t="s">
        <v>480</v>
      </c>
      <c r="M344" s="38" t="str">
        <f>LEFT(Table4[[#This Row],[Objetivo operativo]],255)</f>
        <v>Tributo a Rodrigo. INTEGRACION SOCIAL Homenajear al maximo exponente del cuarteto en Parque Centenario.</v>
      </c>
      <c r="N344">
        <f>IF(Table4[[#This Row],[SiglaObjEst]]=K343,N343+1,1)</f>
        <v>4</v>
      </c>
      <c r="O344" s="39" t="str">
        <f t="shared" si="5"/>
        <v>SSCYPE.1.4</v>
      </c>
    </row>
    <row r="345" spans="8:15" ht="15" customHeight="1" x14ac:dyDescent="0.25">
      <c r="H345" s="37" t="s">
        <v>83</v>
      </c>
      <c r="I345" s="38" t="s">
        <v>476</v>
      </c>
      <c r="J345" s="38">
        <f>VLOOKUP(LEFT(Table4[[#This Row],[Objetivo estratégico]],255),Table2[[#All],[255 caracteres]:[CodObjEst]],3,FALSE)</f>
        <v>1</v>
      </c>
      <c r="K345" s="38" t="str">
        <f>CONCATENATE(VLOOKUP(Table4[[#This Row],[Jurisdicción]],Table5[#All],2,FALSE),".",Table4[[#This Row],[CodObjEst]])</f>
        <v>SSCYPE.1</v>
      </c>
      <c r="L345" s="38" t="s">
        <v>481</v>
      </c>
      <c r="M345" s="38" t="str">
        <f>LEFT(Table4[[#This Row],[Objetivo operativo]],255)</f>
        <v>Valeria Lynch sinfónico. INTEGRACION SOCIAL      Llegar al publico adulto mediante el show masivo de esta reconocida artista teniendo en cuenta el eje de cercanía.</v>
      </c>
      <c r="N345">
        <f>IF(Table4[[#This Row],[SiglaObjEst]]=K344,N344+1,1)</f>
        <v>5</v>
      </c>
      <c r="O345" s="39" t="str">
        <f t="shared" si="5"/>
        <v>SSCYPE.1.5</v>
      </c>
    </row>
    <row r="346" spans="8:15" ht="15" customHeight="1" x14ac:dyDescent="0.25">
      <c r="H346" s="37" t="s">
        <v>83</v>
      </c>
      <c r="I346" s="38" t="s">
        <v>476</v>
      </c>
      <c r="J346" s="38">
        <f>VLOOKUP(LEFT(Table4[[#This Row],[Objetivo estratégico]],255),Table2[[#All],[255 caracteres]:[CodObjEst]],3,FALSE)</f>
        <v>1</v>
      </c>
      <c r="K346" s="38" t="str">
        <f>CONCATENATE(VLOOKUP(Table4[[#This Row],[Jurisdicción]],Table5[#All],2,FALSE),".",Table4[[#This Row],[CodObjEst]])</f>
        <v>SSCYPE.1</v>
      </c>
      <c r="L346" s="38" t="s">
        <v>482</v>
      </c>
      <c r="M346" s="38" t="str">
        <f>LEFT(Table4[[#This Row],[Objetivo operativo]],255)</f>
        <v>ONG Latinas. INTEGRACION SOCIAL</v>
      </c>
      <c r="N346">
        <f>IF(Table4[[#This Row],[SiglaObjEst]]=K345,N345+1,1)</f>
        <v>6</v>
      </c>
      <c r="O346" s="39" t="str">
        <f t="shared" si="5"/>
        <v>SSCYPE.1.6</v>
      </c>
    </row>
    <row r="347" spans="8:15" ht="15" customHeight="1" x14ac:dyDescent="0.25">
      <c r="H347" s="37" t="s">
        <v>83</v>
      </c>
      <c r="I347" s="38" t="s">
        <v>476</v>
      </c>
      <c r="J347" s="38">
        <f>VLOOKUP(LEFT(Table4[[#This Row],[Objetivo estratégico]],255),Table2[[#All],[255 caracteres]:[CodObjEst]],3,FALSE)</f>
        <v>1</v>
      </c>
      <c r="K347" s="38" t="str">
        <f>CONCATENATE(VLOOKUP(Table4[[#This Row],[Jurisdicción]],Table5[#All],2,FALSE),".",Table4[[#This Row],[CodObjEst]])</f>
        <v>SSCYPE.1</v>
      </c>
      <c r="L347" s="38" t="s">
        <v>483</v>
      </c>
      <c r="M347" s="38" t="str">
        <f>LEFT(Table4[[#This Row],[Objetivo operativo]],255)</f>
        <v>Festival a reírse. EJE DE DISFRUTE. Los aficionados al género del humor tendrán su festival, que congrega a los principales cómicos del país teniendo en cuenta el eje de alegría/disfrute.</v>
      </c>
      <c r="N347">
        <f>IF(Table4[[#This Row],[SiglaObjEst]]=K346,N346+1,1)</f>
        <v>7</v>
      </c>
      <c r="O347" s="39" t="str">
        <f t="shared" si="5"/>
        <v>SSCYPE.1.7</v>
      </c>
    </row>
    <row r="348" spans="8:15" ht="15" customHeight="1" x14ac:dyDescent="0.25">
      <c r="H348" s="37" t="s">
        <v>83</v>
      </c>
      <c r="I348" s="38" t="s">
        <v>476</v>
      </c>
      <c r="J348" s="38">
        <f>VLOOKUP(LEFT(Table4[[#This Row],[Objetivo estratégico]],255),Table2[[#All],[255 caracteres]:[CodObjEst]],3,FALSE)</f>
        <v>1</v>
      </c>
      <c r="K348" s="38" t="str">
        <f>CONCATENATE(VLOOKUP(Table4[[#This Row],[Jurisdicción]],Table5[#All],2,FALSE),".",Table4[[#This Row],[CodObjEst]])</f>
        <v>SSCYPE.1</v>
      </c>
      <c r="L348" s="38" t="s">
        <v>484</v>
      </c>
      <c r="M348" s="38" t="str">
        <f>LEFT(Table4[[#This Row],[Objetivo operativo]],255)</f>
        <v>Festival mundo verde. EJE DE DISFRUTE. Música, cine y talleres gratuitos, centrados en un  Festival cultural dedicado a concientizar sobre el consumo responsable y el cuidado del medio ambiente.ofreciendo entretenimiento y conciencia sobre el cuidado de l</v>
      </c>
      <c r="N348">
        <f>IF(Table4[[#This Row],[SiglaObjEst]]=K347,N347+1,1)</f>
        <v>8</v>
      </c>
      <c r="O348" s="39" t="str">
        <f t="shared" si="5"/>
        <v>SSCYPE.1.8</v>
      </c>
    </row>
    <row r="349" spans="8:15" ht="15" customHeight="1" x14ac:dyDescent="0.25">
      <c r="H349" s="37" t="s">
        <v>83</v>
      </c>
      <c r="I349" s="38" t="s">
        <v>476</v>
      </c>
      <c r="J349" s="38">
        <f>VLOOKUP(LEFT(Table4[[#This Row],[Objetivo estratégico]],255),Table2[[#All],[255 caracteres]:[CodObjEst]],3,FALSE)</f>
        <v>1</v>
      </c>
      <c r="K349" s="38" t="str">
        <f>CONCATENATE(VLOOKUP(Table4[[#This Row],[Jurisdicción]],Table5[#All],2,FALSE),".",Table4[[#This Row],[CodObjEst]])</f>
        <v>SSCYPE.1</v>
      </c>
      <c r="L349" s="38" t="s">
        <v>485</v>
      </c>
      <c r="M349" s="38" t="str">
        <f>LEFT(Table4[[#This Row],[Objetivo operativo]],255)</f>
        <v>Buenos Aires a bailar. EJE DE DISFRUTE  /CREATIVIDAD. Festival dirigido al publico joven con el fin de fomentar la diversion sana al aire libre bajo el eje del disfrute.</v>
      </c>
      <c r="N349">
        <f>IF(Table4[[#This Row],[SiglaObjEst]]=K348,N348+1,1)</f>
        <v>9</v>
      </c>
      <c r="O349" s="39" t="str">
        <f t="shared" si="5"/>
        <v>SSCYPE.1.9</v>
      </c>
    </row>
    <row r="350" spans="8:15" ht="15" customHeight="1" x14ac:dyDescent="0.25">
      <c r="H350" s="37" t="s">
        <v>993</v>
      </c>
      <c r="I350" s="38" t="s">
        <v>504</v>
      </c>
      <c r="J350" s="38">
        <f>VLOOKUP(LEFT(Table4[[#This Row],[Objetivo estratégico]],255),Table2[[#All],[255 caracteres]:[CodObjEst]],3,FALSE)</f>
        <v>1</v>
      </c>
      <c r="K350" s="38" t="str">
        <f>CONCATENATE(VLOOKUP(Table4[[#This Row],[Jurisdicción]],Table5[#All],2,FALSE),".",Table4[[#This Row],[CodObjEst]])</f>
        <v>SSDCCYC.1</v>
      </c>
      <c r="L350" s="38" t="s">
        <v>505</v>
      </c>
      <c r="M350" s="38" t="str">
        <f>LEFT(Table4[[#This Row],[Objetivo operativo]],255)</f>
        <v>Brindar un sistema de información integrado con el fin de Incrementar el índice de resolución de reclamos relacionados al Mantenimiento del Espacio Público  durante 201Lograr el cumplimiento de los SLA establecidos y garantizar la respuesta del 100% de lo</v>
      </c>
      <c r="N350">
        <f>IF(Table4[[#This Row],[SiglaObjEst]]=K349,N349+1,1)</f>
        <v>1</v>
      </c>
      <c r="O350" s="39" t="str">
        <f t="shared" si="5"/>
        <v>SSDCCYC.1.1</v>
      </c>
    </row>
    <row r="351" spans="8:15" ht="15" customHeight="1" x14ac:dyDescent="0.25">
      <c r="H351" s="37" t="s">
        <v>993</v>
      </c>
      <c r="I351" s="38" t="s">
        <v>504</v>
      </c>
      <c r="J351" s="38">
        <f>VLOOKUP(LEFT(Table4[[#This Row],[Objetivo estratégico]],255),Table2[[#All],[255 caracteres]:[CodObjEst]],3,FALSE)</f>
        <v>1</v>
      </c>
      <c r="K351" s="38" t="str">
        <f>CONCATENATE(VLOOKUP(Table4[[#This Row],[Jurisdicción]],Table5[#All],2,FALSE),".",Table4[[#This Row],[CodObjEst]])</f>
        <v>SSDCCYC.1</v>
      </c>
      <c r="L351" s="38" t="s">
        <v>506</v>
      </c>
      <c r="M351" s="38" t="str">
        <f>LEFT(Table4[[#This Row],[Objetivo operativo]],255)</f>
        <v>Garantizar la verificación del 100% del universo de Reclamos</v>
      </c>
      <c r="N351">
        <f>IF(Table4[[#This Row],[SiglaObjEst]]=K350,N350+1,1)</f>
        <v>2</v>
      </c>
      <c r="O351" s="39" t="str">
        <f t="shared" si="5"/>
        <v>SSDCCYC.1.2</v>
      </c>
    </row>
    <row r="352" spans="8:15" ht="15" customHeight="1" x14ac:dyDescent="0.25">
      <c r="H352" s="37" t="s">
        <v>993</v>
      </c>
      <c r="I352" s="38" t="s">
        <v>507</v>
      </c>
      <c r="J352" s="38">
        <f>VLOOKUP(LEFT(Table4[[#This Row],[Objetivo estratégico]],255),Table2[[#All],[255 caracteres]:[CodObjEst]],3,FALSE)</f>
        <v>2</v>
      </c>
      <c r="K352" s="38" t="str">
        <f>CONCATENATE(VLOOKUP(Table4[[#This Row],[Jurisdicción]],Table5[#All],2,FALSE),".",Table4[[#This Row],[CodObjEst]])</f>
        <v>SSDCCYC.2</v>
      </c>
      <c r="L352" s="38" t="s">
        <v>508</v>
      </c>
      <c r="M352" s="38" t="str">
        <f>LEFT(Table4[[#This Row],[Objetivo operativo]],255)</f>
        <v>Incrementar la periodicidad de las mediciones de calidad sobre áreas clave respecto del año anterior y evaluar correcciones sugeridas (antes semestral, ahora cuatrimestral)</v>
      </c>
      <c r="N352">
        <f>IF(Table4[[#This Row],[SiglaObjEst]]=K351,N351+1,1)</f>
        <v>1</v>
      </c>
      <c r="O352" s="39" t="str">
        <f t="shared" si="5"/>
        <v>SSDCCYC.2.1</v>
      </c>
    </row>
    <row r="353" spans="8:15" ht="15" customHeight="1" x14ac:dyDescent="0.25">
      <c r="H353" s="37" t="s">
        <v>993</v>
      </c>
      <c r="I353" s="38" t="s">
        <v>507</v>
      </c>
      <c r="J353" s="38">
        <f>VLOOKUP(LEFT(Table4[[#This Row],[Objetivo estratégico]],255),Table2[[#All],[255 caracteres]:[CodObjEst]],3,FALSE)</f>
        <v>2</v>
      </c>
      <c r="K353" s="38" t="str">
        <f>CONCATENATE(VLOOKUP(Table4[[#This Row],[Jurisdicción]],Table5[#All],2,FALSE),".",Table4[[#This Row],[CodObjEst]])</f>
        <v>SSDCCYC.2</v>
      </c>
      <c r="L353" s="38" t="s">
        <v>509</v>
      </c>
      <c r="M353" s="38" t="str">
        <f>LEFT(Table4[[#This Row],[Objetivo operativo]],255)</f>
        <v>Colaborar en la definición de los SLA y los estándares básicos de calidad para los procesos clave de los servicios más demandados (Reclamos, registro civil, rentas, licencias, infracciones, salud, 147 y Web)</v>
      </c>
      <c r="N353">
        <f>IF(Table4[[#This Row],[SiglaObjEst]]=K352,N352+1,1)</f>
        <v>2</v>
      </c>
      <c r="O353" s="39" t="str">
        <f t="shared" si="5"/>
        <v>SSDCCYC.2.2</v>
      </c>
    </row>
    <row r="354" spans="8:15" ht="15" customHeight="1" x14ac:dyDescent="0.25">
      <c r="H354" s="37" t="s">
        <v>993</v>
      </c>
      <c r="I354" s="38" t="s">
        <v>507</v>
      </c>
      <c r="J354" s="38">
        <f>VLOOKUP(LEFT(Table4[[#This Row],[Objetivo estratégico]],255),Table2[[#All],[255 caracteres]:[CodObjEst]],3,FALSE)</f>
        <v>2</v>
      </c>
      <c r="K354" s="38" t="str">
        <f>CONCATENATE(VLOOKUP(Table4[[#This Row],[Jurisdicción]],Table5[#All],2,FALSE),".",Table4[[#This Row],[CodObjEst]])</f>
        <v>SSDCCYC.2</v>
      </c>
      <c r="L354" s="38" t="s">
        <v>510</v>
      </c>
      <c r="M354" s="38" t="str">
        <f>LEFT(Table4[[#This Row],[Objetivo operativo]],255)</f>
        <v>Preparar la reformulación de los procesos con el objetivo de la futura certificación de normas y estándares internacionales</v>
      </c>
      <c r="N354">
        <f>IF(Table4[[#This Row],[SiglaObjEst]]=K353,N353+1,1)</f>
        <v>3</v>
      </c>
      <c r="O354" s="39" t="str">
        <f t="shared" si="5"/>
        <v>SSDCCYC.2.3</v>
      </c>
    </row>
    <row r="355" spans="8:15" ht="15" customHeight="1" x14ac:dyDescent="0.25">
      <c r="H355" s="37" t="s">
        <v>993</v>
      </c>
      <c r="I355" s="38" t="s">
        <v>496</v>
      </c>
      <c r="J355" s="38">
        <f>VLOOKUP(LEFT(Table4[[#This Row],[Objetivo estratégico]],255),Table2[[#All],[255 caracteres]:[CodObjEst]],3,FALSE)</f>
        <v>3</v>
      </c>
      <c r="K355" s="38" t="str">
        <f>CONCATENATE(VLOOKUP(Table4[[#This Row],[Jurisdicción]],Table5[#All],2,FALSE),".",Table4[[#This Row],[CodObjEst]])</f>
        <v>SSDCCYC.3</v>
      </c>
      <c r="L355" s="38" t="s">
        <v>497</v>
      </c>
      <c r="M355" s="38" t="str">
        <f>LEFT(Table4[[#This Row],[Objetivo operativo]],255)</f>
        <v>Facilitar la interacción del vecino en terminos de su experiencia con las sedes en donde realiza sus trámites</v>
      </c>
      <c r="N355">
        <f>IF(Table4[[#This Row],[SiglaObjEst]]=K354,N354+1,1)</f>
        <v>1</v>
      </c>
      <c r="O355" s="39" t="str">
        <f t="shared" si="5"/>
        <v>SSDCCYC.3.1</v>
      </c>
    </row>
    <row r="356" spans="8:15" ht="15" customHeight="1" x14ac:dyDescent="0.25">
      <c r="H356" s="37" t="s">
        <v>993</v>
      </c>
      <c r="I356" s="38" t="s">
        <v>496</v>
      </c>
      <c r="J356" s="38">
        <f>VLOOKUP(LEFT(Table4[[#This Row],[Objetivo estratégico]],255),Table2[[#All],[255 caracteres]:[CodObjEst]],3,FALSE)</f>
        <v>3</v>
      </c>
      <c r="K356" s="38" t="str">
        <f>CONCATENATE(VLOOKUP(Table4[[#This Row],[Jurisdicción]],Table5[#All],2,FALSE),".",Table4[[#This Row],[CodObjEst]])</f>
        <v>SSDCCYC.3</v>
      </c>
      <c r="L356" s="38" t="s">
        <v>498</v>
      </c>
      <c r="M356" s="38" t="str">
        <f>LEFT(Table4[[#This Row],[Objetivo operativo]],255)</f>
        <v>Incrementar el número de canales de ingreso de reclamos Mejorar las interfaces de comunicación de los vecinos con el GCBA con el fin de mejorar la experiencia del usuario</v>
      </c>
      <c r="N356">
        <f>IF(Table4[[#This Row],[SiglaObjEst]]=K355,N355+1,1)</f>
        <v>2</v>
      </c>
      <c r="O356" s="39" t="str">
        <f t="shared" si="5"/>
        <v>SSDCCYC.3.2</v>
      </c>
    </row>
    <row r="357" spans="8:15" ht="15" customHeight="1" x14ac:dyDescent="0.25">
      <c r="H357" s="37" t="s">
        <v>993</v>
      </c>
      <c r="I357" s="38" t="s">
        <v>496</v>
      </c>
      <c r="J357" s="38">
        <f>VLOOKUP(LEFT(Table4[[#This Row],[Objetivo estratégico]],255),Table2[[#All],[255 caracteres]:[CodObjEst]],3,FALSE)</f>
        <v>3</v>
      </c>
      <c r="K357" s="38" t="str">
        <f>CONCATENATE(VLOOKUP(Table4[[#This Row],[Jurisdicción]],Table5[#All],2,FALSE),".",Table4[[#This Row],[CodObjEst]])</f>
        <v>SSDCCYC.3</v>
      </c>
      <c r="L357" s="38" t="s">
        <v>499</v>
      </c>
      <c r="M357" s="38" t="str">
        <f>LEFT(Table4[[#This Row],[Objetivo operativo]],255)</f>
        <v>Integrar los Sistemas de Atención Ciudadana</v>
      </c>
      <c r="N357">
        <f>IF(Table4[[#This Row],[SiglaObjEst]]=K356,N356+1,1)</f>
        <v>3</v>
      </c>
      <c r="O357" s="39" t="str">
        <f t="shared" si="5"/>
        <v>SSDCCYC.3.3</v>
      </c>
    </row>
    <row r="358" spans="8:15" ht="15" customHeight="1" x14ac:dyDescent="0.25">
      <c r="H358" s="37" t="s">
        <v>993</v>
      </c>
      <c r="I358" s="38" t="s">
        <v>496</v>
      </c>
      <c r="J358" s="38">
        <f>VLOOKUP(LEFT(Table4[[#This Row],[Objetivo estratégico]],255),Table2[[#All],[255 caracteres]:[CodObjEst]],3,FALSE)</f>
        <v>3</v>
      </c>
      <c r="K358" s="38" t="str">
        <f>CONCATENATE(VLOOKUP(Table4[[#This Row],[Jurisdicción]],Table5[#All],2,FALSE),".",Table4[[#This Row],[CodObjEst]])</f>
        <v>SSDCCYC.3</v>
      </c>
      <c r="L358" s="38" t="s">
        <v>500</v>
      </c>
      <c r="M358" s="38" t="str">
        <f>LEFT(Table4[[#This Row],[Objetivo operativo]],255)</f>
        <v>Identificar tendencias y anticipar nuevos focos demandas</v>
      </c>
      <c r="N358">
        <f>IF(Table4[[#This Row],[SiglaObjEst]]=K357,N357+1,1)</f>
        <v>4</v>
      </c>
      <c r="O358" s="39" t="str">
        <f t="shared" si="5"/>
        <v>SSDCCYC.3.4</v>
      </c>
    </row>
    <row r="359" spans="8:15" ht="15" customHeight="1" x14ac:dyDescent="0.25">
      <c r="H359" s="37" t="s">
        <v>993</v>
      </c>
      <c r="I359" s="38" t="s">
        <v>496</v>
      </c>
      <c r="J359" s="38">
        <f>VLOOKUP(LEFT(Table4[[#This Row],[Objetivo estratégico]],255),Table2[[#All],[255 caracteres]:[CodObjEst]],3,FALSE)</f>
        <v>3</v>
      </c>
      <c r="K359" s="38" t="str">
        <f>CONCATENATE(VLOOKUP(Table4[[#This Row],[Jurisdicción]],Table5[#All],2,FALSE),".",Table4[[#This Row],[CodObjEst]])</f>
        <v>SSDCCYC.3</v>
      </c>
      <c r="L359" s="38" t="s">
        <v>503</v>
      </c>
      <c r="M359" s="38" t="str">
        <f>LEFT(Table4[[#This Row],[Objetivo operativo]],255)</f>
        <v>Garantizar el correcto funcionamiento de la Gestion de Citas</v>
      </c>
      <c r="N359">
        <f>IF(Table4[[#This Row],[SiglaObjEst]]=K358,N358+1,1)</f>
        <v>5</v>
      </c>
      <c r="O359" s="39" t="str">
        <f t="shared" si="5"/>
        <v>SSDCCYC.3.5</v>
      </c>
    </row>
    <row r="360" spans="8:15" ht="15" customHeight="1" x14ac:dyDescent="0.25">
      <c r="H360" s="37" t="s">
        <v>993</v>
      </c>
      <c r="I360" s="38" t="s">
        <v>501</v>
      </c>
      <c r="J360" s="38">
        <f>VLOOKUP(LEFT(Table4[[#This Row],[Objetivo estratégico]],255),Table2[[#All],[255 caracteres]:[CodObjEst]],3,FALSE)</f>
        <v>4</v>
      </c>
      <c r="K360" s="38" t="str">
        <f>CONCATENATE(VLOOKUP(Table4[[#This Row],[Jurisdicción]],Table5[#All],2,FALSE),".",Table4[[#This Row],[CodObjEst]])</f>
        <v>SSDCCYC.4</v>
      </c>
      <c r="L360" s="38" t="s">
        <v>502</v>
      </c>
      <c r="M360" s="38" t="str">
        <f>LEFT(Table4[[#This Row],[Objetivo operativo]],255)</f>
        <v>Estandarizar   procesos y calidad de Atención</v>
      </c>
      <c r="N360">
        <f>IF(Table4[[#This Row],[SiglaObjEst]]=K359,N359+1,1)</f>
        <v>1</v>
      </c>
      <c r="O360" s="39" t="str">
        <f t="shared" si="5"/>
        <v>SSDCCYC.4.1</v>
      </c>
    </row>
    <row r="361" spans="8:15" ht="15" customHeight="1" x14ac:dyDescent="0.25">
      <c r="H361" s="37" t="s">
        <v>993</v>
      </c>
      <c r="I361" s="38" t="s">
        <v>511</v>
      </c>
      <c r="J361" s="38">
        <f>VLOOKUP(LEFT(Table4[[#This Row],[Objetivo estratégico]],255),Table2[[#All],[255 caracteres]:[CodObjEst]],3,FALSE)</f>
        <v>5</v>
      </c>
      <c r="K361" s="38" t="str">
        <f>CONCATENATE(VLOOKUP(Table4[[#This Row],[Jurisdicción]],Table5[#All],2,FALSE),".",Table4[[#This Row],[CodObjEst]])</f>
        <v>SSDCCYC.5</v>
      </c>
      <c r="L361" s="38" t="s">
        <v>512</v>
      </c>
      <c r="M361" s="38" t="str">
        <f>LEFT(Table4[[#This Row],[Objetivo operativo]],255)</f>
        <v>Fortalecer la conciliación como respuesta ágil y eficiente ante los conflictos entre las empresas y consumidores en la comercialización de bienes y servicios Aumentando la proporción al 60%</v>
      </c>
      <c r="N361">
        <f>IF(Table4[[#This Row],[SiglaObjEst]]=K360,N360+1,1)</f>
        <v>1</v>
      </c>
      <c r="O361" s="39" t="str">
        <f t="shared" si="5"/>
        <v>SSDCCYC.5.1</v>
      </c>
    </row>
    <row r="362" spans="8:15" ht="15" customHeight="1" x14ac:dyDescent="0.25">
      <c r="H362" s="37" t="s">
        <v>993</v>
      </c>
      <c r="I362" s="38" t="s">
        <v>511</v>
      </c>
      <c r="J362" s="38">
        <f>VLOOKUP(LEFT(Table4[[#This Row],[Objetivo estratégico]],255),Table2[[#All],[255 caracteres]:[CodObjEst]],3,FALSE)</f>
        <v>5</v>
      </c>
      <c r="K362" s="38" t="str">
        <f>CONCATENATE(VLOOKUP(Table4[[#This Row],[Jurisdicción]],Table5[#All],2,FALSE),".",Table4[[#This Row],[CodObjEst]])</f>
        <v>SSDCCYC.5</v>
      </c>
      <c r="L362" s="38" t="s">
        <v>513</v>
      </c>
      <c r="M362" s="38" t="str">
        <f>LEFT(Table4[[#This Row],[Objetivo operativo]],255)</f>
        <v>Empoderar al Consumidor a través de la Información incrementando el indice de conocimiento al 60%</v>
      </c>
      <c r="N362">
        <f>IF(Table4[[#This Row],[SiglaObjEst]]=K361,N361+1,1)</f>
        <v>2</v>
      </c>
      <c r="O362" s="39" t="str">
        <f t="shared" si="5"/>
        <v>SSDCCYC.5.2</v>
      </c>
    </row>
    <row r="363" spans="8:15" ht="15" customHeight="1" x14ac:dyDescent="0.25">
      <c r="H363" s="37" t="s">
        <v>993</v>
      </c>
      <c r="I363" s="38" t="s">
        <v>511</v>
      </c>
      <c r="J363" s="38">
        <f>VLOOKUP(LEFT(Table4[[#This Row],[Objetivo estratégico]],255),Table2[[#All],[255 caracteres]:[CodObjEst]],3,FALSE)</f>
        <v>5</v>
      </c>
      <c r="K363" s="38" t="str">
        <f>CONCATENATE(VLOOKUP(Table4[[#This Row],[Jurisdicción]],Table5[#All],2,FALSE),".",Table4[[#This Row],[CodObjEst]])</f>
        <v>SSDCCYC.5</v>
      </c>
      <c r="L363" s="38" t="s">
        <v>514</v>
      </c>
      <c r="M363" s="38" t="str">
        <f>LEFT(Table4[[#This Row],[Objetivo operativo]],255)</f>
        <v>Detectar e iniciar de oficio actuaciones contra prácticas abusivas y publicidad engañosa en violación a la Legislación vigente</v>
      </c>
      <c r="N363">
        <f>IF(Table4[[#This Row],[SiglaObjEst]]=K362,N362+1,1)</f>
        <v>3</v>
      </c>
      <c r="O363" s="39" t="str">
        <f t="shared" si="5"/>
        <v>SSDCCYC.5.3</v>
      </c>
    </row>
    <row r="364" spans="8:15" ht="15" customHeight="1" x14ac:dyDescent="0.25">
      <c r="H364" s="37" t="s">
        <v>950</v>
      </c>
      <c r="I364" s="38" t="s">
        <v>493</v>
      </c>
      <c r="J364" s="38">
        <f>VLOOKUP(LEFT(Table4[[#This Row],[Objetivo estratégico]],255),Table2[[#All],[255 caracteres]:[CodObjEst]],3,FALSE)</f>
        <v>1</v>
      </c>
      <c r="K364" s="38" t="str">
        <f>CONCATENATE(VLOOKUP(Table4[[#This Row],[Jurisdicción]],Table5[#All],2,FALSE),".",Table4[[#This Row],[CodObjEst]])</f>
        <v>SSSYP.1</v>
      </c>
      <c r="L364" s="38" t="s">
        <v>494</v>
      </c>
      <c r="M364" s="38" t="str">
        <f>LEFT(Table4[[#This Row],[Objetivo operativo]],255)</f>
        <v>Estructurar la Organización orientada a Servicios con capacidad para el cumplimiento de SLAs</v>
      </c>
      <c r="N364">
        <f>IF(Table4[[#This Row],[SiglaObjEst]]=K363,N363+1,1)</f>
        <v>1</v>
      </c>
      <c r="O364" s="39" t="str">
        <f t="shared" si="5"/>
        <v>SSSYP.1.1</v>
      </c>
    </row>
    <row r="365" spans="8:15" ht="15" customHeight="1" x14ac:dyDescent="0.25">
      <c r="H365" s="37" t="s">
        <v>950</v>
      </c>
      <c r="I365" s="38" t="s">
        <v>492</v>
      </c>
      <c r="J365" s="38">
        <f>VLOOKUP(LEFT(Table4[[#This Row],[Objetivo estratégico]],255),Table2[[#All],[255 caracteres]:[CodObjEst]],3,FALSE)</f>
        <v>2</v>
      </c>
      <c r="K365" s="38" t="str">
        <f>CONCATENATE(VLOOKUP(Table4[[#This Row],[Jurisdicción]],Table5[#All],2,FALSE),".",Table4[[#This Row],[CodObjEst]])</f>
        <v>SSSYP.2</v>
      </c>
      <c r="L365" s="38" t="s">
        <v>491</v>
      </c>
      <c r="M365" s="38" t="str">
        <f>LEFT(Table4[[#This Row],[Objetivo operativo]],255)</f>
        <v>Asegurar la Continuidad Operacional (Por área interna)</v>
      </c>
      <c r="N365">
        <f>IF(Table4[[#This Row],[SiglaObjEst]]=K364,N364+1,1)</f>
        <v>1</v>
      </c>
      <c r="O365" s="39" t="str">
        <f t="shared" si="5"/>
        <v>SSSYP.2.1</v>
      </c>
    </row>
    <row r="366" spans="8:15" ht="15" customHeight="1" x14ac:dyDescent="0.25">
      <c r="H366" s="37" t="s">
        <v>950</v>
      </c>
      <c r="I366" s="38" t="s">
        <v>488</v>
      </c>
      <c r="J366" s="38">
        <f>VLOOKUP(LEFT(Table4[[#This Row],[Objetivo estratégico]],255),Table2[[#All],[255 caracteres]:[CodObjEst]],3,FALSE)</f>
        <v>3</v>
      </c>
      <c r="K366" s="38" t="str">
        <f>CONCATENATE(VLOOKUP(Table4[[#This Row],[Jurisdicción]],Table5[#All],2,FALSE),".",Table4[[#This Row],[CodObjEst]])</f>
        <v>SSSYP.3</v>
      </c>
      <c r="L366" s="38" t="s">
        <v>489</v>
      </c>
      <c r="M366" s="38" t="str">
        <f>LEFT(Table4[[#This Row],[Objetivo operativo]],255)</f>
        <v>Evolucionar en términos de visión tecnológica (Por área interna)</v>
      </c>
      <c r="N366">
        <f>IF(Table4[[#This Row],[SiglaObjEst]]=K365,N365+1,1)</f>
        <v>1</v>
      </c>
      <c r="O366" s="39" t="str">
        <f t="shared" si="5"/>
        <v>SSSYP.3.1</v>
      </c>
    </row>
    <row r="367" spans="8:15" ht="15" customHeight="1" x14ac:dyDescent="0.25">
      <c r="H367" s="37" t="s">
        <v>950</v>
      </c>
      <c r="I367" s="38" t="s">
        <v>488</v>
      </c>
      <c r="J367" s="38">
        <f>VLOOKUP(LEFT(Table4[[#This Row],[Objetivo estratégico]],255),Table2[[#All],[255 caracteres]:[CodObjEst]],3,FALSE)</f>
        <v>3</v>
      </c>
      <c r="K367" s="38" t="str">
        <f>CONCATENATE(VLOOKUP(Table4[[#This Row],[Jurisdicción]],Table5[#All],2,FALSE),".",Table4[[#This Row],[CodObjEst]])</f>
        <v>SSSYP.3</v>
      </c>
      <c r="L367" s="38" t="s">
        <v>490</v>
      </c>
      <c r="M367" s="38" t="str">
        <f>LEFT(Table4[[#This Row],[Objetivo operativo]],255)</f>
        <v>Nuevo servicio al ciudadano y GCBA</v>
      </c>
      <c r="N367">
        <f>IF(Table4[[#This Row],[SiglaObjEst]]=K366,N366+1,1)</f>
        <v>2</v>
      </c>
      <c r="O367" s="39" t="str">
        <f t="shared" si="5"/>
        <v>SSSYP.3.2</v>
      </c>
    </row>
    <row r="368" spans="8:15" ht="15" customHeight="1" x14ac:dyDescent="0.25">
      <c r="H368" s="37" t="s">
        <v>950</v>
      </c>
      <c r="I368" s="38" t="s">
        <v>488</v>
      </c>
      <c r="J368" s="38">
        <f>VLOOKUP(LEFT(Table4[[#This Row],[Objetivo estratégico]],255),Table2[[#All],[255 caracteres]:[CodObjEst]],3,FALSE)</f>
        <v>3</v>
      </c>
      <c r="K368" s="38" t="str">
        <f>CONCATENATE(VLOOKUP(Table4[[#This Row],[Jurisdicción]],Table5[#All],2,FALSE),".",Table4[[#This Row],[CodObjEst]])</f>
        <v>SSSYP.3</v>
      </c>
      <c r="L368" s="38" t="s">
        <v>491</v>
      </c>
      <c r="M368" s="38" t="str">
        <f>LEFT(Table4[[#This Row],[Objetivo operativo]],255)</f>
        <v>Asegurar la Continuidad Operacional (Por área interna)</v>
      </c>
      <c r="N368">
        <f>IF(Table4[[#This Row],[SiglaObjEst]]=K367,N367+1,1)</f>
        <v>3</v>
      </c>
      <c r="O368" s="39" t="str">
        <f t="shared" si="5"/>
        <v>SSSYP.3.3</v>
      </c>
    </row>
    <row r="369" spans="8:15" ht="15" customHeight="1" x14ac:dyDescent="0.25">
      <c r="H369" s="37" t="s">
        <v>950</v>
      </c>
      <c r="I369" s="38" t="s">
        <v>486</v>
      </c>
      <c r="J369" s="38">
        <f>VLOOKUP(LEFT(Table4[[#This Row],[Objetivo estratégico]],255),Table2[[#All],[255 caracteres]:[CodObjEst]],3,FALSE)</f>
        <v>4</v>
      </c>
      <c r="K369" s="38" t="str">
        <f>CONCATENATE(VLOOKUP(Table4[[#This Row],[Jurisdicción]],Table5[#All],2,FALSE),".",Table4[[#This Row],[CodObjEst]])</f>
        <v>SSSYP.4</v>
      </c>
      <c r="L369" s="38" t="s">
        <v>487</v>
      </c>
      <c r="M369" s="38" t="str">
        <f>LEFT(Table4[[#This Row],[Objetivo operativo]],255)</f>
        <v xml:space="preserve">Desarrollar, en las distintas áreas del GCBA, proyectos relacionados con el relevamiento, diseño e implementación de procesos verticales y transversales de gestión, aplicando las herramientas de soporte documental y transaccional disponibles, promoviendo </v>
      </c>
      <c r="N369">
        <f>IF(Table4[[#This Row],[SiglaObjEst]]=K368,N368+1,1)</f>
        <v>1</v>
      </c>
      <c r="O369" s="39" t="str">
        <f t="shared" si="5"/>
        <v>SSSYP.4.1</v>
      </c>
    </row>
    <row r="370" spans="8:15" ht="15" customHeight="1" x14ac:dyDescent="0.25">
      <c r="H370" s="37" t="s">
        <v>950</v>
      </c>
      <c r="I370" s="38" t="s">
        <v>486</v>
      </c>
      <c r="J370" s="38">
        <f>VLOOKUP(LEFT(Table4[[#This Row],[Objetivo estratégico]],255),Table2[[#All],[255 caracteres]:[CodObjEst]],3,FALSE)</f>
        <v>4</v>
      </c>
      <c r="K370" s="38" t="str">
        <f>CONCATENATE(VLOOKUP(Table4[[#This Row],[Jurisdicción]],Table5[#All],2,FALSE),".",Table4[[#This Row],[CodObjEst]])</f>
        <v>SSSYP.4</v>
      </c>
      <c r="L370" s="38" t="s">
        <v>495</v>
      </c>
      <c r="M370" s="38" t="str">
        <f>LEFT(Table4[[#This Row],[Objetivo operativo]],255)</f>
        <v>Profundizar la transformación evolutiva del gobierno electrónico, priorizando las necesidades de los ciudadanos</v>
      </c>
      <c r="N370">
        <f>IF(Table4[[#This Row],[SiglaObjEst]]=K369,N369+1,1)</f>
        <v>2</v>
      </c>
      <c r="O370" s="39" t="str">
        <f t="shared" si="5"/>
        <v>SSSYP.4.2</v>
      </c>
    </row>
  </sheetData>
  <sheetProtection algorithmName="SHA-512" hashValue="9L1k8s2YACcTR92/qOTo0hu+nUCr5aGBV97qh0bp0jPd0Kzu82i5fv1uKtcCtc9shfsMst4JYoggAZr5QsCIKA==" saltValue="ge8kxJ2+/+tsOXcleFMODQ==" spinCount="100000" sheet="1" objects="1" scenarios="1" formatCells="0" formatColumns="0" formatRows="0" insertColumns="0" insertRows="0" insertHyperlinks="0" deleteColumns="0" deleteRows="0"/>
  <pageMargins left="0.7" right="0.7" top="0.75" bottom="0.75" header="0.3" footer="0.3"/>
  <pageSetup orientation="portrait" horizontalDpi="4294967295" verticalDpi="4294967295"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T372"/>
  <sheetViews>
    <sheetView zoomScaleNormal="100" workbookViewId="0">
      <selection activeCell="B35" sqref="B35"/>
    </sheetView>
  </sheetViews>
  <sheetFormatPr defaultRowHeight="15" x14ac:dyDescent="0.25"/>
  <cols>
    <col min="1" max="1" width="25.140625" bestFit="1" customWidth="1"/>
    <col min="2" max="2" width="2.85546875" customWidth="1"/>
    <col min="3" max="3" width="27" bestFit="1" customWidth="1"/>
    <col min="4" max="4" width="2.85546875" customWidth="1"/>
    <col min="5" max="5" width="16" bestFit="1" customWidth="1"/>
    <col min="6" max="6" width="2.85546875" customWidth="1"/>
    <col min="7" max="7" width="17.85546875" bestFit="1" customWidth="1"/>
    <col min="8" max="8" width="2.85546875" customWidth="1"/>
    <col min="9" max="9" width="33.28515625" bestFit="1" customWidth="1"/>
    <col min="10" max="10" width="2.85546875" customWidth="1"/>
    <col min="11" max="11" width="21.85546875" bestFit="1" customWidth="1"/>
    <col min="12" max="12" width="2.85546875" customWidth="1"/>
    <col min="13" max="13" width="10.7109375" bestFit="1" customWidth="1"/>
    <col min="14" max="14" width="2.85546875" customWidth="1"/>
    <col min="15" max="15" width="50.7109375" bestFit="1" customWidth="1"/>
    <col min="16" max="16" width="24.42578125" bestFit="1" customWidth="1"/>
    <col min="18" max="18" width="59.85546875" bestFit="1" customWidth="1"/>
    <col min="19" max="19" width="18.28515625" bestFit="1" customWidth="1"/>
    <col min="20" max="20" width="94.85546875" bestFit="1" customWidth="1"/>
  </cols>
  <sheetData>
    <row r="1" spans="1:20" x14ac:dyDescent="0.25">
      <c r="A1" s="1" t="s">
        <v>2</v>
      </c>
      <c r="B1" s="1"/>
      <c r="C1" s="1" t="s">
        <v>59</v>
      </c>
      <c r="D1" s="1"/>
      <c r="E1" s="1" t="s">
        <v>24</v>
      </c>
      <c r="F1" s="2"/>
      <c r="G1" s="2" t="s">
        <v>572</v>
      </c>
      <c r="H1" s="2"/>
      <c r="I1" s="2" t="s">
        <v>573</v>
      </c>
      <c r="J1" s="2"/>
      <c r="K1" s="2" t="s">
        <v>31</v>
      </c>
      <c r="L1" s="2"/>
      <c r="M1" s="2" t="s">
        <v>7</v>
      </c>
      <c r="O1" s="49" t="s">
        <v>68</v>
      </c>
      <c r="P1" s="49" t="s">
        <v>565</v>
      </c>
      <c r="R1" s="39" t="s">
        <v>68</v>
      </c>
      <c r="S1" s="39" t="s">
        <v>565</v>
      </c>
      <c r="T1" s="39" t="s">
        <v>615</v>
      </c>
    </row>
    <row r="2" spans="1:20" x14ac:dyDescent="0.25">
      <c r="A2" t="s">
        <v>618</v>
      </c>
      <c r="C2" t="s">
        <v>7</v>
      </c>
      <c r="E2" t="s">
        <v>25</v>
      </c>
      <c r="G2" t="s">
        <v>27</v>
      </c>
      <c r="I2" t="s">
        <v>60</v>
      </c>
      <c r="K2" t="s">
        <v>32</v>
      </c>
      <c r="M2" t="s">
        <v>44</v>
      </c>
      <c r="O2" s="39" t="s">
        <v>69</v>
      </c>
      <c r="P2" s="39" t="s">
        <v>566</v>
      </c>
      <c r="R2" s="39" t="s">
        <v>69</v>
      </c>
      <c r="S2" s="43" t="str">
        <f>VLOOKUP(R2,Table5[#All],2,FALSE)</f>
        <v>AGC</v>
      </c>
      <c r="T2" s="39" t="s">
        <v>821</v>
      </c>
    </row>
    <row r="3" spans="1:20" x14ac:dyDescent="0.25">
      <c r="A3" t="s">
        <v>38</v>
      </c>
      <c r="C3" t="s">
        <v>8</v>
      </c>
      <c r="E3" t="s">
        <v>26</v>
      </c>
      <c r="G3" t="s">
        <v>28</v>
      </c>
      <c r="I3" t="s">
        <v>61</v>
      </c>
      <c r="K3" t="s">
        <v>33</v>
      </c>
      <c r="M3" t="s">
        <v>45</v>
      </c>
      <c r="O3" s="39" t="s">
        <v>70</v>
      </c>
      <c r="P3" s="39" t="s">
        <v>591</v>
      </c>
      <c r="R3" s="39" t="s">
        <v>69</v>
      </c>
      <c r="S3" s="43" t="str">
        <f>VLOOKUP(R3,Table5[#All],2,FALSE)</f>
        <v>AGC</v>
      </c>
      <c r="T3" s="39" t="s">
        <v>644</v>
      </c>
    </row>
    <row r="4" spans="1:20" x14ac:dyDescent="0.25">
      <c r="A4" t="s">
        <v>39</v>
      </c>
      <c r="C4" t="s">
        <v>9</v>
      </c>
      <c r="G4" t="s">
        <v>612</v>
      </c>
      <c r="K4" t="s">
        <v>34</v>
      </c>
      <c r="M4" t="s">
        <v>46</v>
      </c>
      <c r="O4" s="37" t="s">
        <v>979</v>
      </c>
      <c r="P4" s="37" t="s">
        <v>980</v>
      </c>
      <c r="R4" s="39" t="s">
        <v>69</v>
      </c>
      <c r="S4" s="43" t="str">
        <f>VLOOKUP(R4,Table5[#All],2,FALSE)</f>
        <v>AGC</v>
      </c>
      <c r="T4" s="39" t="s">
        <v>822</v>
      </c>
    </row>
    <row r="5" spans="1:20" x14ac:dyDescent="0.25">
      <c r="A5" t="s">
        <v>40</v>
      </c>
      <c r="C5" t="s">
        <v>10</v>
      </c>
      <c r="G5" t="s">
        <v>29</v>
      </c>
      <c r="M5" t="s">
        <v>47</v>
      </c>
      <c r="O5" s="39" t="s">
        <v>71</v>
      </c>
      <c r="P5" s="39" t="s">
        <v>592</v>
      </c>
      <c r="R5" s="39" t="s">
        <v>69</v>
      </c>
      <c r="S5" s="43" t="str">
        <f>VLOOKUP(R5,Table5[#All],2,FALSE)</f>
        <v>AGC</v>
      </c>
      <c r="T5" s="39" t="s">
        <v>741</v>
      </c>
    </row>
    <row r="6" spans="1:20" x14ac:dyDescent="0.25">
      <c r="A6" t="s">
        <v>3</v>
      </c>
      <c r="G6" t="s">
        <v>577</v>
      </c>
      <c r="M6" t="s">
        <v>48</v>
      </c>
      <c r="O6" s="39" t="s">
        <v>72</v>
      </c>
      <c r="P6" s="39" t="s">
        <v>598</v>
      </c>
      <c r="R6" s="39" t="s">
        <v>69</v>
      </c>
      <c r="S6" s="43" t="str">
        <f>VLOOKUP(R6,Table5[#All],2,FALSE)</f>
        <v>AGC</v>
      </c>
      <c r="T6" s="39" t="s">
        <v>823</v>
      </c>
    </row>
    <row r="7" spans="1:20" x14ac:dyDescent="0.25">
      <c r="A7" t="s">
        <v>4</v>
      </c>
      <c r="M7" t="s">
        <v>49</v>
      </c>
      <c r="O7" s="39" t="s">
        <v>73</v>
      </c>
      <c r="P7" s="39" t="s">
        <v>597</v>
      </c>
      <c r="R7" s="39" t="s">
        <v>69</v>
      </c>
      <c r="S7" s="43" t="str">
        <f>VLOOKUP(R7,Table5[#All],2,FALSE)</f>
        <v>AGC</v>
      </c>
      <c r="T7" s="39" t="s">
        <v>824</v>
      </c>
    </row>
    <row r="8" spans="1:20" x14ac:dyDescent="0.25">
      <c r="A8" t="s">
        <v>37</v>
      </c>
      <c r="M8" t="s">
        <v>50</v>
      </c>
      <c r="O8" s="39" t="s">
        <v>987</v>
      </c>
      <c r="P8" s="39" t="s">
        <v>599</v>
      </c>
      <c r="R8" s="39" t="s">
        <v>69</v>
      </c>
      <c r="S8" s="43" t="str">
        <f>VLOOKUP(R8,Table5[#All],2,FALSE)</f>
        <v>AGC</v>
      </c>
      <c r="T8" s="39" t="s">
        <v>825</v>
      </c>
    </row>
    <row r="9" spans="1:20" x14ac:dyDescent="0.25">
      <c r="A9" t="s">
        <v>36</v>
      </c>
      <c r="M9" t="s">
        <v>51</v>
      </c>
      <c r="O9" s="39" t="s">
        <v>74</v>
      </c>
      <c r="P9" s="39" t="s">
        <v>600</v>
      </c>
      <c r="R9" s="39" t="s">
        <v>69</v>
      </c>
      <c r="S9" s="43" t="str">
        <f>VLOOKUP(R9,Table5[#All],2,FALSE)</f>
        <v>AGC</v>
      </c>
      <c r="T9" s="39" t="s">
        <v>826</v>
      </c>
    </row>
    <row r="10" spans="1:20" x14ac:dyDescent="0.25">
      <c r="A10" t="s">
        <v>619</v>
      </c>
      <c r="M10" t="s">
        <v>52</v>
      </c>
      <c r="O10" s="37" t="s">
        <v>708</v>
      </c>
      <c r="P10" s="37" t="s">
        <v>990</v>
      </c>
      <c r="R10" s="39" t="s">
        <v>69</v>
      </c>
      <c r="S10" s="43" t="str">
        <f>VLOOKUP(R10,Table5[#All],2,FALSE)</f>
        <v>AGC</v>
      </c>
      <c r="T10" s="39" t="s">
        <v>827</v>
      </c>
    </row>
    <row r="11" spans="1:20" x14ac:dyDescent="0.25">
      <c r="A11" t="s">
        <v>43</v>
      </c>
      <c r="M11" t="s">
        <v>53</v>
      </c>
      <c r="O11" s="37" t="s">
        <v>697</v>
      </c>
      <c r="P11" s="37" t="s">
        <v>991</v>
      </c>
      <c r="R11" s="39" t="s">
        <v>69</v>
      </c>
      <c r="S11" s="43" t="str">
        <f>VLOOKUP(R11,Table5[#All],2,FALSE)</f>
        <v>AGC</v>
      </c>
      <c r="T11" s="39" t="s">
        <v>828</v>
      </c>
    </row>
    <row r="12" spans="1:20" x14ac:dyDescent="0.25">
      <c r="A12" t="s">
        <v>620</v>
      </c>
      <c r="M12" t="s">
        <v>54</v>
      </c>
      <c r="O12" s="37" t="s">
        <v>699</v>
      </c>
      <c r="P12" s="37" t="s">
        <v>992</v>
      </c>
      <c r="R12" s="39" t="s">
        <v>69</v>
      </c>
      <c r="S12" s="43" t="str">
        <f>VLOOKUP(R12,Table5[#All],2,FALSE)</f>
        <v>AGC</v>
      </c>
      <c r="T12" s="39" t="s">
        <v>829</v>
      </c>
    </row>
    <row r="13" spans="1:20" x14ac:dyDescent="0.25">
      <c r="A13" t="s">
        <v>35</v>
      </c>
      <c r="M13" t="s">
        <v>55</v>
      </c>
      <c r="O13" s="39" t="s">
        <v>863</v>
      </c>
      <c r="P13" s="39" t="s">
        <v>594</v>
      </c>
      <c r="R13" s="39" t="s">
        <v>69</v>
      </c>
      <c r="S13" s="43" t="str">
        <f>VLOOKUP(R13,Table5[#All],2,FALSE)</f>
        <v>AGC</v>
      </c>
      <c r="T13" s="39" t="s">
        <v>830</v>
      </c>
    </row>
    <row r="14" spans="1:20" x14ac:dyDescent="0.25">
      <c r="A14" t="s">
        <v>42</v>
      </c>
      <c r="M14" t="s">
        <v>56</v>
      </c>
      <c r="O14" s="39" t="s">
        <v>75</v>
      </c>
      <c r="P14" s="39" t="s">
        <v>595</v>
      </c>
      <c r="R14" s="48" t="s">
        <v>70</v>
      </c>
      <c r="S14" s="43" t="str">
        <f>VLOOKUP(R14,Table5[#All],2,FALSE)</f>
        <v>BCBA</v>
      </c>
      <c r="T14" s="39" t="s">
        <v>70</v>
      </c>
    </row>
    <row r="15" spans="1:20" x14ac:dyDescent="0.25">
      <c r="A15" t="s">
        <v>41</v>
      </c>
      <c r="M15" t="s">
        <v>57</v>
      </c>
      <c r="O15" s="39" t="s">
        <v>76</v>
      </c>
      <c r="P15" s="39" t="s">
        <v>596</v>
      </c>
      <c r="R15" s="37" t="s">
        <v>979</v>
      </c>
      <c r="S15" s="43" t="str">
        <f>VLOOKUP(R15,Table5[#All],2,FALSE)</f>
        <v>CBAS</v>
      </c>
      <c r="T15" s="39" t="s">
        <v>709</v>
      </c>
    </row>
    <row r="16" spans="1:20" x14ac:dyDescent="0.25">
      <c r="M16" t="s">
        <v>58</v>
      </c>
      <c r="O16" s="37" t="s">
        <v>773</v>
      </c>
      <c r="P16" s="37" t="s">
        <v>981</v>
      </c>
      <c r="R16" s="13" t="s">
        <v>71</v>
      </c>
      <c r="S16" s="43" t="str">
        <f>VLOOKUP(R16,Table5[#All],2,FALSE)</f>
        <v>EATC</v>
      </c>
      <c r="T16" s="39" t="s">
        <v>722</v>
      </c>
    </row>
    <row r="17" spans="15:20" x14ac:dyDescent="0.25">
      <c r="O17" s="39" t="s">
        <v>77</v>
      </c>
      <c r="P17" s="39" t="s">
        <v>601</v>
      </c>
      <c r="R17" s="39" t="s">
        <v>72</v>
      </c>
      <c r="S17" s="43" t="str">
        <f>VLOOKUP(R17,Table5[#All],2,FALSE)</f>
        <v>MAYEPGC</v>
      </c>
      <c r="T17" s="39" t="s">
        <v>624</v>
      </c>
    </row>
    <row r="18" spans="15:20" x14ac:dyDescent="0.25">
      <c r="O18" s="39" t="s">
        <v>78</v>
      </c>
      <c r="P18" s="39" t="s">
        <v>593</v>
      </c>
      <c r="R18" s="39" t="s">
        <v>72</v>
      </c>
      <c r="S18" s="43" t="str">
        <f>VLOOKUP(R18,Table5[#All],2,FALSE)</f>
        <v>MAYEPGC</v>
      </c>
      <c r="T18" s="39" t="s">
        <v>625</v>
      </c>
    </row>
    <row r="19" spans="15:20" x14ac:dyDescent="0.25">
      <c r="O19" s="37" t="s">
        <v>982</v>
      </c>
      <c r="P19" s="37" t="s">
        <v>983</v>
      </c>
      <c r="R19" s="39" t="s">
        <v>72</v>
      </c>
      <c r="S19" s="43" t="str">
        <f>VLOOKUP(R19,Table5[#All],2,FALSE)</f>
        <v>MAYEPGC</v>
      </c>
      <c r="T19" s="39" t="s">
        <v>626</v>
      </c>
    </row>
    <row r="20" spans="15:20" x14ac:dyDescent="0.25">
      <c r="O20" s="39" t="s">
        <v>994</v>
      </c>
      <c r="P20" s="39" t="s">
        <v>603</v>
      </c>
      <c r="R20" s="39" t="s">
        <v>72</v>
      </c>
      <c r="S20" s="43" t="str">
        <f>VLOOKUP(R20,Table5[#All],2,FALSE)</f>
        <v>MAYEPGC</v>
      </c>
      <c r="T20" s="45" t="s">
        <v>627</v>
      </c>
    </row>
    <row r="21" spans="15:20" x14ac:dyDescent="0.25">
      <c r="O21" s="37" t="s">
        <v>984</v>
      </c>
      <c r="P21" s="37" t="s">
        <v>985</v>
      </c>
      <c r="R21" s="39" t="s">
        <v>72</v>
      </c>
      <c r="S21" s="43" t="str">
        <f>VLOOKUP(R21,Table5[#All],2,FALSE)</f>
        <v>MAYEPGC</v>
      </c>
      <c r="T21" s="45" t="s">
        <v>628</v>
      </c>
    </row>
    <row r="22" spans="15:20" x14ac:dyDescent="0.25">
      <c r="O22" s="39" t="s">
        <v>79</v>
      </c>
      <c r="P22" s="39" t="s">
        <v>602</v>
      </c>
      <c r="R22" s="39" t="s">
        <v>72</v>
      </c>
      <c r="S22" s="43" t="str">
        <f>VLOOKUP(R22,Table5[#All],2,FALSE)</f>
        <v>MAYEPGC</v>
      </c>
      <c r="T22" s="45" t="s">
        <v>629</v>
      </c>
    </row>
    <row r="23" spans="15:20" x14ac:dyDescent="0.25">
      <c r="O23" s="39" t="s">
        <v>84</v>
      </c>
      <c r="P23" s="39" t="s">
        <v>604</v>
      </c>
      <c r="R23" s="39" t="s">
        <v>72</v>
      </c>
      <c r="S23" s="43" t="str">
        <f>VLOOKUP(R23,Table5[#All],2,FALSE)</f>
        <v>MAYEPGC</v>
      </c>
      <c r="T23" s="45" t="s">
        <v>630</v>
      </c>
    </row>
    <row r="24" spans="15:20" x14ac:dyDescent="0.25">
      <c r="O24" s="37" t="s">
        <v>972</v>
      </c>
      <c r="P24" s="37" t="s">
        <v>989</v>
      </c>
      <c r="R24" s="39" t="s">
        <v>72</v>
      </c>
      <c r="S24" s="43" t="str">
        <f>VLOOKUP(R24,Table5[#All],2,FALSE)</f>
        <v>MAYEPGC</v>
      </c>
      <c r="T24" s="45" t="s">
        <v>631</v>
      </c>
    </row>
    <row r="25" spans="15:20" x14ac:dyDescent="0.25">
      <c r="O25" s="37" t="s">
        <v>968</v>
      </c>
      <c r="P25" s="37" t="s">
        <v>988</v>
      </c>
      <c r="R25" s="39" t="s">
        <v>72</v>
      </c>
      <c r="S25" s="43" t="str">
        <f>VLOOKUP(R25,Table5[#All],2,FALSE)</f>
        <v>MAYEPGC</v>
      </c>
      <c r="T25" s="45" t="s">
        <v>632</v>
      </c>
    </row>
    <row r="26" spans="15:20" x14ac:dyDescent="0.25">
      <c r="O26" s="13" t="s">
        <v>986</v>
      </c>
      <c r="P26" s="39" t="s">
        <v>611</v>
      </c>
      <c r="R26" s="39" t="s">
        <v>72</v>
      </c>
      <c r="S26" s="43" t="str">
        <f>VLOOKUP(R26,Table5[#All],2,FALSE)</f>
        <v>MAYEPGC</v>
      </c>
      <c r="T26" s="45" t="s">
        <v>633</v>
      </c>
    </row>
    <row r="27" spans="15:20" x14ac:dyDescent="0.25">
      <c r="O27" s="39" t="s">
        <v>80</v>
      </c>
      <c r="P27" s="39" t="s">
        <v>610</v>
      </c>
      <c r="R27" s="39" t="s">
        <v>72</v>
      </c>
      <c r="S27" s="43" t="str">
        <f>VLOOKUP(R27,Table5[#All],2,FALSE)</f>
        <v>MAYEPGC</v>
      </c>
      <c r="T27" s="45" t="s">
        <v>634</v>
      </c>
    </row>
    <row r="28" spans="15:20" x14ac:dyDescent="0.25">
      <c r="O28" s="39" t="s">
        <v>81</v>
      </c>
      <c r="P28" s="39" t="s">
        <v>605</v>
      </c>
      <c r="R28" s="39" t="s">
        <v>72</v>
      </c>
      <c r="S28" s="43" t="str">
        <f>VLOOKUP(R28,Table5[#All],2,FALSE)</f>
        <v>MAYEPGC</v>
      </c>
      <c r="T28" s="45" t="s">
        <v>635</v>
      </c>
    </row>
    <row r="29" spans="15:20" x14ac:dyDescent="0.25">
      <c r="O29" s="39" t="s">
        <v>82</v>
      </c>
      <c r="P29" s="39" t="s">
        <v>606</v>
      </c>
      <c r="R29" s="39" t="s">
        <v>72</v>
      </c>
      <c r="S29" s="43" t="str">
        <f>VLOOKUP(R29,Table5[#All],2,FALSE)</f>
        <v>MAYEPGC</v>
      </c>
      <c r="T29" s="45" t="s">
        <v>636</v>
      </c>
    </row>
    <row r="30" spans="15:20" x14ac:dyDescent="0.25">
      <c r="O30" s="50" t="s">
        <v>83</v>
      </c>
      <c r="P30" s="51" t="s">
        <v>607</v>
      </c>
      <c r="R30" s="39" t="s">
        <v>72</v>
      </c>
      <c r="S30" s="43" t="str">
        <f>VLOOKUP(R30,Table5[#All],2,FALSE)</f>
        <v>MAYEPGC</v>
      </c>
      <c r="T30" s="45" t="s">
        <v>637</v>
      </c>
    </row>
    <row r="31" spans="15:20" x14ac:dyDescent="0.25">
      <c r="O31" s="50" t="s">
        <v>950</v>
      </c>
      <c r="P31" s="51" t="s">
        <v>608</v>
      </c>
      <c r="R31" s="39" t="s">
        <v>72</v>
      </c>
      <c r="S31" s="43" t="str">
        <f>VLOOKUP(R31,Table5[#All],2,FALSE)</f>
        <v>MAYEPGC</v>
      </c>
      <c r="T31" s="45" t="s">
        <v>638</v>
      </c>
    </row>
    <row r="32" spans="15:20" x14ac:dyDescent="0.25">
      <c r="O32" s="50" t="s">
        <v>993</v>
      </c>
      <c r="P32" s="51" t="s">
        <v>609</v>
      </c>
      <c r="R32" s="39" t="s">
        <v>72</v>
      </c>
      <c r="S32" s="43" t="str">
        <f>VLOOKUP(R32,Table5[#All],2,FALSE)</f>
        <v>MAYEPGC</v>
      </c>
      <c r="T32" s="45" t="s">
        <v>639</v>
      </c>
    </row>
    <row r="33" spans="18:20" x14ac:dyDescent="0.25">
      <c r="R33" s="39" t="s">
        <v>72</v>
      </c>
      <c r="S33" s="43" t="str">
        <f>VLOOKUP(R33,Table5[#All],2,FALSE)</f>
        <v>MAYEPGC</v>
      </c>
      <c r="T33" s="45" t="s">
        <v>640</v>
      </c>
    </row>
    <row r="34" spans="18:20" x14ac:dyDescent="0.25">
      <c r="R34" s="39" t="s">
        <v>72</v>
      </c>
      <c r="S34" s="43" t="str">
        <f>VLOOKUP(R34,Table5[#All],2,FALSE)</f>
        <v>MAYEPGC</v>
      </c>
      <c r="T34" s="45" t="s">
        <v>641</v>
      </c>
    </row>
    <row r="35" spans="18:20" x14ac:dyDescent="0.25">
      <c r="R35" s="39" t="s">
        <v>72</v>
      </c>
      <c r="S35" s="43" t="str">
        <f>VLOOKUP(R35,Table5[#All],2,FALSE)</f>
        <v>MAYEPGC</v>
      </c>
      <c r="T35" s="45" t="s">
        <v>642</v>
      </c>
    </row>
    <row r="36" spans="18:20" x14ac:dyDescent="0.25">
      <c r="R36" s="39" t="s">
        <v>72</v>
      </c>
      <c r="S36" s="43" t="str">
        <f>VLOOKUP(R36,Table5[#All],2,FALSE)</f>
        <v>MAYEPGC</v>
      </c>
      <c r="T36" s="45" t="s">
        <v>643</v>
      </c>
    </row>
    <row r="37" spans="18:20" x14ac:dyDescent="0.25">
      <c r="R37" s="39" t="s">
        <v>72</v>
      </c>
      <c r="S37" s="43" t="str">
        <f>VLOOKUP(R37,Table5[#All],2,FALSE)</f>
        <v>MAYEPGC</v>
      </c>
      <c r="T37" s="45" t="s">
        <v>644</v>
      </c>
    </row>
    <row r="38" spans="18:20" x14ac:dyDescent="0.25">
      <c r="R38" s="39" t="s">
        <v>72</v>
      </c>
      <c r="S38" s="43" t="str">
        <f>VLOOKUP(R38,Table5[#All],2,FALSE)</f>
        <v>MAYEPGC</v>
      </c>
      <c r="T38" s="45" t="s">
        <v>645</v>
      </c>
    </row>
    <row r="39" spans="18:20" x14ac:dyDescent="0.25">
      <c r="R39" s="39" t="s">
        <v>72</v>
      </c>
      <c r="S39" s="43" t="str">
        <f>VLOOKUP(R39,Table5[#All],2,FALSE)</f>
        <v>MAYEPGC</v>
      </c>
      <c r="T39" s="45" t="s">
        <v>646</v>
      </c>
    </row>
    <row r="40" spans="18:20" x14ac:dyDescent="0.25">
      <c r="R40" s="39" t="s">
        <v>72</v>
      </c>
      <c r="S40" s="43" t="str">
        <f>VLOOKUP(R40,Table5[#All],2,FALSE)</f>
        <v>MAYEPGC</v>
      </c>
      <c r="T40" s="46" t="s">
        <v>647</v>
      </c>
    </row>
    <row r="41" spans="18:20" x14ac:dyDescent="0.25">
      <c r="R41" s="39" t="s">
        <v>72</v>
      </c>
      <c r="S41" s="43" t="str">
        <f>VLOOKUP(R41,Table5[#All],2,FALSE)</f>
        <v>MAYEPGC</v>
      </c>
      <c r="T41" s="47" t="s">
        <v>648</v>
      </c>
    </row>
    <row r="42" spans="18:20" x14ac:dyDescent="0.25">
      <c r="R42" s="39" t="s">
        <v>72</v>
      </c>
      <c r="S42" s="43" t="str">
        <f>VLOOKUP(R42,Table5[#All],2,FALSE)</f>
        <v>MAYEPGC</v>
      </c>
      <c r="T42" s="45" t="s">
        <v>644</v>
      </c>
    </row>
    <row r="43" spans="18:20" x14ac:dyDescent="0.25">
      <c r="R43" s="39" t="s">
        <v>72</v>
      </c>
      <c r="S43" s="43" t="str">
        <f>VLOOKUP(R43,Table5[#All],2,FALSE)</f>
        <v>MAYEPGC</v>
      </c>
      <c r="T43" s="47" t="s">
        <v>649</v>
      </c>
    </row>
    <row r="44" spans="18:20" x14ac:dyDescent="0.25">
      <c r="R44" s="39" t="s">
        <v>72</v>
      </c>
      <c r="S44" s="43" t="str">
        <f>VLOOKUP(R44,Table5[#All],2,FALSE)</f>
        <v>MAYEPGC</v>
      </c>
      <c r="T44" s="45" t="s">
        <v>650</v>
      </c>
    </row>
    <row r="45" spans="18:20" x14ac:dyDescent="0.25">
      <c r="R45" s="39" t="s">
        <v>72</v>
      </c>
      <c r="S45" s="43" t="str">
        <f>VLOOKUP(R45,Table5[#All],2,FALSE)</f>
        <v>MAYEPGC</v>
      </c>
      <c r="T45" s="45" t="s">
        <v>651</v>
      </c>
    </row>
    <row r="46" spans="18:20" x14ac:dyDescent="0.25">
      <c r="R46" s="39" t="s">
        <v>72</v>
      </c>
      <c r="S46" s="43" t="str">
        <f>VLOOKUP(R46,Table5[#All],2,FALSE)</f>
        <v>MAYEPGC</v>
      </c>
      <c r="T46" s="45" t="s">
        <v>652</v>
      </c>
    </row>
    <row r="47" spans="18:20" x14ac:dyDescent="0.25">
      <c r="R47" s="39" t="s">
        <v>72</v>
      </c>
      <c r="S47" s="43" t="str">
        <f>VLOOKUP(R47,Table5[#All],2,FALSE)</f>
        <v>MAYEPGC</v>
      </c>
      <c r="T47" s="45" t="s">
        <v>653</v>
      </c>
    </row>
    <row r="48" spans="18:20" x14ac:dyDescent="0.25">
      <c r="R48" s="39" t="s">
        <v>73</v>
      </c>
      <c r="S48" s="43" t="str">
        <f>VLOOKUP(R48,Table5[#All],2,FALSE)</f>
        <v>MCGC</v>
      </c>
      <c r="T48" s="39" t="s">
        <v>710</v>
      </c>
    </row>
    <row r="49" spans="18:20" x14ac:dyDescent="0.25">
      <c r="R49" s="39" t="s">
        <v>73</v>
      </c>
      <c r="S49" s="43" t="str">
        <f>VLOOKUP(R49,Table5[#All],2,FALSE)</f>
        <v>MCGC</v>
      </c>
      <c r="T49" s="39" t="s">
        <v>711</v>
      </c>
    </row>
    <row r="50" spans="18:20" x14ac:dyDescent="0.25">
      <c r="R50" s="39" t="s">
        <v>73</v>
      </c>
      <c r="S50" s="43" t="str">
        <f>VLOOKUP(R50,Table5[#All],2,FALSE)</f>
        <v>MCGC</v>
      </c>
      <c r="T50" s="39" t="s">
        <v>712</v>
      </c>
    </row>
    <row r="51" spans="18:20" x14ac:dyDescent="0.25">
      <c r="R51" s="39" t="s">
        <v>73</v>
      </c>
      <c r="S51" s="43" t="str">
        <f>VLOOKUP(R51,Table5[#All],2,FALSE)</f>
        <v>MCGC</v>
      </c>
      <c r="T51" s="39" t="s">
        <v>713</v>
      </c>
    </row>
    <row r="52" spans="18:20" x14ac:dyDescent="0.25">
      <c r="R52" s="39" t="s">
        <v>73</v>
      </c>
      <c r="S52" s="43" t="str">
        <f>VLOOKUP(R52,Table5[#All],2,FALSE)</f>
        <v>MCGC</v>
      </c>
      <c r="T52" s="39" t="s">
        <v>714</v>
      </c>
    </row>
    <row r="53" spans="18:20" x14ac:dyDescent="0.25">
      <c r="R53" s="39" t="s">
        <v>73</v>
      </c>
      <c r="S53" s="43" t="str">
        <f>VLOOKUP(R53,Table5[#All],2,FALSE)</f>
        <v>MCGC</v>
      </c>
      <c r="T53" s="39" t="s">
        <v>715</v>
      </c>
    </row>
    <row r="54" spans="18:20" x14ac:dyDescent="0.25">
      <c r="R54" s="39" t="s">
        <v>73</v>
      </c>
      <c r="S54" s="43" t="str">
        <f>VLOOKUP(R54,Table5[#All],2,FALSE)</f>
        <v>MCGC</v>
      </c>
      <c r="T54" s="39" t="s">
        <v>716</v>
      </c>
    </row>
    <row r="55" spans="18:20" x14ac:dyDescent="0.25">
      <c r="R55" s="39" t="s">
        <v>73</v>
      </c>
      <c r="S55" s="43" t="str">
        <f>VLOOKUP(R55,Table5[#All],2,FALSE)</f>
        <v>MCGC</v>
      </c>
      <c r="T55" s="39" t="s">
        <v>717</v>
      </c>
    </row>
    <row r="56" spans="18:20" x14ac:dyDescent="0.25">
      <c r="R56" s="39" t="s">
        <v>73</v>
      </c>
      <c r="S56" s="43" t="str">
        <f>VLOOKUP(R56,Table5[#All],2,FALSE)</f>
        <v>MCGC</v>
      </c>
      <c r="T56" s="39" t="s">
        <v>718</v>
      </c>
    </row>
    <row r="57" spans="18:20" x14ac:dyDescent="0.25">
      <c r="R57" s="39" t="s">
        <v>73</v>
      </c>
      <c r="S57" s="43" t="str">
        <f>VLOOKUP(R57,Table5[#All],2,FALSE)</f>
        <v>MCGC</v>
      </c>
      <c r="T57" s="39" t="s">
        <v>719</v>
      </c>
    </row>
    <row r="58" spans="18:20" x14ac:dyDescent="0.25">
      <c r="R58" s="39" t="s">
        <v>73</v>
      </c>
      <c r="S58" s="43" t="str">
        <f>VLOOKUP(R58,Table5[#All],2,FALSE)</f>
        <v>MCGC</v>
      </c>
      <c r="T58" s="39" t="s">
        <v>720</v>
      </c>
    </row>
    <row r="59" spans="18:20" x14ac:dyDescent="0.25">
      <c r="R59" s="39" t="s">
        <v>73</v>
      </c>
      <c r="S59" s="43" t="str">
        <f>VLOOKUP(R59,Table5[#All],2,FALSE)</f>
        <v>MCGC</v>
      </c>
      <c r="T59" s="39" t="s">
        <v>721</v>
      </c>
    </row>
    <row r="60" spans="18:20" x14ac:dyDescent="0.25">
      <c r="R60" s="39" t="s">
        <v>73</v>
      </c>
      <c r="S60" s="43" t="str">
        <f>VLOOKUP(R60,Table5[#All],2,FALSE)</f>
        <v>MCGC</v>
      </c>
      <c r="T60" s="39" t="s">
        <v>644</v>
      </c>
    </row>
    <row r="61" spans="18:20" x14ac:dyDescent="0.25">
      <c r="R61" s="13" t="s">
        <v>987</v>
      </c>
      <c r="S61" s="43" t="str">
        <f>VLOOKUP(R61,Table5[#All],2,FALSE)</f>
        <v>MHYDHGC</v>
      </c>
      <c r="T61" s="39" t="s">
        <v>838</v>
      </c>
    </row>
    <row r="62" spans="18:20" x14ac:dyDescent="0.25">
      <c r="R62" s="13" t="s">
        <v>987</v>
      </c>
      <c r="S62" s="43" t="str">
        <f>VLOOKUP(R62,Table5[#All],2,FALSE)</f>
        <v>MHYDHGC</v>
      </c>
      <c r="T62" s="39" t="s">
        <v>839</v>
      </c>
    </row>
    <row r="63" spans="18:20" x14ac:dyDescent="0.25">
      <c r="R63" s="13" t="s">
        <v>987</v>
      </c>
      <c r="S63" s="43" t="str">
        <f>VLOOKUP(R63,Table5[#All],2,FALSE)</f>
        <v>MHYDHGC</v>
      </c>
      <c r="T63" s="39" t="s">
        <v>840</v>
      </c>
    </row>
    <row r="64" spans="18:20" x14ac:dyDescent="0.25">
      <c r="R64" s="13" t="s">
        <v>987</v>
      </c>
      <c r="S64" s="43" t="str">
        <f>VLOOKUP(R64,Table5[#All],2,FALSE)</f>
        <v>MHYDHGC</v>
      </c>
      <c r="T64" s="39" t="s">
        <v>841</v>
      </c>
    </row>
    <row r="65" spans="18:20" x14ac:dyDescent="0.25">
      <c r="R65" s="13" t="s">
        <v>987</v>
      </c>
      <c r="S65" s="43" t="str">
        <f>VLOOKUP(R65,Table5[#All],2,FALSE)</f>
        <v>MHYDHGC</v>
      </c>
      <c r="T65" s="39" t="s">
        <v>842</v>
      </c>
    </row>
    <row r="66" spans="18:20" x14ac:dyDescent="0.25">
      <c r="R66" s="13" t="s">
        <v>987</v>
      </c>
      <c r="S66" s="43" t="str">
        <f>VLOOKUP(R66,Table5[#All],2,FALSE)</f>
        <v>MHYDHGC</v>
      </c>
      <c r="T66" s="39" t="s">
        <v>843</v>
      </c>
    </row>
    <row r="67" spans="18:20" x14ac:dyDescent="0.25">
      <c r="R67" s="13" t="s">
        <v>987</v>
      </c>
      <c r="S67" s="43" t="str">
        <f>VLOOKUP(R67,Table5[#All],2,FALSE)</f>
        <v>MHYDHGC</v>
      </c>
      <c r="T67" s="39" t="s">
        <v>844</v>
      </c>
    </row>
    <row r="68" spans="18:20" x14ac:dyDescent="0.25">
      <c r="R68" s="13" t="s">
        <v>987</v>
      </c>
      <c r="S68" s="43" t="str">
        <f>VLOOKUP(R68,Table5[#All],2,FALSE)</f>
        <v>MHYDHGC</v>
      </c>
      <c r="T68" s="39" t="s">
        <v>845</v>
      </c>
    </row>
    <row r="69" spans="18:20" x14ac:dyDescent="0.25">
      <c r="R69" s="13" t="s">
        <v>987</v>
      </c>
      <c r="S69" s="43" t="str">
        <f>VLOOKUP(R69,Table5[#All],2,FALSE)</f>
        <v>MHYDHGC</v>
      </c>
      <c r="T69" s="39" t="s">
        <v>846</v>
      </c>
    </row>
    <row r="70" spans="18:20" x14ac:dyDescent="0.25">
      <c r="R70" s="13" t="s">
        <v>987</v>
      </c>
      <c r="S70" s="43" t="str">
        <f>VLOOKUP(R70,Table5[#All],2,FALSE)</f>
        <v>MHYDHGC</v>
      </c>
      <c r="T70" s="39" t="s">
        <v>847</v>
      </c>
    </row>
    <row r="71" spans="18:20" x14ac:dyDescent="0.25">
      <c r="R71" s="13" t="s">
        <v>987</v>
      </c>
      <c r="S71" s="43" t="str">
        <f>VLOOKUP(R71,Table5[#All],2,FALSE)</f>
        <v>MHYDHGC</v>
      </c>
      <c r="T71" s="39" t="s">
        <v>848</v>
      </c>
    </row>
    <row r="72" spans="18:20" x14ac:dyDescent="0.25">
      <c r="R72" s="13" t="s">
        <v>987</v>
      </c>
      <c r="S72" s="43" t="str">
        <f>VLOOKUP(R72,Table5[#All],2,FALSE)</f>
        <v>MHYDHGC</v>
      </c>
      <c r="T72" s="39" t="s">
        <v>849</v>
      </c>
    </row>
    <row r="73" spans="18:20" x14ac:dyDescent="0.25">
      <c r="R73" s="13" t="s">
        <v>987</v>
      </c>
      <c r="S73" s="43" t="str">
        <f>VLOOKUP(R73,Table5[#All],2,FALSE)</f>
        <v>MHYDHGC</v>
      </c>
      <c r="T73" s="39" t="s">
        <v>850</v>
      </c>
    </row>
    <row r="74" spans="18:20" x14ac:dyDescent="0.25">
      <c r="R74" s="13" t="s">
        <v>987</v>
      </c>
      <c r="S74" s="43" t="str">
        <f>VLOOKUP(R74,Table5[#All],2,FALSE)</f>
        <v>MHYDHGC</v>
      </c>
      <c r="T74" s="39" t="s">
        <v>851</v>
      </c>
    </row>
    <row r="75" spans="18:20" x14ac:dyDescent="0.25">
      <c r="R75" s="13" t="s">
        <v>987</v>
      </c>
      <c r="S75" s="43" t="str">
        <f>VLOOKUP(R75,Table5[#All],2,FALSE)</f>
        <v>MHYDHGC</v>
      </c>
      <c r="T75" s="39" t="s">
        <v>852</v>
      </c>
    </row>
    <row r="76" spans="18:20" x14ac:dyDescent="0.25">
      <c r="R76" s="13" t="s">
        <v>987</v>
      </c>
      <c r="S76" s="43" t="str">
        <f>VLOOKUP(R76,Table5[#All],2,FALSE)</f>
        <v>MHYDHGC</v>
      </c>
      <c r="T76" s="39" t="s">
        <v>853</v>
      </c>
    </row>
    <row r="77" spans="18:20" x14ac:dyDescent="0.25">
      <c r="R77" s="13" t="s">
        <v>987</v>
      </c>
      <c r="S77" s="43" t="str">
        <f>VLOOKUP(R77,Table5[#All],2,FALSE)</f>
        <v>MHYDHGC</v>
      </c>
      <c r="T77" s="39" t="s">
        <v>854</v>
      </c>
    </row>
    <row r="78" spans="18:20" x14ac:dyDescent="0.25">
      <c r="R78" s="13" t="s">
        <v>987</v>
      </c>
      <c r="S78" s="43" t="str">
        <f>VLOOKUP(R78,Table5[#All],2,FALSE)</f>
        <v>MHYDHGC</v>
      </c>
      <c r="T78" s="39" t="s">
        <v>855</v>
      </c>
    </row>
    <row r="79" spans="18:20" x14ac:dyDescent="0.25">
      <c r="R79" s="13" t="s">
        <v>987</v>
      </c>
      <c r="S79" s="43" t="str">
        <f>VLOOKUP(R79,Table5[#All],2,FALSE)</f>
        <v>MHYDHGC</v>
      </c>
      <c r="T79" s="39" t="s">
        <v>856</v>
      </c>
    </row>
    <row r="80" spans="18:20" x14ac:dyDescent="0.25">
      <c r="R80" s="13" t="s">
        <v>987</v>
      </c>
      <c r="S80" s="43" t="str">
        <f>VLOOKUP(R80,Table5[#All],2,FALSE)</f>
        <v>MHYDHGC</v>
      </c>
      <c r="T80" s="39" t="s">
        <v>857</v>
      </c>
    </row>
    <row r="81" spans="18:20" x14ac:dyDescent="0.25">
      <c r="R81" s="13" t="s">
        <v>987</v>
      </c>
      <c r="S81" s="43" t="str">
        <f>VLOOKUP(R81,Table5[#All],2,FALSE)</f>
        <v>MHYDHGC</v>
      </c>
      <c r="T81" s="39" t="s">
        <v>721</v>
      </c>
    </row>
    <row r="82" spans="18:20" x14ac:dyDescent="0.25">
      <c r="R82" s="13" t="s">
        <v>987</v>
      </c>
      <c r="S82" s="43" t="str">
        <f>VLOOKUP(R82,Table5[#All],2,FALSE)</f>
        <v>MHYDHGC</v>
      </c>
      <c r="T82" s="39" t="s">
        <v>858</v>
      </c>
    </row>
    <row r="83" spans="18:20" x14ac:dyDescent="0.25">
      <c r="R83" s="13" t="s">
        <v>987</v>
      </c>
      <c r="S83" s="43" t="str">
        <f>VLOOKUP(R83,Table5[#All],2,FALSE)</f>
        <v>MHYDHGC</v>
      </c>
      <c r="T83" s="39" t="s">
        <v>859</v>
      </c>
    </row>
    <row r="84" spans="18:20" x14ac:dyDescent="0.25">
      <c r="R84" s="13" t="s">
        <v>987</v>
      </c>
      <c r="S84" s="43" t="str">
        <f>VLOOKUP(R84,Table5[#All],2,FALSE)</f>
        <v>MHYDHGC</v>
      </c>
      <c r="T84" s="39" t="s">
        <v>644</v>
      </c>
    </row>
    <row r="85" spans="18:20" x14ac:dyDescent="0.25">
      <c r="R85" s="13" t="s">
        <v>987</v>
      </c>
      <c r="S85" s="43" t="str">
        <f>VLOOKUP(R85,Table5[#All],2,FALSE)</f>
        <v>MHYDHGC</v>
      </c>
      <c r="T85" s="39" t="s">
        <v>860</v>
      </c>
    </row>
    <row r="86" spans="18:20" x14ac:dyDescent="0.25">
      <c r="R86" s="13" t="s">
        <v>987</v>
      </c>
      <c r="S86" s="43" t="str">
        <f>VLOOKUP(R86,Table5[#All],2,FALSE)</f>
        <v>MHYDHGC</v>
      </c>
      <c r="T86" s="39" t="s">
        <v>861</v>
      </c>
    </row>
    <row r="87" spans="18:20" x14ac:dyDescent="0.25">
      <c r="R87" s="13" t="s">
        <v>987</v>
      </c>
      <c r="S87" s="43" t="str">
        <f>VLOOKUP(R87,Table5[#All],2,FALSE)</f>
        <v>MHYDHGC</v>
      </c>
      <c r="T87" s="39" t="s">
        <v>862</v>
      </c>
    </row>
    <row r="88" spans="18:20" x14ac:dyDescent="0.25">
      <c r="R88" s="39" t="s">
        <v>74</v>
      </c>
      <c r="S88" s="43" t="str">
        <f>VLOOKUP(R88,Table5[#All],2,FALSE)</f>
        <v>MDUYTGC</v>
      </c>
      <c r="T88" s="45" t="s">
        <v>675</v>
      </c>
    </row>
    <row r="89" spans="18:20" x14ac:dyDescent="0.25">
      <c r="R89" s="44" t="s">
        <v>74</v>
      </c>
      <c r="S89" s="43" t="str">
        <f>VLOOKUP(R89,Table5[#All],2,FALSE)</f>
        <v>MDUYTGC</v>
      </c>
      <c r="T89" s="45" t="s">
        <v>644</v>
      </c>
    </row>
    <row r="90" spans="18:20" x14ac:dyDescent="0.25">
      <c r="R90" s="39" t="s">
        <v>74</v>
      </c>
      <c r="S90" s="43" t="str">
        <f>VLOOKUP(R90,Table5[#All],2,FALSE)</f>
        <v>MDUYTGC</v>
      </c>
      <c r="T90" s="39" t="s">
        <v>676</v>
      </c>
    </row>
    <row r="91" spans="18:20" x14ac:dyDescent="0.25">
      <c r="R91" s="39" t="s">
        <v>74</v>
      </c>
      <c r="S91" s="43" t="str">
        <f>VLOOKUP(R91,Table5[#All],2,FALSE)</f>
        <v>MDUYTGC</v>
      </c>
      <c r="T91" s="39" t="s">
        <v>677</v>
      </c>
    </row>
    <row r="92" spans="18:20" x14ac:dyDescent="0.25">
      <c r="R92" s="39" t="s">
        <v>74</v>
      </c>
      <c r="S92" s="43" t="str">
        <f>VLOOKUP(R92,Table5[#All],2,FALSE)</f>
        <v>MDUYTGC</v>
      </c>
      <c r="T92" s="39" t="s">
        <v>678</v>
      </c>
    </row>
    <row r="93" spans="18:20" x14ac:dyDescent="0.25">
      <c r="R93" s="39" t="s">
        <v>74</v>
      </c>
      <c r="S93" s="43" t="str">
        <f>VLOOKUP(R93,Table5[#All],2,FALSE)</f>
        <v>MDUYTGC</v>
      </c>
      <c r="T93" s="39" t="s">
        <v>679</v>
      </c>
    </row>
    <row r="94" spans="18:20" x14ac:dyDescent="0.25">
      <c r="R94" s="39" t="s">
        <v>74</v>
      </c>
      <c r="S94" s="43" t="str">
        <f>VLOOKUP(R94,Table5[#All],2,FALSE)</f>
        <v>MDUYTGC</v>
      </c>
      <c r="T94" s="39" t="s">
        <v>680</v>
      </c>
    </row>
    <row r="95" spans="18:20" x14ac:dyDescent="0.25">
      <c r="R95" s="39" t="s">
        <v>74</v>
      </c>
      <c r="S95" s="43" t="str">
        <f>VLOOKUP(R95,Table5[#All],2,FALSE)</f>
        <v>MDUYTGC</v>
      </c>
      <c r="T95" s="39" t="s">
        <v>681</v>
      </c>
    </row>
    <row r="96" spans="18:20" x14ac:dyDescent="0.25">
      <c r="R96" s="39" t="s">
        <v>74</v>
      </c>
      <c r="S96" s="43" t="str">
        <f>VLOOKUP(R96,Table5[#All],2,FALSE)</f>
        <v>MDUYTGC</v>
      </c>
      <c r="T96" s="39" t="s">
        <v>682</v>
      </c>
    </row>
    <row r="97" spans="18:20" x14ac:dyDescent="0.25">
      <c r="R97" s="39" t="s">
        <v>74</v>
      </c>
      <c r="S97" s="43" t="str">
        <f>VLOOKUP(R97,Table5[#All],2,FALSE)</f>
        <v>MDUYTGC</v>
      </c>
      <c r="T97" s="39" t="s">
        <v>683</v>
      </c>
    </row>
    <row r="98" spans="18:20" x14ac:dyDescent="0.25">
      <c r="R98" s="39" t="s">
        <v>74</v>
      </c>
      <c r="S98" s="43" t="str">
        <f>VLOOKUP(R98,Table5[#All],2,FALSE)</f>
        <v>MDUYTGC</v>
      </c>
      <c r="T98" s="39" t="s">
        <v>684</v>
      </c>
    </row>
    <row r="99" spans="18:20" x14ac:dyDescent="0.25">
      <c r="R99" s="39" t="s">
        <v>74</v>
      </c>
      <c r="S99" s="43" t="str">
        <f>VLOOKUP(R99,Table5[#All],2,FALSE)</f>
        <v>MDUYTGC</v>
      </c>
      <c r="T99" s="39" t="s">
        <v>685</v>
      </c>
    </row>
    <row r="100" spans="18:20" x14ac:dyDescent="0.25">
      <c r="R100" s="39" t="s">
        <v>74</v>
      </c>
      <c r="S100" s="43" t="str">
        <f>VLOOKUP(R100,Table5[#All],2,FALSE)</f>
        <v>MDUYTGC</v>
      </c>
      <c r="T100" s="39" t="s">
        <v>686</v>
      </c>
    </row>
    <row r="101" spans="18:20" x14ac:dyDescent="0.25">
      <c r="R101" s="39" t="s">
        <v>74</v>
      </c>
      <c r="S101" s="43" t="str">
        <f>VLOOKUP(R101,Table5[#All],2,FALSE)</f>
        <v>MDUYTGC</v>
      </c>
      <c r="T101" s="39" t="s">
        <v>687</v>
      </c>
    </row>
    <row r="102" spans="18:20" x14ac:dyDescent="0.25">
      <c r="R102" s="39" t="s">
        <v>74</v>
      </c>
      <c r="S102" s="43" t="str">
        <f>VLOOKUP(R102,Table5[#All],2,FALSE)</f>
        <v>MDUYTGC</v>
      </c>
      <c r="T102" s="39" t="s">
        <v>688</v>
      </c>
    </row>
    <row r="103" spans="18:20" x14ac:dyDescent="0.25">
      <c r="R103" s="39" t="s">
        <v>74</v>
      </c>
      <c r="S103" s="43" t="str">
        <f>VLOOKUP(R103,Table5[#All],2,FALSE)</f>
        <v>MDUYTGC</v>
      </c>
      <c r="T103" s="39" t="s">
        <v>689</v>
      </c>
    </row>
    <row r="104" spans="18:20" x14ac:dyDescent="0.25">
      <c r="R104" s="39" t="s">
        <v>74</v>
      </c>
      <c r="S104" s="43" t="str">
        <f>VLOOKUP(R104,Table5[#All],2,FALSE)</f>
        <v>MDUYTGC</v>
      </c>
      <c r="T104" s="39" t="s">
        <v>640</v>
      </c>
    </row>
    <row r="105" spans="18:20" x14ac:dyDescent="0.25">
      <c r="R105" s="39" t="s">
        <v>74</v>
      </c>
      <c r="S105" s="43" t="str">
        <f>VLOOKUP(R105,Table5[#All],2,FALSE)</f>
        <v>MDUYTGC</v>
      </c>
      <c r="T105" s="39" t="s">
        <v>690</v>
      </c>
    </row>
    <row r="106" spans="18:20" x14ac:dyDescent="0.25">
      <c r="R106" s="39" t="s">
        <v>74</v>
      </c>
      <c r="S106" s="43" t="str">
        <f>VLOOKUP(R106,Table5[#All],2,FALSE)</f>
        <v>MDUYTGC</v>
      </c>
      <c r="T106" s="39" t="s">
        <v>691</v>
      </c>
    </row>
    <row r="107" spans="18:20" x14ac:dyDescent="0.25">
      <c r="R107" s="39" t="s">
        <v>74</v>
      </c>
      <c r="S107" s="43" t="str">
        <f>VLOOKUP(R107,Table5[#All],2,FALSE)</f>
        <v>MDUYTGC</v>
      </c>
      <c r="T107" s="39" t="s">
        <v>692</v>
      </c>
    </row>
    <row r="108" spans="18:20" x14ac:dyDescent="0.25">
      <c r="R108" s="39" t="s">
        <v>74</v>
      </c>
      <c r="S108" s="43" t="str">
        <f>VLOOKUP(R108,Table5[#All],2,FALSE)</f>
        <v>MDUYTGC</v>
      </c>
      <c r="T108" s="39" t="s">
        <v>693</v>
      </c>
    </row>
    <row r="109" spans="18:20" x14ac:dyDescent="0.25">
      <c r="R109" s="39" t="s">
        <v>74</v>
      </c>
      <c r="S109" s="43" t="str">
        <f>VLOOKUP(R109,Table5[#All],2,FALSE)</f>
        <v>MDUYTGC</v>
      </c>
      <c r="T109" s="39" t="s">
        <v>694</v>
      </c>
    </row>
    <row r="110" spans="18:20" x14ac:dyDescent="0.25">
      <c r="R110" s="39" t="s">
        <v>74</v>
      </c>
      <c r="S110" s="43" t="str">
        <f>VLOOKUP(R110,Table5[#All],2,FALSE)</f>
        <v>MDUYTGC</v>
      </c>
      <c r="T110" s="39" t="s">
        <v>695</v>
      </c>
    </row>
    <row r="111" spans="18:20" x14ac:dyDescent="0.25">
      <c r="R111" s="39" t="s">
        <v>74</v>
      </c>
      <c r="S111" s="43" t="str">
        <f>VLOOKUP(R111,Table5[#All],2,FALSE)</f>
        <v>MDUYTGC</v>
      </c>
      <c r="T111" s="39" t="s">
        <v>696</v>
      </c>
    </row>
    <row r="112" spans="18:20" x14ac:dyDescent="0.25">
      <c r="R112" s="39" t="s">
        <v>708</v>
      </c>
      <c r="S112" s="43" t="str">
        <f>VLOOKUP(R112,Table5[#All],2,FALSE)</f>
        <v>MDUYTGC.IVC</v>
      </c>
      <c r="T112" s="39" t="s">
        <v>708</v>
      </c>
    </row>
    <row r="113" spans="18:20" x14ac:dyDescent="0.25">
      <c r="R113" s="39" t="s">
        <v>697</v>
      </c>
      <c r="S113" s="43" t="str">
        <f>VLOOKUP(R113,Table5[#All],2,FALSE)</f>
        <v>MDUYTGC.SBASE</v>
      </c>
      <c r="T113" s="39" t="s">
        <v>698</v>
      </c>
    </row>
    <row r="114" spans="18:20" x14ac:dyDescent="0.25">
      <c r="R114" s="39" t="s">
        <v>699</v>
      </c>
      <c r="S114" s="43" t="str">
        <f>VLOOKUP(R114,Table5[#All],2,FALSE)</f>
        <v>MDUYTGC.STRANS</v>
      </c>
      <c r="T114" s="39" t="s">
        <v>700</v>
      </c>
    </row>
    <row r="115" spans="18:20" x14ac:dyDescent="0.25">
      <c r="R115" s="39" t="s">
        <v>699</v>
      </c>
      <c r="S115" s="43" t="str">
        <f>VLOOKUP(R115,Table5[#All],2,FALSE)</f>
        <v>MDUYTGC.STRANS</v>
      </c>
      <c r="T115" s="39" t="s">
        <v>701</v>
      </c>
    </row>
    <row r="116" spans="18:20" x14ac:dyDescent="0.25">
      <c r="R116" s="13" t="s">
        <v>699</v>
      </c>
      <c r="S116" s="43" t="str">
        <f>VLOOKUP(R116,Table5[#All],2,FALSE)</f>
        <v>MDUYTGC.STRANS</v>
      </c>
      <c r="T116" s="39" t="s">
        <v>702</v>
      </c>
    </row>
    <row r="117" spans="18:20" x14ac:dyDescent="0.25">
      <c r="R117" s="39" t="s">
        <v>699</v>
      </c>
      <c r="S117" s="43" t="str">
        <f>VLOOKUP(R117,Table5[#All],2,FALSE)</f>
        <v>MDUYTGC.STRANS</v>
      </c>
      <c r="T117" s="39" t="s">
        <v>703</v>
      </c>
    </row>
    <row r="118" spans="18:20" x14ac:dyDescent="0.25">
      <c r="R118" s="39" t="s">
        <v>699</v>
      </c>
      <c r="S118" s="43" t="str">
        <f>VLOOKUP(R118,Table5[#All],2,FALSE)</f>
        <v>MDUYTGC.STRANS</v>
      </c>
      <c r="T118" s="39" t="s">
        <v>704</v>
      </c>
    </row>
    <row r="119" spans="18:20" x14ac:dyDescent="0.25">
      <c r="R119" s="39" t="s">
        <v>699</v>
      </c>
      <c r="S119" s="43" t="str">
        <f>VLOOKUP(R119,Table5[#All],2,FALSE)</f>
        <v>MDUYTGC.STRANS</v>
      </c>
      <c r="T119" s="39" t="s">
        <v>705</v>
      </c>
    </row>
    <row r="120" spans="18:20" x14ac:dyDescent="0.25">
      <c r="R120" s="39" t="s">
        <v>699</v>
      </c>
      <c r="S120" s="43" t="str">
        <f>VLOOKUP(R120,Table5[#All],2,FALSE)</f>
        <v>MDUYTGC.STRANS</v>
      </c>
      <c r="T120" s="39" t="s">
        <v>706</v>
      </c>
    </row>
    <row r="121" spans="18:20" x14ac:dyDescent="0.25">
      <c r="R121" s="39" t="s">
        <v>699</v>
      </c>
      <c r="S121" s="43" t="str">
        <f>VLOOKUP(R121,Table5[#All],2,FALSE)</f>
        <v>MDUYTGC.STRANS</v>
      </c>
      <c r="T121" s="39" t="s">
        <v>707</v>
      </c>
    </row>
    <row r="122" spans="18:20" x14ac:dyDescent="0.25">
      <c r="R122" s="39" t="s">
        <v>863</v>
      </c>
      <c r="S122" s="43" t="str">
        <f>VLOOKUP(R122,Table5[#All],2,FALSE)</f>
        <v>MEGC</v>
      </c>
      <c r="T122" s="39" t="s">
        <v>864</v>
      </c>
    </row>
    <row r="123" spans="18:20" x14ac:dyDescent="0.25">
      <c r="R123" s="39" t="s">
        <v>863</v>
      </c>
      <c r="S123" s="43" t="str">
        <f>VLOOKUP(R123,Table5[#All],2,FALSE)</f>
        <v>MEGC</v>
      </c>
      <c r="T123" s="39" t="s">
        <v>865</v>
      </c>
    </row>
    <row r="124" spans="18:20" x14ac:dyDescent="0.25">
      <c r="R124" s="39" t="s">
        <v>863</v>
      </c>
      <c r="S124" s="43" t="str">
        <f>VLOOKUP(R124,Table5[#All],2,FALSE)</f>
        <v>MEGC</v>
      </c>
      <c r="T124" s="39" t="s">
        <v>866</v>
      </c>
    </row>
    <row r="125" spans="18:20" x14ac:dyDescent="0.25">
      <c r="R125" s="39" t="s">
        <v>863</v>
      </c>
      <c r="S125" s="43" t="str">
        <f>VLOOKUP(R125,Table5[#All],2,FALSE)</f>
        <v>MEGC</v>
      </c>
      <c r="T125" s="39" t="s">
        <v>867</v>
      </c>
    </row>
    <row r="126" spans="18:20" x14ac:dyDescent="0.25">
      <c r="R126" s="39" t="s">
        <v>863</v>
      </c>
      <c r="S126" s="43" t="str">
        <f>VLOOKUP(R126,Table5[#All],2,FALSE)</f>
        <v>MEGC</v>
      </c>
      <c r="T126" s="39" t="s">
        <v>868</v>
      </c>
    </row>
    <row r="127" spans="18:20" x14ac:dyDescent="0.25">
      <c r="R127" s="39" t="s">
        <v>863</v>
      </c>
      <c r="S127" s="43" t="str">
        <f>VLOOKUP(R127,Table5[#All],2,FALSE)</f>
        <v>MEGC</v>
      </c>
      <c r="T127" s="39" t="s">
        <v>869</v>
      </c>
    </row>
    <row r="128" spans="18:20" x14ac:dyDescent="0.25">
      <c r="R128" s="39" t="s">
        <v>863</v>
      </c>
      <c r="S128" s="43" t="str">
        <f>VLOOKUP(R128,Table5[#All],2,FALSE)</f>
        <v>MEGC</v>
      </c>
      <c r="T128" s="39" t="s">
        <v>870</v>
      </c>
    </row>
    <row r="129" spans="18:20" x14ac:dyDescent="0.25">
      <c r="R129" s="39" t="s">
        <v>863</v>
      </c>
      <c r="S129" s="43" t="str">
        <f>VLOOKUP(R129,Table5[#All],2,FALSE)</f>
        <v>MEGC</v>
      </c>
      <c r="T129" s="39" t="s">
        <v>871</v>
      </c>
    </row>
    <row r="130" spans="18:20" x14ac:dyDescent="0.25">
      <c r="R130" s="39" t="s">
        <v>863</v>
      </c>
      <c r="S130" s="43" t="str">
        <f>VLOOKUP(R130,Table5[#All],2,FALSE)</f>
        <v>MEGC</v>
      </c>
      <c r="T130" s="39" t="s">
        <v>872</v>
      </c>
    </row>
    <row r="131" spans="18:20" x14ac:dyDescent="0.25">
      <c r="R131" s="39" t="s">
        <v>863</v>
      </c>
      <c r="S131" s="43" t="str">
        <f>VLOOKUP(R131,Table5[#All],2,FALSE)</f>
        <v>MEGC</v>
      </c>
      <c r="T131" s="39" t="s">
        <v>873</v>
      </c>
    </row>
    <row r="132" spans="18:20" x14ac:dyDescent="0.25">
      <c r="R132" s="39" t="s">
        <v>863</v>
      </c>
      <c r="S132" s="43" t="str">
        <f>VLOOKUP(R132,Table5[#All],2,FALSE)</f>
        <v>MEGC</v>
      </c>
      <c r="T132" s="39" t="s">
        <v>874</v>
      </c>
    </row>
    <row r="133" spans="18:20" x14ac:dyDescent="0.25">
      <c r="R133" s="39" t="s">
        <v>863</v>
      </c>
      <c r="S133" s="43" t="str">
        <f>VLOOKUP(R133,Table5[#All],2,FALSE)</f>
        <v>MEGC</v>
      </c>
      <c r="T133" s="39" t="s">
        <v>875</v>
      </c>
    </row>
    <row r="134" spans="18:20" x14ac:dyDescent="0.25">
      <c r="R134" s="39" t="s">
        <v>863</v>
      </c>
      <c r="S134" s="43" t="str">
        <f>VLOOKUP(R134,Table5[#All],2,FALSE)</f>
        <v>MEGC</v>
      </c>
      <c r="T134" s="39" t="s">
        <v>876</v>
      </c>
    </row>
    <row r="135" spans="18:20" x14ac:dyDescent="0.25">
      <c r="R135" s="39" t="s">
        <v>863</v>
      </c>
      <c r="S135" s="43" t="str">
        <f>VLOOKUP(R135,Table5[#All],2,FALSE)</f>
        <v>MEGC</v>
      </c>
      <c r="T135" s="39" t="s">
        <v>877</v>
      </c>
    </row>
    <row r="136" spans="18:20" x14ac:dyDescent="0.25">
      <c r="R136" s="39" t="s">
        <v>863</v>
      </c>
      <c r="S136" s="43" t="str">
        <f>VLOOKUP(R136,Table5[#All],2,FALSE)</f>
        <v>MEGC</v>
      </c>
      <c r="T136" s="39" t="s">
        <v>878</v>
      </c>
    </row>
    <row r="137" spans="18:20" x14ac:dyDescent="0.25">
      <c r="R137" s="39" t="s">
        <v>863</v>
      </c>
      <c r="S137" s="43" t="str">
        <f>VLOOKUP(R137,Table5[#All],2,FALSE)</f>
        <v>MEGC</v>
      </c>
      <c r="T137" s="39" t="s">
        <v>879</v>
      </c>
    </row>
    <row r="138" spans="18:20" x14ac:dyDescent="0.25">
      <c r="R138" s="39" t="s">
        <v>863</v>
      </c>
      <c r="S138" s="43" t="str">
        <f>VLOOKUP(R138,Table5[#All],2,FALSE)</f>
        <v>MEGC</v>
      </c>
      <c r="T138" s="39" t="s">
        <v>880</v>
      </c>
    </row>
    <row r="139" spans="18:20" x14ac:dyDescent="0.25">
      <c r="R139" s="39" t="s">
        <v>863</v>
      </c>
      <c r="S139" s="43" t="str">
        <f>VLOOKUP(R139,Table5[#All],2,FALSE)</f>
        <v>MEGC</v>
      </c>
      <c r="T139" s="39" t="s">
        <v>881</v>
      </c>
    </row>
    <row r="140" spans="18:20" x14ac:dyDescent="0.25">
      <c r="R140" s="39" t="s">
        <v>863</v>
      </c>
      <c r="S140" s="43" t="str">
        <f>VLOOKUP(R140,Table5[#All],2,FALSE)</f>
        <v>MEGC</v>
      </c>
      <c r="T140" s="39" t="s">
        <v>882</v>
      </c>
    </row>
    <row r="141" spans="18:20" x14ac:dyDescent="0.25">
      <c r="R141" s="39" t="s">
        <v>863</v>
      </c>
      <c r="S141" s="43" t="str">
        <f>VLOOKUP(R141,Table5[#All],2,FALSE)</f>
        <v>MEGC</v>
      </c>
      <c r="T141" s="39" t="s">
        <v>883</v>
      </c>
    </row>
    <row r="142" spans="18:20" x14ac:dyDescent="0.25">
      <c r="R142" s="39" t="s">
        <v>863</v>
      </c>
      <c r="S142" s="43" t="str">
        <f>VLOOKUP(R142,Table5[#All],2,FALSE)</f>
        <v>MEGC</v>
      </c>
      <c r="T142" s="39" t="s">
        <v>884</v>
      </c>
    </row>
    <row r="143" spans="18:20" x14ac:dyDescent="0.25">
      <c r="R143" s="39" t="s">
        <v>863</v>
      </c>
      <c r="S143" s="43" t="str">
        <f>VLOOKUP(R143,Table5[#All],2,FALSE)</f>
        <v>MEGC</v>
      </c>
      <c r="T143" s="39" t="s">
        <v>885</v>
      </c>
    </row>
    <row r="144" spans="18:20" x14ac:dyDescent="0.25">
      <c r="R144" s="39" t="s">
        <v>863</v>
      </c>
      <c r="S144" s="43" t="str">
        <f>VLOOKUP(R144,Table5[#All],2,FALSE)</f>
        <v>MEGC</v>
      </c>
      <c r="T144" s="39" t="s">
        <v>644</v>
      </c>
    </row>
    <row r="145" spans="18:20" x14ac:dyDescent="0.25">
      <c r="R145" s="39" t="s">
        <v>75</v>
      </c>
      <c r="S145" s="43" t="str">
        <f>VLOOKUP(R145,Table5[#All],2,FALSE)</f>
        <v>MGOBGC</v>
      </c>
      <c r="T145" s="39" t="s">
        <v>895</v>
      </c>
    </row>
    <row r="146" spans="18:20" x14ac:dyDescent="0.25">
      <c r="R146" s="39" t="s">
        <v>75</v>
      </c>
      <c r="S146" s="43" t="str">
        <f>VLOOKUP(R146,Table5[#All],2,FALSE)</f>
        <v>MGOBGC</v>
      </c>
      <c r="T146" s="39" t="s">
        <v>896</v>
      </c>
    </row>
    <row r="147" spans="18:20" x14ac:dyDescent="0.25">
      <c r="R147" s="39" t="s">
        <v>75</v>
      </c>
      <c r="S147" s="43" t="str">
        <f>VLOOKUP(R147,Table5[#All],2,FALSE)</f>
        <v>MGOBGC</v>
      </c>
      <c r="T147" s="39" t="s">
        <v>897</v>
      </c>
    </row>
    <row r="148" spans="18:20" x14ac:dyDescent="0.25">
      <c r="R148" s="39" t="s">
        <v>75</v>
      </c>
      <c r="S148" s="43" t="str">
        <f>VLOOKUP(R148,Table5[#All],2,FALSE)</f>
        <v>MGOBGC</v>
      </c>
      <c r="T148" s="39" t="s">
        <v>898</v>
      </c>
    </row>
    <row r="149" spans="18:20" x14ac:dyDescent="0.25">
      <c r="R149" s="39" t="s">
        <v>75</v>
      </c>
      <c r="S149" s="43" t="str">
        <f>VLOOKUP(R149,Table5[#All],2,FALSE)</f>
        <v>MGOBGC</v>
      </c>
      <c r="T149" s="39" t="s">
        <v>899</v>
      </c>
    </row>
    <row r="150" spans="18:20" x14ac:dyDescent="0.25">
      <c r="R150" s="39" t="s">
        <v>75</v>
      </c>
      <c r="S150" s="43" t="str">
        <f>VLOOKUP(R150,Table5[#All],2,FALSE)</f>
        <v>MGOBGC</v>
      </c>
      <c r="T150" s="39" t="s">
        <v>900</v>
      </c>
    </row>
    <row r="151" spans="18:20" x14ac:dyDescent="0.25">
      <c r="R151" s="39" t="s">
        <v>75</v>
      </c>
      <c r="S151" s="43" t="str">
        <f>VLOOKUP(R151,Table5[#All],2,FALSE)</f>
        <v>MGOBGC</v>
      </c>
      <c r="T151" s="39" t="s">
        <v>901</v>
      </c>
    </row>
    <row r="152" spans="18:20" x14ac:dyDescent="0.25">
      <c r="R152" s="39" t="s">
        <v>75</v>
      </c>
      <c r="S152" s="43" t="str">
        <f>VLOOKUP(R152,Table5[#All],2,FALSE)</f>
        <v>MGOBGC</v>
      </c>
      <c r="T152" s="39" t="s">
        <v>902</v>
      </c>
    </row>
    <row r="153" spans="18:20" x14ac:dyDescent="0.25">
      <c r="R153" s="39" t="s">
        <v>75</v>
      </c>
      <c r="S153" s="43" t="str">
        <f>VLOOKUP(R153,Table5[#All],2,FALSE)</f>
        <v>MGOBGC</v>
      </c>
      <c r="T153" s="39" t="s">
        <v>903</v>
      </c>
    </row>
    <row r="154" spans="18:20" x14ac:dyDescent="0.25">
      <c r="R154" s="39" t="s">
        <v>75</v>
      </c>
      <c r="S154" s="43" t="str">
        <f>VLOOKUP(R154,Table5[#All],2,FALSE)</f>
        <v>MGOBGC</v>
      </c>
      <c r="T154" s="39" t="s">
        <v>904</v>
      </c>
    </row>
    <row r="155" spans="18:20" x14ac:dyDescent="0.25">
      <c r="R155" s="39" t="s">
        <v>75</v>
      </c>
      <c r="S155" s="43" t="str">
        <f>VLOOKUP(R155,Table5[#All],2,FALSE)</f>
        <v>MGOBGC</v>
      </c>
      <c r="T155" s="39" t="s">
        <v>905</v>
      </c>
    </row>
    <row r="156" spans="18:20" x14ac:dyDescent="0.25">
      <c r="R156" s="39" t="s">
        <v>75</v>
      </c>
      <c r="S156" s="43" t="str">
        <f>VLOOKUP(R156,Table5[#All],2,FALSE)</f>
        <v>MGOBGC</v>
      </c>
      <c r="T156" s="39" t="s">
        <v>906</v>
      </c>
    </row>
    <row r="157" spans="18:20" x14ac:dyDescent="0.25">
      <c r="R157" s="39" t="s">
        <v>75</v>
      </c>
      <c r="S157" s="43" t="str">
        <f>VLOOKUP(R157,Table5[#All],2,FALSE)</f>
        <v>MGOBGC</v>
      </c>
      <c r="T157" s="39" t="s">
        <v>907</v>
      </c>
    </row>
    <row r="158" spans="18:20" x14ac:dyDescent="0.25">
      <c r="R158" s="39" t="s">
        <v>75</v>
      </c>
      <c r="S158" s="43" t="str">
        <f>VLOOKUP(R158,Table5[#All],2,FALSE)</f>
        <v>MGOBGC</v>
      </c>
      <c r="T158" s="39" t="s">
        <v>908</v>
      </c>
    </row>
    <row r="159" spans="18:20" x14ac:dyDescent="0.25">
      <c r="R159" s="39" t="s">
        <v>75</v>
      </c>
      <c r="S159" s="43" t="str">
        <f>VLOOKUP(R159,Table5[#All],2,FALSE)</f>
        <v>MGOBGC</v>
      </c>
      <c r="T159" s="39" t="s">
        <v>909</v>
      </c>
    </row>
    <row r="160" spans="18:20" x14ac:dyDescent="0.25">
      <c r="R160" s="39" t="s">
        <v>75</v>
      </c>
      <c r="S160" s="43" t="str">
        <f>VLOOKUP(R160,Table5[#All],2,FALSE)</f>
        <v>MGOBGC</v>
      </c>
      <c r="T160" s="39" t="s">
        <v>910</v>
      </c>
    </row>
    <row r="161" spans="18:20" x14ac:dyDescent="0.25">
      <c r="R161" s="39" t="s">
        <v>75</v>
      </c>
      <c r="S161" s="43" t="str">
        <f>VLOOKUP(R161,Table5[#All],2,FALSE)</f>
        <v>MGOBGC</v>
      </c>
      <c r="T161" s="39" t="s">
        <v>644</v>
      </c>
    </row>
    <row r="162" spans="18:20" x14ac:dyDescent="0.25">
      <c r="R162" s="39" t="s">
        <v>76</v>
      </c>
      <c r="S162" s="43" t="str">
        <f>VLOOKUP(R162,Table5[#All],2,FALSE)</f>
        <v>MHGC</v>
      </c>
      <c r="T162" s="39" t="s">
        <v>744</v>
      </c>
    </row>
    <row r="163" spans="18:20" x14ac:dyDescent="0.25">
      <c r="R163" s="39" t="s">
        <v>76</v>
      </c>
      <c r="S163" s="43" t="str">
        <f>VLOOKUP(R163,Table5[#All],2,FALSE)</f>
        <v>MHGC</v>
      </c>
      <c r="T163" s="39" t="s">
        <v>745</v>
      </c>
    </row>
    <row r="164" spans="18:20" x14ac:dyDescent="0.25">
      <c r="R164" s="39" t="s">
        <v>76</v>
      </c>
      <c r="S164" s="43" t="str">
        <f>VLOOKUP(R164,Table5[#All],2,FALSE)</f>
        <v>MHGC</v>
      </c>
      <c r="T164" s="39" t="s">
        <v>746</v>
      </c>
    </row>
    <row r="165" spans="18:20" x14ac:dyDescent="0.25">
      <c r="R165" s="39" t="s">
        <v>76</v>
      </c>
      <c r="S165" s="43" t="str">
        <f>VLOOKUP(R165,Table5[#All],2,FALSE)</f>
        <v>MHGC</v>
      </c>
      <c r="T165" s="39" t="s">
        <v>747</v>
      </c>
    </row>
    <row r="166" spans="18:20" x14ac:dyDescent="0.25">
      <c r="R166" s="39" t="s">
        <v>76</v>
      </c>
      <c r="S166" s="43" t="str">
        <f>VLOOKUP(R166,Table5[#All],2,FALSE)</f>
        <v>MHGC</v>
      </c>
      <c r="T166" s="39" t="s">
        <v>748</v>
      </c>
    </row>
    <row r="167" spans="18:20" x14ac:dyDescent="0.25">
      <c r="R167" s="39" t="s">
        <v>76</v>
      </c>
      <c r="S167" s="43" t="str">
        <f>VLOOKUP(R167,Table5[#All],2,FALSE)</f>
        <v>MHGC</v>
      </c>
      <c r="T167" s="39" t="s">
        <v>749</v>
      </c>
    </row>
    <row r="168" spans="18:20" x14ac:dyDescent="0.25">
      <c r="R168" s="39" t="s">
        <v>76</v>
      </c>
      <c r="S168" s="43" t="str">
        <f>VLOOKUP(R168,Table5[#All],2,FALSE)</f>
        <v>MHGC</v>
      </c>
      <c r="T168" s="39" t="s">
        <v>750</v>
      </c>
    </row>
    <row r="169" spans="18:20" x14ac:dyDescent="0.25">
      <c r="R169" s="39" t="s">
        <v>76</v>
      </c>
      <c r="S169" s="43" t="str">
        <f>VLOOKUP(R169,Table5[#All],2,FALSE)</f>
        <v>MHGC</v>
      </c>
      <c r="T169" s="39" t="s">
        <v>751</v>
      </c>
    </row>
    <row r="170" spans="18:20" x14ac:dyDescent="0.25">
      <c r="R170" s="39" t="s">
        <v>76</v>
      </c>
      <c r="S170" s="43" t="str">
        <f>VLOOKUP(R170,Table5[#All],2,FALSE)</f>
        <v>MHGC</v>
      </c>
      <c r="T170" s="39" t="s">
        <v>752</v>
      </c>
    </row>
    <row r="171" spans="18:20" x14ac:dyDescent="0.25">
      <c r="R171" s="39" t="s">
        <v>76</v>
      </c>
      <c r="S171" s="43" t="str">
        <f>VLOOKUP(R171,Table5[#All],2,FALSE)</f>
        <v>MHGC</v>
      </c>
      <c r="T171" s="39" t="s">
        <v>753</v>
      </c>
    </row>
    <row r="172" spans="18:20" x14ac:dyDescent="0.25">
      <c r="R172" s="39" t="s">
        <v>76</v>
      </c>
      <c r="S172" s="43" t="str">
        <f>VLOOKUP(R172,Table5[#All],2,FALSE)</f>
        <v>MHGC</v>
      </c>
      <c r="T172" s="39" t="s">
        <v>754</v>
      </c>
    </row>
    <row r="173" spans="18:20" x14ac:dyDescent="0.25">
      <c r="R173" s="39" t="s">
        <v>76</v>
      </c>
      <c r="S173" s="43" t="str">
        <f>VLOOKUP(R173,Table5[#All],2,FALSE)</f>
        <v>MHGC</v>
      </c>
      <c r="T173" s="39" t="s">
        <v>755</v>
      </c>
    </row>
    <row r="174" spans="18:20" x14ac:dyDescent="0.25">
      <c r="R174" s="13" t="s">
        <v>76</v>
      </c>
      <c r="S174" s="43" t="str">
        <f>VLOOKUP(R174,Table5[#All],2,FALSE)</f>
        <v>MHGC</v>
      </c>
      <c r="T174" s="39" t="s">
        <v>756</v>
      </c>
    </row>
    <row r="175" spans="18:20" x14ac:dyDescent="0.25">
      <c r="R175" s="13" t="s">
        <v>76</v>
      </c>
      <c r="S175" s="43" t="str">
        <f>VLOOKUP(R175,Table5[#All],2,FALSE)</f>
        <v>MHGC</v>
      </c>
      <c r="T175" s="39" t="s">
        <v>757</v>
      </c>
    </row>
    <row r="176" spans="18:20" x14ac:dyDescent="0.25">
      <c r="R176" s="13" t="s">
        <v>76</v>
      </c>
      <c r="S176" s="43" t="str">
        <f>VLOOKUP(R176,Table5[#All],2,FALSE)</f>
        <v>MHGC</v>
      </c>
      <c r="T176" s="39" t="s">
        <v>758</v>
      </c>
    </row>
    <row r="177" spans="18:20" x14ac:dyDescent="0.25">
      <c r="R177" s="13" t="s">
        <v>76</v>
      </c>
      <c r="S177" s="43" t="str">
        <f>VLOOKUP(R177,Table5[#All],2,FALSE)</f>
        <v>MHGC</v>
      </c>
      <c r="T177" s="39" t="s">
        <v>759</v>
      </c>
    </row>
    <row r="178" spans="18:20" x14ac:dyDescent="0.25">
      <c r="R178" s="13" t="s">
        <v>76</v>
      </c>
      <c r="S178" s="43" t="str">
        <f>VLOOKUP(R178,Table5[#All],2,FALSE)</f>
        <v>MHGC</v>
      </c>
      <c r="T178" s="39" t="s">
        <v>760</v>
      </c>
    </row>
    <row r="179" spans="18:20" x14ac:dyDescent="0.25">
      <c r="R179" s="13" t="s">
        <v>76</v>
      </c>
      <c r="S179" s="43" t="str">
        <f>VLOOKUP(R179,Table5[#All],2,FALSE)</f>
        <v>MHGC</v>
      </c>
      <c r="T179" s="39" t="s">
        <v>761</v>
      </c>
    </row>
    <row r="180" spans="18:20" x14ac:dyDescent="0.25">
      <c r="R180" s="13" t="s">
        <v>76</v>
      </c>
      <c r="S180" s="43" t="str">
        <f>VLOOKUP(R180,Table5[#All],2,FALSE)</f>
        <v>MHGC</v>
      </c>
      <c r="T180" s="39" t="s">
        <v>762</v>
      </c>
    </row>
    <row r="181" spans="18:20" x14ac:dyDescent="0.25">
      <c r="R181" s="39" t="s">
        <v>76</v>
      </c>
      <c r="S181" s="43" t="str">
        <f>VLOOKUP(R181,Table5[#All],2,FALSE)</f>
        <v>MHGC</v>
      </c>
      <c r="T181" s="39" t="s">
        <v>763</v>
      </c>
    </row>
    <row r="182" spans="18:20" x14ac:dyDescent="0.25">
      <c r="R182" s="39" t="s">
        <v>76</v>
      </c>
      <c r="S182" s="43" t="str">
        <f>VLOOKUP(R182,Table5[#All],2,FALSE)</f>
        <v>MHGC</v>
      </c>
      <c r="T182" s="39" t="s">
        <v>721</v>
      </c>
    </row>
    <row r="183" spans="18:20" x14ac:dyDescent="0.25">
      <c r="R183" s="39" t="s">
        <v>76</v>
      </c>
      <c r="S183" s="43" t="str">
        <f>VLOOKUP(R183,Table5[#All],2,FALSE)</f>
        <v>MHGC</v>
      </c>
      <c r="T183" s="39" t="s">
        <v>644</v>
      </c>
    </row>
    <row r="184" spans="18:20" x14ac:dyDescent="0.25">
      <c r="R184" s="39" t="s">
        <v>76</v>
      </c>
      <c r="S184" s="43" t="str">
        <f>VLOOKUP(R184,Table5[#All],2,FALSE)</f>
        <v>MHGC</v>
      </c>
      <c r="T184" s="39" t="s">
        <v>764</v>
      </c>
    </row>
    <row r="185" spans="18:20" x14ac:dyDescent="0.25">
      <c r="R185" s="39" t="s">
        <v>76</v>
      </c>
      <c r="S185" s="43" t="str">
        <f>VLOOKUP(R185,Table5[#All],2,FALSE)</f>
        <v>MHGC</v>
      </c>
      <c r="T185" s="39" t="s">
        <v>765</v>
      </c>
    </row>
    <row r="186" spans="18:20" x14ac:dyDescent="0.25">
      <c r="R186" s="39" t="s">
        <v>76</v>
      </c>
      <c r="S186" s="43" t="str">
        <f>VLOOKUP(R186,Table5[#All],2,FALSE)</f>
        <v>MHGC</v>
      </c>
      <c r="T186" s="39" t="s">
        <v>766</v>
      </c>
    </row>
    <row r="187" spans="18:20" x14ac:dyDescent="0.25">
      <c r="R187" s="39" t="s">
        <v>76</v>
      </c>
      <c r="S187" s="43" t="str">
        <f>VLOOKUP(R187,Table5[#All],2,FALSE)</f>
        <v>MHGC</v>
      </c>
      <c r="T187" s="39" t="s">
        <v>767</v>
      </c>
    </row>
    <row r="188" spans="18:20" x14ac:dyDescent="0.25">
      <c r="R188" s="39" t="s">
        <v>76</v>
      </c>
      <c r="S188" s="43" t="str">
        <f>VLOOKUP(R188,Table5[#All],2,FALSE)</f>
        <v>MHGC</v>
      </c>
      <c r="T188" s="39" t="s">
        <v>768</v>
      </c>
    </row>
    <row r="189" spans="18:20" x14ac:dyDescent="0.25">
      <c r="R189" s="39" t="s">
        <v>76</v>
      </c>
      <c r="S189" s="43" t="str">
        <f>VLOOKUP(R189,Table5[#All],2,FALSE)</f>
        <v>MHGC</v>
      </c>
      <c r="T189" s="39" t="s">
        <v>769</v>
      </c>
    </row>
    <row r="190" spans="18:20" x14ac:dyDescent="0.25">
      <c r="R190" s="39" t="s">
        <v>76</v>
      </c>
      <c r="S190" s="43" t="str">
        <f>VLOOKUP(R190,Table5[#All],2,FALSE)</f>
        <v>MHGC</v>
      </c>
      <c r="T190" s="39" t="s">
        <v>741</v>
      </c>
    </row>
    <row r="191" spans="18:20" x14ac:dyDescent="0.25">
      <c r="R191" s="39" t="s">
        <v>76</v>
      </c>
      <c r="S191" s="43" t="str">
        <f>VLOOKUP(R191,Table5[#All],2,FALSE)</f>
        <v>MHGC</v>
      </c>
      <c r="T191" s="39" t="s">
        <v>770</v>
      </c>
    </row>
    <row r="192" spans="18:20" x14ac:dyDescent="0.25">
      <c r="R192" s="39" t="s">
        <v>76</v>
      </c>
      <c r="S192" s="43" t="str">
        <f>VLOOKUP(R192,Table5[#All],2,FALSE)</f>
        <v>MHGC</v>
      </c>
      <c r="T192" s="39" t="s">
        <v>771</v>
      </c>
    </row>
    <row r="193" spans="18:20" x14ac:dyDescent="0.25">
      <c r="R193" s="39" t="s">
        <v>76</v>
      </c>
      <c r="S193" s="43" t="str">
        <f>VLOOKUP(R193,Table5[#All],2,FALSE)</f>
        <v>MHGC</v>
      </c>
      <c r="T193" s="39" t="s">
        <v>772</v>
      </c>
    </row>
    <row r="194" spans="18:20" x14ac:dyDescent="0.25">
      <c r="R194" s="39" t="s">
        <v>773</v>
      </c>
      <c r="S194" s="43" t="str">
        <f>VLOOKUP(R194,Table5[#All],2,FALSE)</f>
        <v>MJYSGC</v>
      </c>
      <c r="T194" s="39" t="s">
        <v>774</v>
      </c>
    </row>
    <row r="195" spans="18:20" x14ac:dyDescent="0.25">
      <c r="R195" s="39" t="s">
        <v>773</v>
      </c>
      <c r="S195" s="43" t="str">
        <f>VLOOKUP(R195,Table5[#All],2,FALSE)</f>
        <v>MJYSGC</v>
      </c>
      <c r="T195" s="39" t="s">
        <v>775</v>
      </c>
    </row>
    <row r="196" spans="18:20" x14ac:dyDescent="0.25">
      <c r="R196" s="39" t="s">
        <v>773</v>
      </c>
      <c r="S196" s="43" t="str">
        <f>VLOOKUP(R196,Table5[#All],2,FALSE)</f>
        <v>MJYSGC</v>
      </c>
      <c r="T196" s="39" t="s">
        <v>776</v>
      </c>
    </row>
    <row r="197" spans="18:20" x14ac:dyDescent="0.25">
      <c r="R197" s="39" t="s">
        <v>773</v>
      </c>
      <c r="S197" s="43" t="str">
        <f>VLOOKUP(R197,Table5[#All],2,FALSE)</f>
        <v>MJYSGC</v>
      </c>
      <c r="T197" s="39" t="s">
        <v>777</v>
      </c>
    </row>
    <row r="198" spans="18:20" x14ac:dyDescent="0.25">
      <c r="R198" s="39" t="s">
        <v>773</v>
      </c>
      <c r="S198" s="43" t="str">
        <f>VLOOKUP(R198,Table5[#All],2,FALSE)</f>
        <v>MJYSGC</v>
      </c>
      <c r="T198" s="39" t="s">
        <v>778</v>
      </c>
    </row>
    <row r="199" spans="18:20" x14ac:dyDescent="0.25">
      <c r="R199" s="39" t="s">
        <v>773</v>
      </c>
      <c r="S199" s="43" t="str">
        <f>VLOOKUP(R199,Table5[#All],2,FALSE)</f>
        <v>MJYSGC</v>
      </c>
      <c r="T199" s="39" t="s">
        <v>779</v>
      </c>
    </row>
    <row r="200" spans="18:20" x14ac:dyDescent="0.25">
      <c r="R200" s="39" t="s">
        <v>773</v>
      </c>
      <c r="S200" s="43" t="str">
        <f>VLOOKUP(R200,Table5[#All],2,FALSE)</f>
        <v>MJYSGC</v>
      </c>
      <c r="T200" s="39" t="s">
        <v>780</v>
      </c>
    </row>
    <row r="201" spans="18:20" x14ac:dyDescent="0.25">
      <c r="R201" s="39" t="s">
        <v>773</v>
      </c>
      <c r="S201" s="43" t="str">
        <f>VLOOKUP(R201,Table5[#All],2,FALSE)</f>
        <v>MJYSGC</v>
      </c>
      <c r="T201" s="39" t="s">
        <v>781</v>
      </c>
    </row>
    <row r="202" spans="18:20" x14ac:dyDescent="0.25">
      <c r="R202" s="39" t="s">
        <v>773</v>
      </c>
      <c r="S202" s="43" t="str">
        <f>VLOOKUP(R202,Table5[#All],2,FALSE)</f>
        <v>MJYSGC</v>
      </c>
      <c r="T202" s="39" t="s">
        <v>782</v>
      </c>
    </row>
    <row r="203" spans="18:20" x14ac:dyDescent="0.25">
      <c r="R203" s="39" t="s">
        <v>773</v>
      </c>
      <c r="S203" s="43" t="str">
        <f>VLOOKUP(R203,Table5[#All],2,FALSE)</f>
        <v>MJYSGC</v>
      </c>
      <c r="T203" s="39" t="s">
        <v>783</v>
      </c>
    </row>
    <row r="204" spans="18:20" x14ac:dyDescent="0.25">
      <c r="R204" s="39" t="s">
        <v>773</v>
      </c>
      <c r="S204" s="43" t="str">
        <f>VLOOKUP(R204,Table5[#All],2,FALSE)</f>
        <v>MJYSGC</v>
      </c>
      <c r="T204" s="39" t="s">
        <v>784</v>
      </c>
    </row>
    <row r="205" spans="18:20" x14ac:dyDescent="0.25">
      <c r="R205" s="39" t="s">
        <v>773</v>
      </c>
      <c r="S205" s="43" t="str">
        <f>VLOOKUP(R205,Table5[#All],2,FALSE)</f>
        <v>MJYSGC</v>
      </c>
      <c r="T205" s="39" t="s">
        <v>785</v>
      </c>
    </row>
    <row r="206" spans="18:20" x14ac:dyDescent="0.25">
      <c r="R206" s="39" t="s">
        <v>773</v>
      </c>
      <c r="S206" s="43" t="str">
        <f>VLOOKUP(R206,Table5[#All],2,FALSE)</f>
        <v>MJYSGC</v>
      </c>
      <c r="T206" s="39" t="s">
        <v>786</v>
      </c>
    </row>
    <row r="207" spans="18:20" x14ac:dyDescent="0.25">
      <c r="R207" s="39" t="s">
        <v>773</v>
      </c>
      <c r="S207" s="43" t="str">
        <f>VLOOKUP(R207,Table5[#All],2,FALSE)</f>
        <v>MJYSGC</v>
      </c>
      <c r="T207" s="39" t="s">
        <v>787</v>
      </c>
    </row>
    <row r="208" spans="18:20" x14ac:dyDescent="0.25">
      <c r="R208" s="39" t="s">
        <v>773</v>
      </c>
      <c r="S208" s="43" t="str">
        <f>VLOOKUP(R208,Table5[#All],2,FALSE)</f>
        <v>MJYSGC</v>
      </c>
      <c r="T208" s="39" t="s">
        <v>788</v>
      </c>
    </row>
    <row r="209" spans="18:20" x14ac:dyDescent="0.25">
      <c r="R209" s="39" t="s">
        <v>773</v>
      </c>
      <c r="S209" s="43" t="str">
        <f>VLOOKUP(R209,Table5[#All],2,FALSE)</f>
        <v>MJYSGC</v>
      </c>
      <c r="T209" s="39" t="s">
        <v>789</v>
      </c>
    </row>
    <row r="210" spans="18:20" x14ac:dyDescent="0.25">
      <c r="R210" s="39" t="s">
        <v>773</v>
      </c>
      <c r="S210" s="43" t="str">
        <f>VLOOKUP(R210,Table5[#All],2,FALSE)</f>
        <v>MJYSGC</v>
      </c>
      <c r="T210" s="39" t="s">
        <v>790</v>
      </c>
    </row>
    <row r="211" spans="18:20" x14ac:dyDescent="0.25">
      <c r="R211" s="39" t="s">
        <v>773</v>
      </c>
      <c r="S211" s="43" t="str">
        <f>VLOOKUP(R211,Table5[#All],2,FALSE)</f>
        <v>MJYSGC</v>
      </c>
      <c r="T211" s="39" t="s">
        <v>791</v>
      </c>
    </row>
    <row r="212" spans="18:20" x14ac:dyDescent="0.25">
      <c r="R212" s="39" t="s">
        <v>773</v>
      </c>
      <c r="S212" s="43" t="str">
        <f>VLOOKUP(R212,Table5[#All],2,FALSE)</f>
        <v>MJYSGC</v>
      </c>
      <c r="T212" s="39" t="s">
        <v>792</v>
      </c>
    </row>
    <row r="213" spans="18:20" x14ac:dyDescent="0.25">
      <c r="R213" s="39" t="s">
        <v>773</v>
      </c>
      <c r="S213" s="43" t="str">
        <f>VLOOKUP(R213,Table5[#All],2,FALSE)</f>
        <v>MJYSGC</v>
      </c>
      <c r="T213" s="39" t="s">
        <v>793</v>
      </c>
    </row>
    <row r="214" spans="18:20" x14ac:dyDescent="0.25">
      <c r="R214" s="39" t="s">
        <v>773</v>
      </c>
      <c r="S214" s="43" t="str">
        <f>VLOOKUP(R214,Table5[#All],2,FALSE)</f>
        <v>MJYSGC</v>
      </c>
      <c r="T214" s="39" t="s">
        <v>794</v>
      </c>
    </row>
    <row r="215" spans="18:20" x14ac:dyDescent="0.25">
      <c r="R215" s="39" t="s">
        <v>773</v>
      </c>
      <c r="S215" s="43" t="str">
        <f>VLOOKUP(R215,Table5[#All],2,FALSE)</f>
        <v>MJYSGC</v>
      </c>
      <c r="T215" s="39" t="s">
        <v>795</v>
      </c>
    </row>
    <row r="216" spans="18:20" x14ac:dyDescent="0.25">
      <c r="R216" s="39" t="s">
        <v>773</v>
      </c>
      <c r="S216" s="43" t="str">
        <f>VLOOKUP(R216,Table5[#All],2,FALSE)</f>
        <v>MJYSGC</v>
      </c>
      <c r="T216" s="39" t="s">
        <v>721</v>
      </c>
    </row>
    <row r="217" spans="18:20" x14ac:dyDescent="0.25">
      <c r="R217" s="39" t="s">
        <v>773</v>
      </c>
      <c r="S217" s="43" t="str">
        <f>VLOOKUP(R217,Table5[#All],2,FALSE)</f>
        <v>MJYSGC</v>
      </c>
      <c r="T217" s="39" t="s">
        <v>796</v>
      </c>
    </row>
    <row r="218" spans="18:20" x14ac:dyDescent="0.25">
      <c r="R218" s="39" t="s">
        <v>773</v>
      </c>
      <c r="S218" s="43" t="str">
        <f>VLOOKUP(R218,Table5[#All],2,FALSE)</f>
        <v>MJYSGC</v>
      </c>
      <c r="T218" s="39" t="s">
        <v>797</v>
      </c>
    </row>
    <row r="219" spans="18:20" x14ac:dyDescent="0.25">
      <c r="R219" s="39" t="s">
        <v>773</v>
      </c>
      <c r="S219" s="43" t="str">
        <f>VLOOKUP(R219,Table5[#All],2,FALSE)</f>
        <v>MJYSGC</v>
      </c>
      <c r="T219" s="39" t="s">
        <v>798</v>
      </c>
    </row>
    <row r="220" spans="18:20" x14ac:dyDescent="0.25">
      <c r="R220" s="44" t="s">
        <v>773</v>
      </c>
      <c r="S220" s="43" t="str">
        <f>VLOOKUP(R220,Table5[#All],2,FALSE)</f>
        <v>MJYSGC</v>
      </c>
      <c r="T220" s="39" t="s">
        <v>799</v>
      </c>
    </row>
    <row r="221" spans="18:20" x14ac:dyDescent="0.25">
      <c r="R221" s="44" t="s">
        <v>773</v>
      </c>
      <c r="S221" s="43" t="str">
        <f>VLOOKUP(R221,Table5[#All],2,FALSE)</f>
        <v>MJYSGC</v>
      </c>
      <c r="T221" s="39" t="s">
        <v>800</v>
      </c>
    </row>
    <row r="222" spans="18:20" x14ac:dyDescent="0.25">
      <c r="R222" s="44" t="s">
        <v>773</v>
      </c>
      <c r="S222" s="43" t="str">
        <f>VLOOKUP(R222,Table5[#All],2,FALSE)</f>
        <v>MJYSGC</v>
      </c>
      <c r="T222" s="39" t="s">
        <v>801</v>
      </c>
    </row>
    <row r="223" spans="18:20" x14ac:dyDescent="0.25">
      <c r="R223" s="44" t="s">
        <v>773</v>
      </c>
      <c r="S223" s="43" t="str">
        <f>VLOOKUP(R223,Table5[#All],2,FALSE)</f>
        <v>MJYSGC</v>
      </c>
      <c r="T223" s="39" t="s">
        <v>802</v>
      </c>
    </row>
    <row r="224" spans="18:20" x14ac:dyDescent="0.25">
      <c r="R224" s="44" t="s">
        <v>773</v>
      </c>
      <c r="S224" s="43" t="str">
        <f>VLOOKUP(R224,Table5[#All],2,FALSE)</f>
        <v>MJYSGC</v>
      </c>
      <c r="T224" s="39" t="s">
        <v>803</v>
      </c>
    </row>
    <row r="225" spans="18:20" x14ac:dyDescent="0.25">
      <c r="R225" s="44" t="s">
        <v>773</v>
      </c>
      <c r="S225" s="43" t="str">
        <f>VLOOKUP(R225,Table5[#All],2,FALSE)</f>
        <v>MJYSGC</v>
      </c>
      <c r="T225" s="39" t="s">
        <v>804</v>
      </c>
    </row>
    <row r="226" spans="18:20" x14ac:dyDescent="0.25">
      <c r="R226" s="44" t="s">
        <v>773</v>
      </c>
      <c r="S226" s="43" t="str">
        <f>VLOOKUP(R226,Table5[#All],2,FALSE)</f>
        <v>MJYSGC</v>
      </c>
      <c r="T226" s="39" t="s">
        <v>805</v>
      </c>
    </row>
    <row r="227" spans="18:20" x14ac:dyDescent="0.25">
      <c r="R227" s="39" t="s">
        <v>773</v>
      </c>
      <c r="S227" s="43" t="str">
        <f>VLOOKUP(R227,Table5[#All],2,FALSE)</f>
        <v>MJYSGC</v>
      </c>
      <c r="T227" s="39" t="s">
        <v>806</v>
      </c>
    </row>
    <row r="228" spans="18:20" x14ac:dyDescent="0.25">
      <c r="R228" s="39" t="s">
        <v>773</v>
      </c>
      <c r="S228" s="43" t="str">
        <f>VLOOKUP(R228,Table5[#All],2,FALSE)</f>
        <v>MJYSGC</v>
      </c>
      <c r="T228" s="39" t="s">
        <v>644</v>
      </c>
    </row>
    <row r="229" spans="18:20" x14ac:dyDescent="0.25">
      <c r="R229" s="39" t="s">
        <v>773</v>
      </c>
      <c r="S229" s="43" t="str">
        <f>VLOOKUP(R229,Table5[#All],2,FALSE)</f>
        <v>MJYSGC</v>
      </c>
      <c r="T229" s="39" t="s">
        <v>807</v>
      </c>
    </row>
    <row r="230" spans="18:20" x14ac:dyDescent="0.25">
      <c r="R230" s="39" t="s">
        <v>773</v>
      </c>
      <c r="S230" s="43" t="str">
        <f>VLOOKUP(R230,Table5[#All],2,FALSE)</f>
        <v>MJYSGC</v>
      </c>
      <c r="T230" s="39" t="s">
        <v>808</v>
      </c>
    </row>
    <row r="231" spans="18:20" x14ac:dyDescent="0.25">
      <c r="R231" s="39" t="s">
        <v>773</v>
      </c>
      <c r="S231" s="43" t="str">
        <f>VLOOKUP(R231,Table5[#All],2,FALSE)</f>
        <v>MJYSGC</v>
      </c>
      <c r="T231" s="39" t="s">
        <v>809</v>
      </c>
    </row>
    <row r="232" spans="18:20" x14ac:dyDescent="0.25">
      <c r="R232" s="39" t="s">
        <v>773</v>
      </c>
      <c r="S232" s="43" t="str">
        <f>VLOOKUP(R232,Table5[#All],2,FALSE)</f>
        <v>MJYSGC</v>
      </c>
      <c r="T232" s="39" t="s">
        <v>810</v>
      </c>
    </row>
    <row r="233" spans="18:20" x14ac:dyDescent="0.25">
      <c r="R233" s="39" t="s">
        <v>773</v>
      </c>
      <c r="S233" s="43" t="str">
        <f>VLOOKUP(R233,Table5[#All],2,FALSE)</f>
        <v>MJYSGC</v>
      </c>
      <c r="T233" s="39" t="s">
        <v>811</v>
      </c>
    </row>
    <row r="234" spans="18:20" x14ac:dyDescent="0.25">
      <c r="R234" s="39" t="s">
        <v>773</v>
      </c>
      <c r="S234" s="43" t="str">
        <f>VLOOKUP(R234,Table5[#All],2,FALSE)</f>
        <v>MJYSGC</v>
      </c>
      <c r="T234" s="39" t="s">
        <v>812</v>
      </c>
    </row>
    <row r="235" spans="18:20" x14ac:dyDescent="0.25">
      <c r="R235" s="39" t="s">
        <v>773</v>
      </c>
      <c r="S235" s="43" t="str">
        <f>VLOOKUP(R235,Table5[#All],2,FALSE)</f>
        <v>MJYSGC</v>
      </c>
      <c r="T235" s="39" t="s">
        <v>813</v>
      </c>
    </row>
    <row r="236" spans="18:20" x14ac:dyDescent="0.25">
      <c r="R236" s="39" t="s">
        <v>773</v>
      </c>
      <c r="S236" s="43" t="str">
        <f>VLOOKUP(R236,Table5[#All],2,FALSE)</f>
        <v>MJYSGC</v>
      </c>
      <c r="T236" s="39" t="s">
        <v>814</v>
      </c>
    </row>
    <row r="237" spans="18:20" x14ac:dyDescent="0.25">
      <c r="R237" s="39" t="s">
        <v>773</v>
      </c>
      <c r="S237" s="43" t="str">
        <f>VLOOKUP(R237,Table5[#All],2,FALSE)</f>
        <v>MJYSGC</v>
      </c>
      <c r="T237" s="39" t="s">
        <v>815</v>
      </c>
    </row>
    <row r="238" spans="18:20" x14ac:dyDescent="0.25">
      <c r="R238" s="39" t="s">
        <v>773</v>
      </c>
      <c r="S238" s="43" t="str">
        <f>VLOOKUP(R238,Table5[#All],2,FALSE)</f>
        <v>MJYSGC</v>
      </c>
      <c r="T238" s="39" t="s">
        <v>816</v>
      </c>
    </row>
    <row r="239" spans="18:20" x14ac:dyDescent="0.25">
      <c r="R239" s="39" t="s">
        <v>773</v>
      </c>
      <c r="S239" s="43" t="str">
        <f>VLOOKUP(R239,Table5[#All],2,FALSE)</f>
        <v>MJYSGC</v>
      </c>
      <c r="T239" s="39" t="s">
        <v>817</v>
      </c>
    </row>
    <row r="240" spans="18:20" x14ac:dyDescent="0.25">
      <c r="R240" s="39" t="s">
        <v>773</v>
      </c>
      <c r="S240" s="43" t="str">
        <f>VLOOKUP(R240,Table5[#All],2,FALSE)</f>
        <v>MJYSGC</v>
      </c>
      <c r="T240" s="39" t="s">
        <v>818</v>
      </c>
    </row>
    <row r="241" spans="18:20" x14ac:dyDescent="0.25">
      <c r="R241" s="39" t="s">
        <v>773</v>
      </c>
      <c r="S241" s="43" t="str">
        <f>VLOOKUP(R241,Table5[#All],2,FALSE)</f>
        <v>MJYSGC</v>
      </c>
      <c r="T241" s="39" t="s">
        <v>819</v>
      </c>
    </row>
    <row r="242" spans="18:20" x14ac:dyDescent="0.25">
      <c r="R242" s="39" t="s">
        <v>773</v>
      </c>
      <c r="S242" s="43" t="str">
        <f>VLOOKUP(R242,Table5[#All],2,FALSE)</f>
        <v>MJYSGC</v>
      </c>
      <c r="T242" s="39" t="s">
        <v>820</v>
      </c>
    </row>
    <row r="243" spans="18:20" x14ac:dyDescent="0.25">
      <c r="R243" s="39" t="s">
        <v>77</v>
      </c>
      <c r="S243" s="43" t="str">
        <f>VLOOKUP(R243,Table5[#All],2,FALSE)</f>
        <v>MMIYTGC</v>
      </c>
      <c r="T243" s="39" t="s">
        <v>654</v>
      </c>
    </row>
    <row r="244" spans="18:20" x14ac:dyDescent="0.25">
      <c r="R244" s="39" t="s">
        <v>77</v>
      </c>
      <c r="S244" s="43" t="str">
        <f>VLOOKUP(R244,Table5[#All],2,FALSE)</f>
        <v>MMIYTGC</v>
      </c>
      <c r="T244" s="39" t="s">
        <v>655</v>
      </c>
    </row>
    <row r="245" spans="18:20" x14ac:dyDescent="0.25">
      <c r="R245" s="39" t="s">
        <v>77</v>
      </c>
      <c r="S245" s="43" t="str">
        <f>VLOOKUP(R245,Table5[#All],2,FALSE)</f>
        <v>MMIYTGC</v>
      </c>
      <c r="T245" s="39" t="s">
        <v>656</v>
      </c>
    </row>
    <row r="246" spans="18:20" x14ac:dyDescent="0.25">
      <c r="R246" s="39" t="s">
        <v>77</v>
      </c>
      <c r="S246" s="43" t="str">
        <f>VLOOKUP(R246,Table5[#All],2,FALSE)</f>
        <v>MMIYTGC</v>
      </c>
      <c r="T246" s="39" t="s">
        <v>657</v>
      </c>
    </row>
    <row r="247" spans="18:20" x14ac:dyDescent="0.25">
      <c r="R247" s="39" t="s">
        <v>77</v>
      </c>
      <c r="S247" s="43" t="str">
        <f>VLOOKUP(R247,Table5[#All],2,FALSE)</f>
        <v>MMIYTGC</v>
      </c>
      <c r="T247" s="41" t="s">
        <v>658</v>
      </c>
    </row>
    <row r="248" spans="18:20" x14ac:dyDescent="0.25">
      <c r="R248" s="39" t="s">
        <v>77</v>
      </c>
      <c r="S248" s="43" t="str">
        <f>VLOOKUP(R248,Table5[#All],2,FALSE)</f>
        <v>MMIYTGC</v>
      </c>
      <c r="T248" s="41" t="s">
        <v>659</v>
      </c>
    </row>
    <row r="249" spans="18:20" x14ac:dyDescent="0.25">
      <c r="R249" s="39" t="s">
        <v>77</v>
      </c>
      <c r="S249" s="43" t="str">
        <f>VLOOKUP(R249,Table5[#All],2,FALSE)</f>
        <v>MMIYTGC</v>
      </c>
      <c r="T249" s="41" t="s">
        <v>660</v>
      </c>
    </row>
    <row r="250" spans="18:20" x14ac:dyDescent="0.25">
      <c r="R250" s="39" t="s">
        <v>77</v>
      </c>
      <c r="S250" s="43" t="str">
        <f>VLOOKUP(R250,Table5[#All],2,FALSE)</f>
        <v>MMIYTGC</v>
      </c>
      <c r="T250" s="41" t="s">
        <v>661</v>
      </c>
    </row>
    <row r="251" spans="18:20" x14ac:dyDescent="0.25">
      <c r="R251" s="39" t="s">
        <v>77</v>
      </c>
      <c r="S251" s="43" t="str">
        <f>VLOOKUP(R251,Table5[#All],2,FALSE)</f>
        <v>MMIYTGC</v>
      </c>
      <c r="T251" s="41" t="s">
        <v>662</v>
      </c>
    </row>
    <row r="252" spans="18:20" x14ac:dyDescent="0.25">
      <c r="R252" s="39" t="s">
        <v>77</v>
      </c>
      <c r="S252" s="43" t="str">
        <f>VLOOKUP(R252,Table5[#All],2,FALSE)</f>
        <v>MMIYTGC</v>
      </c>
      <c r="T252" s="41" t="s">
        <v>663</v>
      </c>
    </row>
    <row r="253" spans="18:20" x14ac:dyDescent="0.25">
      <c r="R253" s="39" t="s">
        <v>77</v>
      </c>
      <c r="S253" s="43" t="str">
        <f>VLOOKUP(R253,Table5[#All],2,FALSE)</f>
        <v>MMIYTGC</v>
      </c>
      <c r="T253" s="41" t="s">
        <v>664</v>
      </c>
    </row>
    <row r="254" spans="18:20" x14ac:dyDescent="0.25">
      <c r="R254" s="39" t="s">
        <v>77</v>
      </c>
      <c r="S254" s="43" t="str">
        <f>VLOOKUP(R254,Table5[#All],2,FALSE)</f>
        <v>MMIYTGC</v>
      </c>
      <c r="T254" s="41" t="s">
        <v>665</v>
      </c>
    </row>
    <row r="255" spans="18:20" x14ac:dyDescent="0.25">
      <c r="R255" s="39" t="s">
        <v>77</v>
      </c>
      <c r="S255" s="43" t="str">
        <f>VLOOKUP(R255,Table5[#All],2,FALSE)</f>
        <v>MMIYTGC</v>
      </c>
      <c r="T255" s="41" t="s">
        <v>666</v>
      </c>
    </row>
    <row r="256" spans="18:20" x14ac:dyDescent="0.25">
      <c r="R256" s="39" t="s">
        <v>77</v>
      </c>
      <c r="S256" s="43" t="str">
        <f>VLOOKUP(R256,Table5[#All],2,FALSE)</f>
        <v>MMIYTGC</v>
      </c>
      <c r="T256" s="41" t="s">
        <v>667</v>
      </c>
    </row>
    <row r="257" spans="18:20" x14ac:dyDescent="0.25">
      <c r="R257" s="39" t="s">
        <v>77</v>
      </c>
      <c r="S257" s="43" t="str">
        <f>VLOOKUP(R257,Table5[#All],2,FALSE)</f>
        <v>MMIYTGC</v>
      </c>
      <c r="T257" s="41" t="s">
        <v>668</v>
      </c>
    </row>
    <row r="258" spans="18:20" x14ac:dyDescent="0.25">
      <c r="R258" s="39" t="s">
        <v>77</v>
      </c>
      <c r="S258" s="43" t="str">
        <f>VLOOKUP(R258,Table5[#All],2,FALSE)</f>
        <v>MMIYTGC</v>
      </c>
      <c r="T258" s="41" t="s">
        <v>669</v>
      </c>
    </row>
    <row r="259" spans="18:20" x14ac:dyDescent="0.25">
      <c r="R259" s="39" t="s">
        <v>77</v>
      </c>
      <c r="S259" s="43" t="str">
        <f>VLOOKUP(R259,Table5[#All],2,FALSE)</f>
        <v>MMIYTGC</v>
      </c>
      <c r="T259" s="45" t="s">
        <v>644</v>
      </c>
    </row>
    <row r="260" spans="18:20" x14ac:dyDescent="0.25">
      <c r="R260" s="39" t="s">
        <v>77</v>
      </c>
      <c r="S260" s="43" t="str">
        <f>VLOOKUP(R260,Table5[#All],2,FALSE)</f>
        <v>MMIYTGC</v>
      </c>
      <c r="T260" s="45" t="s">
        <v>670</v>
      </c>
    </row>
    <row r="261" spans="18:20" x14ac:dyDescent="0.25">
      <c r="R261" s="39" t="s">
        <v>77</v>
      </c>
      <c r="S261" s="43" t="str">
        <f>VLOOKUP(R261,Table5[#All],2,FALSE)</f>
        <v>MMIYTGC</v>
      </c>
      <c r="T261" s="45" t="s">
        <v>671</v>
      </c>
    </row>
    <row r="262" spans="18:20" x14ac:dyDescent="0.25">
      <c r="R262" s="39" t="s">
        <v>77</v>
      </c>
      <c r="S262" s="43" t="str">
        <f>VLOOKUP(R262,Table5[#All],2,FALSE)</f>
        <v>MMIYTGC</v>
      </c>
      <c r="T262" s="45" t="s">
        <v>672</v>
      </c>
    </row>
    <row r="263" spans="18:20" x14ac:dyDescent="0.25">
      <c r="R263" s="39" t="s">
        <v>77</v>
      </c>
      <c r="S263" s="43" t="str">
        <f>VLOOKUP(R263,Table5[#All],2,FALSE)</f>
        <v>MMIYTGC</v>
      </c>
      <c r="T263" s="45" t="s">
        <v>673</v>
      </c>
    </row>
    <row r="264" spans="18:20" x14ac:dyDescent="0.25">
      <c r="R264" s="39" t="s">
        <v>77</v>
      </c>
      <c r="S264" s="43" t="str">
        <f>VLOOKUP(R264,Table5[#All],2,FALSE)</f>
        <v>MMIYTGC</v>
      </c>
      <c r="T264" s="45" t="s">
        <v>674</v>
      </c>
    </row>
    <row r="265" spans="18:20" x14ac:dyDescent="0.25">
      <c r="R265" s="39" t="s">
        <v>78</v>
      </c>
      <c r="S265" s="43" t="str">
        <f>VLOOKUP(R265,Table5[#All],2,FALSE)</f>
        <v>MSGC</v>
      </c>
      <c r="T265" s="39" t="s">
        <v>723</v>
      </c>
    </row>
    <row r="266" spans="18:20" x14ac:dyDescent="0.25">
      <c r="R266" s="13" t="s">
        <v>78</v>
      </c>
      <c r="S266" s="43" t="str">
        <f>VLOOKUP(R266,Table5[#All],2,FALSE)</f>
        <v>MSGC</v>
      </c>
      <c r="T266" s="39" t="s">
        <v>724</v>
      </c>
    </row>
    <row r="267" spans="18:20" x14ac:dyDescent="0.25">
      <c r="R267" s="39" t="s">
        <v>78</v>
      </c>
      <c r="S267" s="43" t="str">
        <f>VLOOKUP(R267,Table5[#All],2,FALSE)</f>
        <v>MSGC</v>
      </c>
      <c r="T267" s="39" t="s">
        <v>725</v>
      </c>
    </row>
    <row r="268" spans="18:20" x14ac:dyDescent="0.25">
      <c r="R268" s="39" t="s">
        <v>78</v>
      </c>
      <c r="S268" s="43" t="str">
        <f>VLOOKUP(R268,Table5[#All],2,FALSE)</f>
        <v>MSGC</v>
      </c>
      <c r="T268" s="39" t="s">
        <v>726</v>
      </c>
    </row>
    <row r="269" spans="18:20" x14ac:dyDescent="0.25">
      <c r="R269" s="39" t="s">
        <v>78</v>
      </c>
      <c r="S269" s="43" t="str">
        <f>VLOOKUP(R269,Table5[#All],2,FALSE)</f>
        <v>MSGC</v>
      </c>
      <c r="T269" s="39" t="s">
        <v>727</v>
      </c>
    </row>
    <row r="270" spans="18:20" x14ac:dyDescent="0.25">
      <c r="R270" s="39" t="s">
        <v>78</v>
      </c>
      <c r="S270" s="43" t="str">
        <f>VLOOKUP(R270,Table5[#All],2,FALSE)</f>
        <v>MSGC</v>
      </c>
      <c r="T270" s="39" t="s">
        <v>728</v>
      </c>
    </row>
    <row r="271" spans="18:20" x14ac:dyDescent="0.25">
      <c r="R271" s="39" t="s">
        <v>78</v>
      </c>
      <c r="S271" s="43" t="str">
        <f>VLOOKUP(R271,Table5[#All],2,FALSE)</f>
        <v>MSGC</v>
      </c>
      <c r="T271" s="39" t="s">
        <v>729</v>
      </c>
    </row>
    <row r="272" spans="18:20" x14ac:dyDescent="0.25">
      <c r="R272" s="39" t="s">
        <v>78</v>
      </c>
      <c r="S272" s="43" t="str">
        <f>VLOOKUP(R272,Table5[#All],2,FALSE)</f>
        <v>MSGC</v>
      </c>
      <c r="T272" s="39" t="s">
        <v>730</v>
      </c>
    </row>
    <row r="273" spans="18:20" x14ac:dyDescent="0.25">
      <c r="R273" s="39" t="s">
        <v>78</v>
      </c>
      <c r="S273" s="43" t="str">
        <f>VLOOKUP(R273,Table5[#All],2,FALSE)</f>
        <v>MSGC</v>
      </c>
      <c r="T273" s="39" t="s">
        <v>731</v>
      </c>
    </row>
    <row r="274" spans="18:20" x14ac:dyDescent="0.25">
      <c r="R274" s="39" t="s">
        <v>78</v>
      </c>
      <c r="S274" s="43" t="str">
        <f>VLOOKUP(R274,Table5[#All],2,FALSE)</f>
        <v>MSGC</v>
      </c>
      <c r="T274" s="39" t="s">
        <v>732</v>
      </c>
    </row>
    <row r="275" spans="18:20" x14ac:dyDescent="0.25">
      <c r="R275" s="39" t="s">
        <v>78</v>
      </c>
      <c r="S275" s="43" t="str">
        <f>VLOOKUP(R275,Table5[#All],2,FALSE)</f>
        <v>MSGC</v>
      </c>
      <c r="T275" s="39" t="s">
        <v>733</v>
      </c>
    </row>
    <row r="276" spans="18:20" x14ac:dyDescent="0.25">
      <c r="R276" s="39" t="s">
        <v>78</v>
      </c>
      <c r="S276" s="43" t="str">
        <f>VLOOKUP(R276,Table5[#All],2,FALSE)</f>
        <v>MSGC</v>
      </c>
      <c r="T276" s="39" t="s">
        <v>734</v>
      </c>
    </row>
    <row r="277" spans="18:20" x14ac:dyDescent="0.25">
      <c r="R277" s="39" t="s">
        <v>78</v>
      </c>
      <c r="S277" s="43" t="str">
        <f>VLOOKUP(R277,Table5[#All],2,FALSE)</f>
        <v>MSGC</v>
      </c>
      <c r="T277" s="39" t="s">
        <v>735</v>
      </c>
    </row>
    <row r="278" spans="18:20" x14ac:dyDescent="0.25">
      <c r="R278" s="39" t="s">
        <v>78</v>
      </c>
      <c r="S278" s="43" t="str">
        <f>VLOOKUP(R278,Table5[#All],2,FALSE)</f>
        <v>MSGC</v>
      </c>
      <c r="T278" s="39" t="s">
        <v>736</v>
      </c>
    </row>
    <row r="279" spans="18:20" x14ac:dyDescent="0.25">
      <c r="R279" s="39" t="s">
        <v>78</v>
      </c>
      <c r="S279" s="43" t="str">
        <f>VLOOKUP(R279,Table5[#All],2,FALSE)</f>
        <v>MSGC</v>
      </c>
      <c r="T279" s="39" t="s">
        <v>737</v>
      </c>
    </row>
    <row r="280" spans="18:20" x14ac:dyDescent="0.25">
      <c r="R280" s="39" t="s">
        <v>78</v>
      </c>
      <c r="S280" s="43" t="str">
        <f>VLOOKUP(R280,Table5[#All],2,FALSE)</f>
        <v>MSGC</v>
      </c>
      <c r="T280" s="39" t="s">
        <v>738</v>
      </c>
    </row>
    <row r="281" spans="18:20" x14ac:dyDescent="0.25">
      <c r="R281" s="39" t="s">
        <v>78</v>
      </c>
      <c r="S281" s="43" t="str">
        <f>VLOOKUP(R281,Table5[#All],2,FALSE)</f>
        <v>MSGC</v>
      </c>
      <c r="T281" s="39" t="s">
        <v>739</v>
      </c>
    </row>
    <row r="282" spans="18:20" x14ac:dyDescent="0.25">
      <c r="R282" s="39" t="s">
        <v>78</v>
      </c>
      <c r="S282" s="43" t="str">
        <f>VLOOKUP(R282,Table5[#All],2,FALSE)</f>
        <v>MSGC</v>
      </c>
      <c r="T282" s="39" t="s">
        <v>740</v>
      </c>
    </row>
    <row r="283" spans="18:20" x14ac:dyDescent="0.25">
      <c r="R283" s="39" t="s">
        <v>78</v>
      </c>
      <c r="S283" s="43" t="str">
        <f>VLOOKUP(R283,Table5[#All],2,FALSE)</f>
        <v>MSGC</v>
      </c>
      <c r="T283" s="39" t="s">
        <v>741</v>
      </c>
    </row>
    <row r="284" spans="18:20" x14ac:dyDescent="0.25">
      <c r="R284" s="39" t="s">
        <v>78</v>
      </c>
      <c r="S284" s="43" t="str">
        <f>VLOOKUP(R284,Table5[#All],2,FALSE)</f>
        <v>MSGC</v>
      </c>
      <c r="T284" s="39" t="s">
        <v>644</v>
      </c>
    </row>
    <row r="285" spans="18:20" x14ac:dyDescent="0.25">
      <c r="R285" s="39" t="s">
        <v>78</v>
      </c>
      <c r="S285" s="43" t="str">
        <f>VLOOKUP(R285,Table5[#All],2,FALSE)</f>
        <v>MSGC</v>
      </c>
      <c r="T285" s="39" t="s">
        <v>742</v>
      </c>
    </row>
    <row r="286" spans="18:20" x14ac:dyDescent="0.25">
      <c r="R286" s="39" t="s">
        <v>78</v>
      </c>
      <c r="S286" s="43" t="str">
        <f>VLOOKUP(R286,Table5[#All],2,FALSE)</f>
        <v>MSGC</v>
      </c>
      <c r="T286" s="39" t="s">
        <v>743</v>
      </c>
    </row>
    <row r="287" spans="18:20" x14ac:dyDescent="0.25">
      <c r="R287" s="37" t="s">
        <v>982</v>
      </c>
      <c r="S287" s="43" t="str">
        <f>VLOOKUP(R287,Table5[#All],2,FALSE)</f>
        <v>PG</v>
      </c>
      <c r="T287" s="39" t="s">
        <v>644</v>
      </c>
    </row>
    <row r="288" spans="18:20" x14ac:dyDescent="0.25">
      <c r="R288" s="37" t="s">
        <v>982</v>
      </c>
      <c r="S288" s="43" t="str">
        <f>VLOOKUP(R288,Table5[#All],2,FALSE)</f>
        <v>PG</v>
      </c>
      <c r="T288" s="39" t="s">
        <v>924</v>
      </c>
    </row>
    <row r="289" spans="18:20" x14ac:dyDescent="0.25">
      <c r="R289" s="37" t="s">
        <v>982</v>
      </c>
      <c r="S289" s="43" t="str">
        <f>VLOOKUP(R289,Table5[#All],2,FALSE)</f>
        <v>PG</v>
      </c>
      <c r="T289" s="39" t="s">
        <v>925</v>
      </c>
    </row>
    <row r="290" spans="18:20" x14ac:dyDescent="0.25">
      <c r="R290" s="37" t="s">
        <v>982</v>
      </c>
      <c r="S290" s="43" t="str">
        <f>VLOOKUP(R290,Table5[#All],2,FALSE)</f>
        <v>PG</v>
      </c>
      <c r="T290" s="39" t="s">
        <v>926</v>
      </c>
    </row>
    <row r="291" spans="18:20" x14ac:dyDescent="0.25">
      <c r="R291" s="37" t="s">
        <v>982</v>
      </c>
      <c r="S291" s="43" t="str">
        <f>VLOOKUP(R291,Table5[#All],2,FALSE)</f>
        <v>PG</v>
      </c>
      <c r="T291" s="39" t="s">
        <v>927</v>
      </c>
    </row>
    <row r="292" spans="18:20" x14ac:dyDescent="0.25">
      <c r="R292" s="37" t="s">
        <v>982</v>
      </c>
      <c r="S292" s="43" t="str">
        <f>VLOOKUP(R292,Table5[#All],2,FALSE)</f>
        <v>PG</v>
      </c>
      <c r="T292" s="39" t="s">
        <v>928</v>
      </c>
    </row>
    <row r="293" spans="18:20" x14ac:dyDescent="0.25">
      <c r="R293" s="37" t="s">
        <v>982</v>
      </c>
      <c r="S293" s="43" t="str">
        <f>VLOOKUP(R293,Table5[#All],2,FALSE)</f>
        <v>PG</v>
      </c>
      <c r="T293" s="39" t="s">
        <v>929</v>
      </c>
    </row>
    <row r="294" spans="18:20" x14ac:dyDescent="0.25">
      <c r="R294" s="37" t="s">
        <v>982</v>
      </c>
      <c r="S294" s="43" t="str">
        <f>VLOOKUP(R294,Table5[#All],2,FALSE)</f>
        <v>PG</v>
      </c>
      <c r="T294" s="39" t="s">
        <v>930</v>
      </c>
    </row>
    <row r="295" spans="18:20" x14ac:dyDescent="0.25">
      <c r="R295" s="37" t="s">
        <v>982</v>
      </c>
      <c r="S295" s="43" t="str">
        <f>VLOOKUP(R295,Table5[#All],2,FALSE)</f>
        <v>PG</v>
      </c>
      <c r="T295" s="39" t="s">
        <v>931</v>
      </c>
    </row>
    <row r="296" spans="18:20" x14ac:dyDescent="0.25">
      <c r="R296" s="37" t="s">
        <v>982</v>
      </c>
      <c r="S296" s="43" t="str">
        <f>VLOOKUP(R296,Table5[#All],2,FALSE)</f>
        <v>PG</v>
      </c>
      <c r="T296" s="39" t="s">
        <v>932</v>
      </c>
    </row>
    <row r="297" spans="18:20" x14ac:dyDescent="0.25">
      <c r="R297" s="37" t="s">
        <v>982</v>
      </c>
      <c r="S297" s="43" t="str">
        <f>VLOOKUP(R297,Table5[#All],2,FALSE)</f>
        <v>PG</v>
      </c>
      <c r="T297" s="39" t="s">
        <v>721</v>
      </c>
    </row>
    <row r="298" spans="18:20" x14ac:dyDescent="0.25">
      <c r="R298" s="37" t="s">
        <v>982</v>
      </c>
      <c r="S298" s="43" t="str">
        <f>VLOOKUP(R298,Table5[#All],2,FALSE)</f>
        <v>PG</v>
      </c>
      <c r="T298" s="39" t="s">
        <v>933</v>
      </c>
    </row>
    <row r="299" spans="18:20" x14ac:dyDescent="0.25">
      <c r="R299" s="37" t="s">
        <v>982</v>
      </c>
      <c r="S299" s="43" t="str">
        <f>VLOOKUP(R299,Table5[#All],2,FALSE)</f>
        <v>PG</v>
      </c>
      <c r="T299" s="39" t="s">
        <v>934</v>
      </c>
    </row>
    <row r="300" spans="18:20" x14ac:dyDescent="0.25">
      <c r="R300" s="39" t="s">
        <v>994</v>
      </c>
      <c r="S300" s="43" t="str">
        <f>VLOOKUP(R300,Table5[#All],2,FALSE)</f>
        <v>SECCCYFP</v>
      </c>
      <c r="T300" s="39" t="s">
        <v>911</v>
      </c>
    </row>
    <row r="301" spans="18:20" x14ac:dyDescent="0.25">
      <c r="R301" s="39" t="s">
        <v>994</v>
      </c>
      <c r="S301" s="43" t="str">
        <f>VLOOKUP(R301,Table5[#All],2,FALSE)</f>
        <v>SECCCYFP</v>
      </c>
      <c r="T301" s="39" t="s">
        <v>912</v>
      </c>
    </row>
    <row r="302" spans="18:20" x14ac:dyDescent="0.25">
      <c r="R302" s="39" t="s">
        <v>994</v>
      </c>
      <c r="S302" s="43" t="str">
        <f>VLOOKUP(R302,Table5[#All],2,FALSE)</f>
        <v>SECCCYFP</v>
      </c>
      <c r="T302" s="39" t="s">
        <v>913</v>
      </c>
    </row>
    <row r="303" spans="18:20" x14ac:dyDescent="0.25">
      <c r="R303" s="39" t="s">
        <v>994</v>
      </c>
      <c r="S303" s="43" t="str">
        <f>VLOOKUP(R303,Table5[#All],2,FALSE)</f>
        <v>SECCCYFP</v>
      </c>
      <c r="T303" s="39" t="s">
        <v>914</v>
      </c>
    </row>
    <row r="304" spans="18:20" x14ac:dyDescent="0.25">
      <c r="R304" s="39" t="s">
        <v>994</v>
      </c>
      <c r="S304" s="43" t="str">
        <f>VLOOKUP(R304,Table5[#All],2,FALSE)</f>
        <v>SECCCYFP</v>
      </c>
      <c r="T304" s="39" t="s">
        <v>915</v>
      </c>
    </row>
    <row r="305" spans="18:20" x14ac:dyDescent="0.25">
      <c r="R305" s="37" t="s">
        <v>984</v>
      </c>
      <c r="S305" s="43" t="str">
        <f>VLOOKUP(R305,Table5[#All],2,FALSE)</f>
        <v>SECDC</v>
      </c>
      <c r="T305" s="39" t="s">
        <v>935</v>
      </c>
    </row>
    <row r="306" spans="18:20" x14ac:dyDescent="0.25">
      <c r="R306" s="37" t="s">
        <v>984</v>
      </c>
      <c r="S306" s="43" t="str">
        <f>VLOOKUP(R306,Table5[#All],2,FALSE)</f>
        <v>SECDC</v>
      </c>
      <c r="T306" s="39" t="s">
        <v>936</v>
      </c>
    </row>
    <row r="307" spans="18:20" x14ac:dyDescent="0.25">
      <c r="R307" s="37" t="s">
        <v>984</v>
      </c>
      <c r="S307" s="43" t="str">
        <f>VLOOKUP(R307,Table5[#All],2,FALSE)</f>
        <v>SECDC</v>
      </c>
      <c r="T307" s="39" t="s">
        <v>937</v>
      </c>
    </row>
    <row r="308" spans="18:20" x14ac:dyDescent="0.25">
      <c r="R308" s="37" t="s">
        <v>984</v>
      </c>
      <c r="S308" s="43" t="str">
        <f>VLOOKUP(R308,Table5[#All],2,FALSE)</f>
        <v>SECDC</v>
      </c>
      <c r="T308" s="39" t="s">
        <v>938</v>
      </c>
    </row>
    <row r="309" spans="18:20" x14ac:dyDescent="0.25">
      <c r="R309" s="37" t="s">
        <v>984</v>
      </c>
      <c r="S309" s="43" t="str">
        <f>VLOOKUP(R309,Table5[#All],2,FALSE)</f>
        <v>SECDC</v>
      </c>
      <c r="T309" s="39" t="s">
        <v>939</v>
      </c>
    </row>
    <row r="310" spans="18:20" x14ac:dyDescent="0.25">
      <c r="R310" s="37" t="s">
        <v>984</v>
      </c>
      <c r="S310" s="43" t="str">
        <f>VLOOKUP(R310,Table5[#All],2,FALSE)</f>
        <v>SECDC</v>
      </c>
      <c r="T310" s="39" t="s">
        <v>940</v>
      </c>
    </row>
    <row r="311" spans="18:20" x14ac:dyDescent="0.25">
      <c r="R311" s="37" t="s">
        <v>984</v>
      </c>
      <c r="S311" s="43" t="str">
        <f>VLOOKUP(R311,Table5[#All],2,FALSE)</f>
        <v>SECDC</v>
      </c>
      <c r="T311" s="39" t="s">
        <v>941</v>
      </c>
    </row>
    <row r="312" spans="18:20" x14ac:dyDescent="0.25">
      <c r="R312" s="37" t="s">
        <v>984</v>
      </c>
      <c r="S312" s="43" t="str">
        <f>VLOOKUP(R312,Table5[#All],2,FALSE)</f>
        <v>SECDC</v>
      </c>
      <c r="T312" s="39" t="s">
        <v>942</v>
      </c>
    </row>
    <row r="313" spans="18:20" x14ac:dyDescent="0.25">
      <c r="R313" s="37" t="s">
        <v>984</v>
      </c>
      <c r="S313" s="43" t="str">
        <f>VLOOKUP(R313,Table5[#All],2,FALSE)</f>
        <v>SECDC</v>
      </c>
      <c r="T313" s="39" t="s">
        <v>943</v>
      </c>
    </row>
    <row r="314" spans="18:20" x14ac:dyDescent="0.25">
      <c r="R314" s="37" t="s">
        <v>984</v>
      </c>
      <c r="S314" s="43" t="str">
        <f>VLOOKUP(R314,Table5[#All],2,FALSE)</f>
        <v>SECDC</v>
      </c>
      <c r="T314" s="39" t="s">
        <v>944</v>
      </c>
    </row>
    <row r="315" spans="18:20" x14ac:dyDescent="0.25">
      <c r="R315" s="37" t="s">
        <v>984</v>
      </c>
      <c r="S315" s="43" t="str">
        <f>VLOOKUP(R315,Table5[#All],2,FALSE)</f>
        <v>SECDC</v>
      </c>
      <c r="T315" s="39" t="s">
        <v>945</v>
      </c>
    </row>
    <row r="316" spans="18:20" x14ac:dyDescent="0.25">
      <c r="R316" s="37" t="s">
        <v>984</v>
      </c>
      <c r="S316" s="43" t="str">
        <f>VLOOKUP(R316,Table5[#All],2,FALSE)</f>
        <v>SECDC</v>
      </c>
      <c r="T316" s="39" t="s">
        <v>946</v>
      </c>
    </row>
    <row r="317" spans="18:20" x14ac:dyDescent="0.25">
      <c r="R317" s="37" t="s">
        <v>984</v>
      </c>
      <c r="S317" s="43" t="str">
        <f>VLOOKUP(R317,Table5[#All],2,FALSE)</f>
        <v>SECDC</v>
      </c>
      <c r="T317" s="39" t="s">
        <v>947</v>
      </c>
    </row>
    <row r="318" spans="18:20" x14ac:dyDescent="0.25">
      <c r="R318" s="37" t="s">
        <v>984</v>
      </c>
      <c r="S318" s="43" t="str">
        <f>VLOOKUP(R318,Table5[#All],2,FALSE)</f>
        <v>SECDC</v>
      </c>
      <c r="T318" s="39" t="s">
        <v>948</v>
      </c>
    </row>
    <row r="319" spans="18:20" x14ac:dyDescent="0.25">
      <c r="R319" s="37" t="s">
        <v>984</v>
      </c>
      <c r="S319" s="43" t="str">
        <f>VLOOKUP(R319,Table5[#All],2,FALSE)</f>
        <v>SECDC</v>
      </c>
      <c r="T319" s="39" t="s">
        <v>949</v>
      </c>
    </row>
    <row r="320" spans="18:20" x14ac:dyDescent="0.25">
      <c r="R320" s="39" t="s">
        <v>79</v>
      </c>
      <c r="S320" s="43" t="str">
        <f>VLOOKUP(R320,Table5[#All],2,FALSE)</f>
        <v>SECDES</v>
      </c>
      <c r="T320" s="39" t="s">
        <v>886</v>
      </c>
    </row>
    <row r="321" spans="18:20" x14ac:dyDescent="0.25">
      <c r="R321" s="39" t="s">
        <v>79</v>
      </c>
      <c r="S321" s="43" t="str">
        <f>VLOOKUP(R321,Table5[#All],2,FALSE)</f>
        <v>SECDES</v>
      </c>
      <c r="T321" s="39" t="s">
        <v>887</v>
      </c>
    </row>
    <row r="322" spans="18:20" x14ac:dyDescent="0.25">
      <c r="R322" s="39" t="s">
        <v>79</v>
      </c>
      <c r="S322" s="43" t="str">
        <f>VLOOKUP(R322,Table5[#All],2,FALSE)</f>
        <v>SECDES</v>
      </c>
      <c r="T322" s="39" t="s">
        <v>888</v>
      </c>
    </row>
    <row r="323" spans="18:20" x14ac:dyDescent="0.25">
      <c r="R323" s="39" t="s">
        <v>79</v>
      </c>
      <c r="S323" s="43" t="str">
        <f>VLOOKUP(R323,Table5[#All],2,FALSE)</f>
        <v>SECDES</v>
      </c>
      <c r="T323" s="39" t="s">
        <v>889</v>
      </c>
    </row>
    <row r="324" spans="18:20" x14ac:dyDescent="0.25">
      <c r="R324" s="39" t="s">
        <v>79</v>
      </c>
      <c r="S324" s="43" t="str">
        <f>VLOOKUP(R324,Table5[#All],2,FALSE)</f>
        <v>SECDES</v>
      </c>
      <c r="T324" s="39" t="s">
        <v>890</v>
      </c>
    </row>
    <row r="325" spans="18:20" x14ac:dyDescent="0.25">
      <c r="R325" s="39" t="s">
        <v>79</v>
      </c>
      <c r="S325" s="43" t="str">
        <f>VLOOKUP(R325,Table5[#All],2,FALSE)</f>
        <v>SECDES</v>
      </c>
      <c r="T325" s="39" t="s">
        <v>7</v>
      </c>
    </row>
    <row r="326" spans="18:20" x14ac:dyDescent="0.25">
      <c r="R326" s="13" t="s">
        <v>84</v>
      </c>
      <c r="S326" s="43" t="str">
        <f>VLOOKUP(R326,Table5[#All],2,FALSE)</f>
        <v>SECISYU</v>
      </c>
      <c r="T326" s="39" t="s">
        <v>831</v>
      </c>
    </row>
    <row r="327" spans="18:20" x14ac:dyDescent="0.25">
      <c r="R327" s="13" t="s">
        <v>84</v>
      </c>
      <c r="S327" s="43" t="str">
        <f>VLOOKUP(R327,Table5[#All],2,FALSE)</f>
        <v>SECISYU</v>
      </c>
      <c r="T327" s="39" t="s">
        <v>832</v>
      </c>
    </row>
    <row r="328" spans="18:20" x14ac:dyDescent="0.25">
      <c r="R328" s="13" t="s">
        <v>84</v>
      </c>
      <c r="S328" s="43" t="str">
        <f>VLOOKUP(R328,Table5[#All],2,FALSE)</f>
        <v>SECISYU</v>
      </c>
      <c r="T328" s="39" t="s">
        <v>833</v>
      </c>
    </row>
    <row r="329" spans="18:20" x14ac:dyDescent="0.25">
      <c r="R329" s="13" t="s">
        <v>84</v>
      </c>
      <c r="S329" s="43" t="str">
        <f>VLOOKUP(R329,Table5[#All],2,FALSE)</f>
        <v>SECISYU</v>
      </c>
      <c r="T329" s="39" t="s">
        <v>834</v>
      </c>
    </row>
    <row r="330" spans="18:20" x14ac:dyDescent="0.25">
      <c r="R330" s="13" t="s">
        <v>84</v>
      </c>
      <c r="S330" s="43" t="str">
        <f>VLOOKUP(R330,Table5[#All],2,FALSE)</f>
        <v>SECISYU</v>
      </c>
      <c r="T330" s="39" t="s">
        <v>835</v>
      </c>
    </row>
    <row r="331" spans="18:20" x14ac:dyDescent="0.25">
      <c r="R331" s="13" t="s">
        <v>84</v>
      </c>
      <c r="S331" s="43" t="str">
        <f>VLOOKUP(R331,Table5[#All],2,FALSE)</f>
        <v>SECISYU</v>
      </c>
      <c r="T331" s="39" t="s">
        <v>836</v>
      </c>
    </row>
    <row r="332" spans="18:20" x14ac:dyDescent="0.25">
      <c r="R332" s="13" t="s">
        <v>84</v>
      </c>
      <c r="S332" s="43" t="str">
        <f>VLOOKUP(R332,Table5[#All],2,FALSE)</f>
        <v>SECISYU</v>
      </c>
      <c r="T332" s="39" t="s">
        <v>837</v>
      </c>
    </row>
    <row r="333" spans="18:20" x14ac:dyDescent="0.25">
      <c r="R333" s="39" t="s">
        <v>972</v>
      </c>
      <c r="S333" s="43" t="str">
        <f>VLOOKUP(R333,Table5[#All],2,FALSE)</f>
        <v>SECM</v>
      </c>
      <c r="T333" s="39" t="s">
        <v>973</v>
      </c>
    </row>
    <row r="334" spans="18:20" x14ac:dyDescent="0.25">
      <c r="R334" s="39" t="s">
        <v>972</v>
      </c>
      <c r="S334" s="43" t="str">
        <f>VLOOKUP(R334,Table5[#All],2,FALSE)</f>
        <v>SECM</v>
      </c>
      <c r="T334" s="39" t="s">
        <v>974</v>
      </c>
    </row>
    <row r="335" spans="18:20" x14ac:dyDescent="0.25">
      <c r="R335" s="39" t="s">
        <v>972</v>
      </c>
      <c r="S335" s="43" t="str">
        <f>VLOOKUP(R335,Table5[#All],2,FALSE)</f>
        <v>SECM</v>
      </c>
      <c r="T335" s="39" t="s">
        <v>975</v>
      </c>
    </row>
    <row r="336" spans="18:20" x14ac:dyDescent="0.25">
      <c r="R336" s="39" t="s">
        <v>972</v>
      </c>
      <c r="S336" s="43" t="str">
        <f>VLOOKUP(R336,Table5[#All],2,FALSE)</f>
        <v>SECM</v>
      </c>
      <c r="T336" s="39" t="s">
        <v>976</v>
      </c>
    </row>
    <row r="337" spans="18:20" x14ac:dyDescent="0.25">
      <c r="R337" s="39" t="s">
        <v>972</v>
      </c>
      <c r="S337" s="43" t="str">
        <f>VLOOKUP(R337,Table5[#All],2,FALSE)</f>
        <v>SECM</v>
      </c>
      <c r="T337" s="39" t="s">
        <v>977</v>
      </c>
    </row>
    <row r="338" spans="18:20" x14ac:dyDescent="0.25">
      <c r="R338" s="39" t="s">
        <v>972</v>
      </c>
      <c r="S338" s="43" t="str">
        <f>VLOOKUP(R338,Table5[#All],2,FALSE)</f>
        <v>SECM</v>
      </c>
      <c r="T338" s="39" t="s">
        <v>978</v>
      </c>
    </row>
    <row r="339" spans="18:20" x14ac:dyDescent="0.25">
      <c r="R339" s="39" t="s">
        <v>968</v>
      </c>
      <c r="S339" s="43" t="str">
        <f>VLOOKUP(R339,Table5[#All],2,FALSE)</f>
        <v>SECPECG</v>
      </c>
      <c r="T339" s="39" t="s">
        <v>969</v>
      </c>
    </row>
    <row r="340" spans="18:20" x14ac:dyDescent="0.25">
      <c r="R340" s="39" t="s">
        <v>968</v>
      </c>
      <c r="S340" s="43" t="str">
        <f>VLOOKUP(R340,Table5[#All],2,FALSE)</f>
        <v>SECPECG</v>
      </c>
      <c r="T340" s="39" t="s">
        <v>970</v>
      </c>
    </row>
    <row r="341" spans="18:20" x14ac:dyDescent="0.25">
      <c r="R341" s="39" t="s">
        <v>968</v>
      </c>
      <c r="S341" s="43" t="str">
        <f>VLOOKUP(R341,Table5[#All],2,FALSE)</f>
        <v>SECPECG</v>
      </c>
      <c r="T341" s="39" t="s">
        <v>971</v>
      </c>
    </row>
    <row r="342" spans="18:20" x14ac:dyDescent="0.25">
      <c r="R342" s="13" t="s">
        <v>986</v>
      </c>
      <c r="S342" s="43" t="str">
        <f>VLOOKUP(R342,Table5[#All],2,FALSE)</f>
        <v>SGYRI</v>
      </c>
      <c r="T342" s="39" t="s">
        <v>916</v>
      </c>
    </row>
    <row r="343" spans="18:20" x14ac:dyDescent="0.25">
      <c r="R343" s="13" t="s">
        <v>986</v>
      </c>
      <c r="S343" s="43" t="str">
        <f>VLOOKUP(R343,Table5[#All],2,FALSE)</f>
        <v>SGYRI</v>
      </c>
      <c r="T343" s="39" t="s">
        <v>917</v>
      </c>
    </row>
    <row r="344" spans="18:20" x14ac:dyDescent="0.25">
      <c r="R344" s="13" t="s">
        <v>986</v>
      </c>
      <c r="S344" s="43" t="str">
        <f>VLOOKUP(R344,Table5[#All],2,FALSE)</f>
        <v>SGYRI</v>
      </c>
      <c r="T344" s="39" t="s">
        <v>918</v>
      </c>
    </row>
    <row r="345" spans="18:20" x14ac:dyDescent="0.25">
      <c r="R345" s="13" t="s">
        <v>986</v>
      </c>
      <c r="S345" s="43" t="str">
        <f>VLOOKUP(R345,Table5[#All],2,FALSE)</f>
        <v>SGYRI</v>
      </c>
      <c r="T345" s="39" t="s">
        <v>919</v>
      </c>
    </row>
    <row r="346" spans="18:20" x14ac:dyDescent="0.25">
      <c r="R346" s="13" t="s">
        <v>986</v>
      </c>
      <c r="S346" s="43" t="str">
        <f>VLOOKUP(R346,Table5[#All],2,FALSE)</f>
        <v>SGYRI</v>
      </c>
      <c r="T346" s="39" t="s">
        <v>920</v>
      </c>
    </row>
    <row r="347" spans="18:20" x14ac:dyDescent="0.25">
      <c r="R347" s="13" t="s">
        <v>986</v>
      </c>
      <c r="S347" s="43" t="str">
        <f>VLOOKUP(R347,Table5[#All],2,FALSE)</f>
        <v>SGYRI</v>
      </c>
      <c r="T347" s="39" t="s">
        <v>921</v>
      </c>
    </row>
    <row r="348" spans="18:20" x14ac:dyDescent="0.25">
      <c r="R348" s="13" t="s">
        <v>986</v>
      </c>
      <c r="S348" s="43" t="str">
        <f>VLOOKUP(R348,Table5[#All],2,FALSE)</f>
        <v>SGYRI</v>
      </c>
      <c r="T348" s="39" t="s">
        <v>922</v>
      </c>
    </row>
    <row r="349" spans="18:20" x14ac:dyDescent="0.25">
      <c r="R349" s="13" t="s">
        <v>986</v>
      </c>
      <c r="S349" s="43" t="str">
        <f>VLOOKUP(R349,Table5[#All],2,FALSE)</f>
        <v>SGYRI</v>
      </c>
      <c r="T349" s="39" t="s">
        <v>923</v>
      </c>
    </row>
    <row r="350" spans="18:20" x14ac:dyDescent="0.25">
      <c r="R350" s="39" t="s">
        <v>80</v>
      </c>
      <c r="S350" s="43" t="str">
        <f>VLOOKUP(R350,Table5[#All],2,FALSE)</f>
        <v>SGCBA</v>
      </c>
      <c r="T350" s="39" t="s">
        <v>958</v>
      </c>
    </row>
    <row r="351" spans="18:20" x14ac:dyDescent="0.25">
      <c r="R351" s="39" t="s">
        <v>81</v>
      </c>
      <c r="S351" s="43" t="str">
        <f>VLOOKUP(R351,Table5[#All],2,FALSE)</f>
        <v>SSCOMUNIC</v>
      </c>
      <c r="T351" s="39" t="s">
        <v>959</v>
      </c>
    </row>
    <row r="352" spans="18:20" x14ac:dyDescent="0.25">
      <c r="R352" s="39" t="s">
        <v>81</v>
      </c>
      <c r="S352" s="43" t="str">
        <f>VLOOKUP(R352,Table5[#All],2,FALSE)</f>
        <v>SSCOMUNIC</v>
      </c>
      <c r="T352" s="39" t="s">
        <v>960</v>
      </c>
    </row>
    <row r="353" spans="18:20" x14ac:dyDescent="0.25">
      <c r="R353" s="39" t="s">
        <v>81</v>
      </c>
      <c r="S353" s="43" t="str">
        <f>VLOOKUP(R353,Table5[#All],2,FALSE)</f>
        <v>SSCOMUNIC</v>
      </c>
      <c r="T353" s="39" t="s">
        <v>961</v>
      </c>
    </row>
    <row r="354" spans="18:20" x14ac:dyDescent="0.25">
      <c r="R354" s="39" t="s">
        <v>81</v>
      </c>
      <c r="S354" s="43" t="str">
        <f>VLOOKUP(R354,Table5[#All],2,FALSE)</f>
        <v>SSCOMUNIC</v>
      </c>
      <c r="T354" s="39" t="s">
        <v>962</v>
      </c>
    </row>
    <row r="355" spans="18:20" x14ac:dyDescent="0.25">
      <c r="R355" s="39" t="s">
        <v>82</v>
      </c>
      <c r="S355" s="43" t="str">
        <f>VLOOKUP(R355,Table5[#All],2,FALSE)</f>
        <v>SSCON</v>
      </c>
      <c r="T355" s="39" t="s">
        <v>963</v>
      </c>
    </row>
    <row r="356" spans="18:20" x14ac:dyDescent="0.25">
      <c r="R356" s="39" t="s">
        <v>82</v>
      </c>
      <c r="S356" s="43" t="str">
        <f>VLOOKUP(R356,Table5[#All],2,FALSE)</f>
        <v>SSCON</v>
      </c>
      <c r="T356" s="39" t="s">
        <v>964</v>
      </c>
    </row>
    <row r="357" spans="18:20" x14ac:dyDescent="0.25">
      <c r="R357" s="39" t="s">
        <v>82</v>
      </c>
      <c r="S357" s="43" t="str">
        <f>VLOOKUP(R357,Table5[#All],2,FALSE)</f>
        <v>SSCON</v>
      </c>
      <c r="T357" s="39" t="s">
        <v>965</v>
      </c>
    </row>
    <row r="358" spans="18:20" x14ac:dyDescent="0.25">
      <c r="R358" s="39" t="s">
        <v>82</v>
      </c>
      <c r="S358" s="43" t="str">
        <f>VLOOKUP(R358,Table5[#All],2,FALSE)</f>
        <v>SSCON</v>
      </c>
      <c r="T358" s="39" t="s">
        <v>966</v>
      </c>
    </row>
    <row r="359" spans="18:20" x14ac:dyDescent="0.25">
      <c r="R359" s="39" t="s">
        <v>83</v>
      </c>
      <c r="S359" s="43" t="str">
        <f>VLOOKUP(R359,Table5[#All],2,FALSE)</f>
        <v>SSCYPE</v>
      </c>
      <c r="T359" s="39" t="s">
        <v>967</v>
      </c>
    </row>
    <row r="360" spans="18:20" x14ac:dyDescent="0.25">
      <c r="R360" s="39" t="s">
        <v>993</v>
      </c>
      <c r="S360" s="43" t="str">
        <f>VLOOKUP(R360,Table5[#All],2,FALSE)</f>
        <v>SSDCCYC</v>
      </c>
      <c r="T360" s="39" t="s">
        <v>891</v>
      </c>
    </row>
    <row r="361" spans="18:20" x14ac:dyDescent="0.25">
      <c r="R361" s="39" t="s">
        <v>993</v>
      </c>
      <c r="S361" s="43" t="str">
        <f>VLOOKUP(R361,Table5[#All],2,FALSE)</f>
        <v>SSDCCYC</v>
      </c>
      <c r="T361" s="39" t="s">
        <v>892</v>
      </c>
    </row>
    <row r="362" spans="18:20" x14ac:dyDescent="0.25">
      <c r="R362" s="39" t="s">
        <v>993</v>
      </c>
      <c r="S362" s="43" t="str">
        <f>VLOOKUP(R362,Table5[#All],2,FALSE)</f>
        <v>SSDCCYC</v>
      </c>
      <c r="T362" s="39" t="s">
        <v>893</v>
      </c>
    </row>
    <row r="363" spans="18:20" x14ac:dyDescent="0.25">
      <c r="R363" s="39" t="s">
        <v>993</v>
      </c>
      <c r="S363" s="43" t="str">
        <f>VLOOKUP(R363,Table5[#All],2,FALSE)</f>
        <v>SSDCCYC</v>
      </c>
      <c r="T363" s="39" t="s">
        <v>894</v>
      </c>
    </row>
    <row r="364" spans="18:20" x14ac:dyDescent="0.25">
      <c r="R364" s="39" t="s">
        <v>950</v>
      </c>
      <c r="S364" s="43" t="str">
        <f>VLOOKUP(R364,Table5[#All],2,FALSE)</f>
        <v>SSSYP</v>
      </c>
      <c r="T364" s="39" t="s">
        <v>951</v>
      </c>
    </row>
    <row r="365" spans="18:20" x14ac:dyDescent="0.25">
      <c r="R365" s="39" t="s">
        <v>950</v>
      </c>
      <c r="S365" s="43" t="str">
        <f>VLOOKUP(R365,Table5[#All],2,FALSE)</f>
        <v>SSSYP</v>
      </c>
      <c r="T365" s="39" t="s">
        <v>952</v>
      </c>
    </row>
    <row r="366" spans="18:20" x14ac:dyDescent="0.25">
      <c r="R366" s="39" t="s">
        <v>950</v>
      </c>
      <c r="S366" s="43" t="str">
        <f>VLOOKUP(R366,Table5[#All],2,FALSE)</f>
        <v>SSSYP</v>
      </c>
      <c r="T366" s="39" t="s">
        <v>953</v>
      </c>
    </row>
    <row r="367" spans="18:20" x14ac:dyDescent="0.25">
      <c r="R367" s="39" t="s">
        <v>950</v>
      </c>
      <c r="S367" s="43" t="str">
        <f>VLOOKUP(R367,Table5[#All],2,FALSE)</f>
        <v>SSSYP</v>
      </c>
      <c r="T367" s="39" t="s">
        <v>954</v>
      </c>
    </row>
    <row r="368" spans="18:20" x14ac:dyDescent="0.25">
      <c r="R368" s="39" t="s">
        <v>950</v>
      </c>
      <c r="S368" s="43" t="str">
        <f>VLOOKUP(R368,Table5[#All],2,FALSE)</f>
        <v>SSSYP</v>
      </c>
      <c r="T368" s="39" t="s">
        <v>644</v>
      </c>
    </row>
    <row r="369" spans="18:20" x14ac:dyDescent="0.25">
      <c r="R369" s="39" t="s">
        <v>950</v>
      </c>
      <c r="S369" s="43" t="str">
        <f>VLOOKUP(R369,Table5[#All],2,FALSE)</f>
        <v>SSSYP</v>
      </c>
      <c r="T369" s="39" t="s">
        <v>955</v>
      </c>
    </row>
    <row r="370" spans="18:20" x14ac:dyDescent="0.25">
      <c r="R370" s="39" t="s">
        <v>950</v>
      </c>
      <c r="S370" s="43" t="str">
        <f>VLOOKUP(R370,Table5[#All],2,FALSE)</f>
        <v>SSSYP</v>
      </c>
      <c r="T370" s="39" t="s">
        <v>956</v>
      </c>
    </row>
    <row r="371" spans="18:20" x14ac:dyDescent="0.25">
      <c r="R371" s="39" t="s">
        <v>950</v>
      </c>
      <c r="S371" s="43" t="str">
        <f>VLOOKUP(R371,Table5[#All],2,FALSE)</f>
        <v>SSSYP</v>
      </c>
      <c r="T371" s="39" t="s">
        <v>957</v>
      </c>
    </row>
    <row r="372" spans="18:20" x14ac:dyDescent="0.25">
      <c r="R372" s="39" t="s">
        <v>950</v>
      </c>
      <c r="S372" s="43" t="str">
        <f>VLOOKUP(R372,Table5[#All],2,FALSE)</f>
        <v>SSSYP</v>
      </c>
      <c r="T372" s="39" t="s">
        <v>721</v>
      </c>
    </row>
  </sheetData>
  <sheetProtection algorithmName="SHA-512" hashValue="8DnUId5HKnqP0jslURVoZlVsHDbxTZzJHCfmkm/l8NEsbTnCMrrnptozml7TX+LrXEpUqktRY2CyWoE+AKz3bg==" saltValue="r5KtDMWxWt39vQ0Av3WU/w==" spinCount="100000" sheet="1" objects="1" scenarios="1" formatCells="0" formatColumns="0" formatRows="0" insertColumns="0" insertRows="0" insertHyperlinks="0" deleteColumns="0" deleteRows="0"/>
  <sortState ref="A2:A15">
    <sortCondition ref="A1"/>
  </sortState>
  <pageMargins left="0.7" right="0.7" top="0.75" bottom="0.75" header="0.3" footer="0.3"/>
  <pageSetup orientation="portrait" horizontalDpi="4294967295" verticalDpi="4294967295"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B820CDA07FA5B44B4F83F600FD99B6C" ma:contentTypeVersion="" ma:contentTypeDescription="Create a new document." ma:contentTypeScope="" ma:versionID="0216ebc27e4f313a448b3c73f7bbcbc6">
  <xsd:schema xmlns:xsd="http://www.w3.org/2001/XMLSchema" xmlns:xs="http://www.w3.org/2001/XMLSchema" xmlns:p="http://schemas.microsoft.com/office/2006/metadata/properties" targetNamespace="http://schemas.microsoft.com/office/2006/metadata/properties" ma:root="true" ma:fieldsID="b2384c6cc0088fcedbaf6edaf557def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9C854B-DA5E-4F2F-AEC6-59C1A61E30FB}">
  <ds:schemaRefs>
    <ds:schemaRef ds:uri="http://schemas.microsoft.com/sharepoint/v3/contenttype/forms"/>
  </ds:schemaRefs>
</ds:datastoreItem>
</file>

<file path=customXml/itemProps2.xml><?xml version="1.0" encoding="utf-8"?>
<ds:datastoreItem xmlns:ds="http://schemas.openxmlformats.org/officeDocument/2006/customXml" ds:itemID="{743D4997-851C-4501-BA80-3E703D9355C9}">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EDE0AEA0-BF11-4CAB-A051-99173BB3FE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177</vt:i4>
      </vt:variant>
    </vt:vector>
  </HeadingPairs>
  <TitlesOfParts>
    <vt:vector size="181" baseType="lpstr">
      <vt:lpstr>Proyectos</vt:lpstr>
      <vt:lpstr>Ejes de Gobierno</vt:lpstr>
      <vt:lpstr>Objetivos</vt:lpstr>
      <vt:lpstr>Referencias</vt:lpstr>
      <vt:lpstr>AGC</vt:lpstr>
      <vt:lpstr>AGC.1</vt:lpstr>
      <vt:lpstr>AGC.2</vt:lpstr>
      <vt:lpstr>AGC.3</vt:lpstr>
      <vt:lpstr>AGC.Areas</vt:lpstr>
      <vt:lpstr>BCBA</vt:lpstr>
      <vt:lpstr>BCBA.1</vt:lpstr>
      <vt:lpstr>BCBA.2</vt:lpstr>
      <vt:lpstr>BCBA.3</vt:lpstr>
      <vt:lpstr>BCBA.4</vt:lpstr>
      <vt:lpstr>BCBA.Areas</vt:lpstr>
      <vt:lpstr>CBAS.Areas</vt:lpstr>
      <vt:lpstr>EATC</vt:lpstr>
      <vt:lpstr>EATC.1</vt:lpstr>
      <vt:lpstr>EATC.2</vt:lpstr>
      <vt:lpstr>EATC.3</vt:lpstr>
      <vt:lpstr>EATC.4</vt:lpstr>
      <vt:lpstr>EATC.Areas</vt:lpstr>
      <vt:lpstr>MAYEPGC</vt:lpstr>
      <vt:lpstr>MAYEPGC.1</vt:lpstr>
      <vt:lpstr>MAYEPGC.2</vt:lpstr>
      <vt:lpstr>MAYEPGC.3</vt:lpstr>
      <vt:lpstr>MAYEPGC.4</vt:lpstr>
      <vt:lpstr>MAYEPGC.5</vt:lpstr>
      <vt:lpstr>MAYEPGC.Areas</vt:lpstr>
      <vt:lpstr>MCGC</vt:lpstr>
      <vt:lpstr>MCGC.1</vt:lpstr>
      <vt:lpstr>MCGC.2</vt:lpstr>
      <vt:lpstr>MCGC.3</vt:lpstr>
      <vt:lpstr>MCGC.4</vt:lpstr>
      <vt:lpstr>MCGC.5</vt:lpstr>
      <vt:lpstr>MCGC.Areas</vt:lpstr>
      <vt:lpstr>MDUYTGC</vt:lpstr>
      <vt:lpstr>MDUYTGC.1</vt:lpstr>
      <vt:lpstr>MDUYTGC.2</vt:lpstr>
      <vt:lpstr>MDUYTGC.3</vt:lpstr>
      <vt:lpstr>MDUYTGC.4</vt:lpstr>
      <vt:lpstr>MDUYTGC.5</vt:lpstr>
      <vt:lpstr>MDUYTGC.6</vt:lpstr>
      <vt:lpstr>MDUYTGC.7</vt:lpstr>
      <vt:lpstr>MDUYTGC.8</vt:lpstr>
      <vt:lpstr>MDUYTGC.Areas</vt:lpstr>
      <vt:lpstr>MDUYTGC.IVC.Areas</vt:lpstr>
      <vt:lpstr>MDUYTGC.SBASE</vt:lpstr>
      <vt:lpstr>MDUYTGC.SBASE.1</vt:lpstr>
      <vt:lpstr>MDUYTGC.SBASE.Areas</vt:lpstr>
      <vt:lpstr>MDUYTGC.STRANS</vt:lpstr>
      <vt:lpstr>MDUYTGC.STRANS.1</vt:lpstr>
      <vt:lpstr>MDUYTGC.STRANS.Areas</vt:lpstr>
      <vt:lpstr>MEGC</vt:lpstr>
      <vt:lpstr>MEGC.1</vt:lpstr>
      <vt:lpstr>MEGC.2</vt:lpstr>
      <vt:lpstr>MEGC.3</vt:lpstr>
      <vt:lpstr>MEGC.4</vt:lpstr>
      <vt:lpstr>MEGC.5</vt:lpstr>
      <vt:lpstr>MEGC.Areas</vt:lpstr>
      <vt:lpstr>MGOBGC</vt:lpstr>
      <vt:lpstr>MGOBGC.1</vt:lpstr>
      <vt:lpstr>MGOBGC.2</vt:lpstr>
      <vt:lpstr>MGOBGC.3</vt:lpstr>
      <vt:lpstr>MGOBGC.Areas</vt:lpstr>
      <vt:lpstr>MHGC</vt:lpstr>
      <vt:lpstr>MHGC.1</vt:lpstr>
      <vt:lpstr>MHGC.2</vt:lpstr>
      <vt:lpstr>MHGC.3</vt:lpstr>
      <vt:lpstr>MHGC.4</vt:lpstr>
      <vt:lpstr>MHGC.5</vt:lpstr>
      <vt:lpstr>MHGC.6</vt:lpstr>
      <vt:lpstr>MHGC.Areas</vt:lpstr>
      <vt:lpstr>MHYDHGC</vt:lpstr>
      <vt:lpstr>MHYDHGC.1</vt:lpstr>
      <vt:lpstr>MHYDHGC.2</vt:lpstr>
      <vt:lpstr>MHYDHGC.3</vt:lpstr>
      <vt:lpstr>MHYDHGC.4</vt:lpstr>
      <vt:lpstr>MHYDHGC.Areas</vt:lpstr>
      <vt:lpstr>MJYSGC</vt:lpstr>
      <vt:lpstr>MJYSGC.Areas</vt:lpstr>
      <vt:lpstr>MMIYTGC</vt:lpstr>
      <vt:lpstr>MMIYTGC.1</vt:lpstr>
      <vt:lpstr>MMIYTGC.10</vt:lpstr>
      <vt:lpstr>MMIYTGC.11</vt:lpstr>
      <vt:lpstr>MMIYTGC.12</vt:lpstr>
      <vt:lpstr>MMIYTGC.13</vt:lpstr>
      <vt:lpstr>MMIYTGC.14</vt:lpstr>
      <vt:lpstr>MMIYTGC.15</vt:lpstr>
      <vt:lpstr>MMIYTGC.16</vt:lpstr>
      <vt:lpstr>MMIYTGC.17</vt:lpstr>
      <vt:lpstr>MMIYTGC.18</vt:lpstr>
      <vt:lpstr>MMIYTGC.19</vt:lpstr>
      <vt:lpstr>MMIYTGC.2</vt:lpstr>
      <vt:lpstr>MMIYTGC.20</vt:lpstr>
      <vt:lpstr>MMIYTGC.21</vt:lpstr>
      <vt:lpstr>MMIYTGC.22</vt:lpstr>
      <vt:lpstr>MMIYTGC.3</vt:lpstr>
      <vt:lpstr>MMIYTGC.4</vt:lpstr>
      <vt:lpstr>MMIYTGC.5</vt:lpstr>
      <vt:lpstr>MMIYTGC.6</vt:lpstr>
      <vt:lpstr>MMIYTGC.7</vt:lpstr>
      <vt:lpstr>MMIYTGC.8</vt:lpstr>
      <vt:lpstr>MMIYTGC.9</vt:lpstr>
      <vt:lpstr>MMIYTGC.Areas</vt:lpstr>
      <vt:lpstr>MSGC</vt:lpstr>
      <vt:lpstr>MSGC.1</vt:lpstr>
      <vt:lpstr>MSGC.2</vt:lpstr>
      <vt:lpstr>MSGC.3</vt:lpstr>
      <vt:lpstr>MSGC.4</vt:lpstr>
      <vt:lpstr>MSGC.5</vt:lpstr>
      <vt:lpstr>MSGC.Areas</vt:lpstr>
      <vt:lpstr>PG.Areas</vt:lpstr>
      <vt:lpstr>SECCCYFP</vt:lpstr>
      <vt:lpstr>SECCCYFP.1</vt:lpstr>
      <vt:lpstr>SECCCYFP.2</vt:lpstr>
      <vt:lpstr>SECCCYFP.Areas</vt:lpstr>
      <vt:lpstr>SECDC</vt:lpstr>
      <vt:lpstr>SECDC.1</vt:lpstr>
      <vt:lpstr>SECDC.10</vt:lpstr>
      <vt:lpstr>SECDC.11</vt:lpstr>
      <vt:lpstr>SECDC.12</vt:lpstr>
      <vt:lpstr>SECDC.2</vt:lpstr>
      <vt:lpstr>SECDC.3</vt:lpstr>
      <vt:lpstr>SECDC.4</vt:lpstr>
      <vt:lpstr>SECDC.5</vt:lpstr>
      <vt:lpstr>SECDC.6</vt:lpstr>
      <vt:lpstr>SECDC.7</vt:lpstr>
      <vt:lpstr>SECDC.8</vt:lpstr>
      <vt:lpstr>SECDC.9</vt:lpstr>
      <vt:lpstr>SECDC.Areas</vt:lpstr>
      <vt:lpstr>SECDES</vt:lpstr>
      <vt:lpstr>SECDES.1</vt:lpstr>
      <vt:lpstr>SECDES.2</vt:lpstr>
      <vt:lpstr>SECDES.3</vt:lpstr>
      <vt:lpstr>SECDES.4</vt:lpstr>
      <vt:lpstr>SECDES.5</vt:lpstr>
      <vt:lpstr>SECDES.Areas</vt:lpstr>
      <vt:lpstr>SECISYU</vt:lpstr>
      <vt:lpstr>SECISYU.1</vt:lpstr>
      <vt:lpstr>SECISYU.2</vt:lpstr>
      <vt:lpstr>SECISYU.3</vt:lpstr>
      <vt:lpstr>SECISYU.4</vt:lpstr>
      <vt:lpstr>SECISYU.Areas</vt:lpstr>
      <vt:lpstr>SECM.Areas</vt:lpstr>
      <vt:lpstr>SECPECG.Areas</vt:lpstr>
      <vt:lpstr>SGCBA</vt:lpstr>
      <vt:lpstr>SGCBA.1</vt:lpstr>
      <vt:lpstr>SGCBA.2</vt:lpstr>
      <vt:lpstr>SGCBA.3</vt:lpstr>
      <vt:lpstr>SGCBA.Areas</vt:lpstr>
      <vt:lpstr>SGYRI</vt:lpstr>
      <vt:lpstr>SGYRI.1</vt:lpstr>
      <vt:lpstr>SGYRI.2</vt:lpstr>
      <vt:lpstr>SGYRI.3</vt:lpstr>
      <vt:lpstr>SGYRI.Areas</vt:lpstr>
      <vt:lpstr>SSCOMUNIC</vt:lpstr>
      <vt:lpstr>SSCOMUNIC.1</vt:lpstr>
      <vt:lpstr>SSCOMUNIC.2</vt:lpstr>
      <vt:lpstr>SSCOMUNIC.3</vt:lpstr>
      <vt:lpstr>SSCOMUNIC.4</vt:lpstr>
      <vt:lpstr>SSCOMUNIC.Areas</vt:lpstr>
      <vt:lpstr>SSCON</vt:lpstr>
      <vt:lpstr>SSCON.1</vt:lpstr>
      <vt:lpstr>SSCON.Areas</vt:lpstr>
      <vt:lpstr>SSCYPE</vt:lpstr>
      <vt:lpstr>SSCYPE.1</vt:lpstr>
      <vt:lpstr>SSCYPE.Areas</vt:lpstr>
      <vt:lpstr>SSDCCYC</vt:lpstr>
      <vt:lpstr>SSDCCYC.1</vt:lpstr>
      <vt:lpstr>SSDCCYC.2</vt:lpstr>
      <vt:lpstr>SSDCCYC.3</vt:lpstr>
      <vt:lpstr>SSDCCYC.4</vt:lpstr>
      <vt:lpstr>SSDCCYC.5</vt:lpstr>
      <vt:lpstr>SSDCCYC.Areas</vt:lpstr>
      <vt:lpstr>SSSYP</vt:lpstr>
      <vt:lpstr>SSSYP.1</vt:lpstr>
      <vt:lpstr>SSSYP.2</vt:lpstr>
      <vt:lpstr>SSSYP.3</vt:lpstr>
      <vt:lpstr>SSSYP.4</vt:lpstr>
      <vt:lpstr>SSSYP.Areas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Paula Ciaffone</dc:creator>
  <cp:lastModifiedBy>Paula Ciaffone</cp:lastModifiedBy>
  <dcterms:created xsi:type="dcterms:W3CDTF">2016-07-15T13:46:30Z</dcterms:created>
  <dcterms:modified xsi:type="dcterms:W3CDTF">2016-08-29T21:11:36Z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0x0101004B820CDA07FA5B44B4F83F600FD99B6C</vt:lpwstr>
  </property>
</Properties>
</file>