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E62BF3C5-E8D6-4996-8A46-06A9388D3A1E}" xr6:coauthVersionLast="36" xr6:coauthVersionMax="36" xr10:uidLastSave="{00000000-0000-0000-0000-000000000000}"/>
  <bookViews>
    <workbookView xWindow="0" yWindow="0" windowWidth="25200" windowHeight="11775" xr2:uid="{620FA9D8-33FB-4254-AAA7-C9BBB6350994}"/>
  </bookViews>
  <sheets>
    <sheet name="1Pl13C " sheetId="1" r:id="rId1"/>
    <sheet name="1Pl13P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F39" i="1"/>
  <c r="G35" i="2" l="1"/>
  <c r="G34" i="2"/>
  <c r="F35" i="2"/>
  <c r="F34" i="2"/>
  <c r="G41" i="1" l="1"/>
  <c r="G40" i="1"/>
  <c r="F41" i="1"/>
  <c r="F40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L3" i="1" l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31" i="2" l="1"/>
  <c r="K31" i="2"/>
  <c r="M31" i="2"/>
  <c r="N31" i="2" s="1"/>
  <c r="J32" i="2"/>
  <c r="K32" i="2"/>
  <c r="M32" i="2" l="1"/>
  <c r="N32" i="2" s="1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M18" i="2" l="1"/>
  <c r="N18" i="2" s="1"/>
  <c r="M16" i="2"/>
  <c r="N16" i="2" s="1"/>
  <c r="M7" i="1"/>
  <c r="N7" i="1" s="1"/>
  <c r="M11" i="1"/>
  <c r="N11" i="1" s="1"/>
  <c r="M19" i="1"/>
  <c r="N19" i="1" s="1"/>
  <c r="M23" i="1"/>
  <c r="N23" i="1" s="1"/>
  <c r="M31" i="1"/>
  <c r="N31" i="1" s="1"/>
  <c r="M22" i="1"/>
  <c r="N22" i="1" s="1"/>
  <c r="M30" i="1"/>
  <c r="N30" i="1" s="1"/>
  <c r="M34" i="1"/>
  <c r="N34" i="1" s="1"/>
  <c r="M10" i="1"/>
  <c r="N10" i="1" s="1"/>
  <c r="M20" i="1"/>
  <c r="N20" i="1" s="1"/>
  <c r="M12" i="1"/>
  <c r="N12" i="1" s="1"/>
  <c r="M16" i="1"/>
  <c r="N16" i="1" s="1"/>
  <c r="M32" i="1"/>
  <c r="N32" i="1" s="1"/>
  <c r="M9" i="1"/>
  <c r="N9" i="1" s="1"/>
  <c r="M21" i="1"/>
  <c r="N21" i="1" s="1"/>
  <c r="M33" i="1"/>
  <c r="N33" i="1" s="1"/>
  <c r="M37" i="1"/>
  <c r="N37" i="1" s="1"/>
  <c r="M5" i="1"/>
  <c r="N5" i="1" s="1"/>
  <c r="M3" i="1"/>
  <c r="N3" i="1" s="1"/>
  <c r="M4" i="1"/>
  <c r="N4" i="1" s="1"/>
  <c r="M8" i="1"/>
  <c r="N8" i="1" s="1"/>
  <c r="M18" i="1"/>
  <c r="N18" i="1" s="1"/>
  <c r="M6" i="1"/>
  <c r="N6" i="1" s="1"/>
  <c r="M17" i="1"/>
  <c r="N17" i="1" s="1"/>
  <c r="M29" i="1"/>
  <c r="N29" i="1" s="1"/>
  <c r="M26" i="1"/>
  <c r="N26" i="1" s="1"/>
  <c r="M27" i="1"/>
  <c r="N27" i="1" s="1"/>
  <c r="M13" i="1"/>
  <c r="N13" i="1" s="1"/>
  <c r="M24" i="1"/>
  <c r="N24" i="1" s="1"/>
  <c r="M28" i="1"/>
  <c r="N28" i="1" s="1"/>
  <c r="M35" i="1"/>
  <c r="N35" i="1" s="1"/>
  <c r="M15" i="1"/>
  <c r="N15" i="1" s="1"/>
  <c r="M25" i="1"/>
  <c r="N25" i="1" s="1"/>
  <c r="M36" i="1"/>
  <c r="N36" i="1" s="1"/>
  <c r="M14" i="1"/>
  <c r="N14" i="1" s="1"/>
  <c r="M19" i="2"/>
  <c r="N19" i="2" s="1"/>
  <c r="M23" i="2"/>
  <c r="N23" i="2" s="1"/>
  <c r="M21" i="2"/>
  <c r="N21" i="2" s="1"/>
  <c r="M27" i="2"/>
  <c r="N27" i="2" s="1"/>
  <c r="M4" i="2"/>
  <c r="N4" i="2" s="1"/>
  <c r="M28" i="2"/>
  <c r="N28" i="2" s="1"/>
  <c r="M29" i="2"/>
  <c r="N29" i="2" s="1"/>
  <c r="M17" i="2"/>
  <c r="N17" i="2" s="1"/>
  <c r="M25" i="2"/>
  <c r="N25" i="2" s="1"/>
  <c r="M26" i="2"/>
  <c r="N26" i="2" s="1"/>
  <c r="M30" i="2"/>
  <c r="N30" i="2" s="1"/>
  <c r="M24" i="2"/>
  <c r="N24" i="2" s="1"/>
  <c r="M3" i="2"/>
  <c r="N3" i="2" s="1"/>
  <c r="M22" i="2"/>
  <c r="N22" i="2" s="1"/>
  <c r="M20" i="2"/>
  <c r="N20" i="2" s="1"/>
  <c r="M9" i="2"/>
  <c r="N9" i="2" s="1"/>
  <c r="M13" i="2"/>
  <c r="N13" i="2" s="1"/>
  <c r="M6" i="2"/>
  <c r="N6" i="2" s="1"/>
  <c r="M10" i="2"/>
  <c r="N10" i="2" s="1"/>
  <c r="M7" i="2"/>
  <c r="N7" i="2" s="1"/>
  <c r="M14" i="2"/>
  <c r="N14" i="2" s="1"/>
  <c r="M11" i="2"/>
  <c r="N11" i="2" s="1"/>
  <c r="M15" i="2"/>
  <c r="N15" i="2" s="1"/>
  <c r="M8" i="2"/>
  <c r="N8" i="2" s="1"/>
  <c r="M12" i="2"/>
  <c r="N12" i="2" s="1"/>
  <c r="M5" i="2"/>
  <c r="N5" i="2" s="1"/>
</calcChain>
</file>

<file path=xl/sharedStrings.xml><?xml version="1.0" encoding="utf-8"?>
<sst xmlns="http://schemas.openxmlformats.org/spreadsheetml/2006/main" count="387" uniqueCount="66">
  <si>
    <t>Profile_0</t>
  </si>
  <si>
    <t>Profile_90</t>
  </si>
  <si>
    <t>Sample</t>
  </si>
  <si>
    <t xml:space="preserve">Crystal </t>
  </si>
  <si>
    <t>Name</t>
  </si>
  <si>
    <t>Point</t>
  </si>
  <si>
    <t>Distance</t>
  </si>
  <si>
    <t>Area (cm2)</t>
  </si>
  <si>
    <t>Baseline</t>
  </si>
  <si>
    <t>X</t>
  </si>
  <si>
    <t>Y</t>
  </si>
  <si>
    <t>Z</t>
  </si>
  <si>
    <t>Total water (%)</t>
  </si>
  <si>
    <t>Total water (ppm)</t>
  </si>
  <si>
    <t>c (wt% H2O) = Abstot × 1.805/[t·D·I]</t>
  </si>
  <si>
    <t>CMV8Ad2PB1</t>
  </si>
  <si>
    <t>NS</t>
  </si>
  <si>
    <t>Abstotal= sum of areas</t>
  </si>
  <si>
    <t>D= 2.65 g/cm3</t>
  </si>
  <si>
    <t>I = 202600 ± 20260 L·mol–1 H2O cm–2</t>
  </si>
  <si>
    <t>t=thickness</t>
  </si>
  <si>
    <t>EW2</t>
  </si>
  <si>
    <t>CMV8Ad2PB2</t>
  </si>
  <si>
    <t>CMV8Ad2PB3</t>
  </si>
  <si>
    <t>CMV8Ad2PB4</t>
  </si>
  <si>
    <t>EW</t>
  </si>
  <si>
    <t>3758-2700</t>
  </si>
  <si>
    <t>3741-2599</t>
  </si>
  <si>
    <t>3758-2671</t>
  </si>
  <si>
    <t>3758-2414</t>
  </si>
  <si>
    <t>3758-2747</t>
  </si>
  <si>
    <t>3758-2663</t>
  </si>
  <si>
    <t>3729-2751</t>
  </si>
  <si>
    <t>3745-2595</t>
  </si>
  <si>
    <t>Pl13_P</t>
  </si>
  <si>
    <t>3712-2703</t>
  </si>
  <si>
    <t>3725-2666</t>
  </si>
  <si>
    <t>3739-2512</t>
  </si>
  <si>
    <t>3755-2698</t>
  </si>
  <si>
    <t>3739-2513</t>
  </si>
  <si>
    <t>3755-2699</t>
  </si>
  <si>
    <t>3739-2514</t>
  </si>
  <si>
    <t>3755-2700</t>
  </si>
  <si>
    <t>3739-2515</t>
  </si>
  <si>
    <t>3755-2701</t>
  </si>
  <si>
    <t>3739-2516</t>
  </si>
  <si>
    <t>3755-2702</t>
  </si>
  <si>
    <t>3739-2517</t>
  </si>
  <si>
    <t>3755-2703</t>
  </si>
  <si>
    <t>3739-2518</t>
  </si>
  <si>
    <t>3755-2704</t>
  </si>
  <si>
    <t>3739-2519</t>
  </si>
  <si>
    <t>3755-2705</t>
  </si>
  <si>
    <t>3739-2520</t>
  </si>
  <si>
    <t>3755-2706</t>
  </si>
  <si>
    <t>3735-2610</t>
  </si>
  <si>
    <t>3700-2648</t>
  </si>
  <si>
    <t>Pl13_C</t>
  </si>
  <si>
    <t xml:space="preserve"> </t>
  </si>
  <si>
    <t>P_90</t>
  </si>
  <si>
    <t>P_0</t>
  </si>
  <si>
    <t>C_90</t>
  </si>
  <si>
    <t>Average NS</t>
  </si>
  <si>
    <t>Average EW</t>
  </si>
  <si>
    <t>C_0</t>
  </si>
  <si>
    <t>Average 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</si>
</sst>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64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1" fillId="0" borderId="0" xfId="0" applyFont="1" applyFill="1"/>
    <xf numFmtId="0" fontId="1" fillId="0" borderId="2" xfId="0" applyFont="1" applyFill="1" applyBorder="1"/>
    <xf numFmtId="0" fontId="0" fillId="0" borderId="0" xfId="0" applyFill="1" applyBorder="1" applyAlignment="1">
      <alignment horizontal="right"/>
    </xf>
    <xf numFmtId="0" fontId="1" fillId="0" borderId="3" xfId="0" applyFont="1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6159230096238"/>
          <c:y val="3.4188034188034191E-2"/>
          <c:w val="0.8235856055183185"/>
          <c:h val="0.75636297813870446"/>
        </c:manualLayout>
      </c:layout>
      <c:scatterChart>
        <c:scatterStyle val="lineMarker"/>
        <c:varyColors val="0"/>
        <c:ser>
          <c:idx val="1"/>
          <c:order val="1"/>
          <c:tx>
            <c:v>Pl1C_EW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prstDash val="sysDash"/>
                <a:round/>
              </a:ln>
              <a:effectLst/>
            </c:spPr>
          </c:marker>
          <c:xVal>
            <c:numRef>
              <c:f>'1Pl13C '!$E$20:$E$28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'1Pl13C '!$N$20:$N$28</c:f>
              <c:numCache>
                <c:formatCode>General</c:formatCode>
                <c:ptCount val="9"/>
                <c:pt idx="0">
                  <c:v>183.79512793495283</c:v>
                </c:pt>
                <c:pt idx="1">
                  <c:v>181.49110158604029</c:v>
                </c:pt>
                <c:pt idx="2">
                  <c:v>161.25581246143477</c:v>
                </c:pt>
                <c:pt idx="3">
                  <c:v>131.09522943160451</c:v>
                </c:pt>
                <c:pt idx="4">
                  <c:v>111.33496279926121</c:v>
                </c:pt>
                <c:pt idx="5">
                  <c:v>112.8854763567508</c:v>
                </c:pt>
                <c:pt idx="6">
                  <c:v>140.94358307399807</c:v>
                </c:pt>
                <c:pt idx="7">
                  <c:v>166.55800013915007</c:v>
                </c:pt>
                <c:pt idx="8">
                  <c:v>170.11230575906959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BB-4CD8-87E3-5741B2A2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Pl1_C_NS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'1Pl13C '!$E$3:$E$19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  <c:extLst xmlns:c15="http://schemas.microsoft.com/office/drawing/2012/chart"/>
            </c:numRef>
          </c:xVal>
          <c:yVal>
            <c:numRef>
              <c:f>'1Pl13C '!$N$3:$N$19</c:f>
              <c:numCache>
                <c:formatCode>General</c:formatCode>
                <c:ptCount val="17"/>
                <c:pt idx="0">
                  <c:v>169.80872624376826</c:v>
                </c:pt>
                <c:pt idx="1">
                  <c:v>165.92240666358799</c:v>
                </c:pt>
                <c:pt idx="2">
                  <c:v>145.46047828651231</c:v>
                </c:pt>
                <c:pt idx="3">
                  <c:v>131.03836054168579</c:v>
                </c:pt>
                <c:pt idx="4">
                  <c:v>129.27575947708758</c:v>
                </c:pt>
                <c:pt idx="5">
                  <c:v>131.4422969215496</c:v>
                </c:pt>
                <c:pt idx="6">
                  <c:v>145.21460396833433</c:v>
                </c:pt>
                <c:pt idx="7">
                  <c:v>126.56746222542935</c:v>
                </c:pt>
                <c:pt idx="8">
                  <c:v>129.03540478646056</c:v>
                </c:pt>
                <c:pt idx="9">
                  <c:v>147.00513769356911</c:v>
                </c:pt>
                <c:pt idx="10">
                  <c:v>133.61335042491692</c:v>
                </c:pt>
                <c:pt idx="11">
                  <c:v>137.96298419649375</c:v>
                </c:pt>
                <c:pt idx="12">
                  <c:v>130.81088498201095</c:v>
                </c:pt>
                <c:pt idx="13">
                  <c:v>139.17395702888049</c:v>
                </c:pt>
                <c:pt idx="14">
                  <c:v>136.26026272775115</c:v>
                </c:pt>
                <c:pt idx="15">
                  <c:v>178.25542901110649</c:v>
                </c:pt>
                <c:pt idx="16">
                  <c:v>188.53364455670911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BBB-4CD8-87E3-5741B2A2E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38799"/>
        <c:axId val="1033506767"/>
        <c:extLst/>
      </c:scatterChart>
      <c:valAx>
        <c:axId val="49803136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50"/>
        <c:minorUnit val="2"/>
      </c:valAx>
      <c:valAx>
        <c:axId val="103350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38799"/>
        <c:crosses val="max"/>
        <c:crossBetween val="midCat"/>
      </c:valAx>
      <c:valAx>
        <c:axId val="1033538799"/>
        <c:scaling>
          <c:orientation val="minMax"/>
          <c:max val="16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06767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702457647339533"/>
          <c:y val="0.65935148388583087"/>
          <c:w val="0.19966963840263768"/>
          <c:h val="0.1410668180584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xVal>
            <c:numRef>
              <c:f>'1Pl13P '!$E$16:$E$32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  <c:extLst xmlns:c15="http://schemas.microsoft.com/office/drawing/2012/chart"/>
            </c:numRef>
          </c:xVal>
          <c:yVal>
            <c:numRef>
              <c:f>'1Pl13P '!$N$16:$N$32</c:f>
              <c:numCache>
                <c:formatCode>General</c:formatCode>
                <c:ptCount val="17"/>
                <c:pt idx="0">
                  <c:v>158.56642661373499</c:v>
                </c:pt>
                <c:pt idx="1">
                  <c:v>128.92100882199188</c:v>
                </c:pt>
                <c:pt idx="2">
                  <c:v>127.0995317301837</c:v>
                </c:pt>
                <c:pt idx="3">
                  <c:v>149.03453161759495</c:v>
                </c:pt>
                <c:pt idx="4">
                  <c:v>120.68371737870727</c:v>
                </c:pt>
                <c:pt idx="5">
                  <c:v>135.83158251576111</c:v>
                </c:pt>
                <c:pt idx="6">
                  <c:v>132.26389598056656</c:v>
                </c:pt>
                <c:pt idx="7">
                  <c:v>139.17748038027267</c:v>
                </c:pt>
                <c:pt idx="8">
                  <c:v>138.62351048788804</c:v>
                </c:pt>
                <c:pt idx="9">
                  <c:v>145.61336610466157</c:v>
                </c:pt>
                <c:pt idx="10">
                  <c:v>141.98446188208396</c:v>
                </c:pt>
                <c:pt idx="11">
                  <c:v>202.73850055089048</c:v>
                </c:pt>
                <c:pt idx="12">
                  <c:v>238.21766287964789</c:v>
                </c:pt>
                <c:pt idx="13">
                  <c:v>140.18707043777076</c:v>
                </c:pt>
                <c:pt idx="14">
                  <c:v>138.7539744118192</c:v>
                </c:pt>
                <c:pt idx="15">
                  <c:v>142.68896707131225</c:v>
                </c:pt>
                <c:pt idx="16">
                  <c:v>243.9942040038616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9EA-44FB-8C33-8865B138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noFill/>
                <a:round/>
              </a:ln>
              <a:effectLst/>
            </c:spPr>
          </c:marker>
          <c:xVal>
            <c:numRef>
              <c:f>'1Pl13P '!$E$3:$E$15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  <c:extLst xmlns:c15="http://schemas.microsoft.com/office/drawing/2012/chart"/>
            </c:numRef>
          </c:xVal>
          <c:yVal>
            <c:numRef>
              <c:f>'1Pl13P '!$N$3:$N$15</c:f>
              <c:numCache>
                <c:formatCode>General</c:formatCode>
                <c:ptCount val="13"/>
                <c:pt idx="0">
                  <c:v>119.49649567093367</c:v>
                </c:pt>
                <c:pt idx="1">
                  <c:v>126.60677952518213</c:v>
                </c:pt>
                <c:pt idx="2">
                  <c:v>142.46717840062925</c:v>
                </c:pt>
                <c:pt idx="3">
                  <c:v>107.47976470822779</c:v>
                </c:pt>
                <c:pt idx="4">
                  <c:v>139.85689635336036</c:v>
                </c:pt>
                <c:pt idx="5">
                  <c:v>147.58738563060467</c:v>
                </c:pt>
                <c:pt idx="6">
                  <c:v>151.19019706839606</c:v>
                </c:pt>
                <c:pt idx="7">
                  <c:v>159.16957136975523</c:v>
                </c:pt>
                <c:pt idx="8">
                  <c:v>158.81230093191294</c:v>
                </c:pt>
                <c:pt idx="9">
                  <c:v>152.49483630770771</c:v>
                </c:pt>
                <c:pt idx="10">
                  <c:v>115.93884482219539</c:v>
                </c:pt>
                <c:pt idx="11">
                  <c:v>151.57757456560708</c:v>
                </c:pt>
                <c:pt idx="12">
                  <c:v>143.79590328743592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EA-44FB-8C33-8865B138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752447"/>
        <c:axId val="1307739551"/>
        <c:extLst/>
      </c:scatterChart>
      <c:valAx>
        <c:axId val="49803136"/>
        <c:scaling>
          <c:orientation val="minMax"/>
          <c:max val="1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Water concentration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valAx>
        <c:axId val="1307739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52447"/>
        <c:crosses val="max"/>
        <c:crossBetween val="midCat"/>
      </c:valAx>
      <c:valAx>
        <c:axId val="1307752447"/>
        <c:scaling>
          <c:orientation val="minMax"/>
          <c:max val="12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39551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10</xdr:row>
      <xdr:rowOff>85725</xdr:rowOff>
    </xdr:from>
    <xdr:to>
      <xdr:col>20</xdr:col>
      <xdr:colOff>371475</xdr:colOff>
      <xdr:row>26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F8CF4D-0F85-4152-8D72-5BA399B75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11</xdr:row>
      <xdr:rowOff>152400</xdr:rowOff>
    </xdr:from>
    <xdr:to>
      <xdr:col>22</xdr:col>
      <xdr:colOff>228599</xdr:colOff>
      <xdr:row>29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9AD02-C6CB-422B-9F78-7A08BA7F5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0B1D-DF50-4B6A-85B8-631487D85FD1}">
  <dimension ref="A1:Q41"/>
  <sheetViews>
    <sheetView tabSelected="1" topLeftCell="A22" workbookViewId="0">
      <selection activeCell="M10" sqref="M10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2" width="5.5703125" style="2" bestFit="1" customWidth="1"/>
    <col min="13" max="13" width="14.28515625" style="2" customWidth="1"/>
    <col min="14" max="14" width="16.5703125" style="2" customWidth="1"/>
    <col min="15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16" t="s">
        <v>64</v>
      </c>
      <c r="K1" s="18" t="s">
        <v>61</v>
      </c>
      <c r="L1" s="16" t="s">
        <v>59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10</v>
      </c>
      <c r="K2" s="3" t="s">
        <v>11</v>
      </c>
      <c r="L2" s="3" t="s">
        <v>9</v>
      </c>
      <c r="M2" s="3" t="s">
        <v>12</v>
      </c>
      <c r="N2" s="3" t="s">
        <v>13</v>
      </c>
      <c r="P2" t="s">
        <v>14</v>
      </c>
    </row>
    <row r="3" spans="1:17" x14ac:dyDescent="0.25">
      <c r="A3" s="4" t="s">
        <v>15</v>
      </c>
      <c r="B3" s="12" t="s">
        <v>57</v>
      </c>
      <c r="C3" s="9" t="s">
        <v>16</v>
      </c>
      <c r="D3" s="10">
        <v>1</v>
      </c>
      <c r="E3" s="10">
        <v>0</v>
      </c>
      <c r="F3" s="10">
        <v>61.816000000000003</v>
      </c>
      <c r="G3" s="10">
        <v>52.039000000000001</v>
      </c>
      <c r="H3" s="9" t="s">
        <v>35</v>
      </c>
      <c r="I3" s="9" t="s">
        <v>36</v>
      </c>
      <c r="J3" s="11">
        <f>(F3)*(1.805/($Q$9*2.65*202600))</f>
        <v>5.1697166164928676E-3</v>
      </c>
      <c r="K3" s="11">
        <f>(G3)*(1.805/($Q$9*2.65*202600))</f>
        <v>4.3520590624704335E-3</v>
      </c>
      <c r="L3" s="11">
        <f>'1Pl13P '!$G$34*(1.805/($Q$8*2.65*202600))</f>
        <v>7.4590969454135236E-3</v>
      </c>
      <c r="M3" s="11">
        <f>SUM(J3:L3)</f>
        <v>1.6980872624376826E-2</v>
      </c>
      <c r="N3" s="12">
        <f>M3*10000</f>
        <v>169.80872624376826</v>
      </c>
      <c r="P3" t="s">
        <v>17</v>
      </c>
    </row>
    <row r="4" spans="1:17" x14ac:dyDescent="0.25">
      <c r="A4" s="4" t="s">
        <v>15</v>
      </c>
      <c r="B4" s="12" t="s">
        <v>57</v>
      </c>
      <c r="C4" s="9" t="s">
        <v>16</v>
      </c>
      <c r="D4" s="10">
        <v>2</v>
      </c>
      <c r="E4" s="10">
        <v>100</v>
      </c>
      <c r="F4" s="10">
        <v>54.908000000000001</v>
      </c>
      <c r="G4" s="10">
        <v>54.3</v>
      </c>
      <c r="H4" s="9" t="s">
        <v>35</v>
      </c>
      <c r="I4" s="9" t="s">
        <v>36</v>
      </c>
      <c r="J4" s="11">
        <f t="shared" ref="J4:K37" si="0">(F4)*(1.805/($Q$9*2.65*202600))</f>
        <v>4.5919955994951208E-3</v>
      </c>
      <c r="K4" s="11">
        <f t="shared" si="0"/>
        <v>4.5411481214501538E-3</v>
      </c>
      <c r="L4" s="11">
        <f>'1Pl13P '!$G$34*(1.805/($Q$8*2.65*202600))</f>
        <v>7.4590969454135236E-3</v>
      </c>
      <c r="M4" s="11">
        <f t="shared" ref="M4:M37" si="1">SUM(J4:L4)</f>
        <v>1.6592240666358799E-2</v>
      </c>
      <c r="N4" s="12">
        <f t="shared" ref="N4:N37" si="2">M4*10000</f>
        <v>165.92240666358799</v>
      </c>
      <c r="P4" t="s">
        <v>18</v>
      </c>
    </row>
    <row r="5" spans="1:17" x14ac:dyDescent="0.25">
      <c r="A5" s="4" t="s">
        <v>15</v>
      </c>
      <c r="B5" s="4" t="s">
        <v>57</v>
      </c>
      <c r="C5" s="13" t="s">
        <v>16</v>
      </c>
      <c r="D5" s="14">
        <v>3</v>
      </c>
      <c r="E5" s="14">
        <v>200</v>
      </c>
      <c r="F5" s="14">
        <v>32.734999999999999</v>
      </c>
      <c r="G5" s="14">
        <v>52.006</v>
      </c>
      <c r="H5" s="13" t="s">
        <v>35</v>
      </c>
      <c r="I5" s="13" t="s">
        <v>36</v>
      </c>
      <c r="J5" s="5">
        <f t="shared" si="0"/>
        <v>2.7376516345427398E-3</v>
      </c>
      <c r="K5" s="5">
        <f t="shared" si="0"/>
        <v>4.3492992486949666E-3</v>
      </c>
      <c r="L5" s="5">
        <f>'1Pl13P '!$G$34*(1.805/($Q$8*2.65*202600))</f>
        <v>7.4590969454135236E-3</v>
      </c>
      <c r="M5" s="5">
        <f t="shared" si="1"/>
        <v>1.454604782865123E-2</v>
      </c>
      <c r="N5" s="4">
        <f t="shared" si="2"/>
        <v>145.46047828651231</v>
      </c>
      <c r="P5" t="s">
        <v>19</v>
      </c>
    </row>
    <row r="6" spans="1:17" x14ac:dyDescent="0.25">
      <c r="A6" s="4" t="s">
        <v>15</v>
      </c>
      <c r="B6" s="4" t="s">
        <v>57</v>
      </c>
      <c r="C6" s="7" t="s">
        <v>16</v>
      </c>
      <c r="D6" s="8">
        <v>4</v>
      </c>
      <c r="E6" s="8">
        <v>300</v>
      </c>
      <c r="F6" s="8">
        <v>27.061</v>
      </c>
      <c r="G6" s="8">
        <v>40.435000000000002</v>
      </c>
      <c r="H6" s="7" t="s">
        <v>35</v>
      </c>
      <c r="I6" s="7" t="s">
        <v>36</v>
      </c>
      <c r="J6" s="5">
        <f t="shared" si="0"/>
        <v>2.263130926603363E-3</v>
      </c>
      <c r="K6" s="5">
        <f t="shared" si="0"/>
        <v>3.3816081821516938E-3</v>
      </c>
      <c r="L6" s="5">
        <f>'1Pl13P '!$G$34*(1.805/($Q$8*2.65*202600))</f>
        <v>7.4590969454135236E-3</v>
      </c>
      <c r="M6" s="5">
        <f t="shared" si="1"/>
        <v>1.310383605416858E-2</v>
      </c>
      <c r="N6" s="6">
        <f t="shared" si="2"/>
        <v>131.03836054168579</v>
      </c>
    </row>
    <row r="7" spans="1:17" x14ac:dyDescent="0.25">
      <c r="A7" s="4" t="s">
        <v>15</v>
      </c>
      <c r="B7" s="4" t="s">
        <v>57</v>
      </c>
      <c r="C7" s="7" t="s">
        <v>16</v>
      </c>
      <c r="D7" s="8">
        <v>5</v>
      </c>
      <c r="E7" s="8">
        <v>400</v>
      </c>
      <c r="F7" s="8">
        <v>27.070399999999999</v>
      </c>
      <c r="G7" s="8">
        <v>38.317999999999998</v>
      </c>
      <c r="H7" s="7" t="s">
        <v>35</v>
      </c>
      <c r="I7" s="7" t="s">
        <v>36</v>
      </c>
      <c r="J7" s="5">
        <f t="shared" si="0"/>
        <v>2.2639170553757685E-3</v>
      </c>
      <c r="K7" s="5">
        <f t="shared" si="0"/>
        <v>3.2045619469194654E-3</v>
      </c>
      <c r="L7" s="5">
        <f>'1Pl13P '!$G$34*(1.805/($Q$8*2.65*202600))</f>
        <v>7.4590969454135236E-3</v>
      </c>
      <c r="M7" s="5">
        <f t="shared" si="1"/>
        <v>1.2927575947708757E-2</v>
      </c>
      <c r="N7" s="6">
        <f t="shared" si="2"/>
        <v>129.27575947708758</v>
      </c>
      <c r="P7" t="s">
        <v>20</v>
      </c>
    </row>
    <row r="8" spans="1:17" x14ac:dyDescent="0.25">
      <c r="A8" s="4" t="s">
        <v>15</v>
      </c>
      <c r="B8" s="4" t="s">
        <v>57</v>
      </c>
      <c r="C8" s="7" t="s">
        <v>16</v>
      </c>
      <c r="D8" s="8">
        <v>6</v>
      </c>
      <c r="E8" s="8">
        <v>500</v>
      </c>
      <c r="F8" s="8">
        <v>25.885000000000002</v>
      </c>
      <c r="G8" s="8">
        <v>42.094000000000001</v>
      </c>
      <c r="H8" s="7" t="s">
        <v>35</v>
      </c>
      <c r="I8" s="7" t="s">
        <v>36</v>
      </c>
      <c r="J8" s="5">
        <f t="shared" si="0"/>
        <v>2.1647811993321772E-3</v>
      </c>
      <c r="K8" s="5">
        <f t="shared" si="0"/>
        <v>3.5203515474092591E-3</v>
      </c>
      <c r="L8" s="5">
        <f>'1Pl13P '!$G$34*(1.805/($Q$8*2.65*202600))</f>
        <v>7.4590969454135236E-3</v>
      </c>
      <c r="M8" s="5">
        <f t="shared" si="1"/>
        <v>1.314422969215496E-2</v>
      </c>
      <c r="N8" s="6">
        <f t="shared" si="2"/>
        <v>131.4422969215496</v>
      </c>
      <c r="P8" s="2" t="s">
        <v>34</v>
      </c>
      <c r="Q8">
        <v>3.3500000000000002E-2</v>
      </c>
    </row>
    <row r="9" spans="1:17" x14ac:dyDescent="0.25">
      <c r="A9" s="4" t="s">
        <v>15</v>
      </c>
      <c r="B9" s="4" t="s">
        <v>57</v>
      </c>
      <c r="C9" s="7" t="s">
        <v>16</v>
      </c>
      <c r="D9" s="8">
        <v>7</v>
      </c>
      <c r="E9" s="8">
        <v>600</v>
      </c>
      <c r="F9" s="8">
        <v>36.277000000000001</v>
      </c>
      <c r="G9" s="8">
        <v>48.17</v>
      </c>
      <c r="H9" s="7" t="s">
        <v>35</v>
      </c>
      <c r="I9" s="7" t="s">
        <v>36</v>
      </c>
      <c r="J9" s="5">
        <f t="shared" si="0"/>
        <v>3.0338716464428589E-3</v>
      </c>
      <c r="K9" s="5">
        <f t="shared" si="0"/>
        <v>4.0284918049770515E-3</v>
      </c>
      <c r="L9" s="5">
        <f>'1Pl13P '!$G$34*(1.805/($Q$8*2.65*202600))</f>
        <v>7.4590969454135236E-3</v>
      </c>
      <c r="M9" s="5">
        <f t="shared" si="1"/>
        <v>1.4521460396833434E-2</v>
      </c>
      <c r="N9" s="6">
        <f t="shared" si="2"/>
        <v>145.21460396833433</v>
      </c>
      <c r="P9" s="2" t="s">
        <v>57</v>
      </c>
      <c r="Q9">
        <v>4.02E-2</v>
      </c>
    </row>
    <row r="10" spans="1:17" x14ac:dyDescent="0.25">
      <c r="A10" s="4" t="s">
        <v>15</v>
      </c>
      <c r="B10" s="4" t="s">
        <v>57</v>
      </c>
      <c r="C10" s="7" t="s">
        <v>16</v>
      </c>
      <c r="D10" s="8">
        <v>8</v>
      </c>
      <c r="E10" s="8">
        <v>700</v>
      </c>
      <c r="F10" s="8">
        <v>22.917000000000002</v>
      </c>
      <c r="G10" s="8">
        <v>39.232999999999997</v>
      </c>
      <c r="H10" s="7" t="s">
        <v>35</v>
      </c>
      <c r="I10" s="7" t="s">
        <v>36</v>
      </c>
      <c r="J10" s="5">
        <f t="shared" si="0"/>
        <v>1.9165652209810898E-3</v>
      </c>
      <c r="K10" s="5">
        <f t="shared" si="0"/>
        <v>3.2810840561483218E-3</v>
      </c>
      <c r="L10" s="5">
        <f>'1Pl13P '!$G$34*(1.805/($Q$8*2.65*202600))</f>
        <v>7.4590969454135236E-3</v>
      </c>
      <c r="M10" s="5">
        <f t="shared" si="1"/>
        <v>1.2656746222542935E-2</v>
      </c>
      <c r="N10" s="6">
        <f t="shared" si="2"/>
        <v>126.56746222542935</v>
      </c>
    </row>
    <row r="11" spans="1:17" x14ac:dyDescent="0.25">
      <c r="A11" s="4" t="s">
        <v>15</v>
      </c>
      <c r="B11" s="4" t="s">
        <v>57</v>
      </c>
      <c r="C11" s="7" t="s">
        <v>16</v>
      </c>
      <c r="D11" s="8">
        <v>9</v>
      </c>
      <c r="E11" s="8">
        <v>800</v>
      </c>
      <c r="F11" s="8">
        <v>23.515999999999998</v>
      </c>
      <c r="G11" s="8">
        <v>41.585000000000001</v>
      </c>
      <c r="H11" s="7" t="s">
        <v>35</v>
      </c>
      <c r="I11" s="7" t="s">
        <v>36</v>
      </c>
      <c r="J11" s="5">
        <f t="shared" si="0"/>
        <v>1.966660022541838E-3</v>
      </c>
      <c r="K11" s="5">
        <f t="shared" si="0"/>
        <v>3.4777835106906932E-3</v>
      </c>
      <c r="L11" s="5">
        <f>'1Pl13P '!$G$34*(1.805/($Q$8*2.65*202600))</f>
        <v>7.4590969454135236E-3</v>
      </c>
      <c r="M11" s="5">
        <f t="shared" si="1"/>
        <v>1.2903540478646055E-2</v>
      </c>
      <c r="N11" s="6">
        <f t="shared" si="2"/>
        <v>129.03540478646056</v>
      </c>
    </row>
    <row r="12" spans="1:17" x14ac:dyDescent="0.25">
      <c r="A12" s="4" t="s">
        <v>15</v>
      </c>
      <c r="B12" s="4" t="s">
        <v>57</v>
      </c>
      <c r="C12" s="7" t="s">
        <v>16</v>
      </c>
      <c r="D12" s="8">
        <v>10</v>
      </c>
      <c r="E12" s="8">
        <v>900</v>
      </c>
      <c r="F12" s="8">
        <v>37.073999999999998</v>
      </c>
      <c r="G12" s="8">
        <v>49.514000000000003</v>
      </c>
      <c r="H12" s="7" t="s">
        <v>35</v>
      </c>
      <c r="I12" s="7" t="s">
        <v>36</v>
      </c>
      <c r="J12" s="5">
        <f t="shared" si="0"/>
        <v>3.1005253306564087E-3</v>
      </c>
      <c r="K12" s="5">
        <f t="shared" si="0"/>
        <v>4.1408914932869779E-3</v>
      </c>
      <c r="L12" s="5">
        <f>'1Pl13P '!$G$34*(1.805/($Q$8*2.65*202600))</f>
        <v>7.4590969454135236E-3</v>
      </c>
      <c r="M12" s="5">
        <f t="shared" si="1"/>
        <v>1.470051376935691E-2</v>
      </c>
      <c r="N12" s="6">
        <f t="shared" si="2"/>
        <v>147.00513769356911</v>
      </c>
    </row>
    <row r="13" spans="1:17" x14ac:dyDescent="0.25">
      <c r="A13" s="4" t="s">
        <v>15</v>
      </c>
      <c r="B13" s="4" t="s">
        <v>57</v>
      </c>
      <c r="C13" s="7" t="s">
        <v>16</v>
      </c>
      <c r="D13" s="8">
        <v>11</v>
      </c>
      <c r="E13" s="8">
        <v>1000</v>
      </c>
      <c r="F13" s="8">
        <v>29.939</v>
      </c>
      <c r="G13" s="8">
        <v>40.636000000000003</v>
      </c>
      <c r="H13" s="7" t="s">
        <v>35</v>
      </c>
      <c r="I13" s="7" t="s">
        <v>36</v>
      </c>
      <c r="J13" s="5">
        <f t="shared" si="0"/>
        <v>2.5038201401122681E-3</v>
      </c>
      <c r="K13" s="5">
        <f t="shared" si="0"/>
        <v>3.3984179569659014E-3</v>
      </c>
      <c r="L13" s="5">
        <f>'1Pl13P '!$G$34*(1.805/($Q$8*2.65*202600))</f>
        <v>7.4590969454135236E-3</v>
      </c>
      <c r="M13" s="5">
        <f t="shared" si="1"/>
        <v>1.3361335042491693E-2</v>
      </c>
      <c r="N13" s="6">
        <f t="shared" si="2"/>
        <v>133.61335042491692</v>
      </c>
    </row>
    <row r="14" spans="1:17" x14ac:dyDescent="0.25">
      <c r="A14" s="4" t="s">
        <v>15</v>
      </c>
      <c r="B14" s="4" t="s">
        <v>57</v>
      </c>
      <c r="C14" s="7" t="s">
        <v>16</v>
      </c>
      <c r="D14" s="8">
        <v>12</v>
      </c>
      <c r="E14" s="8">
        <v>1100</v>
      </c>
      <c r="F14" s="8">
        <v>32.744999999999997</v>
      </c>
      <c r="G14" s="8">
        <v>43.030999999999999</v>
      </c>
      <c r="H14" s="7" t="s">
        <v>35</v>
      </c>
      <c r="I14" s="7" t="s">
        <v>36</v>
      </c>
      <c r="J14" s="5">
        <f t="shared" si="0"/>
        <v>2.7384879417474265E-3</v>
      </c>
      <c r="K14" s="5">
        <f t="shared" si="0"/>
        <v>3.5987135324884265E-3</v>
      </c>
      <c r="L14" s="5">
        <f>'1Pl13P '!$G$34*(1.805/($Q$8*2.65*202600))</f>
        <v>7.4590969454135236E-3</v>
      </c>
      <c r="M14" s="5">
        <f t="shared" si="1"/>
        <v>1.3796298419649376E-2</v>
      </c>
      <c r="N14" s="6">
        <f t="shared" si="2"/>
        <v>137.96298419649375</v>
      </c>
    </row>
    <row r="15" spans="1:17" x14ac:dyDescent="0.25">
      <c r="A15" s="4" t="s">
        <v>15</v>
      </c>
      <c r="B15" s="4" t="s">
        <v>57</v>
      </c>
      <c r="C15" s="7" t="s">
        <v>16</v>
      </c>
      <c r="D15" s="8">
        <v>13</v>
      </c>
      <c r="E15" s="8">
        <v>1200</v>
      </c>
      <c r="F15" s="8">
        <v>18.902999999999999</v>
      </c>
      <c r="G15" s="8">
        <v>48.320999999999998</v>
      </c>
      <c r="H15" s="7" t="s">
        <v>35</v>
      </c>
      <c r="I15" s="7" t="s">
        <v>36</v>
      </c>
      <c r="J15" s="5">
        <f t="shared" si="0"/>
        <v>1.5808715090197467E-3</v>
      </c>
      <c r="K15" s="5">
        <f t="shared" si="0"/>
        <v>4.041120043767824E-3</v>
      </c>
      <c r="L15" s="5">
        <f>'1Pl13P '!$G$34*(1.805/($Q$8*2.65*202600))</f>
        <v>7.4590969454135236E-3</v>
      </c>
      <c r="M15" s="5">
        <f t="shared" si="1"/>
        <v>1.3081088498201094E-2</v>
      </c>
      <c r="N15" s="6">
        <f t="shared" si="2"/>
        <v>130.81088498201095</v>
      </c>
    </row>
    <row r="16" spans="1:17" x14ac:dyDescent="0.25">
      <c r="A16" s="4" t="s">
        <v>15</v>
      </c>
      <c r="B16" s="4" t="s">
        <v>57</v>
      </c>
      <c r="C16" s="7" t="s">
        <v>16</v>
      </c>
      <c r="D16" s="8">
        <v>14</v>
      </c>
      <c r="E16" s="8">
        <v>1300</v>
      </c>
      <c r="F16" s="8">
        <v>34.270000000000003</v>
      </c>
      <c r="G16" s="8">
        <v>42.954000000000001</v>
      </c>
      <c r="H16" s="7" t="s">
        <v>35</v>
      </c>
      <c r="I16" s="7" t="s">
        <v>36</v>
      </c>
      <c r="J16" s="5">
        <f t="shared" si="0"/>
        <v>2.8660247904621875E-3</v>
      </c>
      <c r="K16" s="5">
        <f t="shared" si="0"/>
        <v>3.592273967012337E-3</v>
      </c>
      <c r="L16" s="5">
        <f>'1Pl13P '!$G$34*(1.805/($Q$8*2.65*202600))</f>
        <v>7.4590969454135236E-3</v>
      </c>
      <c r="M16" s="5">
        <f t="shared" si="1"/>
        <v>1.3917395702888049E-2</v>
      </c>
      <c r="N16" s="6">
        <f t="shared" si="2"/>
        <v>139.17395702888049</v>
      </c>
    </row>
    <row r="17" spans="1:14" x14ac:dyDescent="0.25">
      <c r="A17" s="4" t="s">
        <v>15</v>
      </c>
      <c r="B17" s="4" t="s">
        <v>57</v>
      </c>
      <c r="C17" s="7" t="s">
        <v>16</v>
      </c>
      <c r="D17" s="8">
        <v>15</v>
      </c>
      <c r="E17" s="8">
        <v>1400</v>
      </c>
      <c r="F17" s="8">
        <v>31.347000000000001</v>
      </c>
      <c r="G17" s="8">
        <v>42.393000000000001</v>
      </c>
      <c r="H17" s="7" t="s">
        <v>35</v>
      </c>
      <c r="I17" s="7" t="s">
        <v>36</v>
      </c>
      <c r="J17" s="5">
        <f t="shared" si="0"/>
        <v>2.6215721945321911E-3</v>
      </c>
      <c r="K17" s="5">
        <f t="shared" si="0"/>
        <v>3.5453571328293992E-3</v>
      </c>
      <c r="L17" s="5">
        <f>'1Pl13P '!$G$34*(1.805/($Q$8*2.65*202600))</f>
        <v>7.4590969454135236E-3</v>
      </c>
      <c r="M17" s="5">
        <f t="shared" si="1"/>
        <v>1.3626026272775114E-2</v>
      </c>
      <c r="N17" s="6">
        <f t="shared" si="2"/>
        <v>136.26026272775115</v>
      </c>
    </row>
    <row r="18" spans="1:14" x14ac:dyDescent="0.25">
      <c r="A18" s="4" t="s">
        <v>15</v>
      </c>
      <c r="B18" s="12" t="s">
        <v>57</v>
      </c>
      <c r="C18" s="9" t="s">
        <v>16</v>
      </c>
      <c r="D18" s="10">
        <v>16</v>
      </c>
      <c r="E18" s="10">
        <v>1500</v>
      </c>
      <c r="F18" s="10">
        <v>58.314</v>
      </c>
      <c r="G18" s="10">
        <v>65.641000000000005</v>
      </c>
      <c r="H18" s="9" t="s">
        <v>35</v>
      </c>
      <c r="I18" s="9" t="s">
        <v>36</v>
      </c>
      <c r="J18" s="11">
        <f t="shared" si="0"/>
        <v>4.8768418334114967E-3</v>
      </c>
      <c r="K18" s="11">
        <f t="shared" si="0"/>
        <v>5.4896041222856273E-3</v>
      </c>
      <c r="L18" s="11">
        <f>'1Pl13P '!$G$34*(1.805/($Q$8*2.65*202600))</f>
        <v>7.4590969454135236E-3</v>
      </c>
      <c r="M18" s="11">
        <f t="shared" si="1"/>
        <v>1.7825542901110648E-2</v>
      </c>
      <c r="N18" s="12">
        <f t="shared" si="2"/>
        <v>178.25542901110649</v>
      </c>
    </row>
    <row r="19" spans="1:14" x14ac:dyDescent="0.25">
      <c r="A19" s="4" t="s">
        <v>15</v>
      </c>
      <c r="B19" s="12" t="s">
        <v>57</v>
      </c>
      <c r="C19" s="9" t="s">
        <v>16</v>
      </c>
      <c r="D19" s="10">
        <v>17</v>
      </c>
      <c r="E19" s="10">
        <v>1600</v>
      </c>
      <c r="F19" s="10">
        <v>55.531999999999996</v>
      </c>
      <c r="G19" s="10">
        <v>80.712999999999994</v>
      </c>
      <c r="H19" s="9" t="s">
        <v>35</v>
      </c>
      <c r="I19" s="9" t="s">
        <v>36</v>
      </c>
      <c r="J19" s="11">
        <f t="shared" si="0"/>
        <v>4.6441811690675861E-3</v>
      </c>
      <c r="K19" s="11">
        <f t="shared" si="0"/>
        <v>6.7500863411898019E-3</v>
      </c>
      <c r="L19" s="11">
        <f>'1Pl13P '!$G$34*(1.805/($Q$8*2.65*202600))</f>
        <v>7.4590969454135236E-3</v>
      </c>
      <c r="M19" s="11">
        <f t="shared" si="1"/>
        <v>1.8853364455670912E-2</v>
      </c>
      <c r="N19" s="12">
        <f t="shared" si="2"/>
        <v>188.53364455670911</v>
      </c>
    </row>
    <row r="20" spans="1:14" x14ac:dyDescent="0.25">
      <c r="A20" s="4" t="s">
        <v>15</v>
      </c>
      <c r="B20" s="12" t="s">
        <v>57</v>
      </c>
      <c r="C20" s="9" t="s">
        <v>25</v>
      </c>
      <c r="D20" s="10">
        <v>1</v>
      </c>
      <c r="E20" s="10">
        <v>0</v>
      </c>
      <c r="F20" s="10">
        <v>82.974999999999994</v>
      </c>
      <c r="G20" s="10">
        <v>47.603999999999999</v>
      </c>
      <c r="H20" s="9" t="s">
        <v>37</v>
      </c>
      <c r="I20" s="9" t="s">
        <v>38</v>
      </c>
      <c r="J20" s="11">
        <f t="shared" si="0"/>
        <v>6.9392590308899908E-3</v>
      </c>
      <c r="K20" s="11">
        <f t="shared" si="0"/>
        <v>3.9811568171917704E-3</v>
      </c>
      <c r="L20" s="11">
        <f>'1Pl13P '!$G$34*(1.805/($Q$8*2.65*202600))</f>
        <v>7.4590969454135236E-3</v>
      </c>
      <c r="M20" s="11">
        <f t="shared" si="1"/>
        <v>1.8379512793495284E-2</v>
      </c>
      <c r="N20" s="12">
        <f t="shared" si="2"/>
        <v>183.79512793495283</v>
      </c>
    </row>
    <row r="21" spans="1:14" x14ac:dyDescent="0.25">
      <c r="A21" s="4" t="s">
        <v>15</v>
      </c>
      <c r="B21" s="4" t="s">
        <v>57</v>
      </c>
      <c r="C21" s="7" t="s">
        <v>25</v>
      </c>
      <c r="D21" s="8">
        <v>2</v>
      </c>
      <c r="E21" s="8">
        <v>100</v>
      </c>
      <c r="F21" s="8">
        <v>65.994</v>
      </c>
      <c r="G21" s="8">
        <v>61.83</v>
      </c>
      <c r="H21" s="7" t="s">
        <v>39</v>
      </c>
      <c r="I21" s="7" t="s">
        <v>40</v>
      </c>
      <c r="J21" s="5">
        <f t="shared" si="0"/>
        <v>5.5191257666110764E-3</v>
      </c>
      <c r="K21" s="5">
        <f t="shared" si="0"/>
        <v>5.1708874465794287E-3</v>
      </c>
      <c r="L21" s="5">
        <f>'1Pl13P '!$G$34*(1.805/($Q$8*2.65*202600))</f>
        <v>7.4590969454135236E-3</v>
      </c>
      <c r="M21" s="5">
        <f t="shared" si="1"/>
        <v>1.8149110158604029E-2</v>
      </c>
      <c r="N21" s="6">
        <f t="shared" si="2"/>
        <v>181.49110158604029</v>
      </c>
    </row>
    <row r="22" spans="1:14" x14ac:dyDescent="0.25">
      <c r="A22" s="4" t="s">
        <v>15</v>
      </c>
      <c r="B22" s="4" t="s">
        <v>57</v>
      </c>
      <c r="C22" s="7" t="s">
        <v>25</v>
      </c>
      <c r="D22" s="8">
        <v>3</v>
      </c>
      <c r="E22" s="8">
        <v>200</v>
      </c>
      <c r="F22" s="8">
        <v>57.741</v>
      </c>
      <c r="G22" s="8">
        <v>45.887</v>
      </c>
      <c r="H22" s="7" t="s">
        <v>41</v>
      </c>
      <c r="I22" s="7" t="s">
        <v>42</v>
      </c>
      <c r="J22" s="5">
        <f t="shared" si="0"/>
        <v>4.8289214305829338E-3</v>
      </c>
      <c r="K22" s="5">
        <f t="shared" si="0"/>
        <v>3.8375628701470205E-3</v>
      </c>
      <c r="L22" s="5">
        <f>'1Pl13P '!$G$34*(1.805/($Q$8*2.65*202600))</f>
        <v>7.4590969454135236E-3</v>
      </c>
      <c r="M22" s="5">
        <f t="shared" si="1"/>
        <v>1.6125581246143477E-2</v>
      </c>
      <c r="N22" s="6">
        <f t="shared" si="2"/>
        <v>161.25581246143477</v>
      </c>
    </row>
    <row r="23" spans="1:14" x14ac:dyDescent="0.25">
      <c r="A23" s="4" t="s">
        <v>15</v>
      </c>
      <c r="B23" s="4" t="s">
        <v>57</v>
      </c>
      <c r="C23" s="7" t="s">
        <v>25</v>
      </c>
      <c r="D23" s="8">
        <v>4</v>
      </c>
      <c r="E23" s="8">
        <v>300</v>
      </c>
      <c r="F23" s="8">
        <v>37.308999999999997</v>
      </c>
      <c r="G23" s="8">
        <v>30.254999999999999</v>
      </c>
      <c r="H23" s="7" t="s">
        <v>43</v>
      </c>
      <c r="I23" s="7" t="s">
        <v>44</v>
      </c>
      <c r="J23" s="5">
        <f t="shared" si="0"/>
        <v>3.1201785499665518E-3</v>
      </c>
      <c r="K23" s="5">
        <f t="shared" si="0"/>
        <v>2.5302474477803755E-3</v>
      </c>
      <c r="L23" s="5">
        <f>'1Pl13P '!$G$34*(1.805/($Q$8*2.65*202600))</f>
        <v>7.4590969454135236E-3</v>
      </c>
      <c r="M23" s="5">
        <f t="shared" si="1"/>
        <v>1.3109522943160451E-2</v>
      </c>
      <c r="N23" s="6">
        <f t="shared" si="2"/>
        <v>131.09522943160451</v>
      </c>
    </row>
    <row r="24" spans="1:14" x14ac:dyDescent="0.25">
      <c r="A24" s="4" t="s">
        <v>15</v>
      </c>
      <c r="B24" s="4" t="s">
        <v>57</v>
      </c>
      <c r="C24" s="13" t="s">
        <v>25</v>
      </c>
      <c r="D24" s="14">
        <v>5</v>
      </c>
      <c r="E24" s="14">
        <v>400</v>
      </c>
      <c r="F24" s="14">
        <v>23.04</v>
      </c>
      <c r="G24" s="14">
        <v>20.896000000000001</v>
      </c>
      <c r="H24" s="13" t="s">
        <v>45</v>
      </c>
      <c r="I24" s="13" t="s">
        <v>46</v>
      </c>
      <c r="J24" s="5">
        <f t="shared" si="0"/>
        <v>1.9268517995987393E-3</v>
      </c>
      <c r="K24" s="5">
        <f t="shared" si="0"/>
        <v>1.7475475349138566E-3</v>
      </c>
      <c r="L24" s="5">
        <f>'1Pl13P '!$G$34*(1.805/($Q$8*2.65*202600))</f>
        <v>7.4590969454135236E-3</v>
      </c>
      <c r="M24" s="5">
        <f t="shared" si="1"/>
        <v>1.113349627992612E-2</v>
      </c>
      <c r="N24" s="4">
        <f t="shared" si="2"/>
        <v>111.33496279926121</v>
      </c>
    </row>
    <row r="25" spans="1:14" x14ac:dyDescent="0.25">
      <c r="A25" s="4" t="s">
        <v>15</v>
      </c>
      <c r="B25" s="4" t="s">
        <v>57</v>
      </c>
      <c r="C25" s="13" t="s">
        <v>25</v>
      </c>
      <c r="D25" s="14">
        <v>6</v>
      </c>
      <c r="E25" s="14">
        <v>500</v>
      </c>
      <c r="F25" s="14">
        <v>18.763999999999999</v>
      </c>
      <c r="G25" s="14">
        <v>27.026</v>
      </c>
      <c r="H25" s="13" t="s">
        <v>47</v>
      </c>
      <c r="I25" s="13" t="s">
        <v>48</v>
      </c>
      <c r="J25" s="5">
        <f t="shared" si="0"/>
        <v>1.5692468388745981E-3</v>
      </c>
      <c r="K25" s="5">
        <f t="shared" si="0"/>
        <v>2.2602038513869585E-3</v>
      </c>
      <c r="L25" s="5">
        <f>'1Pl13P '!$G$34*(1.805/($Q$8*2.65*202600))</f>
        <v>7.4590969454135236E-3</v>
      </c>
      <c r="M25" s="5">
        <f t="shared" si="1"/>
        <v>1.128854763567508E-2</v>
      </c>
      <c r="N25" s="4">
        <f t="shared" si="2"/>
        <v>112.8854763567508</v>
      </c>
    </row>
    <row r="26" spans="1:14" x14ac:dyDescent="0.25">
      <c r="A26" s="4" t="s">
        <v>15</v>
      </c>
      <c r="B26" s="4" t="s">
        <v>57</v>
      </c>
      <c r="C26" s="7" t="s">
        <v>25</v>
      </c>
      <c r="D26" s="8">
        <v>7</v>
      </c>
      <c r="E26" s="8">
        <v>600</v>
      </c>
      <c r="F26" s="8">
        <v>35.978999999999999</v>
      </c>
      <c r="G26" s="8">
        <v>43.360999999999997</v>
      </c>
      <c r="H26" s="7" t="s">
        <v>49</v>
      </c>
      <c r="I26" s="7" t="s">
        <v>50</v>
      </c>
      <c r="J26" s="5">
        <f t="shared" si="0"/>
        <v>3.0089496917431874E-3</v>
      </c>
      <c r="K26" s="5">
        <f t="shared" si="0"/>
        <v>3.626311670243096E-3</v>
      </c>
      <c r="L26" s="5">
        <f>'1Pl13P '!$G$34*(1.805/($Q$8*2.65*202600))</f>
        <v>7.4590969454135236E-3</v>
      </c>
      <c r="M26" s="5">
        <f t="shared" si="1"/>
        <v>1.4094358307399807E-2</v>
      </c>
      <c r="N26" s="6">
        <f t="shared" si="2"/>
        <v>140.94358307399807</v>
      </c>
    </row>
    <row r="27" spans="1:14" x14ac:dyDescent="0.25">
      <c r="A27" s="4" t="s">
        <v>15</v>
      </c>
      <c r="B27" s="4" t="s">
        <v>57</v>
      </c>
      <c r="C27" s="7" t="s">
        <v>25</v>
      </c>
      <c r="D27" s="8">
        <v>8</v>
      </c>
      <c r="E27" s="8">
        <v>700</v>
      </c>
      <c r="F27" s="8">
        <v>72.713999999999999</v>
      </c>
      <c r="G27" s="8">
        <v>37.253999999999998</v>
      </c>
      <c r="H27" s="7" t="s">
        <v>51</v>
      </c>
      <c r="I27" s="7" t="s">
        <v>52</v>
      </c>
      <c r="J27" s="5">
        <f t="shared" si="0"/>
        <v>6.0811242081607085E-3</v>
      </c>
      <c r="K27" s="5">
        <f t="shared" si="0"/>
        <v>3.1155788603407738E-3</v>
      </c>
      <c r="L27" s="5">
        <f>'1Pl13P '!$G$34*(1.805/($Q$8*2.65*202600))</f>
        <v>7.4590969454135236E-3</v>
      </c>
      <c r="M27" s="5">
        <f t="shared" si="1"/>
        <v>1.6655800013915006E-2</v>
      </c>
      <c r="N27" s="6">
        <f t="shared" si="2"/>
        <v>166.55800013915007</v>
      </c>
    </row>
    <row r="28" spans="1:14" x14ac:dyDescent="0.25">
      <c r="A28" s="4" t="s">
        <v>15</v>
      </c>
      <c r="B28" s="4" t="s">
        <v>57</v>
      </c>
      <c r="C28" s="7" t="s">
        <v>25</v>
      </c>
      <c r="D28" s="8">
        <v>9</v>
      </c>
      <c r="E28" s="8">
        <v>800</v>
      </c>
      <c r="F28" s="8">
        <v>74.492999999999995</v>
      </c>
      <c r="G28" s="8">
        <v>39.725000000000001</v>
      </c>
      <c r="H28" s="7" t="s">
        <v>53</v>
      </c>
      <c r="I28" s="7" t="s">
        <v>54</v>
      </c>
      <c r="J28" s="5">
        <f t="shared" si="0"/>
        <v>6.229903259874517E-3</v>
      </c>
      <c r="K28" s="5">
        <f t="shared" si="0"/>
        <v>3.3222303706189199E-3</v>
      </c>
      <c r="L28" s="5">
        <f>'1Pl13P '!$G$34*(1.805/($Q$8*2.65*202600))</f>
        <v>7.4590969454135236E-3</v>
      </c>
      <c r="M28" s="5">
        <f t="shared" si="1"/>
        <v>1.701123057590696E-2</v>
      </c>
      <c r="N28" s="6">
        <f t="shared" si="2"/>
        <v>170.11230575906959</v>
      </c>
    </row>
    <row r="29" spans="1:14" x14ac:dyDescent="0.25">
      <c r="A29" s="4" t="s">
        <v>15</v>
      </c>
      <c r="B29" s="12" t="s">
        <v>57</v>
      </c>
      <c r="C29" s="9" t="s">
        <v>21</v>
      </c>
      <c r="D29" s="10">
        <v>1</v>
      </c>
      <c r="E29" s="10">
        <v>0</v>
      </c>
      <c r="F29" s="10">
        <v>114.65300000000001</v>
      </c>
      <c r="G29" s="10">
        <v>102.026</v>
      </c>
      <c r="H29" s="9" t="s">
        <v>55</v>
      </c>
      <c r="I29" s="9" t="s">
        <v>56</v>
      </c>
      <c r="J29" s="11">
        <f t="shared" si="0"/>
        <v>9.5885129938973208E-3</v>
      </c>
      <c r="K29" s="11">
        <f t="shared" si="0"/>
        <v>8.5325078865391042E-3</v>
      </c>
      <c r="L29" s="11">
        <f>'1Pl13P '!$G$34*(1.805/($Q$8*2.65*202600))</f>
        <v>7.4590969454135236E-3</v>
      </c>
      <c r="M29" s="11">
        <f t="shared" si="1"/>
        <v>2.558011782584995E-2</v>
      </c>
      <c r="N29" s="12">
        <f t="shared" si="2"/>
        <v>255.8011782584995</v>
      </c>
    </row>
    <row r="30" spans="1:14" x14ac:dyDescent="0.25">
      <c r="A30" s="4" t="s">
        <v>15</v>
      </c>
      <c r="B30" s="12" t="s">
        <v>57</v>
      </c>
      <c r="C30" s="9" t="s">
        <v>21</v>
      </c>
      <c r="D30" s="10">
        <v>2</v>
      </c>
      <c r="E30" s="10">
        <v>100</v>
      </c>
      <c r="F30" s="10">
        <v>18.442</v>
      </c>
      <c r="G30" s="10">
        <v>33.375</v>
      </c>
      <c r="H30" s="9" t="s">
        <v>55</v>
      </c>
      <c r="I30" s="9" t="s">
        <v>56</v>
      </c>
      <c r="J30" s="11">
        <f t="shared" si="0"/>
        <v>1.5423177468836785E-3</v>
      </c>
      <c r="K30" s="11">
        <f t="shared" si="0"/>
        <v>2.7911752956427051E-3</v>
      </c>
      <c r="L30" s="11">
        <f>'1Pl13P '!$G$34*(1.805/($Q$8*2.65*202600))</f>
        <v>7.4590969454135236E-3</v>
      </c>
      <c r="M30" s="11">
        <f t="shared" si="1"/>
        <v>1.1792589987939906E-2</v>
      </c>
      <c r="N30" s="12">
        <f t="shared" si="2"/>
        <v>117.92589987939905</v>
      </c>
    </row>
    <row r="31" spans="1:14" x14ac:dyDescent="0.25">
      <c r="A31" s="4" t="s">
        <v>15</v>
      </c>
      <c r="B31" s="4" t="s">
        <v>57</v>
      </c>
      <c r="C31" s="7" t="s">
        <v>21</v>
      </c>
      <c r="D31" s="8">
        <v>3</v>
      </c>
      <c r="E31" s="8">
        <v>200</v>
      </c>
      <c r="F31" s="8">
        <v>38.067999999999998</v>
      </c>
      <c r="G31" s="8">
        <v>42.976999999999997</v>
      </c>
      <c r="H31" s="7" t="s">
        <v>55</v>
      </c>
      <c r="I31" s="7" t="s">
        <v>56</v>
      </c>
      <c r="J31" s="5">
        <f t="shared" si="0"/>
        <v>3.1836542668022918E-3</v>
      </c>
      <c r="K31" s="5">
        <f t="shared" si="0"/>
        <v>3.5941974735831167E-3</v>
      </c>
      <c r="L31" s="5">
        <f>'1Pl13P '!$G$34*(1.805/($Q$8*2.65*202600))</f>
        <v>7.4590969454135236E-3</v>
      </c>
      <c r="M31" s="5">
        <f t="shared" si="1"/>
        <v>1.4236948685798933E-2</v>
      </c>
      <c r="N31" s="6">
        <f t="shared" si="2"/>
        <v>142.36948685798933</v>
      </c>
    </row>
    <row r="32" spans="1:14" x14ac:dyDescent="0.25">
      <c r="A32" s="4" t="s">
        <v>15</v>
      </c>
      <c r="B32" s="4" t="s">
        <v>57</v>
      </c>
      <c r="C32" s="7" t="s">
        <v>21</v>
      </c>
      <c r="D32" s="8">
        <v>4</v>
      </c>
      <c r="E32" s="8">
        <v>300</v>
      </c>
      <c r="F32" s="8">
        <v>41.04</v>
      </c>
      <c r="G32" s="8">
        <v>47.83</v>
      </c>
      <c r="H32" s="7" t="s">
        <v>55</v>
      </c>
      <c r="I32" s="7" t="s">
        <v>56</v>
      </c>
      <c r="J32" s="5">
        <f t="shared" si="0"/>
        <v>3.4322047680352542E-3</v>
      </c>
      <c r="K32" s="5">
        <f t="shared" si="0"/>
        <v>4.0000573600176949E-3</v>
      </c>
      <c r="L32" s="5">
        <f>'1Pl13P '!$G$34*(1.805/($Q$8*2.65*202600))</f>
        <v>7.4590969454135236E-3</v>
      </c>
      <c r="M32" s="5">
        <f t="shared" si="1"/>
        <v>1.4891359073466472E-2</v>
      </c>
      <c r="N32" s="6">
        <f t="shared" si="2"/>
        <v>148.91359073466472</v>
      </c>
    </row>
    <row r="33" spans="1:14" x14ac:dyDescent="0.25">
      <c r="A33" s="4" t="s">
        <v>15</v>
      </c>
      <c r="B33" s="12" t="s">
        <v>57</v>
      </c>
      <c r="C33" s="9" t="s">
        <v>21</v>
      </c>
      <c r="D33" s="10">
        <v>5</v>
      </c>
      <c r="E33" s="10">
        <v>400</v>
      </c>
      <c r="F33" s="10">
        <v>38.018000000000001</v>
      </c>
      <c r="G33" s="10">
        <v>52.49</v>
      </c>
      <c r="H33" s="9" t="s">
        <v>55</v>
      </c>
      <c r="I33" s="9" t="s">
        <v>56</v>
      </c>
      <c r="J33" s="11">
        <f t="shared" si="0"/>
        <v>3.1794727307788572E-3</v>
      </c>
      <c r="K33" s="11">
        <f t="shared" si="0"/>
        <v>4.3897765174018156E-3</v>
      </c>
      <c r="L33" s="11">
        <f>'1Pl13P '!$G$34*(1.805/($Q$8*2.65*202600))</f>
        <v>7.4590969454135236E-3</v>
      </c>
      <c r="M33" s="11">
        <f t="shared" si="1"/>
        <v>1.5028346193594196E-2</v>
      </c>
      <c r="N33" s="12">
        <f t="shared" si="2"/>
        <v>150.28346193594197</v>
      </c>
    </row>
    <row r="34" spans="1:14" x14ac:dyDescent="0.25">
      <c r="A34" s="4" t="s">
        <v>15</v>
      </c>
      <c r="B34" s="4" t="s">
        <v>57</v>
      </c>
      <c r="C34" s="7" t="s">
        <v>21</v>
      </c>
      <c r="D34" s="8">
        <v>6</v>
      </c>
      <c r="E34" s="8">
        <v>500</v>
      </c>
      <c r="F34" s="8">
        <v>31.847000000000001</v>
      </c>
      <c r="G34" s="8">
        <v>44.311999999999998</v>
      </c>
      <c r="H34" s="7" t="s">
        <v>55</v>
      </c>
      <c r="I34" s="7" t="s">
        <v>56</v>
      </c>
      <c r="J34" s="5">
        <f t="shared" si="0"/>
        <v>2.6633875547665388E-3</v>
      </c>
      <c r="K34" s="5">
        <f t="shared" si="0"/>
        <v>3.7058444854088249E-3</v>
      </c>
      <c r="L34" s="5">
        <f>'1Pl13P '!$G$34*(1.805/($Q$8*2.65*202600))</f>
        <v>7.4590969454135236E-3</v>
      </c>
      <c r="M34" s="5">
        <f t="shared" si="1"/>
        <v>1.3828328985588887E-2</v>
      </c>
      <c r="N34" s="6">
        <f t="shared" si="2"/>
        <v>138.28328985588888</v>
      </c>
    </row>
    <row r="35" spans="1:14" x14ac:dyDescent="0.25">
      <c r="A35" s="4" t="s">
        <v>15</v>
      </c>
      <c r="B35" s="4" t="s">
        <v>57</v>
      </c>
      <c r="C35" s="7" t="s">
        <v>21</v>
      </c>
      <c r="D35" s="8">
        <v>7</v>
      </c>
      <c r="E35" s="8">
        <v>600</v>
      </c>
      <c r="F35" s="8">
        <v>31.515000000000001</v>
      </c>
      <c r="G35" s="8">
        <v>45.973999999999997</v>
      </c>
      <c r="H35" s="7" t="s">
        <v>55</v>
      </c>
      <c r="I35" s="7" t="s">
        <v>56</v>
      </c>
      <c r="J35" s="5">
        <f t="shared" si="0"/>
        <v>2.6356221555709318E-3</v>
      </c>
      <c r="K35" s="5">
        <f t="shared" si="0"/>
        <v>3.8448387428277964E-3</v>
      </c>
      <c r="L35" s="5">
        <f>'1Pl13P '!$G$34*(1.805/($Q$8*2.65*202600))</f>
        <v>7.4590969454135236E-3</v>
      </c>
      <c r="M35" s="5">
        <f t="shared" si="1"/>
        <v>1.3939557843812251E-2</v>
      </c>
      <c r="N35" s="6">
        <f t="shared" si="2"/>
        <v>139.3955784381225</v>
      </c>
    </row>
    <row r="36" spans="1:14" x14ac:dyDescent="0.25">
      <c r="A36" s="4" t="s">
        <v>15</v>
      </c>
      <c r="B36" s="12" t="s">
        <v>57</v>
      </c>
      <c r="C36" s="9" t="s">
        <v>21</v>
      </c>
      <c r="D36" s="10">
        <v>8</v>
      </c>
      <c r="E36" s="10">
        <v>700</v>
      </c>
      <c r="F36" s="10">
        <v>60.158999999999999</v>
      </c>
      <c r="G36" s="10">
        <v>74.001999999999995</v>
      </c>
      <c r="H36" s="9" t="s">
        <v>55</v>
      </c>
      <c r="I36" s="9" t="s">
        <v>56</v>
      </c>
      <c r="J36" s="11">
        <f t="shared" si="0"/>
        <v>5.0311405126762391E-3</v>
      </c>
      <c r="K36" s="11">
        <f t="shared" si="0"/>
        <v>6.1888405761243879E-3</v>
      </c>
      <c r="L36" s="11">
        <f>'1Pl13P '!$G$34*(1.805/($Q$8*2.65*202600))</f>
        <v>7.4590969454135236E-3</v>
      </c>
      <c r="M36" s="11">
        <f t="shared" si="1"/>
        <v>1.8679078034214151E-2</v>
      </c>
      <c r="N36" s="12">
        <f t="shared" si="2"/>
        <v>186.79078034214152</v>
      </c>
    </row>
    <row r="37" spans="1:14" x14ac:dyDescent="0.25">
      <c r="A37" s="4" t="s">
        <v>15</v>
      </c>
      <c r="B37" s="12" t="s">
        <v>57</v>
      </c>
      <c r="C37" s="9" t="s">
        <v>21</v>
      </c>
      <c r="D37" s="10">
        <v>9</v>
      </c>
      <c r="E37" s="10">
        <v>800</v>
      </c>
      <c r="F37" s="10">
        <v>69.108000000000004</v>
      </c>
      <c r="G37" s="10">
        <v>52.523000000000003</v>
      </c>
      <c r="H37" s="9" t="s">
        <v>55</v>
      </c>
      <c r="I37" s="9" t="s">
        <v>56</v>
      </c>
      <c r="J37" s="11">
        <f t="shared" si="0"/>
        <v>5.7795518301505941E-3</v>
      </c>
      <c r="K37" s="11">
        <f t="shared" si="0"/>
        <v>4.3925363311772825E-3</v>
      </c>
      <c r="L37" s="11">
        <f>'1Pl13P '!$G$34*(1.805/($Q$8*2.65*202600))</f>
        <v>7.4590969454135236E-3</v>
      </c>
      <c r="M37" s="11">
        <f t="shared" si="1"/>
        <v>1.7631185106741401E-2</v>
      </c>
      <c r="N37" s="12">
        <f t="shared" si="2"/>
        <v>176.31185106741401</v>
      </c>
    </row>
    <row r="39" spans="1:14" x14ac:dyDescent="0.25">
      <c r="E39" s="19" t="s">
        <v>62</v>
      </c>
      <c r="F39" s="1">
        <f>AVERAGE(F5:F17)</f>
        <v>29.210723076923077</v>
      </c>
      <c r="G39" s="1">
        <f>AVERAGE(G5:G17)</f>
        <v>43.745384615384623</v>
      </c>
      <c r="N39" s="1"/>
    </row>
    <row r="40" spans="1:14" x14ac:dyDescent="0.25">
      <c r="E40" s="19" t="s">
        <v>65</v>
      </c>
      <c r="F40" s="2">
        <f>AVERAGE(F31:F32,F34:F35)</f>
        <v>35.617500000000007</v>
      </c>
      <c r="G40" s="2">
        <f>AVERAGE(G31:G32,G34:G35)</f>
        <v>45.27324999999999</v>
      </c>
    </row>
    <row r="41" spans="1:14" x14ac:dyDescent="0.25">
      <c r="E41" s="19" t="s">
        <v>63</v>
      </c>
      <c r="F41" s="2">
        <f>AVERAGE(F20:F23,F26:F28)</f>
        <v>61.029285714285713</v>
      </c>
      <c r="G41" s="2">
        <f>AVERAGE(G20:G23,G26:G28)</f>
        <v>43.702285714285715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2E93-A3BF-435F-946F-86EFED529612}">
  <dimension ref="A1:Q38"/>
  <sheetViews>
    <sheetView workbookViewId="0">
      <selection activeCell="J36" sqref="J36"/>
    </sheetView>
  </sheetViews>
  <sheetFormatPr defaultColWidth="11.42578125" defaultRowHeight="15" x14ac:dyDescent="0.25"/>
  <cols>
    <col min="1" max="1" width="12.85546875" style="1" bestFit="1" customWidth="1"/>
    <col min="2" max="2" width="8.85546875" style="1" customWidth="1"/>
    <col min="3" max="3" width="9.5703125" style="1" bestFit="1" customWidth="1"/>
    <col min="4" max="4" width="7" style="2" customWidth="1"/>
    <col min="5" max="5" width="10.140625" style="2" customWidth="1"/>
    <col min="6" max="9" width="11.42578125" style="2"/>
    <col min="10" max="11" width="5.5703125" style="2" bestFit="1" customWidth="1"/>
    <col min="12" max="12" width="8.5703125" style="2" customWidth="1"/>
    <col min="13" max="13" width="15.140625" style="2" customWidth="1"/>
    <col min="14" max="14" width="16.5703125" style="2" customWidth="1"/>
    <col min="15" max="15" width="5.5703125" style="2" customWidth="1"/>
    <col min="16" max="16384" width="11.42578125" style="2"/>
  </cols>
  <sheetData>
    <row r="1" spans="1:17" x14ac:dyDescent="0.25">
      <c r="F1" s="3" t="s">
        <v>0</v>
      </c>
      <c r="G1" s="3" t="s">
        <v>1</v>
      </c>
      <c r="H1" s="3" t="s">
        <v>0</v>
      </c>
      <c r="I1" s="3" t="s">
        <v>1</v>
      </c>
      <c r="J1" s="16" t="s">
        <v>60</v>
      </c>
      <c r="K1" s="16" t="s">
        <v>59</v>
      </c>
      <c r="L1" s="15" t="s">
        <v>61</v>
      </c>
    </row>
    <row r="2" spans="1:17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7</v>
      </c>
      <c r="H2" s="3" t="s">
        <v>8</v>
      </c>
      <c r="I2" s="3" t="s">
        <v>8</v>
      </c>
      <c r="J2" s="3" t="s">
        <v>10</v>
      </c>
      <c r="K2" s="3" t="s">
        <v>9</v>
      </c>
      <c r="L2" s="3" t="s">
        <v>11</v>
      </c>
      <c r="M2" s="3" t="s">
        <v>12</v>
      </c>
      <c r="N2" s="3" t="s">
        <v>13</v>
      </c>
      <c r="P2" t="s">
        <v>14</v>
      </c>
    </row>
    <row r="3" spans="1:17" x14ac:dyDescent="0.25">
      <c r="A3" s="4" t="s">
        <v>15</v>
      </c>
      <c r="B3" s="4" t="s">
        <v>34</v>
      </c>
      <c r="C3" s="7" t="s">
        <v>16</v>
      </c>
      <c r="D3" s="8">
        <v>1</v>
      </c>
      <c r="E3" s="8">
        <v>0</v>
      </c>
      <c r="F3" s="8">
        <v>17.036999999999999</v>
      </c>
      <c r="G3" s="8">
        <v>65.616</v>
      </c>
      <c r="H3" s="7" t="s">
        <v>26</v>
      </c>
      <c r="I3" s="7" t="s">
        <v>27</v>
      </c>
      <c r="J3" s="5">
        <f t="shared" ref="J3:K27" si="0">(F3)*(1.805/($Q$8*2.65*202600))</f>
        <v>1.7097799015501935E-3</v>
      </c>
      <c r="K3" s="5">
        <f t="shared" si="0"/>
        <v>6.5850160251286908E-3</v>
      </c>
      <c r="L3" s="5">
        <f>'1Pl13C '!$G$41*(1.805/($Q$9*2.65*202600))</f>
        <v>3.6548536404144836E-3</v>
      </c>
      <c r="M3" s="5">
        <f>SUM(J3:L3)</f>
        <v>1.1949649567093367E-2</v>
      </c>
      <c r="N3" s="6">
        <f>M3*10000</f>
        <v>119.49649567093367</v>
      </c>
      <c r="P3" t="s">
        <v>17</v>
      </c>
    </row>
    <row r="4" spans="1:17" x14ac:dyDescent="0.25">
      <c r="A4" s="4" t="s">
        <v>15</v>
      </c>
      <c r="B4" s="4" t="s">
        <v>34</v>
      </c>
      <c r="C4" s="7" t="s">
        <v>16</v>
      </c>
      <c r="D4" s="8">
        <v>2</v>
      </c>
      <c r="E4" s="8">
        <v>100</v>
      </c>
      <c r="F4" s="8">
        <v>19.268000000000001</v>
      </c>
      <c r="G4" s="8">
        <v>70.47</v>
      </c>
      <c r="H4" s="7" t="s">
        <v>26</v>
      </c>
      <c r="I4" s="7" t="s">
        <v>27</v>
      </c>
      <c r="J4" s="5">
        <f t="shared" si="0"/>
        <v>1.9336760663889846E-3</v>
      </c>
      <c r="K4" s="5">
        <f t="shared" si="0"/>
        <v>7.0721482457147466E-3</v>
      </c>
      <c r="L4" s="5">
        <f>'1Pl13C '!$G$41*(1.805/($Q$9*2.65*202600))</f>
        <v>3.6548536404144836E-3</v>
      </c>
      <c r="M4" s="5">
        <f t="shared" ref="M4:M30" si="1">SUM(J4:L4)</f>
        <v>1.2660677952518214E-2</v>
      </c>
      <c r="N4" s="6">
        <f t="shared" ref="N4:N30" si="2">M4*10000</f>
        <v>126.60677952518213</v>
      </c>
      <c r="P4" t="s">
        <v>18</v>
      </c>
    </row>
    <row r="5" spans="1:17" x14ac:dyDescent="0.25">
      <c r="A5" s="4" t="s">
        <v>15</v>
      </c>
      <c r="B5" s="4" t="s">
        <v>34</v>
      </c>
      <c r="C5" s="7" t="s">
        <v>16</v>
      </c>
      <c r="D5" s="8">
        <v>3</v>
      </c>
      <c r="E5" s="8">
        <v>200</v>
      </c>
      <c r="F5" s="8">
        <v>30.023</v>
      </c>
      <c r="G5" s="8">
        <v>75.519000000000005</v>
      </c>
      <c r="H5" s="7" t="s">
        <v>26</v>
      </c>
      <c r="I5" s="7" t="s">
        <v>27</v>
      </c>
      <c r="J5" s="5">
        <f t="shared" si="0"/>
        <v>3.0130141447579657E-3</v>
      </c>
      <c r="K5" s="5">
        <f t="shared" si="0"/>
        <v>7.5788500548904783E-3</v>
      </c>
      <c r="L5" s="5">
        <f>'1Pl13C '!$G$41*(1.805/($Q$9*2.65*202600))</f>
        <v>3.6548536404144836E-3</v>
      </c>
      <c r="M5" s="5">
        <f t="shared" si="1"/>
        <v>1.4246717840062926E-2</v>
      </c>
      <c r="N5" s="6">
        <f t="shared" si="2"/>
        <v>142.46717840062925</v>
      </c>
      <c r="P5" t="s">
        <v>19</v>
      </c>
    </row>
    <row r="6" spans="1:17" x14ac:dyDescent="0.25">
      <c r="A6" s="4" t="s">
        <v>15</v>
      </c>
      <c r="B6" s="4" t="s">
        <v>34</v>
      </c>
      <c r="C6" s="7" t="s">
        <v>16</v>
      </c>
      <c r="D6" s="8">
        <v>4</v>
      </c>
      <c r="E6" s="8">
        <v>300</v>
      </c>
      <c r="F6" s="8">
        <v>12.067</v>
      </c>
      <c r="G6" s="8">
        <v>58.612000000000002</v>
      </c>
      <c r="H6" s="7" t="s">
        <v>26</v>
      </c>
      <c r="I6" s="7" t="s">
        <v>27</v>
      </c>
      <c r="J6" s="5">
        <f t="shared" si="0"/>
        <v>1.2110062846748949E-3</v>
      </c>
      <c r="K6" s="5">
        <f t="shared" si="0"/>
        <v>5.8821165457334009E-3</v>
      </c>
      <c r="L6" s="5">
        <f>'1Pl13C '!$G$41*(1.805/($Q$9*2.65*202600))</f>
        <v>3.6548536404144836E-3</v>
      </c>
      <c r="M6" s="5">
        <f t="shared" si="1"/>
        <v>1.0747976470822779E-2</v>
      </c>
      <c r="N6" s="6">
        <f t="shared" si="2"/>
        <v>107.47976470822779</v>
      </c>
    </row>
    <row r="7" spans="1:17" x14ac:dyDescent="0.25">
      <c r="A7" s="4" t="s">
        <v>15</v>
      </c>
      <c r="B7" s="4" t="s">
        <v>34</v>
      </c>
      <c r="C7" s="7" t="s">
        <v>16</v>
      </c>
      <c r="D7" s="8">
        <v>5</v>
      </c>
      <c r="E7" s="8">
        <v>400</v>
      </c>
      <c r="F7" s="8">
        <v>28.603000000000002</v>
      </c>
      <c r="G7" s="8">
        <v>74.337999999999994</v>
      </c>
      <c r="H7" s="7" t="s">
        <v>28</v>
      </c>
      <c r="I7" s="7" t="s">
        <v>27</v>
      </c>
      <c r="J7" s="5">
        <f t="shared" si="0"/>
        <v>2.8705073970793091E-3</v>
      </c>
      <c r="K7" s="5">
        <f t="shared" si="0"/>
        <v>7.4603285978422423E-3</v>
      </c>
      <c r="L7" s="5">
        <f>'1Pl13C '!$G$41*(1.805/($Q$9*2.65*202600))</f>
        <v>3.6548536404144836E-3</v>
      </c>
      <c r="M7" s="5">
        <f t="shared" si="1"/>
        <v>1.3985689635336035E-2</v>
      </c>
      <c r="N7" s="6">
        <f t="shared" si="2"/>
        <v>139.85689635336036</v>
      </c>
      <c r="P7" t="s">
        <v>20</v>
      </c>
    </row>
    <row r="8" spans="1:17" x14ac:dyDescent="0.25">
      <c r="A8" s="4" t="s">
        <v>15</v>
      </c>
      <c r="B8" s="4" t="s">
        <v>34</v>
      </c>
      <c r="C8" s="7" t="s">
        <v>16</v>
      </c>
      <c r="D8" s="8">
        <v>6</v>
      </c>
      <c r="E8" s="8">
        <v>500</v>
      </c>
      <c r="F8" s="8">
        <v>33.848999999999997</v>
      </c>
      <c r="G8" s="8">
        <v>76.795000000000002</v>
      </c>
      <c r="H8" s="7" t="s">
        <v>28</v>
      </c>
      <c r="I8" s="7" t="s">
        <v>27</v>
      </c>
      <c r="J8" s="5">
        <f t="shared" si="0"/>
        <v>3.3969795085738393E-3</v>
      </c>
      <c r="K8" s="5">
        <f t="shared" si="0"/>
        <v>7.7069054140721438E-3</v>
      </c>
      <c r="L8" s="5">
        <f>'1Pl13C '!$G$41*(1.805/($Q$9*2.65*202600))</f>
        <v>3.6548536404144836E-3</v>
      </c>
      <c r="M8" s="5">
        <f t="shared" si="1"/>
        <v>1.4758738563060467E-2</v>
      </c>
      <c r="N8" s="6">
        <f t="shared" si="2"/>
        <v>147.58738563060467</v>
      </c>
      <c r="P8" s="2" t="s">
        <v>34</v>
      </c>
      <c r="Q8">
        <v>3.3500000000000002E-2</v>
      </c>
    </row>
    <row r="9" spans="1:17" x14ac:dyDescent="0.25">
      <c r="A9" s="4" t="s">
        <v>15</v>
      </c>
      <c r="B9" s="4" t="s">
        <v>34</v>
      </c>
      <c r="C9" s="7" t="s">
        <v>16</v>
      </c>
      <c r="D9" s="8">
        <v>7</v>
      </c>
      <c r="E9" s="8">
        <v>600</v>
      </c>
      <c r="F9" s="8">
        <v>33.93</v>
      </c>
      <c r="G9" s="8">
        <v>80.304000000000002</v>
      </c>
      <c r="H9" s="7" t="s">
        <v>28</v>
      </c>
      <c r="I9" s="7" t="s">
        <v>27</v>
      </c>
      <c r="J9" s="5">
        <f t="shared" si="0"/>
        <v>3.4051084146033968E-3</v>
      </c>
      <c r="K9" s="5">
        <f t="shared" si="0"/>
        <v>8.0590576518217265E-3</v>
      </c>
      <c r="L9" s="5">
        <f>'1Pl13C '!$G$41*(1.805/($Q$9*2.65*202600))</f>
        <v>3.6548536404144836E-3</v>
      </c>
      <c r="M9" s="5">
        <f t="shared" si="1"/>
        <v>1.5119019706839607E-2</v>
      </c>
      <c r="N9" s="6">
        <f t="shared" si="2"/>
        <v>151.19019706839606</v>
      </c>
      <c r="P9" s="2" t="s">
        <v>57</v>
      </c>
      <c r="Q9">
        <v>4.02E-2</v>
      </c>
    </row>
    <row r="10" spans="1:17" x14ac:dyDescent="0.25">
      <c r="A10" s="12" t="s">
        <v>15</v>
      </c>
      <c r="B10" s="12" t="s">
        <v>34</v>
      </c>
      <c r="C10" s="9" t="s">
        <v>16</v>
      </c>
      <c r="D10" s="10">
        <v>8</v>
      </c>
      <c r="E10" s="10">
        <v>700</v>
      </c>
      <c r="F10" s="10">
        <v>38.012999999999998</v>
      </c>
      <c r="G10" s="10">
        <v>84.171999999999997</v>
      </c>
      <c r="H10" s="9" t="s">
        <v>28</v>
      </c>
      <c r="I10" s="9" t="s">
        <v>27</v>
      </c>
      <c r="J10" s="11">
        <f t="shared" si="0"/>
        <v>3.8148654926118157E-3</v>
      </c>
      <c r="K10" s="11">
        <f t="shared" si="0"/>
        <v>8.4472380039492222E-3</v>
      </c>
      <c r="L10" s="11">
        <f>'1Pl13C '!$G$41*(1.805/($Q$9*2.65*202600))</f>
        <v>3.6548536404144836E-3</v>
      </c>
      <c r="M10" s="11">
        <f t="shared" si="1"/>
        <v>1.5916957136975524E-2</v>
      </c>
      <c r="N10" s="12">
        <f t="shared" si="2"/>
        <v>159.16957136975523</v>
      </c>
    </row>
    <row r="11" spans="1:17" x14ac:dyDescent="0.25">
      <c r="A11" s="4" t="s">
        <v>15</v>
      </c>
      <c r="B11" s="4" t="s">
        <v>34</v>
      </c>
      <c r="C11" s="7" t="s">
        <v>16</v>
      </c>
      <c r="D11" s="8">
        <v>9</v>
      </c>
      <c r="E11" s="8">
        <v>800</v>
      </c>
      <c r="F11" s="8">
        <v>34.762999999999998</v>
      </c>
      <c r="G11" s="8">
        <v>87.066000000000003</v>
      </c>
      <c r="H11" s="7" t="s">
        <v>28</v>
      </c>
      <c r="I11" s="7" t="s">
        <v>27</v>
      </c>
      <c r="J11" s="5">
        <f t="shared" si="0"/>
        <v>3.4887056827839044E-3</v>
      </c>
      <c r="K11" s="5">
        <f t="shared" si="0"/>
        <v>8.7376707699929074E-3</v>
      </c>
      <c r="L11" s="5">
        <f>'1Pl13C '!$G$41*(1.805/($Q$9*2.65*202600))</f>
        <v>3.6548536404144836E-3</v>
      </c>
      <c r="M11" s="5">
        <f t="shared" si="1"/>
        <v>1.5881230093191295E-2</v>
      </c>
      <c r="N11" s="6">
        <f t="shared" si="2"/>
        <v>158.81230093191294</v>
      </c>
    </row>
    <row r="12" spans="1:17" x14ac:dyDescent="0.25">
      <c r="A12" s="4" t="s">
        <v>15</v>
      </c>
      <c r="B12" s="4" t="s">
        <v>34</v>
      </c>
      <c r="C12" s="7" t="s">
        <v>16</v>
      </c>
      <c r="D12" s="8">
        <v>10</v>
      </c>
      <c r="E12" s="8">
        <v>900</v>
      </c>
      <c r="F12" s="8">
        <v>35.521000000000001</v>
      </c>
      <c r="G12" s="8">
        <v>80.013000000000005</v>
      </c>
      <c r="H12" s="7" t="s">
        <v>29</v>
      </c>
      <c r="I12" s="7" t="s">
        <v>27</v>
      </c>
      <c r="J12" s="5">
        <f t="shared" si="0"/>
        <v>3.5647761861222296E-3</v>
      </c>
      <c r="K12" s="5">
        <f t="shared" si="0"/>
        <v>8.0298538042340578E-3</v>
      </c>
      <c r="L12" s="5">
        <f>'1Pl13C '!$G$41*(1.805/($Q$9*2.65*202600))</f>
        <v>3.6548536404144836E-3</v>
      </c>
      <c r="M12" s="5">
        <f t="shared" si="1"/>
        <v>1.524948363077077E-2</v>
      </c>
      <c r="N12" s="6">
        <f t="shared" si="2"/>
        <v>152.49483630770771</v>
      </c>
    </row>
    <row r="13" spans="1:17" x14ac:dyDescent="0.25">
      <c r="A13" s="4" t="s">
        <v>15</v>
      </c>
      <c r="B13" s="4" t="s">
        <v>34</v>
      </c>
      <c r="C13" s="7" t="s">
        <v>16</v>
      </c>
      <c r="D13" s="8">
        <v>11</v>
      </c>
      <c r="E13" s="8">
        <v>1000</v>
      </c>
      <c r="F13" s="8">
        <v>12.36</v>
      </c>
      <c r="G13" s="8">
        <v>66.748000000000005</v>
      </c>
      <c r="H13" s="7" t="s">
        <v>30</v>
      </c>
      <c r="I13" s="7" t="s">
        <v>27</v>
      </c>
      <c r="J13" s="5">
        <f t="shared" si="0"/>
        <v>1.2404108459916881E-3</v>
      </c>
      <c r="K13" s="5">
        <f t="shared" si="0"/>
        <v>6.6986199958133669E-3</v>
      </c>
      <c r="L13" s="5">
        <f>'1Pl13C '!$G$41*(1.805/($Q$9*2.65*202600))</f>
        <v>3.6548536404144836E-3</v>
      </c>
      <c r="M13" s="5">
        <f t="shared" si="1"/>
        <v>1.1593884482219539E-2</v>
      </c>
      <c r="N13" s="6">
        <f t="shared" si="2"/>
        <v>115.93884482219539</v>
      </c>
    </row>
    <row r="14" spans="1:17" x14ac:dyDescent="0.25">
      <c r="A14" s="4" t="s">
        <v>15</v>
      </c>
      <c r="B14" s="4" t="s">
        <v>34</v>
      </c>
      <c r="C14" s="7" t="s">
        <v>16</v>
      </c>
      <c r="D14" s="8">
        <v>12</v>
      </c>
      <c r="E14" s="8">
        <v>1100</v>
      </c>
      <c r="F14" s="8">
        <v>32.518000000000001</v>
      </c>
      <c r="G14" s="8">
        <v>82.102000000000004</v>
      </c>
      <c r="H14" s="7" t="s">
        <v>31</v>
      </c>
      <c r="I14" s="7" t="s">
        <v>27</v>
      </c>
      <c r="J14" s="5">
        <f t="shared" si="0"/>
        <v>3.2634045218412396E-3</v>
      </c>
      <c r="K14" s="5">
        <f t="shared" si="0"/>
        <v>8.239499294304984E-3</v>
      </c>
      <c r="L14" s="5">
        <f>'1Pl13C '!$G$41*(1.805/($Q$9*2.65*202600))</f>
        <v>3.6548536404144836E-3</v>
      </c>
      <c r="M14" s="5">
        <f t="shared" si="1"/>
        <v>1.5157757456560707E-2</v>
      </c>
      <c r="N14" s="6">
        <f t="shared" si="2"/>
        <v>151.57757456560708</v>
      </c>
    </row>
    <row r="15" spans="1:17" x14ac:dyDescent="0.25">
      <c r="A15" s="12" t="s">
        <v>15</v>
      </c>
      <c r="B15" s="12" t="s">
        <v>34</v>
      </c>
      <c r="C15" s="9" t="s">
        <v>16</v>
      </c>
      <c r="D15" s="10">
        <v>13</v>
      </c>
      <c r="E15" s="10">
        <v>1200</v>
      </c>
      <c r="F15" s="10">
        <v>29.276</v>
      </c>
      <c r="G15" s="10">
        <v>77.59</v>
      </c>
      <c r="H15" s="9" t="s">
        <v>30</v>
      </c>
      <c r="I15" s="9" t="s">
        <v>27</v>
      </c>
      <c r="J15" s="11">
        <f t="shared" si="0"/>
        <v>2.9380475669298274E-3</v>
      </c>
      <c r="K15" s="11">
        <f t="shared" si="0"/>
        <v>7.7866891213992798E-3</v>
      </c>
      <c r="L15" s="11">
        <f>'1Pl13C '!$G$41*(1.805/($Q$9*2.65*202600))</f>
        <v>3.6548536404144836E-3</v>
      </c>
      <c r="M15" s="11">
        <f t="shared" si="1"/>
        <v>1.4379590328743591E-2</v>
      </c>
      <c r="N15" s="12">
        <f t="shared" si="2"/>
        <v>143.79590328743592</v>
      </c>
    </row>
    <row r="16" spans="1:17" x14ac:dyDescent="0.25">
      <c r="A16" s="4" t="s">
        <v>15</v>
      </c>
      <c r="B16" s="4" t="s">
        <v>34</v>
      </c>
      <c r="C16" s="13" t="s">
        <v>25</v>
      </c>
      <c r="D16" s="14">
        <v>1</v>
      </c>
      <c r="E16" s="14">
        <v>0</v>
      </c>
      <c r="F16" s="14">
        <v>35.630000000000003</v>
      </c>
      <c r="G16" s="14">
        <v>85.953999999999994</v>
      </c>
      <c r="H16" s="13" t="s">
        <v>32</v>
      </c>
      <c r="I16" s="13" t="s">
        <v>33</v>
      </c>
      <c r="J16" s="5">
        <f t="shared" si="0"/>
        <v>3.5757150843595351E-3</v>
      </c>
      <c r="K16" s="5">
        <f t="shared" si="0"/>
        <v>8.62607393659948E-3</v>
      </c>
      <c r="L16" s="5">
        <f>'1Pl13C '!$G$41*(1.805/($Q$9*2.65*202600))</f>
        <v>3.6548536404144836E-3</v>
      </c>
      <c r="M16" s="5">
        <f t="shared" si="1"/>
        <v>1.5856642661373498E-2</v>
      </c>
      <c r="N16" s="4">
        <f t="shared" si="2"/>
        <v>158.56642661373499</v>
      </c>
    </row>
    <row r="17" spans="1:14" x14ac:dyDescent="0.25">
      <c r="A17" s="4" t="s">
        <v>22</v>
      </c>
      <c r="B17" s="4" t="s">
        <v>34</v>
      </c>
      <c r="C17" s="7" t="s">
        <v>25</v>
      </c>
      <c r="D17" s="8">
        <v>2</v>
      </c>
      <c r="E17" s="8">
        <v>100</v>
      </c>
      <c r="F17" s="8">
        <v>21.757999999999999</v>
      </c>
      <c r="G17" s="8">
        <v>70.286000000000001</v>
      </c>
      <c r="H17" s="7" t="s">
        <v>32</v>
      </c>
      <c r="I17" s="7" t="s">
        <v>33</v>
      </c>
      <c r="J17" s="5">
        <f t="shared" si="0"/>
        <v>2.1835646591494458E-3</v>
      </c>
      <c r="K17" s="5">
        <f t="shared" si="0"/>
        <v>7.053682582635259E-3</v>
      </c>
      <c r="L17" s="5">
        <f>'1Pl13C '!$G$41*(1.805/($Q$9*2.65*202600))</f>
        <v>3.6548536404144836E-3</v>
      </c>
      <c r="M17" s="5">
        <f t="shared" si="1"/>
        <v>1.2892100882199187E-2</v>
      </c>
      <c r="N17" s="6">
        <f t="shared" si="2"/>
        <v>128.92100882199188</v>
      </c>
    </row>
    <row r="18" spans="1:14" x14ac:dyDescent="0.25">
      <c r="A18" s="4" t="s">
        <v>23</v>
      </c>
      <c r="B18" s="4" t="s">
        <v>34</v>
      </c>
      <c r="C18" s="7" t="s">
        <v>25</v>
      </c>
      <c r="D18" s="8">
        <v>3</v>
      </c>
      <c r="E18" s="8">
        <v>200</v>
      </c>
      <c r="F18" s="8">
        <v>19.670000000000002</v>
      </c>
      <c r="G18" s="8">
        <v>70.558999999999997</v>
      </c>
      <c r="H18" s="7" t="s">
        <v>32</v>
      </c>
      <c r="I18" s="7" t="s">
        <v>33</v>
      </c>
      <c r="J18" s="5">
        <f t="shared" si="0"/>
        <v>1.9740195259430834E-3</v>
      </c>
      <c r="K18" s="5">
        <f t="shared" si="0"/>
        <v>7.081080006660803E-3</v>
      </c>
      <c r="L18" s="5">
        <f>'1Pl13C '!$G$41*(1.805/($Q$9*2.65*202600))</f>
        <v>3.6548536404144836E-3</v>
      </c>
      <c r="M18" s="5">
        <f t="shared" si="1"/>
        <v>1.270995317301837E-2</v>
      </c>
      <c r="N18" s="6">
        <f t="shared" si="2"/>
        <v>127.0995317301837</v>
      </c>
    </row>
    <row r="19" spans="1:14" x14ac:dyDescent="0.25">
      <c r="A19" s="4" t="s">
        <v>24</v>
      </c>
      <c r="B19" s="4" t="s">
        <v>34</v>
      </c>
      <c r="C19" s="7" t="s">
        <v>25</v>
      </c>
      <c r="D19" s="8">
        <v>4</v>
      </c>
      <c r="E19" s="8">
        <v>300</v>
      </c>
      <c r="F19" s="8">
        <v>29.440999999999999</v>
      </c>
      <c r="G19" s="8">
        <v>82.644999999999996</v>
      </c>
      <c r="H19" s="7" t="s">
        <v>32</v>
      </c>
      <c r="I19" s="7" t="s">
        <v>33</v>
      </c>
      <c r="J19" s="5">
        <f t="shared" si="0"/>
        <v>2.9546064495826288E-3</v>
      </c>
      <c r="K19" s="5">
        <f t="shared" si="0"/>
        <v>8.2939930717623837E-3</v>
      </c>
      <c r="L19" s="5">
        <f>'1Pl13C '!$G$41*(1.805/($Q$9*2.65*202600))</f>
        <v>3.6548536404144836E-3</v>
      </c>
      <c r="M19" s="5">
        <f t="shared" si="1"/>
        <v>1.4903453161759495E-2</v>
      </c>
      <c r="N19" s="6">
        <f t="shared" si="2"/>
        <v>149.03453161759495</v>
      </c>
    </row>
    <row r="20" spans="1:14" x14ac:dyDescent="0.25">
      <c r="A20" s="12" t="s">
        <v>15</v>
      </c>
      <c r="B20" s="12" t="s">
        <v>34</v>
      </c>
      <c r="C20" s="9" t="s">
        <v>25</v>
      </c>
      <c r="D20" s="10">
        <v>5</v>
      </c>
      <c r="E20" s="10">
        <v>400</v>
      </c>
      <c r="F20" s="10">
        <v>19.170999999999999</v>
      </c>
      <c r="G20" s="10">
        <v>64.665000000000006</v>
      </c>
      <c r="H20" s="9" t="s">
        <v>32</v>
      </c>
      <c r="I20" s="9" t="s">
        <v>33</v>
      </c>
      <c r="J20" s="11">
        <f t="shared" si="0"/>
        <v>1.9239414505264284E-3</v>
      </c>
      <c r="K20" s="11">
        <f t="shared" si="0"/>
        <v>6.4895766469298165E-3</v>
      </c>
      <c r="L20" s="11">
        <f>'1Pl13C '!$G$41*(1.805/($Q$9*2.65*202600))</f>
        <v>3.6548536404144836E-3</v>
      </c>
      <c r="M20" s="11">
        <f t="shared" si="1"/>
        <v>1.2068371737870728E-2</v>
      </c>
      <c r="N20" s="12">
        <f t="shared" si="2"/>
        <v>120.68371737870727</v>
      </c>
    </row>
    <row r="21" spans="1:14" x14ac:dyDescent="0.25">
      <c r="A21" s="12" t="s">
        <v>15</v>
      </c>
      <c r="B21" s="12" t="s">
        <v>34</v>
      </c>
      <c r="C21" s="9" t="s">
        <v>25</v>
      </c>
      <c r="D21" s="10">
        <v>6</v>
      </c>
      <c r="E21" s="10">
        <v>500</v>
      </c>
      <c r="F21" s="10">
        <v>23.497</v>
      </c>
      <c r="G21" s="10">
        <v>75.433000000000007</v>
      </c>
      <c r="H21" s="9" t="s">
        <v>32</v>
      </c>
      <c r="I21" s="9" t="s">
        <v>33</v>
      </c>
      <c r="J21" s="11">
        <f t="shared" si="0"/>
        <v>2.3580852466235191E-3</v>
      </c>
      <c r="K21" s="11">
        <f t="shared" si="0"/>
        <v>7.5702193645381093E-3</v>
      </c>
      <c r="L21" s="11">
        <f>'1Pl13C '!$G$41*(1.805/($Q$9*2.65*202600))</f>
        <v>3.6548536404144836E-3</v>
      </c>
      <c r="M21" s="11">
        <f>SUM(J21:L21)</f>
        <v>1.3583158251576112E-2</v>
      </c>
      <c r="N21" s="12">
        <f t="shared" si="2"/>
        <v>135.83158251576111</v>
      </c>
    </row>
    <row r="22" spans="1:14" x14ac:dyDescent="0.25">
      <c r="A22" s="4" t="s">
        <v>15</v>
      </c>
      <c r="B22" s="4" t="s">
        <v>34</v>
      </c>
      <c r="C22" s="7" t="s">
        <v>25</v>
      </c>
      <c r="D22" s="8">
        <v>7</v>
      </c>
      <c r="E22" s="8">
        <v>600</v>
      </c>
      <c r="F22" s="8">
        <v>23.027999999999999</v>
      </c>
      <c r="G22" s="8">
        <v>72.346999999999994</v>
      </c>
      <c r="H22" s="7" t="s">
        <v>32</v>
      </c>
      <c r="I22" s="7" t="s">
        <v>33</v>
      </c>
      <c r="J22" s="5">
        <f t="shared" si="0"/>
        <v>2.3110178771437377E-3</v>
      </c>
      <c r="K22" s="5">
        <f t="shared" si="0"/>
        <v>7.2605180804984357E-3</v>
      </c>
      <c r="L22" s="5">
        <f>'1Pl13C '!$G$41*(1.805/($Q$9*2.65*202600))</f>
        <v>3.6548536404144836E-3</v>
      </c>
      <c r="M22" s="5">
        <f t="shared" si="1"/>
        <v>1.3226389598056656E-2</v>
      </c>
      <c r="N22" s="6">
        <f t="shared" si="2"/>
        <v>132.26389598056656</v>
      </c>
    </row>
    <row r="23" spans="1:14" x14ac:dyDescent="0.25">
      <c r="A23" s="4" t="s">
        <v>15</v>
      </c>
      <c r="B23" s="4" t="s">
        <v>34</v>
      </c>
      <c r="C23" s="7" t="s">
        <v>25</v>
      </c>
      <c r="D23" s="8">
        <v>8</v>
      </c>
      <c r="E23" s="8">
        <v>700</v>
      </c>
      <c r="F23" s="8">
        <v>26.716000000000001</v>
      </c>
      <c r="G23" s="8">
        <v>75.548000000000002</v>
      </c>
      <c r="H23" s="7" t="s">
        <v>32</v>
      </c>
      <c r="I23" s="7" t="s">
        <v>33</v>
      </c>
      <c r="J23" s="5">
        <f t="shared" si="0"/>
        <v>2.6811339936499957E-3</v>
      </c>
      <c r="K23" s="5">
        <f t="shared" si="0"/>
        <v>7.5817604039627885E-3</v>
      </c>
      <c r="L23" s="5">
        <f>'1Pl13C '!$G$41*(1.805/($Q$9*2.65*202600))</f>
        <v>3.6548536404144836E-3</v>
      </c>
      <c r="M23" s="5">
        <f t="shared" si="1"/>
        <v>1.3917748038027268E-2</v>
      </c>
      <c r="N23" s="6">
        <f t="shared" si="2"/>
        <v>139.17748038027267</v>
      </c>
    </row>
    <row r="24" spans="1:14" x14ac:dyDescent="0.25">
      <c r="A24" s="4" t="s">
        <v>15</v>
      </c>
      <c r="B24" s="4" t="s">
        <v>34</v>
      </c>
      <c r="C24" s="7" t="s">
        <v>25</v>
      </c>
      <c r="D24" s="8">
        <v>9</v>
      </c>
      <c r="E24" s="8">
        <v>800</v>
      </c>
      <c r="F24" s="8">
        <v>25.608000000000001</v>
      </c>
      <c r="G24" s="8">
        <v>76.103999999999999</v>
      </c>
      <c r="H24" s="7" t="s">
        <v>32</v>
      </c>
      <c r="I24" s="7" t="s">
        <v>33</v>
      </c>
      <c r="J24" s="5">
        <f t="shared" si="0"/>
        <v>2.5699385877148181E-3</v>
      </c>
      <c r="K24" s="5">
        <f t="shared" si="0"/>
        <v>7.6375588206595022E-3</v>
      </c>
      <c r="L24" s="5">
        <f>'1Pl13C '!$G$41*(1.805/($Q$9*2.65*202600))</f>
        <v>3.6548536404144836E-3</v>
      </c>
      <c r="M24" s="5">
        <f t="shared" si="1"/>
        <v>1.3862351048788803E-2</v>
      </c>
      <c r="N24" s="6">
        <f t="shared" si="2"/>
        <v>138.62351048788804</v>
      </c>
    </row>
    <row r="25" spans="1:14" x14ac:dyDescent="0.25">
      <c r="A25" s="4" t="s">
        <v>15</v>
      </c>
      <c r="B25" s="4" t="s">
        <v>34</v>
      </c>
      <c r="C25" s="7" t="s">
        <v>25</v>
      </c>
      <c r="D25" s="8">
        <v>10</v>
      </c>
      <c r="E25" s="8">
        <v>900</v>
      </c>
      <c r="F25" s="8">
        <v>22.411999999999999</v>
      </c>
      <c r="G25" s="8">
        <v>86.265000000000001</v>
      </c>
      <c r="H25" s="7" t="s">
        <v>32</v>
      </c>
      <c r="I25" s="7" t="s">
        <v>33</v>
      </c>
      <c r="J25" s="5">
        <f t="shared" si="0"/>
        <v>2.2491980485732782E-3</v>
      </c>
      <c r="K25" s="5">
        <f t="shared" si="0"/>
        <v>8.6572849214783965E-3</v>
      </c>
      <c r="L25" s="5">
        <f>'1Pl13C '!$G$41*(1.805/($Q$9*2.65*202600))</f>
        <v>3.6548536404144836E-3</v>
      </c>
      <c r="M25" s="5">
        <f t="shared" si="1"/>
        <v>1.4561336610466158E-2</v>
      </c>
      <c r="N25" s="6">
        <f t="shared" si="2"/>
        <v>145.61336610466157</v>
      </c>
    </row>
    <row r="26" spans="1:14" x14ac:dyDescent="0.25">
      <c r="A26" s="4" t="s">
        <v>15</v>
      </c>
      <c r="B26" s="4" t="s">
        <v>34</v>
      </c>
      <c r="C26" s="7" t="s">
        <v>25</v>
      </c>
      <c r="D26" s="8">
        <v>11</v>
      </c>
      <c r="E26" s="8">
        <v>1000</v>
      </c>
      <c r="F26" s="8">
        <v>29.196999999999999</v>
      </c>
      <c r="G26" s="8">
        <v>75.864000000000004</v>
      </c>
      <c r="H26" s="7" t="s">
        <v>32</v>
      </c>
      <c r="I26" s="7" t="s">
        <v>33</v>
      </c>
      <c r="J26" s="5">
        <f t="shared" si="0"/>
        <v>2.9301193746293949E-3</v>
      </c>
      <c r="K26" s="5">
        <f t="shared" si="0"/>
        <v>7.6134731731645183E-3</v>
      </c>
      <c r="L26" s="5">
        <f>'1Pl13C '!$G$41*(1.805/($Q$9*2.65*202600))</f>
        <v>3.6548536404144836E-3</v>
      </c>
      <c r="M26" s="5">
        <f t="shared" si="1"/>
        <v>1.4198446188208397E-2</v>
      </c>
      <c r="N26" s="6">
        <f t="shared" si="2"/>
        <v>141.98446188208396</v>
      </c>
    </row>
    <row r="27" spans="1:14" x14ac:dyDescent="0.25">
      <c r="A27" s="4" t="s">
        <v>15</v>
      </c>
      <c r="B27" s="4" t="s">
        <v>34</v>
      </c>
      <c r="C27" s="13" t="s">
        <v>25</v>
      </c>
      <c r="D27" s="14">
        <v>12</v>
      </c>
      <c r="E27" s="14">
        <v>1100</v>
      </c>
      <c r="F27" s="14">
        <v>55.893000000000001</v>
      </c>
      <c r="G27" s="14">
        <v>109.706</v>
      </c>
      <c r="H27" s="13" t="s">
        <v>32</v>
      </c>
      <c r="I27" s="13" t="s">
        <v>33</v>
      </c>
      <c r="J27" s="5">
        <f t="shared" si="0"/>
        <v>5.6092462309881418E-3</v>
      </c>
      <c r="K27" s="5">
        <f t="shared" si="0"/>
        <v>1.1009750183686421E-2</v>
      </c>
      <c r="L27" s="5">
        <f>'1Pl13C '!$G$41*(1.805/($Q$9*2.65*202600))</f>
        <v>3.6548536404144836E-3</v>
      </c>
      <c r="M27" s="5">
        <f t="shared" si="1"/>
        <v>2.0273850055089047E-2</v>
      </c>
      <c r="N27" s="4">
        <f t="shared" si="2"/>
        <v>202.73850055089048</v>
      </c>
    </row>
    <row r="28" spans="1:14" x14ac:dyDescent="0.25">
      <c r="A28" s="12" t="s">
        <v>15</v>
      </c>
      <c r="B28" s="12" t="s">
        <v>34</v>
      </c>
      <c r="C28" s="9" t="s">
        <v>25</v>
      </c>
      <c r="D28" s="10">
        <v>13</v>
      </c>
      <c r="E28" s="10">
        <v>1200</v>
      </c>
      <c r="F28" s="10">
        <v>75.114000000000004</v>
      </c>
      <c r="G28" s="10">
        <v>125.83799999999999</v>
      </c>
      <c r="H28" s="9" t="s">
        <v>32</v>
      </c>
      <c r="I28" s="9" t="s">
        <v>33</v>
      </c>
      <c r="J28" s="11">
        <f t="shared" ref="J28:K30" si="3">(F28)*(1.805/($Q$8*2.65*202600))</f>
        <v>7.5382055247426921E-3</v>
      </c>
      <c r="K28" s="11">
        <f t="shared" si="3"/>
        <v>1.2628707122807611E-2</v>
      </c>
      <c r="L28" s="11">
        <f>'1Pl13C '!$G$41*(1.805/($Q$9*2.65*202600))</f>
        <v>3.6548536404144836E-3</v>
      </c>
      <c r="M28" s="11">
        <f t="shared" si="1"/>
        <v>2.3821766287964789E-2</v>
      </c>
      <c r="N28" s="12">
        <f t="shared" si="2"/>
        <v>238.21766287964789</v>
      </c>
    </row>
    <row r="29" spans="1:14" x14ac:dyDescent="0.25">
      <c r="A29" s="4" t="s">
        <v>15</v>
      </c>
      <c r="B29" s="4" t="s">
        <v>34</v>
      </c>
      <c r="C29" s="7" t="s">
        <v>25</v>
      </c>
      <c r="D29" s="8">
        <v>14</v>
      </c>
      <c r="E29" s="8">
        <v>1300</v>
      </c>
      <c r="F29" s="8">
        <v>24.734000000000002</v>
      </c>
      <c r="G29" s="8">
        <v>78.536000000000001</v>
      </c>
      <c r="H29" s="7" t="s">
        <v>32</v>
      </c>
      <c r="I29" s="7" t="s">
        <v>33</v>
      </c>
      <c r="J29" s="5">
        <f t="shared" si="3"/>
        <v>2.4822266880872509E-3</v>
      </c>
      <c r="K29" s="5">
        <f t="shared" si="3"/>
        <v>7.8816267152753416E-3</v>
      </c>
      <c r="L29" s="5">
        <f>'1Pl13C '!$G$41*(1.805/($Q$9*2.65*202600))</f>
        <v>3.6548536404144836E-3</v>
      </c>
      <c r="M29" s="5">
        <f t="shared" si="1"/>
        <v>1.4018707043777076E-2</v>
      </c>
      <c r="N29" s="6">
        <f t="shared" si="2"/>
        <v>140.18707043777076</v>
      </c>
    </row>
    <row r="30" spans="1:14" x14ac:dyDescent="0.25">
      <c r="A30" s="4" t="s">
        <v>15</v>
      </c>
      <c r="B30" s="4" t="s">
        <v>34</v>
      </c>
      <c r="C30" s="7" t="s">
        <v>25</v>
      </c>
      <c r="D30" s="8">
        <v>15</v>
      </c>
      <c r="E30" s="8">
        <v>1400</v>
      </c>
      <c r="F30" s="8">
        <v>25</v>
      </c>
      <c r="G30" s="8">
        <v>76.841999999999999</v>
      </c>
      <c r="H30" s="7" t="s">
        <v>32</v>
      </c>
      <c r="I30" s="7" t="s">
        <v>33</v>
      </c>
      <c r="J30" s="5">
        <f t="shared" si="3"/>
        <v>2.508921614060858E-3</v>
      </c>
      <c r="K30" s="5">
        <f t="shared" si="3"/>
        <v>7.7116221867065786E-3</v>
      </c>
      <c r="L30" s="5">
        <f>'1Pl13C '!$G$41*(1.805/($Q$9*2.65*202600))</f>
        <v>3.6548536404144836E-3</v>
      </c>
      <c r="M30" s="5">
        <f t="shared" si="1"/>
        <v>1.387539744118192E-2</v>
      </c>
      <c r="N30" s="6">
        <f t="shared" si="2"/>
        <v>138.7539744118192</v>
      </c>
    </row>
    <row r="31" spans="1:14" x14ac:dyDescent="0.25">
      <c r="A31" s="4" t="s">
        <v>15</v>
      </c>
      <c r="B31" s="4" t="s">
        <v>34</v>
      </c>
      <c r="C31" s="7" t="s">
        <v>25</v>
      </c>
      <c r="D31" s="8">
        <v>16</v>
      </c>
      <c r="E31" s="8">
        <v>1500</v>
      </c>
      <c r="F31" s="8">
        <v>26.073</v>
      </c>
      <c r="G31" s="8">
        <v>79.69</v>
      </c>
      <c r="H31" s="7" t="s">
        <v>32</v>
      </c>
      <c r="I31" s="7" t="s">
        <v>33</v>
      </c>
      <c r="J31" s="5">
        <f t="shared" ref="J31:J32" si="4">(F31)*(1.805/($Q$8*2.65*202600))</f>
        <v>2.6166045297363501E-3</v>
      </c>
      <c r="K31" s="5">
        <f t="shared" ref="K31:K32" si="5">(G31)*(1.805/($Q$8*2.65*202600))</f>
        <v>7.9974385369803915E-3</v>
      </c>
      <c r="L31" s="5">
        <f>'1Pl13C '!$G$41*(1.805/($Q$9*2.65*202600))</f>
        <v>3.6548536404144836E-3</v>
      </c>
      <c r="M31" s="5">
        <f t="shared" ref="M31:M32" si="6">SUM(J31:L31)</f>
        <v>1.4268896707131225E-2</v>
      </c>
      <c r="N31" s="6">
        <f t="shared" ref="N31:N32" si="7">M31*10000</f>
        <v>142.68896707131225</v>
      </c>
    </row>
    <row r="32" spans="1:14" x14ac:dyDescent="0.25">
      <c r="A32" s="12" t="s">
        <v>15</v>
      </c>
      <c r="B32" s="12" t="s">
        <v>34</v>
      </c>
      <c r="C32" s="9" t="s">
        <v>25</v>
      </c>
      <c r="D32" s="10">
        <v>17</v>
      </c>
      <c r="E32" s="10">
        <v>1600</v>
      </c>
      <c r="F32" s="10">
        <v>78.555999999999997</v>
      </c>
      <c r="G32" s="10">
        <v>128.15199999999999</v>
      </c>
      <c r="H32" s="9" t="s">
        <v>32</v>
      </c>
      <c r="I32" s="9" t="s">
        <v>33</v>
      </c>
      <c r="J32" s="11">
        <f t="shared" si="4"/>
        <v>7.8836338525665912E-3</v>
      </c>
      <c r="K32" s="11">
        <f t="shared" si="5"/>
        <v>1.2860932907405082E-2</v>
      </c>
      <c r="L32" s="11">
        <f>'1Pl13C '!$G$41*(1.805/($Q$9*2.65*202600))</f>
        <v>3.6548536404144836E-3</v>
      </c>
      <c r="M32" s="11">
        <f t="shared" si="6"/>
        <v>2.439942040038616E-2</v>
      </c>
      <c r="N32" s="12">
        <f t="shared" si="7"/>
        <v>243.9942040038616</v>
      </c>
    </row>
    <row r="33" spans="4:17" x14ac:dyDescent="0.25">
      <c r="D33" s="1"/>
      <c r="E33" s="1"/>
      <c r="Q33" s="2" t="s">
        <v>58</v>
      </c>
    </row>
    <row r="34" spans="4:17" x14ac:dyDescent="0.25">
      <c r="D34" s="1"/>
      <c r="E34" s="17" t="s">
        <v>62</v>
      </c>
      <c r="F34" s="1">
        <f>AVERAGE(F3:F9,F11:F14)</f>
        <v>26.358090909090915</v>
      </c>
      <c r="G34" s="1">
        <f>AVERAGE(G3:G9,G11:G14)</f>
        <v>74.325727272727292</v>
      </c>
      <c r="N34" s="1"/>
    </row>
    <row r="35" spans="4:17" x14ac:dyDescent="0.25">
      <c r="D35" s="1"/>
      <c r="E35" s="17" t="s">
        <v>63</v>
      </c>
      <c r="F35" s="2">
        <f>AVERAGE(F16:F19,F29:F31,F22:F27)</f>
        <v>28.089230769230767</v>
      </c>
      <c r="G35" s="2">
        <f>AVERAGE(G16:G19,G29:G31,G22:G27)</f>
        <v>80.026615384615383</v>
      </c>
    </row>
    <row r="36" spans="4:17" x14ac:dyDescent="0.25">
      <c r="D36" s="1"/>
      <c r="E36" s="1"/>
    </row>
    <row r="37" spans="4:17" x14ac:dyDescent="0.25">
      <c r="D37" s="1"/>
      <c r="E37" s="1"/>
    </row>
    <row r="38" spans="4:17" x14ac:dyDescent="0.25">
      <c r="D38" s="1"/>
      <c r="E3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1Pl13C </vt:lpstr>
      <vt:lpstr>1Pl13P 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2022-05-03T15:08:03Z</dcterms:created>
  <dcterms:modified xsi:type="dcterms:W3CDTF">2022-11-13T22:09:02Z</dcterms:modified>
</cp:coreProperties>
</file>