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 Castilla\Documents\Master Thesis\1 Project\1 Manuscript\Thesis\Appendix E. Water in feldspar\"/>
    </mc:Choice>
  </mc:AlternateContent>
  <xr:revisionPtr revIDLastSave="0" documentId="13_ncr:1_{9D03F842-D223-4AD5-B616-AEB9659768F9}" xr6:coauthVersionLast="36" xr6:coauthVersionMax="36" xr10:uidLastSave="{00000000-0000-0000-0000-000000000000}"/>
  <bookViews>
    <workbookView xWindow="0" yWindow="0" windowWidth="25200" windowHeight="11775" xr2:uid="{B6F288D8-8EE3-4620-AC87-4BD246ED16DC}"/>
  </bookViews>
  <sheets>
    <sheet name="1Pl14C " sheetId="1" r:id="rId1"/>
    <sheet name="1Pl14P 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2" l="1"/>
  <c r="G40" i="2"/>
  <c r="G39" i="2"/>
  <c r="F41" i="2"/>
  <c r="F40" i="2"/>
  <c r="F39" i="2"/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M33" i="2" s="1"/>
  <c r="N33" i="2" s="1"/>
  <c r="L34" i="2"/>
  <c r="L35" i="2"/>
  <c r="L36" i="2"/>
  <c r="L37" i="2"/>
  <c r="L38" i="2"/>
  <c r="L3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" i="1"/>
  <c r="J28" i="2"/>
  <c r="M28" i="2" s="1"/>
  <c r="N28" i="2" s="1"/>
  <c r="K28" i="2"/>
  <c r="J29" i="2"/>
  <c r="K29" i="2"/>
  <c r="M29" i="2"/>
  <c r="N29" i="2" s="1"/>
  <c r="J30" i="2"/>
  <c r="K30" i="2"/>
  <c r="J31" i="2"/>
  <c r="M31" i="2" s="1"/>
  <c r="N31" i="2" s="1"/>
  <c r="K31" i="2"/>
  <c r="J32" i="2"/>
  <c r="K32" i="2"/>
  <c r="J33" i="2"/>
  <c r="K33" i="2"/>
  <c r="J34" i="2"/>
  <c r="K34" i="2"/>
  <c r="J35" i="2"/>
  <c r="K35" i="2"/>
  <c r="J36" i="2"/>
  <c r="K36" i="2"/>
  <c r="M36" i="2"/>
  <c r="N36" i="2" s="1"/>
  <c r="J37" i="2"/>
  <c r="K37" i="2"/>
  <c r="J38" i="2"/>
  <c r="K38" i="2"/>
  <c r="M35" i="2" l="1"/>
  <c r="N35" i="2" s="1"/>
  <c r="M38" i="2"/>
  <c r="N38" i="2" s="1"/>
  <c r="M32" i="2"/>
  <c r="N32" i="2" s="1"/>
  <c r="M37" i="2"/>
  <c r="N37" i="2" s="1"/>
  <c r="M34" i="2"/>
  <c r="N34" i="2" s="1"/>
  <c r="M30" i="2"/>
  <c r="N30" i="2" s="1"/>
  <c r="F27" i="1"/>
  <c r="J22" i="2" l="1"/>
  <c r="K16" i="1"/>
  <c r="J15" i="1"/>
  <c r="K4" i="2"/>
  <c r="J3" i="2"/>
  <c r="G28" i="1" l="1"/>
  <c r="G27" i="1"/>
  <c r="F28" i="1"/>
  <c r="K3" i="2" l="1"/>
  <c r="K27" i="2" l="1"/>
  <c r="J27" i="2"/>
  <c r="K26" i="2"/>
  <c r="J26" i="2"/>
  <c r="K25" i="2"/>
  <c r="J25" i="2"/>
  <c r="K24" i="2"/>
  <c r="J24" i="2"/>
  <c r="K23" i="2"/>
  <c r="J23" i="2"/>
  <c r="K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J4" i="2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J16" i="1"/>
  <c r="K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M15" i="1" l="1"/>
  <c r="N15" i="1" s="1"/>
  <c r="M19" i="1"/>
  <c r="N19" i="1" s="1"/>
  <c r="M23" i="1"/>
  <c r="N23" i="1" s="1"/>
  <c r="M4" i="1"/>
  <c r="N4" i="1" s="1"/>
  <c r="M8" i="1"/>
  <c r="N8" i="1" s="1"/>
  <c r="M12" i="1"/>
  <c r="N12" i="1" s="1"/>
  <c r="M20" i="1"/>
  <c r="N20" i="1" s="1"/>
  <c r="M24" i="1"/>
  <c r="N24" i="1" s="1"/>
  <c r="M13" i="2"/>
  <c r="N13" i="2" s="1"/>
  <c r="M9" i="1"/>
  <c r="N9" i="1" s="1"/>
  <c r="M22" i="2"/>
  <c r="N22" i="2" s="1"/>
  <c r="M11" i="2"/>
  <c r="N11" i="2" s="1"/>
  <c r="M24" i="2"/>
  <c r="N24" i="2" s="1"/>
  <c r="M14" i="2"/>
  <c r="N14" i="2" s="1"/>
  <c r="M18" i="2"/>
  <c r="N18" i="2" s="1"/>
  <c r="M23" i="2"/>
  <c r="N23" i="2" s="1"/>
  <c r="M25" i="1"/>
  <c r="N25" i="1" s="1"/>
  <c r="M10" i="1"/>
  <c r="N10" i="1" s="1"/>
  <c r="M14" i="1"/>
  <c r="N14" i="1" s="1"/>
  <c r="M18" i="1"/>
  <c r="N18" i="1" s="1"/>
  <c r="M3" i="1"/>
  <c r="N3" i="1" s="1"/>
  <c r="M7" i="1"/>
  <c r="N7" i="1" s="1"/>
  <c r="M11" i="1"/>
  <c r="N11" i="1" s="1"/>
  <c r="M17" i="1"/>
  <c r="N17" i="1" s="1"/>
  <c r="M21" i="1"/>
  <c r="N21" i="1" s="1"/>
  <c r="M22" i="1"/>
  <c r="N22" i="1" s="1"/>
  <c r="M16" i="1"/>
  <c r="N16" i="1" s="1"/>
  <c r="M5" i="1"/>
  <c r="N5" i="1" s="1"/>
  <c r="M6" i="1"/>
  <c r="N6" i="1" s="1"/>
  <c r="M13" i="1"/>
  <c r="N13" i="1" s="1"/>
  <c r="M6" i="2"/>
  <c r="N6" i="2" s="1"/>
  <c r="M10" i="2"/>
  <c r="N10" i="2" s="1"/>
  <c r="M25" i="2"/>
  <c r="N25" i="2" s="1"/>
  <c r="M7" i="2"/>
  <c r="N7" i="2" s="1"/>
  <c r="M26" i="2"/>
  <c r="N26" i="2" s="1"/>
  <c r="M19" i="2"/>
  <c r="N19" i="2" s="1"/>
  <c r="M15" i="2"/>
  <c r="N15" i="2" s="1"/>
  <c r="M4" i="2"/>
  <c r="N4" i="2" s="1"/>
  <c r="M12" i="2"/>
  <c r="N12" i="2" s="1"/>
  <c r="M17" i="2"/>
  <c r="N17" i="2" s="1"/>
  <c r="M5" i="2"/>
  <c r="N5" i="2" s="1"/>
  <c r="M21" i="2"/>
  <c r="N21" i="2" s="1"/>
  <c r="M3" i="2"/>
  <c r="N3" i="2" s="1"/>
  <c r="M20" i="2"/>
  <c r="N20" i="2" s="1"/>
  <c r="M16" i="2"/>
  <c r="N16" i="2" s="1"/>
  <c r="M8" i="2"/>
  <c r="N8" i="2" s="1"/>
  <c r="M9" i="2"/>
  <c r="N9" i="2" s="1"/>
  <c r="M27" i="2"/>
  <c r="N27" i="2" s="1"/>
</calcChain>
</file>

<file path=xl/sharedStrings.xml><?xml version="1.0" encoding="utf-8"?>
<sst xmlns="http://schemas.openxmlformats.org/spreadsheetml/2006/main" count="323" uniqueCount="49">
  <si>
    <t>Profile_0</t>
  </si>
  <si>
    <t>Profile_90</t>
  </si>
  <si>
    <t>Sample</t>
  </si>
  <si>
    <t xml:space="preserve">Crystal </t>
  </si>
  <si>
    <t>Name</t>
  </si>
  <si>
    <t>Point</t>
  </si>
  <si>
    <t>Distance</t>
  </si>
  <si>
    <t>Area (cm2)</t>
  </si>
  <si>
    <t>Baseline</t>
  </si>
  <si>
    <t>X</t>
  </si>
  <si>
    <t>Y</t>
  </si>
  <si>
    <t>Z</t>
  </si>
  <si>
    <t>Total water (%)</t>
  </si>
  <si>
    <t>Total water (ppm)</t>
  </si>
  <si>
    <t>c (wt% H2O) = Abstot × 1.805/[t·D·I]</t>
  </si>
  <si>
    <t>CMV8Ad2PB1</t>
  </si>
  <si>
    <t>NS</t>
  </si>
  <si>
    <t>Abstotal= sum of areas</t>
  </si>
  <si>
    <t>D= 2.65 g/cm3</t>
  </si>
  <si>
    <t>I = 202600 ± 20260 L·mol–1 H2O cm–2</t>
  </si>
  <si>
    <t>t=thickness</t>
  </si>
  <si>
    <t>EW</t>
  </si>
  <si>
    <t>CMV8Ad2PB2</t>
  </si>
  <si>
    <t>CMV8Ad2PB3</t>
  </si>
  <si>
    <t>CMV8Ad2PB4</t>
  </si>
  <si>
    <t xml:space="preserve"> </t>
  </si>
  <si>
    <t>3718-2699</t>
  </si>
  <si>
    <t>3682-2715</t>
  </si>
  <si>
    <t>3745-2696</t>
  </si>
  <si>
    <t>3738-2584</t>
  </si>
  <si>
    <t>Pl14_P</t>
  </si>
  <si>
    <t>3742-2832</t>
  </si>
  <si>
    <t>3752-2615</t>
  </si>
  <si>
    <t>3742-2389</t>
  </si>
  <si>
    <t>3752-2682</t>
  </si>
  <si>
    <t>3642-2545</t>
  </si>
  <si>
    <t>3742-2660</t>
  </si>
  <si>
    <t>3752-2538</t>
  </si>
  <si>
    <t>3720-2693</t>
  </si>
  <si>
    <t>3742-2657</t>
  </si>
  <si>
    <t>Pl14_C</t>
  </si>
  <si>
    <t>C_0</t>
  </si>
  <si>
    <t>P_0</t>
  </si>
  <si>
    <t>3716-2552</t>
  </si>
  <si>
    <t>3735-2531</t>
  </si>
  <si>
    <t>C_90</t>
  </si>
  <si>
    <t>P_90</t>
  </si>
  <si>
    <t>Average NS</t>
  </si>
  <si>
    <t>Average 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</si>
</sst>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 applyBorder="1"/>
    <xf numFmtId="0" fontId="0" fillId="0" borderId="0" xfId="0" applyFill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0" fillId="0" borderId="1" xfId="0" applyFill="1" applyBorder="1"/>
    <xf numFmtId="0" fontId="0" fillId="2" borderId="4" xfId="0" applyFill="1" applyBorder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164" fontId="0" fillId="2" borderId="5" xfId="0" applyNumberFormat="1" applyFill="1" applyBorder="1"/>
    <xf numFmtId="164" fontId="0" fillId="2" borderId="1" xfId="0" applyNumberFormat="1" applyFill="1" applyBorder="1"/>
    <xf numFmtId="0" fontId="0" fillId="2" borderId="1" xfId="0" applyFill="1" applyBorder="1"/>
    <xf numFmtId="0" fontId="0" fillId="0" borderId="4" xfId="0" applyFill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64" fontId="0" fillId="0" borderId="5" xfId="0" applyNumberFormat="1" applyFill="1" applyBorder="1"/>
    <xf numFmtId="164" fontId="0" fillId="0" borderId="1" xfId="0" applyNumberFormat="1" applyFill="1" applyBorder="1"/>
    <xf numFmtId="0" fontId="0" fillId="0" borderId="1" xfId="0" applyBorder="1"/>
    <xf numFmtId="0" fontId="0" fillId="0" borderId="6" xfId="0" applyFill="1" applyBorder="1"/>
    <xf numFmtId="164" fontId="0" fillId="0" borderId="7" xfId="0" applyNumberFormat="1" applyFill="1" applyBorder="1"/>
    <xf numFmtId="164" fontId="0" fillId="0" borderId="6" xfId="0" applyNumberFormat="1" applyFill="1" applyBorder="1"/>
    <xf numFmtId="0" fontId="0" fillId="0" borderId="8" xfId="0" applyFill="1" applyBorder="1"/>
    <xf numFmtId="164" fontId="0" fillId="0" borderId="9" xfId="0" applyNumberFormat="1" applyFill="1" applyBorder="1"/>
    <xf numFmtId="164" fontId="0" fillId="0" borderId="8" xfId="0" applyNumberFormat="1" applyFill="1" applyBorder="1"/>
    <xf numFmtId="0" fontId="2" fillId="3" borderId="1" xfId="0" applyFont="1" applyFill="1" applyBorder="1" applyAlignment="1">
      <alignment horizontal="right" wrapText="1"/>
    </xf>
    <xf numFmtId="164" fontId="0" fillId="2" borderId="2" xfId="0" applyNumberFormat="1" applyFill="1" applyBorder="1"/>
    <xf numFmtId="164" fontId="0" fillId="2" borderId="3" xfId="0" applyNumberFormat="1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right" wrapText="1"/>
    </xf>
    <xf numFmtId="164" fontId="0" fillId="2" borderId="10" xfId="0" applyNumberFormat="1" applyFill="1" applyBorder="1"/>
    <xf numFmtId="164" fontId="0" fillId="2" borderId="11" xfId="0" applyNumberFormat="1" applyFill="1" applyBorder="1"/>
    <xf numFmtId="0" fontId="1" fillId="0" borderId="12" xfId="0" applyFont="1" applyFill="1" applyBorder="1"/>
    <xf numFmtId="0" fontId="1" fillId="0" borderId="10" xfId="0" applyFont="1" applyFill="1" applyBorder="1"/>
    <xf numFmtId="164" fontId="0" fillId="0" borderId="0" xfId="0" applyNumberFormat="1" applyFill="1" applyBorder="1"/>
    <xf numFmtId="164" fontId="0" fillId="0" borderId="0" xfId="0" applyNumberFormat="1" applyFill="1"/>
    <xf numFmtId="0" fontId="1" fillId="0" borderId="0" xfId="0" applyFont="1"/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v>Pl14_P_EW2</c:v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noFill/>
                <a:round/>
              </a:ln>
              <a:effectLst/>
            </c:spPr>
          </c:marker>
          <c:xVal>
            <c:numRef>
              <c:f>'1Pl14P '!$E$28:$E$38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'1Pl14P '!$N$28:$N$38</c:f>
              <c:numCache>
                <c:formatCode>General</c:formatCode>
                <c:ptCount val="11"/>
                <c:pt idx="0">
                  <c:v>150.42590144123398</c:v>
                </c:pt>
                <c:pt idx="1">
                  <c:v>127.67820799859196</c:v>
                </c:pt>
                <c:pt idx="2">
                  <c:v>140.08980885456177</c:v>
                </c:pt>
                <c:pt idx="3">
                  <c:v>137.33883931419098</c:v>
                </c:pt>
                <c:pt idx="4">
                  <c:v>148.60062087008393</c:v>
                </c:pt>
                <c:pt idx="5">
                  <c:v>135.22188228507747</c:v>
                </c:pt>
                <c:pt idx="6">
                  <c:v>168.14140841438081</c:v>
                </c:pt>
                <c:pt idx="7">
                  <c:v>316.17949194483708</c:v>
                </c:pt>
                <c:pt idx="8">
                  <c:v>116.86775738291605</c:v>
                </c:pt>
                <c:pt idx="9">
                  <c:v>128.88329231175663</c:v>
                </c:pt>
                <c:pt idx="10">
                  <c:v>148.90150816356203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6-4FD0-BBB4-10981A4B1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3136"/>
        <c:axId val="49805216"/>
      </c:scatterChart>
      <c:scatterChart>
        <c:scatterStyle val="lineMarker"/>
        <c:varyColors val="0"/>
        <c:ser>
          <c:idx val="0"/>
          <c:order val="0"/>
          <c:tx>
            <c:v>Pl1_P_NS</c:v>
          </c:tx>
          <c:spPr>
            <a:ln w="222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noFill/>
                <a:round/>
              </a:ln>
              <a:effectLst/>
            </c:spPr>
          </c:marker>
          <c:xVal>
            <c:numRef>
              <c:f>'1Pl14P '!$E$3:$E$15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</c:numCache>
              <c:extLst xmlns:c15="http://schemas.microsoft.com/office/drawing/2012/chart"/>
            </c:numRef>
          </c:xVal>
          <c:yVal>
            <c:numRef>
              <c:f>'1Pl14P '!$N$3:$N$15</c:f>
              <c:numCache>
                <c:formatCode>General</c:formatCode>
                <c:ptCount val="13"/>
                <c:pt idx="0">
                  <c:v>121.82165175053692</c:v>
                </c:pt>
                <c:pt idx="1">
                  <c:v>130.92502751750058</c:v>
                </c:pt>
                <c:pt idx="2">
                  <c:v>135.71773226361532</c:v>
                </c:pt>
                <c:pt idx="3">
                  <c:v>128.7574108930566</c:v>
                </c:pt>
                <c:pt idx="4">
                  <c:v>105.57373790272186</c:v>
                </c:pt>
                <c:pt idx="5">
                  <c:v>104.61734614845234</c:v>
                </c:pt>
                <c:pt idx="6">
                  <c:v>105.24828838120479</c:v>
                </c:pt>
                <c:pt idx="7">
                  <c:v>127.07796855088827</c:v>
                </c:pt>
                <c:pt idx="8">
                  <c:v>198.52948991641205</c:v>
                </c:pt>
                <c:pt idx="9">
                  <c:v>181.81028831809823</c:v>
                </c:pt>
                <c:pt idx="10">
                  <c:v>108.41988607674391</c:v>
                </c:pt>
                <c:pt idx="11">
                  <c:v>154.21462511625361</c:v>
                </c:pt>
                <c:pt idx="12">
                  <c:v>78.421729944832123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033-4E18-B812-6CF65F6CC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092111"/>
        <c:axId val="130509627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PL1_P_EW</c:v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'1Pl14P '!$E$16:$E$27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'1Pl14P '!$N$16:$N$27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160.63304233070133</c:v>
                      </c:pt>
                      <c:pt idx="1">
                        <c:v>214.00522872025027</c:v>
                      </c:pt>
                      <c:pt idx="2">
                        <c:v>169.44474163970153</c:v>
                      </c:pt>
                      <c:pt idx="3">
                        <c:v>206.84226896836961</c:v>
                      </c:pt>
                      <c:pt idx="4">
                        <c:v>144.65838326982043</c:v>
                      </c:pt>
                      <c:pt idx="5">
                        <c:v>123.18332026745038</c:v>
                      </c:pt>
                      <c:pt idx="6">
                        <c:v>104.74169242789988</c:v>
                      </c:pt>
                      <c:pt idx="7">
                        <c:v>153.04331386664259</c:v>
                      </c:pt>
                      <c:pt idx="8">
                        <c:v>98.082258350819217</c:v>
                      </c:pt>
                      <c:pt idx="9">
                        <c:v>140.26788500784471</c:v>
                      </c:pt>
                      <c:pt idx="10">
                        <c:v>129.48199662020787</c:v>
                      </c:pt>
                      <c:pt idx="11">
                        <c:v>131.97352762691645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033-4E18-B812-6CF65F6CC95A}"/>
                  </c:ext>
                </c:extLst>
              </c15:ser>
            </c15:filteredScatterSeries>
          </c:ext>
        </c:extLst>
      </c:scatterChart>
      <c:valAx>
        <c:axId val="49803136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5216"/>
        <c:crosses val="autoZero"/>
        <c:crossBetween val="midCat"/>
      </c:valAx>
      <c:valAx>
        <c:axId val="49805216"/>
        <c:scaling>
          <c:orientation val="minMax"/>
          <c:max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Water concentration (ppm))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3136"/>
        <c:crosses val="autoZero"/>
        <c:crossBetween val="midCat"/>
        <c:majorUnit val="100"/>
      </c:valAx>
      <c:valAx>
        <c:axId val="1305096271"/>
        <c:scaling>
          <c:orientation val="minMax"/>
          <c:max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92111"/>
        <c:crosses val="max"/>
        <c:crossBetween val="midCat"/>
        <c:majorUnit val="40"/>
      </c:valAx>
      <c:valAx>
        <c:axId val="1305092111"/>
        <c:scaling>
          <c:orientation val="minMax"/>
          <c:max val="120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96271"/>
        <c:crosses val="max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361949</xdr:colOff>
      <xdr:row>11</xdr:row>
      <xdr:rowOff>19050</xdr:rowOff>
    </xdr:from>
    <xdr:to>
      <xdr:col>22</xdr:col>
      <xdr:colOff>57149</xdr:colOff>
      <xdr:row>27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FB23BD-A3BF-45C4-B449-35C9CD5AB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3B1E-46A3-4120-A4E7-9B422B43B1F6}">
  <dimension ref="A1:Q28"/>
  <sheetViews>
    <sheetView tabSelected="1" workbookViewId="0">
      <selection activeCell="I28" sqref="I28"/>
    </sheetView>
  </sheetViews>
  <sheetFormatPr defaultColWidth="11.42578125" defaultRowHeight="15" x14ac:dyDescent="0.25"/>
  <cols>
    <col min="1" max="1" width="12.85546875" style="1" bestFit="1" customWidth="1"/>
    <col min="2" max="2" width="8.85546875" style="1" customWidth="1"/>
    <col min="3" max="3" width="9.5703125" style="1" bestFit="1" customWidth="1"/>
    <col min="4" max="4" width="7" style="2" customWidth="1"/>
    <col min="5" max="5" width="10.140625" style="2" customWidth="1"/>
    <col min="6" max="9" width="11.42578125" style="2"/>
    <col min="10" max="12" width="5.5703125" style="2" bestFit="1" customWidth="1"/>
    <col min="13" max="13" width="14.28515625" style="2" customWidth="1"/>
    <col min="14" max="14" width="16.5703125" style="2" customWidth="1"/>
    <col min="15" max="16384" width="11.42578125" style="2"/>
  </cols>
  <sheetData>
    <row r="1" spans="1:17" x14ac:dyDescent="0.25">
      <c r="F1" s="3" t="s">
        <v>0</v>
      </c>
      <c r="G1" s="3" t="s">
        <v>1</v>
      </c>
      <c r="H1" s="3" t="s">
        <v>0</v>
      </c>
      <c r="I1" s="3" t="s">
        <v>1</v>
      </c>
      <c r="J1" s="33" t="s">
        <v>41</v>
      </c>
      <c r="K1" s="32" t="s">
        <v>45</v>
      </c>
      <c r="L1" s="36" t="s">
        <v>42</v>
      </c>
    </row>
    <row r="2" spans="1:17" x14ac:dyDescent="0.25">
      <c r="A2" s="3" t="s">
        <v>2</v>
      </c>
      <c r="B2" s="3" t="s">
        <v>3</v>
      </c>
      <c r="C2" s="4" t="s">
        <v>4</v>
      </c>
      <c r="D2" s="4" t="s">
        <v>5</v>
      </c>
      <c r="E2" s="5" t="s">
        <v>6</v>
      </c>
      <c r="F2" s="5" t="s">
        <v>7</v>
      </c>
      <c r="G2" s="5" t="s">
        <v>7</v>
      </c>
      <c r="H2" s="5" t="s">
        <v>8</v>
      </c>
      <c r="I2" s="5" t="s">
        <v>8</v>
      </c>
      <c r="J2" s="3" t="s">
        <v>11</v>
      </c>
      <c r="K2" s="3" t="s">
        <v>9</v>
      </c>
      <c r="L2" s="3" t="s">
        <v>10</v>
      </c>
      <c r="M2" s="3" t="s">
        <v>12</v>
      </c>
      <c r="N2" s="3" t="s">
        <v>13</v>
      </c>
      <c r="P2" t="s">
        <v>14</v>
      </c>
    </row>
    <row r="3" spans="1:17" x14ac:dyDescent="0.25">
      <c r="A3" s="6" t="s">
        <v>15</v>
      </c>
      <c r="B3" s="7" t="s">
        <v>40</v>
      </c>
      <c r="C3" s="8" t="s">
        <v>16</v>
      </c>
      <c r="D3" s="9">
        <v>1</v>
      </c>
      <c r="E3" s="9">
        <v>0</v>
      </c>
      <c r="F3" s="8"/>
      <c r="G3" s="8"/>
      <c r="H3" s="8"/>
      <c r="I3" s="8"/>
      <c r="J3" s="10">
        <f>(F3)*(1.805/($Q$9*2.65*202600))</f>
        <v>0</v>
      </c>
      <c r="K3" s="11">
        <f>(G3)*(1.805/($Q$9*2.65*202600))</f>
        <v>0</v>
      </c>
      <c r="L3" s="11">
        <f>'1Pl14P '!$F$41*(1.805/($Q$8*2.65*202600))</f>
        <v>5.659540314245131E-3</v>
      </c>
      <c r="M3" s="11">
        <f>SUM(J3:L3)</f>
        <v>5.659540314245131E-3</v>
      </c>
      <c r="N3" s="12">
        <f>M3*10000</f>
        <v>56.59540314245131</v>
      </c>
      <c r="P3" t="s">
        <v>17</v>
      </c>
    </row>
    <row r="4" spans="1:17" x14ac:dyDescent="0.25">
      <c r="A4" s="6" t="s">
        <v>15</v>
      </c>
      <c r="B4" s="7" t="s">
        <v>40</v>
      </c>
      <c r="C4" s="8" t="s">
        <v>16</v>
      </c>
      <c r="D4" s="9">
        <v>2</v>
      </c>
      <c r="E4" s="9">
        <v>100</v>
      </c>
      <c r="F4" s="8"/>
      <c r="G4" s="8"/>
      <c r="H4" s="8"/>
      <c r="I4" s="8"/>
      <c r="J4" s="10">
        <f t="shared" ref="J4:K25" si="0">(F4)*(1.805/($Q$9*2.65*202600))</f>
        <v>0</v>
      </c>
      <c r="K4" s="11">
        <f t="shared" si="0"/>
        <v>0</v>
      </c>
      <c r="L4" s="11">
        <f>'1Pl14P '!$F$41*(1.805/($Q$8*2.65*202600))</f>
        <v>5.659540314245131E-3</v>
      </c>
      <c r="M4" s="11">
        <f t="shared" ref="M4:M25" si="1">SUM(J4:L4)</f>
        <v>5.659540314245131E-3</v>
      </c>
      <c r="N4" s="12">
        <f t="shared" ref="N4:N25" si="2">M4*10000</f>
        <v>56.59540314245131</v>
      </c>
      <c r="P4" t="s">
        <v>18</v>
      </c>
    </row>
    <row r="5" spans="1:17" x14ac:dyDescent="0.25">
      <c r="A5" s="6" t="s">
        <v>15</v>
      </c>
      <c r="B5" s="7" t="s">
        <v>40</v>
      </c>
      <c r="C5" s="8" t="s">
        <v>16</v>
      </c>
      <c r="D5" s="9">
        <v>3</v>
      </c>
      <c r="E5" s="9">
        <v>200</v>
      </c>
      <c r="F5" s="8"/>
      <c r="G5" s="8"/>
      <c r="H5" s="8"/>
      <c r="I5" s="8"/>
      <c r="J5" s="10">
        <f t="shared" si="0"/>
        <v>0</v>
      </c>
      <c r="K5" s="11">
        <f t="shared" si="0"/>
        <v>0</v>
      </c>
      <c r="L5" s="11">
        <f>'1Pl14P '!$F$41*(1.805/($Q$8*2.65*202600))</f>
        <v>5.659540314245131E-3</v>
      </c>
      <c r="M5" s="11">
        <f t="shared" si="1"/>
        <v>5.659540314245131E-3</v>
      </c>
      <c r="N5" s="12">
        <f t="shared" si="2"/>
        <v>56.59540314245131</v>
      </c>
      <c r="P5" t="s">
        <v>19</v>
      </c>
    </row>
    <row r="6" spans="1:17" x14ac:dyDescent="0.25">
      <c r="A6" s="6" t="s">
        <v>15</v>
      </c>
      <c r="B6" s="7" t="s">
        <v>40</v>
      </c>
      <c r="C6" s="8" t="s">
        <v>16</v>
      </c>
      <c r="D6" s="9">
        <v>4</v>
      </c>
      <c r="E6" s="9">
        <v>300</v>
      </c>
      <c r="F6" s="8"/>
      <c r="G6" s="8"/>
      <c r="H6" s="8"/>
      <c r="I6" s="8"/>
      <c r="J6" s="10">
        <f t="shared" si="0"/>
        <v>0</v>
      </c>
      <c r="K6" s="11">
        <f t="shared" si="0"/>
        <v>0</v>
      </c>
      <c r="L6" s="11">
        <f>'1Pl14P '!$F$41*(1.805/($Q$8*2.65*202600))</f>
        <v>5.659540314245131E-3</v>
      </c>
      <c r="M6" s="11">
        <f t="shared" si="1"/>
        <v>5.659540314245131E-3</v>
      </c>
      <c r="N6" s="12">
        <f t="shared" si="2"/>
        <v>56.59540314245131</v>
      </c>
    </row>
    <row r="7" spans="1:17" x14ac:dyDescent="0.25">
      <c r="A7" s="6" t="s">
        <v>15</v>
      </c>
      <c r="B7" s="7" t="s">
        <v>40</v>
      </c>
      <c r="C7" s="8" t="s">
        <v>16</v>
      </c>
      <c r="D7" s="9">
        <v>5</v>
      </c>
      <c r="E7" s="9">
        <v>400</v>
      </c>
      <c r="F7" s="8"/>
      <c r="G7" s="8"/>
      <c r="H7" s="8"/>
      <c r="I7" s="8"/>
      <c r="J7" s="10">
        <f t="shared" si="0"/>
        <v>0</v>
      </c>
      <c r="K7" s="11">
        <f t="shared" si="0"/>
        <v>0</v>
      </c>
      <c r="L7" s="11">
        <f>'1Pl14P '!$F$41*(1.805/($Q$8*2.65*202600))</f>
        <v>5.659540314245131E-3</v>
      </c>
      <c r="M7" s="11">
        <f t="shared" si="1"/>
        <v>5.659540314245131E-3</v>
      </c>
      <c r="N7" s="12">
        <f t="shared" si="2"/>
        <v>56.59540314245131</v>
      </c>
      <c r="P7" t="s">
        <v>20</v>
      </c>
    </row>
    <row r="8" spans="1:17" x14ac:dyDescent="0.25">
      <c r="A8" s="6" t="s">
        <v>15</v>
      </c>
      <c r="B8" s="13" t="s">
        <v>40</v>
      </c>
      <c r="C8" s="28" t="s">
        <v>16</v>
      </c>
      <c r="D8" s="29">
        <v>6</v>
      </c>
      <c r="E8" s="29">
        <v>500</v>
      </c>
      <c r="F8" s="28"/>
      <c r="G8" s="28"/>
      <c r="H8" s="28"/>
      <c r="I8" s="28"/>
      <c r="J8" s="16">
        <f t="shared" si="0"/>
        <v>0</v>
      </c>
      <c r="K8" s="17">
        <f t="shared" si="0"/>
        <v>0</v>
      </c>
      <c r="L8" s="17">
        <f>'1Pl14P '!$F$41*(1.805/($Q$8*2.65*202600))</f>
        <v>5.659540314245131E-3</v>
      </c>
      <c r="M8" s="17">
        <f t="shared" si="1"/>
        <v>5.659540314245131E-3</v>
      </c>
      <c r="N8" s="6">
        <f t="shared" si="2"/>
        <v>56.59540314245131</v>
      </c>
      <c r="P8" s="2" t="s">
        <v>30</v>
      </c>
      <c r="Q8">
        <v>2.1899999999999999E-2</v>
      </c>
    </row>
    <row r="9" spans="1:17" x14ac:dyDescent="0.25">
      <c r="A9" s="6" t="s">
        <v>15</v>
      </c>
      <c r="B9" s="7" t="s">
        <v>40</v>
      </c>
      <c r="C9" s="8" t="s">
        <v>16</v>
      </c>
      <c r="D9" s="9">
        <v>7</v>
      </c>
      <c r="E9" s="9">
        <v>600</v>
      </c>
      <c r="F9" s="8"/>
      <c r="G9" s="8"/>
      <c r="H9" s="8"/>
      <c r="I9" s="8"/>
      <c r="J9" s="10">
        <f t="shared" si="0"/>
        <v>0</v>
      </c>
      <c r="K9" s="11">
        <f t="shared" si="0"/>
        <v>0</v>
      </c>
      <c r="L9" s="11">
        <f>'1Pl14P '!$F$41*(1.805/($Q$8*2.65*202600))</f>
        <v>5.659540314245131E-3</v>
      </c>
      <c r="M9" s="11">
        <f t="shared" si="1"/>
        <v>5.659540314245131E-3</v>
      </c>
      <c r="N9" s="12">
        <f t="shared" si="2"/>
        <v>56.59540314245131</v>
      </c>
      <c r="P9" s="2" t="s">
        <v>40</v>
      </c>
      <c r="Q9">
        <v>2.0199999999999999E-2</v>
      </c>
    </row>
    <row r="10" spans="1:17" x14ac:dyDescent="0.25">
      <c r="A10" s="6" t="s">
        <v>15</v>
      </c>
      <c r="B10" s="7" t="s">
        <v>40</v>
      </c>
      <c r="C10" s="8" t="s">
        <v>16</v>
      </c>
      <c r="D10" s="9">
        <v>8</v>
      </c>
      <c r="E10" s="9">
        <v>700</v>
      </c>
      <c r="F10" s="8"/>
      <c r="G10" s="8"/>
      <c r="H10" s="8"/>
      <c r="I10" s="8"/>
      <c r="J10" s="10">
        <f t="shared" si="0"/>
        <v>0</v>
      </c>
      <c r="K10" s="11">
        <f t="shared" si="0"/>
        <v>0</v>
      </c>
      <c r="L10" s="11">
        <f>'1Pl14P '!$F$41*(1.805/($Q$8*2.65*202600))</f>
        <v>5.659540314245131E-3</v>
      </c>
      <c r="M10" s="11">
        <f t="shared" si="1"/>
        <v>5.659540314245131E-3</v>
      </c>
      <c r="N10" s="12">
        <f t="shared" si="2"/>
        <v>56.59540314245131</v>
      </c>
    </row>
    <row r="11" spans="1:17" x14ac:dyDescent="0.25">
      <c r="A11" s="6" t="s">
        <v>15</v>
      </c>
      <c r="B11" s="13" t="s">
        <v>40</v>
      </c>
      <c r="C11" s="28" t="s">
        <v>16</v>
      </c>
      <c r="D11" s="29">
        <v>9</v>
      </c>
      <c r="E11" s="29">
        <v>800</v>
      </c>
      <c r="F11" s="28"/>
      <c r="G11" s="28"/>
      <c r="H11" s="28"/>
      <c r="I11" s="28"/>
      <c r="J11" s="16">
        <f t="shared" si="0"/>
        <v>0</v>
      </c>
      <c r="K11" s="17">
        <f t="shared" si="0"/>
        <v>0</v>
      </c>
      <c r="L11" s="17">
        <f>'1Pl14P '!$F$41*(1.805/($Q$8*2.65*202600))</f>
        <v>5.659540314245131E-3</v>
      </c>
      <c r="M11" s="17">
        <f t="shared" si="1"/>
        <v>5.659540314245131E-3</v>
      </c>
      <c r="N11" s="6">
        <f t="shared" si="2"/>
        <v>56.59540314245131</v>
      </c>
    </row>
    <row r="12" spans="1:17" x14ac:dyDescent="0.25">
      <c r="A12" s="6" t="s">
        <v>15</v>
      </c>
      <c r="B12" s="7" t="s">
        <v>40</v>
      </c>
      <c r="C12" s="8" t="s">
        <v>16</v>
      </c>
      <c r="D12" s="9">
        <v>10</v>
      </c>
      <c r="E12" s="9">
        <v>900</v>
      </c>
      <c r="F12" s="8"/>
      <c r="G12" s="8"/>
      <c r="H12" s="8"/>
      <c r="I12" s="8"/>
      <c r="J12" s="10">
        <f t="shared" si="0"/>
        <v>0</v>
      </c>
      <c r="K12" s="11">
        <f t="shared" si="0"/>
        <v>0</v>
      </c>
      <c r="L12" s="11">
        <f>'1Pl14P '!$F$41*(1.805/($Q$8*2.65*202600))</f>
        <v>5.659540314245131E-3</v>
      </c>
      <c r="M12" s="11">
        <f t="shared" si="1"/>
        <v>5.659540314245131E-3</v>
      </c>
      <c r="N12" s="12">
        <f t="shared" si="2"/>
        <v>56.59540314245131</v>
      </c>
    </row>
    <row r="13" spans="1:17" ht="15.75" thickBot="1" x14ac:dyDescent="0.3">
      <c r="A13" s="19" t="s">
        <v>15</v>
      </c>
      <c r="B13" s="13" t="s">
        <v>40</v>
      </c>
      <c r="C13" s="28" t="s">
        <v>16</v>
      </c>
      <c r="D13" s="29">
        <v>11</v>
      </c>
      <c r="E13" s="29">
        <v>1000</v>
      </c>
      <c r="F13" s="29">
        <v>13.464</v>
      </c>
      <c r="G13" s="29">
        <v>45.53</v>
      </c>
      <c r="H13" s="28" t="s">
        <v>31</v>
      </c>
      <c r="I13" s="28" t="s">
        <v>32</v>
      </c>
      <c r="J13" s="20">
        <f t="shared" si="0"/>
        <v>2.2408594861236951E-3</v>
      </c>
      <c r="K13" s="21">
        <f t="shared" si="0"/>
        <v>7.5777133395136548E-3</v>
      </c>
      <c r="L13" s="21">
        <f>'1Pl14P '!$F$41*(1.805/($Q$8*2.65*202600))</f>
        <v>5.659540314245131E-3</v>
      </c>
      <c r="M13" s="21">
        <f t="shared" si="1"/>
        <v>1.5478113139882481E-2</v>
      </c>
      <c r="N13" s="19">
        <f t="shared" si="2"/>
        <v>154.78113139882481</v>
      </c>
    </row>
    <row r="14" spans="1:17" x14ac:dyDescent="0.25">
      <c r="A14" s="22" t="s">
        <v>15</v>
      </c>
      <c r="B14" s="13" t="s">
        <v>40</v>
      </c>
      <c r="C14" s="28" t="s">
        <v>16</v>
      </c>
      <c r="D14" s="29">
        <v>12</v>
      </c>
      <c r="E14" s="29">
        <v>1100</v>
      </c>
      <c r="F14" s="29">
        <v>14.39</v>
      </c>
      <c r="G14" s="29">
        <v>38.965000000000003</v>
      </c>
      <c r="H14" s="28" t="s">
        <v>33</v>
      </c>
      <c r="I14" s="28" t="s">
        <v>34</v>
      </c>
      <c r="J14" s="23">
        <f t="shared" si="0"/>
        <v>2.3949768274896003E-3</v>
      </c>
      <c r="K14" s="24">
        <f t="shared" si="0"/>
        <v>6.4850779765901513E-3</v>
      </c>
      <c r="L14" s="24">
        <f>'1Pl14P '!$F$41*(1.805/($Q$8*2.65*202600))</f>
        <v>5.659540314245131E-3</v>
      </c>
      <c r="M14" s="24">
        <f t="shared" si="1"/>
        <v>1.4539595118324884E-2</v>
      </c>
      <c r="N14" s="22">
        <f t="shared" si="2"/>
        <v>145.39595118324883</v>
      </c>
    </row>
    <row r="15" spans="1:17" x14ac:dyDescent="0.25">
      <c r="A15" s="6" t="s">
        <v>15</v>
      </c>
      <c r="B15" s="13" t="s">
        <v>40</v>
      </c>
      <c r="C15" s="28" t="s">
        <v>16</v>
      </c>
      <c r="D15" s="29">
        <v>13</v>
      </c>
      <c r="E15" s="29">
        <v>1200</v>
      </c>
      <c r="F15" s="29">
        <v>13.375999999999999</v>
      </c>
      <c r="G15" s="29">
        <v>38.776000000000003</v>
      </c>
      <c r="H15" s="28" t="s">
        <v>35</v>
      </c>
      <c r="I15" s="28" t="s">
        <v>34</v>
      </c>
      <c r="J15" s="16">
        <f>(F15)*(1.805/($Q$9*2.65*202600))</f>
        <v>2.2262133456915139E-3</v>
      </c>
      <c r="K15" s="17">
        <f t="shared" si="0"/>
        <v>6.4536220613437625E-3</v>
      </c>
      <c r="L15" s="17">
        <f>'1Pl14P '!$F$41*(1.805/($Q$8*2.65*202600))</f>
        <v>5.659540314245131E-3</v>
      </c>
      <c r="M15" s="17">
        <f t="shared" si="1"/>
        <v>1.4339375721280408E-2</v>
      </c>
      <c r="N15" s="6">
        <f t="shared" si="2"/>
        <v>143.39375721280408</v>
      </c>
    </row>
    <row r="16" spans="1:17" x14ac:dyDescent="0.25">
      <c r="A16" s="6" t="s">
        <v>15</v>
      </c>
      <c r="B16" s="13" t="s">
        <v>40</v>
      </c>
      <c r="C16" s="28" t="s">
        <v>16</v>
      </c>
      <c r="D16" s="29">
        <v>14</v>
      </c>
      <c r="E16" s="29">
        <v>1300</v>
      </c>
      <c r="F16" s="29">
        <v>13.022</v>
      </c>
      <c r="G16" s="29">
        <v>43.765999999999998</v>
      </c>
      <c r="H16" s="28" t="s">
        <v>36</v>
      </c>
      <c r="I16" s="28" t="s">
        <v>37</v>
      </c>
      <c r="J16" s="16">
        <f t="shared" si="0"/>
        <v>2.1672959171347862E-3</v>
      </c>
      <c r="K16" s="17">
        <f>(G16)*(1.805/($Q$9*2.65*202600))</f>
        <v>7.284124797214026E-3</v>
      </c>
      <c r="L16" s="17">
        <f>'1Pl14P '!$F$41*(1.805/($Q$8*2.65*202600))</f>
        <v>5.659540314245131E-3</v>
      </c>
      <c r="M16" s="17">
        <f t="shared" si="1"/>
        <v>1.5110961028593942E-2</v>
      </c>
      <c r="N16" s="6">
        <f t="shared" si="2"/>
        <v>151.10961028593943</v>
      </c>
    </row>
    <row r="17" spans="1:14" x14ac:dyDescent="0.25">
      <c r="A17" s="6" t="s">
        <v>15</v>
      </c>
      <c r="B17" s="7" t="s">
        <v>40</v>
      </c>
      <c r="C17" s="8" t="s">
        <v>21</v>
      </c>
      <c r="D17" s="9">
        <v>1</v>
      </c>
      <c r="E17" s="9">
        <v>0</v>
      </c>
      <c r="F17" s="8"/>
      <c r="G17" s="8"/>
      <c r="H17" s="8"/>
      <c r="I17" s="8"/>
      <c r="J17" s="10">
        <f t="shared" si="0"/>
        <v>0</v>
      </c>
      <c r="K17" s="11">
        <f t="shared" si="0"/>
        <v>0</v>
      </c>
      <c r="L17" s="11">
        <f>'1Pl14P '!$F$41*(1.805/($Q$8*2.65*202600))</f>
        <v>5.659540314245131E-3</v>
      </c>
      <c r="M17" s="11">
        <f t="shared" si="1"/>
        <v>5.659540314245131E-3</v>
      </c>
      <c r="N17" s="12">
        <f t="shared" si="2"/>
        <v>56.59540314245131</v>
      </c>
    </row>
    <row r="18" spans="1:14" x14ac:dyDescent="0.25">
      <c r="A18" s="6" t="s">
        <v>15</v>
      </c>
      <c r="B18" s="7" t="s">
        <v>40</v>
      </c>
      <c r="C18" s="8" t="s">
        <v>21</v>
      </c>
      <c r="D18" s="9">
        <v>2</v>
      </c>
      <c r="E18" s="9">
        <v>100</v>
      </c>
      <c r="F18" s="8"/>
      <c r="G18" s="8"/>
      <c r="H18" s="8"/>
      <c r="I18" s="8"/>
      <c r="J18" s="10">
        <f t="shared" si="0"/>
        <v>0</v>
      </c>
      <c r="K18" s="11">
        <f t="shared" si="0"/>
        <v>0</v>
      </c>
      <c r="L18" s="11">
        <f>'1Pl14P '!$F$41*(1.805/($Q$8*2.65*202600))</f>
        <v>5.659540314245131E-3</v>
      </c>
      <c r="M18" s="11">
        <f t="shared" si="1"/>
        <v>5.659540314245131E-3</v>
      </c>
      <c r="N18" s="12">
        <f t="shared" si="2"/>
        <v>56.59540314245131</v>
      </c>
    </row>
    <row r="19" spans="1:14" x14ac:dyDescent="0.25">
      <c r="A19" s="6" t="s">
        <v>15</v>
      </c>
      <c r="B19" s="7" t="s">
        <v>40</v>
      </c>
      <c r="C19" s="8" t="s">
        <v>21</v>
      </c>
      <c r="D19" s="9">
        <v>3</v>
      </c>
      <c r="E19" s="9">
        <v>200</v>
      </c>
      <c r="F19" s="8"/>
      <c r="G19" s="8"/>
      <c r="H19" s="8"/>
      <c r="I19" s="8"/>
      <c r="J19" s="10">
        <f t="shared" si="0"/>
        <v>0</v>
      </c>
      <c r="K19" s="11">
        <f t="shared" si="0"/>
        <v>0</v>
      </c>
      <c r="L19" s="11">
        <f>'1Pl14P '!$F$41*(1.805/($Q$8*2.65*202600))</f>
        <v>5.659540314245131E-3</v>
      </c>
      <c r="M19" s="11">
        <f t="shared" si="1"/>
        <v>5.659540314245131E-3</v>
      </c>
      <c r="N19" s="12">
        <f t="shared" si="2"/>
        <v>56.59540314245131</v>
      </c>
    </row>
    <row r="20" spans="1:14" x14ac:dyDescent="0.25">
      <c r="A20" s="6" t="s">
        <v>15</v>
      </c>
      <c r="B20" s="7" t="s">
        <v>40</v>
      </c>
      <c r="C20" s="8" t="s">
        <v>21</v>
      </c>
      <c r="D20" s="9">
        <v>4</v>
      </c>
      <c r="E20" s="9">
        <v>300</v>
      </c>
      <c r="F20" s="8"/>
      <c r="G20" s="8"/>
      <c r="H20" s="8"/>
      <c r="I20" s="8"/>
      <c r="J20" s="30">
        <f t="shared" si="0"/>
        <v>0</v>
      </c>
      <c r="K20" s="31">
        <f t="shared" si="0"/>
        <v>0</v>
      </c>
      <c r="L20" s="31">
        <f>'1Pl14P '!$F$41*(1.805/($Q$8*2.65*202600))</f>
        <v>5.659540314245131E-3</v>
      </c>
      <c r="M20" s="11">
        <f t="shared" si="1"/>
        <v>5.659540314245131E-3</v>
      </c>
      <c r="N20" s="12">
        <f t="shared" si="2"/>
        <v>56.59540314245131</v>
      </c>
    </row>
    <row r="21" spans="1:14" x14ac:dyDescent="0.25">
      <c r="A21" s="6" t="s">
        <v>15</v>
      </c>
      <c r="B21" s="7" t="s">
        <v>40</v>
      </c>
      <c r="C21" s="8" t="s">
        <v>21</v>
      </c>
      <c r="D21" s="9">
        <v>5</v>
      </c>
      <c r="E21" s="9">
        <v>400</v>
      </c>
      <c r="F21" s="8"/>
      <c r="G21" s="8"/>
      <c r="H21" s="8"/>
      <c r="I21" s="8"/>
      <c r="J21" s="26">
        <f t="shared" si="0"/>
        <v>0</v>
      </c>
      <c r="K21" s="27">
        <f t="shared" si="0"/>
        <v>0</v>
      </c>
      <c r="L21" s="27">
        <f>'1Pl14P '!$F$41*(1.805/($Q$8*2.65*202600))</f>
        <v>5.659540314245131E-3</v>
      </c>
      <c r="M21" s="11">
        <f t="shared" si="1"/>
        <v>5.659540314245131E-3</v>
      </c>
      <c r="N21" s="12">
        <f t="shared" si="2"/>
        <v>56.59540314245131</v>
      </c>
    </row>
    <row r="22" spans="1:14" x14ac:dyDescent="0.25">
      <c r="A22" s="6" t="s">
        <v>15</v>
      </c>
      <c r="B22" s="7" t="s">
        <v>40</v>
      </c>
      <c r="C22" s="8" t="s">
        <v>21</v>
      </c>
      <c r="D22" s="9">
        <v>6</v>
      </c>
      <c r="E22" s="9">
        <v>500</v>
      </c>
      <c r="F22" s="8"/>
      <c r="G22" s="8"/>
      <c r="H22" s="8"/>
      <c r="I22" s="8"/>
      <c r="J22" s="26">
        <f t="shared" si="0"/>
        <v>0</v>
      </c>
      <c r="K22" s="27">
        <f t="shared" si="0"/>
        <v>0</v>
      </c>
      <c r="L22" s="27">
        <f>'1Pl14P '!$F$41*(1.805/($Q$8*2.65*202600))</f>
        <v>5.659540314245131E-3</v>
      </c>
      <c r="M22" s="11">
        <f t="shared" si="1"/>
        <v>5.659540314245131E-3</v>
      </c>
      <c r="N22" s="12">
        <f t="shared" si="2"/>
        <v>56.59540314245131</v>
      </c>
    </row>
    <row r="23" spans="1:14" x14ac:dyDescent="0.25">
      <c r="A23" s="6" t="s">
        <v>15</v>
      </c>
      <c r="B23" s="7" t="s">
        <v>40</v>
      </c>
      <c r="C23" s="8" t="s">
        <v>21</v>
      </c>
      <c r="D23" s="9">
        <v>7</v>
      </c>
      <c r="E23" s="9">
        <v>600</v>
      </c>
      <c r="F23" s="8"/>
      <c r="G23" s="8"/>
      <c r="H23" s="8"/>
      <c r="I23" s="8"/>
      <c r="J23" s="26">
        <f t="shared" si="0"/>
        <v>0</v>
      </c>
      <c r="K23" s="27">
        <f t="shared" si="0"/>
        <v>0</v>
      </c>
      <c r="L23" s="27">
        <f>'1Pl14P '!$F$41*(1.805/($Q$8*2.65*202600))</f>
        <v>5.659540314245131E-3</v>
      </c>
      <c r="M23" s="11">
        <f t="shared" si="1"/>
        <v>5.659540314245131E-3</v>
      </c>
      <c r="N23" s="12">
        <f t="shared" si="2"/>
        <v>56.59540314245131</v>
      </c>
    </row>
    <row r="24" spans="1:14" x14ac:dyDescent="0.25">
      <c r="A24" s="6" t="s">
        <v>15</v>
      </c>
      <c r="B24" s="13" t="s">
        <v>40</v>
      </c>
      <c r="C24" s="28" t="s">
        <v>21</v>
      </c>
      <c r="D24" s="29">
        <v>8</v>
      </c>
      <c r="E24" s="29">
        <v>700</v>
      </c>
      <c r="F24" s="29">
        <v>12.894</v>
      </c>
      <c r="G24" s="29">
        <v>43.395000000000003</v>
      </c>
      <c r="H24" s="28" t="s">
        <v>38</v>
      </c>
      <c r="I24" s="28" t="s">
        <v>39</v>
      </c>
      <c r="J24" s="17">
        <f t="shared" si="0"/>
        <v>2.1459924401425229E-3</v>
      </c>
      <c r="K24" s="17">
        <f t="shared" si="0"/>
        <v>7.2223780006192631E-3</v>
      </c>
      <c r="L24" s="17">
        <f>'1Pl14P '!$F$41*(1.805/($Q$8*2.65*202600))</f>
        <v>5.659540314245131E-3</v>
      </c>
      <c r="M24" s="17">
        <f t="shared" si="1"/>
        <v>1.5027910755006917E-2</v>
      </c>
      <c r="N24" s="6">
        <f t="shared" si="2"/>
        <v>150.27910755006917</v>
      </c>
    </row>
    <row r="25" spans="1:14" x14ac:dyDescent="0.25">
      <c r="A25" s="6" t="s">
        <v>15</v>
      </c>
      <c r="B25" s="7" t="s">
        <v>40</v>
      </c>
      <c r="C25" s="8" t="s">
        <v>21</v>
      </c>
      <c r="D25" s="9">
        <v>9</v>
      </c>
      <c r="E25" s="9">
        <v>800</v>
      </c>
      <c r="F25" s="9">
        <v>20.734999999999999</v>
      </c>
      <c r="G25" s="9">
        <v>48.783999999999999</v>
      </c>
      <c r="H25" s="8" t="s">
        <v>38</v>
      </c>
      <c r="I25" s="8" t="s">
        <v>39</v>
      </c>
      <c r="J25" s="11">
        <f t="shared" si="0"/>
        <v>3.4509968393326516E-3</v>
      </c>
      <c r="K25" s="11">
        <f t="shared" si="0"/>
        <v>8.119287668676348E-3</v>
      </c>
      <c r="L25" s="11">
        <f>'1Pl14P '!$F$41*(1.805/($Q$8*2.65*202600))</f>
        <v>5.659540314245131E-3</v>
      </c>
      <c r="M25" s="11">
        <f t="shared" si="1"/>
        <v>1.7229824822254131E-2</v>
      </c>
      <c r="N25" s="12">
        <f t="shared" si="2"/>
        <v>172.2982482225413</v>
      </c>
    </row>
    <row r="27" spans="1:14" x14ac:dyDescent="0.25">
      <c r="E27" s="38" t="s">
        <v>47</v>
      </c>
      <c r="F27" s="2">
        <f>AVERAGE(F13:F16)</f>
        <v>13.562999999999999</v>
      </c>
      <c r="G27" s="2">
        <f>AVERAGE(G13:G16)</f>
        <v>41.759250000000002</v>
      </c>
    </row>
    <row r="28" spans="1:14" x14ac:dyDescent="0.25">
      <c r="E28" s="38" t="s">
        <v>48</v>
      </c>
      <c r="F28" s="2">
        <f>AVERAGE(F24:F25)</f>
        <v>16.814499999999999</v>
      </c>
      <c r="G28" s="2">
        <f>AVERAGE(G24:G25)</f>
        <v>46.089500000000001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07AC3-2441-41CE-A9E1-603B0AABD8F7}">
  <dimension ref="A1:Q43"/>
  <sheetViews>
    <sheetView topLeftCell="A24" workbookViewId="0">
      <selection activeCell="L42" sqref="L42"/>
    </sheetView>
  </sheetViews>
  <sheetFormatPr defaultColWidth="11.42578125" defaultRowHeight="15" x14ac:dyDescent="0.25"/>
  <cols>
    <col min="1" max="1" width="12.85546875" style="1" bestFit="1" customWidth="1"/>
    <col min="2" max="2" width="8.85546875" style="1" customWidth="1"/>
    <col min="3" max="3" width="9.5703125" style="1" bestFit="1" customWidth="1"/>
    <col min="4" max="4" width="7" style="2" customWidth="1"/>
    <col min="5" max="5" width="10.140625" style="2" customWidth="1"/>
    <col min="6" max="9" width="11.42578125" style="2"/>
    <col min="10" max="12" width="5.5703125" style="2" bestFit="1" customWidth="1"/>
    <col min="13" max="13" width="15.140625" style="2" customWidth="1"/>
    <col min="14" max="14" width="16.5703125" style="2" customWidth="1"/>
    <col min="15" max="15" width="5.5703125" style="2" customWidth="1"/>
    <col min="16" max="16384" width="11.42578125" style="2"/>
  </cols>
  <sheetData>
    <row r="1" spans="1:17" x14ac:dyDescent="0.25">
      <c r="F1" s="3" t="s">
        <v>0</v>
      </c>
      <c r="G1" s="3" t="s">
        <v>1</v>
      </c>
      <c r="H1" s="3" t="s">
        <v>0</v>
      </c>
      <c r="I1" s="3" t="s">
        <v>1</v>
      </c>
      <c r="J1" s="33" t="s">
        <v>42</v>
      </c>
      <c r="K1" s="33" t="s">
        <v>46</v>
      </c>
      <c r="L1" s="36" t="s">
        <v>41</v>
      </c>
    </row>
    <row r="2" spans="1:17" x14ac:dyDescent="0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7</v>
      </c>
      <c r="H2" s="3" t="s">
        <v>8</v>
      </c>
      <c r="I2" s="3" t="s">
        <v>8</v>
      </c>
      <c r="J2" s="3" t="s">
        <v>10</v>
      </c>
      <c r="K2" s="3" t="s">
        <v>9</v>
      </c>
      <c r="L2" s="3" t="s">
        <v>11</v>
      </c>
      <c r="M2" s="3" t="s">
        <v>12</v>
      </c>
      <c r="N2" s="3" t="s">
        <v>13</v>
      </c>
      <c r="P2" t="s">
        <v>14</v>
      </c>
    </row>
    <row r="3" spans="1:17" x14ac:dyDescent="0.25">
      <c r="A3" s="6" t="s">
        <v>15</v>
      </c>
      <c r="B3" s="6" t="s">
        <v>30</v>
      </c>
      <c r="C3" s="14" t="s">
        <v>16</v>
      </c>
      <c r="D3" s="15">
        <v>1</v>
      </c>
      <c r="E3" s="15">
        <v>0</v>
      </c>
      <c r="F3" s="15">
        <v>30.972000000000001</v>
      </c>
      <c r="G3" s="15">
        <v>33.679000000000002</v>
      </c>
      <c r="H3" s="14" t="s">
        <v>26</v>
      </c>
      <c r="I3" s="14" t="s">
        <v>27</v>
      </c>
      <c r="J3" s="17">
        <f>(F3)*(1.805/($Q$8*2.65*202600))</f>
        <v>4.7546332926542692E-3</v>
      </c>
      <c r="K3" s="17">
        <f>(G3)*(1.805/($Q$8*2.65*202600))</f>
        <v>5.1701954882895241E-3</v>
      </c>
      <c r="L3" s="17">
        <f>'1Pl14C '!$F$27*(1.805/($Q$9*2.65*202600))</f>
        <v>2.2573363941098988E-3</v>
      </c>
      <c r="M3" s="17">
        <f>SUM(J3:L3)</f>
        <v>1.2182165175053692E-2</v>
      </c>
      <c r="N3" s="18">
        <f>M3*10000</f>
        <v>121.82165175053692</v>
      </c>
      <c r="P3" t="s">
        <v>17</v>
      </c>
    </row>
    <row r="4" spans="1:17" x14ac:dyDescent="0.25">
      <c r="A4" s="12" t="s">
        <v>15</v>
      </c>
      <c r="B4" s="12" t="s">
        <v>30</v>
      </c>
      <c r="C4" s="8" t="s">
        <v>16</v>
      </c>
      <c r="D4" s="9">
        <v>2</v>
      </c>
      <c r="E4" s="9">
        <v>100</v>
      </c>
      <c r="F4" s="9">
        <v>33.552999999999997</v>
      </c>
      <c r="G4" s="9">
        <v>37.027999999999999</v>
      </c>
      <c r="H4" s="8" t="s">
        <v>26</v>
      </c>
      <c r="I4" s="8" t="s">
        <v>27</v>
      </c>
      <c r="J4" s="11">
        <f t="shared" ref="J4:K27" si="0">(F4)*(1.805/($Q$8*2.65*202600))</f>
        <v>5.1508527337087908E-3</v>
      </c>
      <c r="K4" s="11">
        <f>(G4)*(1.805/($Q$8*2.65*202600))</f>
        <v>5.6843136239313656E-3</v>
      </c>
      <c r="L4" s="11">
        <f>'1Pl14C '!$F$27*(1.805/($Q$9*2.65*202600))</f>
        <v>2.2573363941098988E-3</v>
      </c>
      <c r="M4" s="11">
        <f t="shared" ref="M4:M27" si="1">SUM(J4:L4)</f>
        <v>1.3092502751750057E-2</v>
      </c>
      <c r="N4" s="12">
        <f t="shared" ref="N4:N27" si="2">M4*10000</f>
        <v>130.92502751750058</v>
      </c>
      <c r="P4" t="s">
        <v>18</v>
      </c>
    </row>
    <row r="5" spans="1:17" x14ac:dyDescent="0.25">
      <c r="A5" s="12" t="s">
        <v>15</v>
      </c>
      <c r="B5" s="12" t="s">
        <v>30</v>
      </c>
      <c r="C5" s="8" t="s">
        <v>16</v>
      </c>
      <c r="D5" s="9">
        <v>3</v>
      </c>
      <c r="E5" s="9">
        <v>200</v>
      </c>
      <c r="F5" s="9">
        <v>36.095999999999997</v>
      </c>
      <c r="G5" s="9">
        <v>37.606999999999999</v>
      </c>
      <c r="H5" s="8" t="s">
        <v>26</v>
      </c>
      <c r="I5" s="8" t="s">
        <v>27</v>
      </c>
      <c r="J5" s="11">
        <f t="shared" si="0"/>
        <v>5.5412386456040446E-3</v>
      </c>
      <c r="K5" s="11">
        <f t="shared" si="0"/>
        <v>5.7731981866475882E-3</v>
      </c>
      <c r="L5" s="11">
        <f>'1Pl14C '!$F$27*(1.805/($Q$9*2.65*202600))</f>
        <v>2.2573363941098988E-3</v>
      </c>
      <c r="M5" s="11">
        <f t="shared" si="1"/>
        <v>1.3571773226361532E-2</v>
      </c>
      <c r="N5" s="12">
        <f t="shared" si="2"/>
        <v>135.71773226361532</v>
      </c>
      <c r="P5" t="s">
        <v>19</v>
      </c>
    </row>
    <row r="6" spans="1:17" x14ac:dyDescent="0.25">
      <c r="A6" s="12" t="s">
        <v>15</v>
      </c>
      <c r="B6" s="12" t="s">
        <v>30</v>
      </c>
      <c r="C6" s="8" t="s">
        <v>16</v>
      </c>
      <c r="D6" s="9">
        <v>4</v>
      </c>
      <c r="E6" s="9">
        <v>300</v>
      </c>
      <c r="F6" s="9">
        <v>32.188000000000002</v>
      </c>
      <c r="G6" s="9">
        <v>36.981000000000002</v>
      </c>
      <c r="H6" s="8" t="s">
        <v>26</v>
      </c>
      <c r="I6" s="8" t="s">
        <v>27</v>
      </c>
      <c r="J6" s="11">
        <f t="shared" si="0"/>
        <v>4.9413062257508593E-3</v>
      </c>
      <c r="K6" s="11">
        <f t="shared" si="0"/>
        <v>5.6770984694449024E-3</v>
      </c>
      <c r="L6" s="11">
        <f>'1Pl14C '!$F$27*(1.805/($Q$9*2.65*202600))</f>
        <v>2.2573363941098988E-3</v>
      </c>
      <c r="M6" s="11">
        <f t="shared" si="1"/>
        <v>1.287574108930566E-2</v>
      </c>
      <c r="N6" s="12">
        <f t="shared" si="2"/>
        <v>128.7574108930566</v>
      </c>
    </row>
    <row r="7" spans="1:17" x14ac:dyDescent="0.25">
      <c r="A7" s="12" t="s">
        <v>15</v>
      </c>
      <c r="B7" s="12" t="s">
        <v>30</v>
      </c>
      <c r="C7" s="8" t="s">
        <v>16</v>
      </c>
      <c r="D7" s="9">
        <v>5</v>
      </c>
      <c r="E7" s="9">
        <v>400</v>
      </c>
      <c r="F7" s="9">
        <v>24.353000000000002</v>
      </c>
      <c r="G7" s="9">
        <v>29.713999999999999</v>
      </c>
      <c r="H7" s="8" t="s">
        <v>26</v>
      </c>
      <c r="I7" s="8" t="s">
        <v>27</v>
      </c>
      <c r="J7" s="11">
        <f t="shared" si="0"/>
        <v>3.7385246214648527E-3</v>
      </c>
      <c r="K7" s="11">
        <f t="shared" si="0"/>
        <v>4.5615127746974349E-3</v>
      </c>
      <c r="L7" s="11">
        <f>'1Pl14C '!$F$27*(1.805/($Q$9*2.65*202600))</f>
        <v>2.2573363941098988E-3</v>
      </c>
      <c r="M7" s="11">
        <f t="shared" si="1"/>
        <v>1.0557373790272186E-2</v>
      </c>
      <c r="N7" s="12">
        <f t="shared" si="2"/>
        <v>105.57373790272186</v>
      </c>
      <c r="P7" t="s">
        <v>20</v>
      </c>
    </row>
    <row r="8" spans="1:17" x14ac:dyDescent="0.25">
      <c r="A8" s="6" t="s">
        <v>15</v>
      </c>
      <c r="B8" s="6" t="s">
        <v>30</v>
      </c>
      <c r="C8" s="14" t="s">
        <v>16</v>
      </c>
      <c r="D8" s="15">
        <v>6</v>
      </c>
      <c r="E8" s="15">
        <v>500</v>
      </c>
      <c r="F8" s="15">
        <v>24.199000000000002</v>
      </c>
      <c r="G8" s="15">
        <v>29.245000000000001</v>
      </c>
      <c r="H8" s="14" t="s">
        <v>26</v>
      </c>
      <c r="I8" s="14" t="s">
        <v>27</v>
      </c>
      <c r="J8" s="17">
        <f t="shared" si="0"/>
        <v>3.714883476977291E-3</v>
      </c>
      <c r="K8" s="17">
        <f t="shared" si="0"/>
        <v>4.489514743758043E-3</v>
      </c>
      <c r="L8" s="17">
        <f>'1Pl14C '!$F$27*(1.805/($Q$9*2.65*202600))</f>
        <v>2.2573363941098988E-3</v>
      </c>
      <c r="M8" s="17">
        <f t="shared" si="1"/>
        <v>1.0461734614845234E-2</v>
      </c>
      <c r="N8" s="18">
        <f t="shared" si="2"/>
        <v>104.61734614845234</v>
      </c>
      <c r="P8" s="2" t="s">
        <v>30</v>
      </c>
      <c r="Q8">
        <v>2.1899999999999999E-2</v>
      </c>
    </row>
    <row r="9" spans="1:17" x14ac:dyDescent="0.25">
      <c r="A9" s="6" t="s">
        <v>15</v>
      </c>
      <c r="B9" s="6" t="s">
        <v>30</v>
      </c>
      <c r="C9" s="14" t="s">
        <v>16</v>
      </c>
      <c r="D9" s="15">
        <v>7</v>
      </c>
      <c r="E9" s="15">
        <v>600</v>
      </c>
      <c r="F9" s="15">
        <v>24.492000000000001</v>
      </c>
      <c r="G9" s="15">
        <v>29.363</v>
      </c>
      <c r="H9" s="14" t="s">
        <v>26</v>
      </c>
      <c r="I9" s="14" t="s">
        <v>27</v>
      </c>
      <c r="J9" s="17">
        <f t="shared" si="0"/>
        <v>3.7598630570737555E-3</v>
      </c>
      <c r="K9" s="17">
        <f t="shared" si="0"/>
        <v>4.5076293869368237E-3</v>
      </c>
      <c r="L9" s="17">
        <f>'1Pl14C '!$F$27*(1.805/($Q$9*2.65*202600))</f>
        <v>2.2573363941098988E-3</v>
      </c>
      <c r="M9" s="17">
        <f t="shared" si="1"/>
        <v>1.0524828838120479E-2</v>
      </c>
      <c r="N9" s="18">
        <f t="shared" si="2"/>
        <v>105.24828838120479</v>
      </c>
      <c r="P9" s="2" t="s">
        <v>40</v>
      </c>
      <c r="Q9">
        <v>2.0199999999999999E-2</v>
      </c>
    </row>
    <row r="10" spans="1:17" x14ac:dyDescent="0.25">
      <c r="A10" s="6" t="s">
        <v>15</v>
      </c>
      <c r="B10" s="6" t="s">
        <v>30</v>
      </c>
      <c r="C10" s="14" t="s">
        <v>16</v>
      </c>
      <c r="D10" s="15">
        <v>8</v>
      </c>
      <c r="E10" s="15">
        <v>700</v>
      </c>
      <c r="F10" s="15">
        <v>33.414999999999999</v>
      </c>
      <c r="G10" s="15">
        <v>34.659999999999997</v>
      </c>
      <c r="H10" s="14" t="s">
        <v>26</v>
      </c>
      <c r="I10" s="14" t="s">
        <v>27</v>
      </c>
      <c r="J10" s="17">
        <f t="shared" si="0"/>
        <v>5.1296678120251321E-3</v>
      </c>
      <c r="K10" s="17">
        <f t="shared" si="0"/>
        <v>5.3207926489537956E-3</v>
      </c>
      <c r="L10" s="17">
        <f>'1Pl14C '!$F$27*(1.805/($Q$9*2.65*202600))</f>
        <v>2.2573363941098988E-3</v>
      </c>
      <c r="M10" s="17">
        <f t="shared" si="1"/>
        <v>1.2707796855088827E-2</v>
      </c>
      <c r="N10" s="18">
        <f t="shared" si="2"/>
        <v>127.07796855088827</v>
      </c>
    </row>
    <row r="11" spans="1:17" x14ac:dyDescent="0.25">
      <c r="A11" s="12" t="s">
        <v>15</v>
      </c>
      <c r="B11" s="12" t="s">
        <v>30</v>
      </c>
      <c r="C11" s="8" t="s">
        <v>16</v>
      </c>
      <c r="D11" s="9">
        <v>9</v>
      </c>
      <c r="E11" s="9">
        <v>800</v>
      </c>
      <c r="F11" s="9">
        <v>64.311000000000007</v>
      </c>
      <c r="G11" s="9">
        <v>50.308</v>
      </c>
      <c r="H11" s="8" t="s">
        <v>26</v>
      </c>
      <c r="I11" s="8" t="s">
        <v>27</v>
      </c>
      <c r="J11" s="11">
        <f t="shared" si="0"/>
        <v>9.8726340463608647E-3</v>
      </c>
      <c r="K11" s="11">
        <f t="shared" si="0"/>
        <v>7.7229785511704428E-3</v>
      </c>
      <c r="L11" s="11">
        <f>'1Pl14C '!$F$27*(1.805/($Q$9*2.65*202600))</f>
        <v>2.2573363941098988E-3</v>
      </c>
      <c r="M11" s="11">
        <f t="shared" si="1"/>
        <v>1.9852948991641205E-2</v>
      </c>
      <c r="N11" s="12">
        <f t="shared" si="2"/>
        <v>198.52948991641205</v>
      </c>
    </row>
    <row r="12" spans="1:17" x14ac:dyDescent="0.25">
      <c r="A12" s="12" t="s">
        <v>15</v>
      </c>
      <c r="B12" s="12" t="s">
        <v>30</v>
      </c>
      <c r="C12" s="8" t="s">
        <v>16</v>
      </c>
      <c r="D12" s="9">
        <v>10</v>
      </c>
      <c r="E12" s="9">
        <v>900</v>
      </c>
      <c r="F12" s="9">
        <v>50.53</v>
      </c>
      <c r="G12" s="9">
        <v>53.198</v>
      </c>
      <c r="H12" s="8" t="s">
        <v>26</v>
      </c>
      <c r="I12" s="8" t="s">
        <v>27</v>
      </c>
      <c r="J12" s="11">
        <f t="shared" si="0"/>
        <v>7.7570586425745906E-3</v>
      </c>
      <c r="K12" s="11">
        <f t="shared" si="0"/>
        <v>8.1666337951253332E-3</v>
      </c>
      <c r="L12" s="11">
        <f>'1Pl14C '!$F$27*(1.805/($Q$9*2.65*202600))</f>
        <v>2.2573363941098988E-3</v>
      </c>
      <c r="M12" s="11">
        <f t="shared" si="1"/>
        <v>1.8181028831809824E-2</v>
      </c>
      <c r="N12" s="12">
        <f t="shared" si="2"/>
        <v>181.81028831809823</v>
      </c>
    </row>
    <row r="13" spans="1:17" x14ac:dyDescent="0.25">
      <c r="A13" s="12" t="s">
        <v>15</v>
      </c>
      <c r="B13" s="12" t="s">
        <v>30</v>
      </c>
      <c r="C13" s="8" t="s">
        <v>16</v>
      </c>
      <c r="D13" s="9">
        <v>11</v>
      </c>
      <c r="E13" s="9">
        <v>1000</v>
      </c>
      <c r="F13" s="9">
        <v>27.405999999999999</v>
      </c>
      <c r="G13" s="9">
        <v>28.515000000000001</v>
      </c>
      <c r="H13" s="8" t="s">
        <v>26</v>
      </c>
      <c r="I13" s="8" t="s">
        <v>27</v>
      </c>
      <c r="J13" s="11">
        <f t="shared" si="0"/>
        <v>4.2072026352344988E-3</v>
      </c>
      <c r="K13" s="11">
        <f t="shared" si="0"/>
        <v>4.3774495783299909E-3</v>
      </c>
      <c r="L13" s="11">
        <f>'1Pl14C '!$F$27*(1.805/($Q$9*2.65*202600))</f>
        <v>2.2573363941098988E-3</v>
      </c>
      <c r="M13" s="11">
        <f t="shared" si="1"/>
        <v>1.084198860767439E-2</v>
      </c>
      <c r="N13" s="12">
        <f t="shared" si="2"/>
        <v>108.41988607674391</v>
      </c>
    </row>
    <row r="14" spans="1:17" x14ac:dyDescent="0.25">
      <c r="A14" s="6" t="s">
        <v>15</v>
      </c>
      <c r="B14" s="6" t="s">
        <v>30</v>
      </c>
      <c r="C14" s="14" t="s">
        <v>16</v>
      </c>
      <c r="D14" s="15">
        <v>12</v>
      </c>
      <c r="E14" s="15">
        <v>1100</v>
      </c>
      <c r="F14" s="15">
        <v>44.600999999999999</v>
      </c>
      <c r="G14" s="15">
        <v>41.151000000000003</v>
      </c>
      <c r="H14" s="14" t="s">
        <v>26</v>
      </c>
      <c r="I14" s="14" t="s">
        <v>27</v>
      </c>
      <c r="J14" s="17">
        <f t="shared" si="0"/>
        <v>6.8468745798034693E-3</v>
      </c>
      <c r="K14" s="17">
        <f t="shared" si="0"/>
        <v>6.3172515377119924E-3</v>
      </c>
      <c r="L14" s="17">
        <f>'1Pl14C '!$F$27*(1.805/($Q$9*2.65*202600))</f>
        <v>2.2573363941098988E-3</v>
      </c>
      <c r="M14" s="17">
        <f t="shared" si="1"/>
        <v>1.542146251162536E-2</v>
      </c>
      <c r="N14" s="18">
        <f t="shared" si="2"/>
        <v>154.21462511625361</v>
      </c>
    </row>
    <row r="15" spans="1:17" x14ac:dyDescent="0.25">
      <c r="A15" s="6" t="s">
        <v>15</v>
      </c>
      <c r="B15" s="6" t="s">
        <v>30</v>
      </c>
      <c r="C15" s="14" t="s">
        <v>16</v>
      </c>
      <c r="D15" s="15">
        <v>13</v>
      </c>
      <c r="E15" s="15">
        <v>1200</v>
      </c>
      <c r="F15" s="15">
        <v>14.778</v>
      </c>
      <c r="G15" s="15">
        <v>21.602</v>
      </c>
      <c r="H15" s="14" t="s">
        <v>26</v>
      </c>
      <c r="I15" s="14" t="s">
        <v>27</v>
      </c>
      <c r="J15" s="17">
        <f t="shared" si="0"/>
        <v>2.2686287872544487E-3</v>
      </c>
      <c r="K15" s="17">
        <f t="shared" si="0"/>
        <v>3.3162078131188659E-3</v>
      </c>
      <c r="L15" s="17">
        <f>'1Pl14C '!$F$27*(1.805/($Q$9*2.65*202600))</f>
        <v>2.2573363941098988E-3</v>
      </c>
      <c r="M15" s="17">
        <f t="shared" si="1"/>
        <v>7.8421729944832125E-3</v>
      </c>
      <c r="N15" s="6">
        <f t="shared" si="2"/>
        <v>78.421729944832123</v>
      </c>
    </row>
    <row r="16" spans="1:17" x14ac:dyDescent="0.25">
      <c r="A16" s="6" t="s">
        <v>15</v>
      </c>
      <c r="B16" s="6" t="s">
        <v>30</v>
      </c>
      <c r="C16" s="28" t="s">
        <v>21</v>
      </c>
      <c r="D16" s="29">
        <v>1</v>
      </c>
      <c r="E16" s="29">
        <v>0</v>
      </c>
      <c r="F16" s="29">
        <v>41.162999999999997</v>
      </c>
      <c r="G16" s="29">
        <v>48.77</v>
      </c>
      <c r="H16" s="28" t="s">
        <v>28</v>
      </c>
      <c r="I16" s="28" t="s">
        <v>29</v>
      </c>
      <c r="J16" s="17">
        <f t="shared" si="0"/>
        <v>6.3190937048149187E-3</v>
      </c>
      <c r="K16" s="17">
        <f t="shared" si="0"/>
        <v>7.4868741341453156E-3</v>
      </c>
      <c r="L16" s="17">
        <f>'1Pl14C '!$F$27*(1.805/($Q$9*2.65*202600))</f>
        <v>2.2573363941098988E-3</v>
      </c>
      <c r="M16" s="17">
        <f t="shared" si="1"/>
        <v>1.6063304233070133E-2</v>
      </c>
      <c r="N16" s="6">
        <f t="shared" si="2"/>
        <v>160.63304233070133</v>
      </c>
    </row>
    <row r="17" spans="1:14" x14ac:dyDescent="0.25">
      <c r="A17" s="12" t="s">
        <v>22</v>
      </c>
      <c r="B17" s="12" t="s">
        <v>30</v>
      </c>
      <c r="C17" s="8" t="s">
        <v>21</v>
      </c>
      <c r="D17" s="9">
        <v>2</v>
      </c>
      <c r="E17" s="9">
        <v>100</v>
      </c>
      <c r="F17" s="9">
        <v>57.837000000000003</v>
      </c>
      <c r="G17" s="9">
        <v>66.863</v>
      </c>
      <c r="H17" s="8" t="s">
        <v>28</v>
      </c>
      <c r="I17" s="8" t="s">
        <v>29</v>
      </c>
      <c r="J17" s="11">
        <f t="shared" si="0"/>
        <v>8.8787848943318141E-3</v>
      </c>
      <c r="K17" s="11">
        <f t="shared" si="0"/>
        <v>1.0264401583583313E-2</v>
      </c>
      <c r="L17" s="11">
        <f>'1Pl14C '!$F$27*(1.805/($Q$9*2.65*202600))</f>
        <v>2.2573363941098988E-3</v>
      </c>
      <c r="M17" s="11">
        <f t="shared" si="1"/>
        <v>2.1400522872025027E-2</v>
      </c>
      <c r="N17" s="12">
        <f t="shared" si="2"/>
        <v>214.00522872025027</v>
      </c>
    </row>
    <row r="18" spans="1:14" x14ac:dyDescent="0.25">
      <c r="A18" s="6" t="s">
        <v>23</v>
      </c>
      <c r="B18" s="6" t="s">
        <v>30</v>
      </c>
      <c r="C18" s="28" t="s">
        <v>21</v>
      </c>
      <c r="D18" s="29">
        <v>3</v>
      </c>
      <c r="E18" s="29">
        <v>200</v>
      </c>
      <c r="F18" s="29">
        <v>47.460999999999999</v>
      </c>
      <c r="G18" s="29">
        <v>48.212000000000003</v>
      </c>
      <c r="H18" s="28" t="s">
        <v>28</v>
      </c>
      <c r="I18" s="28" t="s">
        <v>29</v>
      </c>
      <c r="J18" s="17">
        <f t="shared" si="0"/>
        <v>7.285924406001041E-3</v>
      </c>
      <c r="K18" s="17">
        <f t="shared" si="0"/>
        <v>7.4012133638592156E-3</v>
      </c>
      <c r="L18" s="17">
        <f>'1Pl14C '!$F$27*(1.805/($Q$9*2.65*202600))</f>
        <v>2.2573363941098988E-3</v>
      </c>
      <c r="M18" s="17">
        <f t="shared" si="1"/>
        <v>1.6944474163970154E-2</v>
      </c>
      <c r="N18" s="6">
        <f t="shared" si="2"/>
        <v>169.44474163970153</v>
      </c>
    </row>
    <row r="19" spans="1:14" x14ac:dyDescent="0.25">
      <c r="A19" s="12" t="s">
        <v>24</v>
      </c>
      <c r="B19" s="12" t="s">
        <v>30</v>
      </c>
      <c r="C19" s="8" t="s">
        <v>21</v>
      </c>
      <c r="D19" s="9">
        <v>4</v>
      </c>
      <c r="E19" s="9">
        <v>300</v>
      </c>
      <c r="F19" s="9">
        <v>56.679000000000002</v>
      </c>
      <c r="G19" s="9">
        <v>63.354999999999997</v>
      </c>
      <c r="H19" s="8" t="s">
        <v>28</v>
      </c>
      <c r="I19" s="8" t="s">
        <v>29</v>
      </c>
      <c r="J19" s="11">
        <f t="shared" si="0"/>
        <v>8.7010157688993707E-3</v>
      </c>
      <c r="K19" s="11">
        <f t="shared" si="0"/>
        <v>9.7258747338276903E-3</v>
      </c>
      <c r="L19" s="11">
        <f>'1Pl14C '!$F$27*(1.805/($Q$9*2.65*202600))</f>
        <v>2.2573363941098988E-3</v>
      </c>
      <c r="M19" s="11">
        <f t="shared" si="1"/>
        <v>2.0684226896836962E-2</v>
      </c>
      <c r="N19" s="12">
        <f t="shared" si="2"/>
        <v>206.84226896836961</v>
      </c>
    </row>
    <row r="20" spans="1:14" x14ac:dyDescent="0.25">
      <c r="A20" s="12" t="s">
        <v>15</v>
      </c>
      <c r="B20" s="12" t="s">
        <v>30</v>
      </c>
      <c r="C20" s="8" t="s">
        <v>21</v>
      </c>
      <c r="D20" s="9">
        <v>5</v>
      </c>
      <c r="E20" s="9">
        <v>400</v>
      </c>
      <c r="F20" s="9">
        <v>36.454000000000001</v>
      </c>
      <c r="G20" s="9">
        <v>43.073</v>
      </c>
      <c r="H20" s="8" t="s">
        <v>28</v>
      </c>
      <c r="I20" s="8" t="s">
        <v>29</v>
      </c>
      <c r="J20" s="11">
        <f t="shared" si="0"/>
        <v>5.5961966308413639E-3</v>
      </c>
      <c r="K20" s="11">
        <f t="shared" si="0"/>
        <v>6.6123053020307803E-3</v>
      </c>
      <c r="L20" s="11">
        <f>'1Pl14C '!$F$27*(1.805/($Q$9*2.65*202600))</f>
        <v>2.2573363941098988E-3</v>
      </c>
      <c r="M20" s="11">
        <f t="shared" si="1"/>
        <v>1.4465838326982044E-2</v>
      </c>
      <c r="N20" s="12">
        <f t="shared" si="2"/>
        <v>144.65838326982043</v>
      </c>
    </row>
    <row r="21" spans="1:14" x14ac:dyDescent="0.25">
      <c r="A21" s="6" t="s">
        <v>15</v>
      </c>
      <c r="B21" s="6" t="s">
        <v>30</v>
      </c>
      <c r="C21" s="14" t="s">
        <v>21</v>
      </c>
      <c r="D21" s="15">
        <v>6</v>
      </c>
      <c r="E21" s="15">
        <v>500</v>
      </c>
      <c r="F21" s="15">
        <v>29.466999999999999</v>
      </c>
      <c r="G21" s="15">
        <v>36.070999999999998</v>
      </c>
      <c r="H21" s="14" t="s">
        <v>28</v>
      </c>
      <c r="I21" s="14" t="s">
        <v>29</v>
      </c>
      <c r="J21" s="17">
        <f t="shared" si="0"/>
        <v>4.52359483516219E-3</v>
      </c>
      <c r="K21" s="17">
        <f t="shared" si="0"/>
        <v>5.5374007974729475E-3</v>
      </c>
      <c r="L21" s="17">
        <f>'1Pl14C '!$F$27*(1.805/($Q$9*2.65*202600))</f>
        <v>2.2573363941098988E-3</v>
      </c>
      <c r="M21" s="17">
        <f>SUM(J21:L21)</f>
        <v>1.2318332026745038E-2</v>
      </c>
      <c r="N21" s="6">
        <f t="shared" si="2"/>
        <v>123.18332026745038</v>
      </c>
    </row>
    <row r="22" spans="1:14" x14ac:dyDescent="0.25">
      <c r="A22" s="6" t="s">
        <v>15</v>
      </c>
      <c r="B22" s="6" t="s">
        <v>30</v>
      </c>
      <c r="C22" s="14" t="s">
        <v>21</v>
      </c>
      <c r="D22" s="15">
        <v>7</v>
      </c>
      <c r="E22" s="15">
        <v>600</v>
      </c>
      <c r="F22" s="15">
        <v>25.114999999999998</v>
      </c>
      <c r="G22" s="15">
        <v>28.41</v>
      </c>
      <c r="H22" s="14" t="s">
        <v>28</v>
      </c>
      <c r="I22" s="14" t="s">
        <v>29</v>
      </c>
      <c r="J22" s="17">
        <f>(F22)*(1.805/($Q$8*2.65*202600))</f>
        <v>3.855502232500709E-3</v>
      </c>
      <c r="K22" s="17">
        <f t="shared" si="0"/>
        <v>4.361330616179381E-3</v>
      </c>
      <c r="L22" s="17">
        <f>'1Pl14C '!$F$27*(1.805/($Q$9*2.65*202600))</f>
        <v>2.2573363941098988E-3</v>
      </c>
      <c r="M22" s="17">
        <f t="shared" si="1"/>
        <v>1.0474169242789988E-2</v>
      </c>
      <c r="N22" s="6">
        <f t="shared" si="2"/>
        <v>104.74169242789988</v>
      </c>
    </row>
    <row r="23" spans="1:14" x14ac:dyDescent="0.25">
      <c r="A23" s="6" t="s">
        <v>15</v>
      </c>
      <c r="B23" s="6" t="s">
        <v>30</v>
      </c>
      <c r="C23" s="14" t="s">
        <v>21</v>
      </c>
      <c r="D23" s="15">
        <v>8</v>
      </c>
      <c r="E23" s="15">
        <v>700</v>
      </c>
      <c r="F23" s="15">
        <v>39.939</v>
      </c>
      <c r="G23" s="15">
        <v>45.05</v>
      </c>
      <c r="H23" s="14" t="s">
        <v>28</v>
      </c>
      <c r="I23" s="14" t="s">
        <v>29</v>
      </c>
      <c r="J23" s="17">
        <f t="shared" si="0"/>
        <v>6.1311926603163777E-3</v>
      </c>
      <c r="K23" s="17">
        <f t="shared" si="0"/>
        <v>6.9158023322379832E-3</v>
      </c>
      <c r="L23" s="17">
        <f>'1Pl14C '!$F$27*(1.805/($Q$9*2.65*202600))</f>
        <v>2.2573363941098988E-3</v>
      </c>
      <c r="M23" s="17">
        <f t="shared" si="1"/>
        <v>1.5304331386664261E-2</v>
      </c>
      <c r="N23" s="6">
        <f t="shared" si="2"/>
        <v>153.04331386664259</v>
      </c>
    </row>
    <row r="24" spans="1:14" x14ac:dyDescent="0.25">
      <c r="A24" s="6" t="s">
        <v>15</v>
      </c>
      <c r="B24" s="6" t="s">
        <v>30</v>
      </c>
      <c r="C24" s="14" t="s">
        <v>21</v>
      </c>
      <c r="D24" s="15">
        <v>9</v>
      </c>
      <c r="E24" s="15">
        <v>800</v>
      </c>
      <c r="F24" s="15">
        <v>21.460999999999999</v>
      </c>
      <c r="G24" s="15">
        <v>27.725999999999999</v>
      </c>
      <c r="H24" s="14" t="s">
        <v>28</v>
      </c>
      <c r="I24" s="14" t="s">
        <v>29</v>
      </c>
      <c r="J24" s="17">
        <f t="shared" si="0"/>
        <v>3.294562349659475E-3</v>
      </c>
      <c r="K24" s="17">
        <f t="shared" si="0"/>
        <v>4.2563270913125485E-3</v>
      </c>
      <c r="L24" s="17">
        <f>'1Pl14C '!$F$27*(1.805/($Q$9*2.65*202600))</f>
        <v>2.2573363941098988E-3</v>
      </c>
      <c r="M24" s="17">
        <f t="shared" si="1"/>
        <v>9.8082258350819223E-3</v>
      </c>
      <c r="N24" s="6">
        <f t="shared" si="2"/>
        <v>98.082258350819217</v>
      </c>
    </row>
    <row r="25" spans="1:14" x14ac:dyDescent="0.25">
      <c r="A25" s="6" t="s">
        <v>15</v>
      </c>
      <c r="B25" s="6" t="s">
        <v>30</v>
      </c>
      <c r="C25" s="14" t="s">
        <v>21</v>
      </c>
      <c r="D25" s="15">
        <v>10</v>
      </c>
      <c r="E25" s="15">
        <v>900</v>
      </c>
      <c r="F25" s="15">
        <v>32.402000000000001</v>
      </c>
      <c r="G25" s="15">
        <v>44.265000000000001</v>
      </c>
      <c r="H25" s="14" t="s">
        <v>28</v>
      </c>
      <c r="I25" s="14" t="s">
        <v>29</v>
      </c>
      <c r="J25" s="17">
        <f t="shared" si="0"/>
        <v>4.9741582057530554E-3</v>
      </c>
      <c r="K25" s="17">
        <f t="shared" si="0"/>
        <v>6.7952939009215171E-3</v>
      </c>
      <c r="L25" s="17">
        <f>'1Pl14C '!$F$27*(1.805/($Q$9*2.65*202600))</f>
        <v>2.2573363941098988E-3</v>
      </c>
      <c r="M25" s="17">
        <f t="shared" si="1"/>
        <v>1.4026788500784471E-2</v>
      </c>
      <c r="N25" s="6">
        <f t="shared" si="2"/>
        <v>140.26788500784471</v>
      </c>
    </row>
    <row r="26" spans="1:14" x14ac:dyDescent="0.25">
      <c r="A26" s="6" t="s">
        <v>15</v>
      </c>
      <c r="B26" s="6" t="s">
        <v>30</v>
      </c>
      <c r="C26" s="14" t="s">
        <v>21</v>
      </c>
      <c r="D26" s="25">
        <v>11</v>
      </c>
      <c r="E26" s="15">
        <v>1000</v>
      </c>
      <c r="F26" s="15">
        <v>31.646000000000001</v>
      </c>
      <c r="G26" s="15">
        <v>37.994999999999997</v>
      </c>
      <c r="H26" s="14" t="s">
        <v>28</v>
      </c>
      <c r="I26" s="14" t="s">
        <v>29</v>
      </c>
      <c r="J26" s="17">
        <f t="shared" si="0"/>
        <v>4.8581016782686618E-3</v>
      </c>
      <c r="K26" s="17">
        <f t="shared" si="0"/>
        <v>5.8327615896422236E-3</v>
      </c>
      <c r="L26" s="17">
        <f>'1Pl14C '!$F$27*(1.805/($Q$9*2.65*202600))</f>
        <v>2.2573363941098988E-3</v>
      </c>
      <c r="M26" s="17">
        <f t="shared" si="1"/>
        <v>1.2948199662020786E-2</v>
      </c>
      <c r="N26" s="6">
        <f t="shared" si="2"/>
        <v>129.48199662020787</v>
      </c>
    </row>
    <row r="27" spans="1:14" x14ac:dyDescent="0.25">
      <c r="A27" s="6" t="s">
        <v>15</v>
      </c>
      <c r="B27" s="6" t="s">
        <v>30</v>
      </c>
      <c r="C27" s="14" t="s">
        <v>21</v>
      </c>
      <c r="D27" s="25">
        <v>12</v>
      </c>
      <c r="E27" s="15">
        <v>1100</v>
      </c>
      <c r="F27" s="15">
        <v>33.496000000000002</v>
      </c>
      <c r="G27" s="15">
        <v>37.768000000000001</v>
      </c>
      <c r="H27" s="14" t="s">
        <v>28</v>
      </c>
      <c r="I27" s="14" t="s">
        <v>29</v>
      </c>
      <c r="J27" s="17">
        <f t="shared" si="0"/>
        <v>5.1421024399698895E-3</v>
      </c>
      <c r="K27" s="17">
        <f t="shared" si="0"/>
        <v>5.7979139286118567E-3</v>
      </c>
      <c r="L27" s="17">
        <f>'1Pl14C '!$F$27*(1.805/($Q$9*2.65*202600))</f>
        <v>2.2573363941098988E-3</v>
      </c>
      <c r="M27" s="17">
        <f t="shared" si="1"/>
        <v>1.3197352762691645E-2</v>
      </c>
      <c r="N27" s="6">
        <f t="shared" si="2"/>
        <v>131.97352762691645</v>
      </c>
    </row>
    <row r="28" spans="1:14" x14ac:dyDescent="0.25">
      <c r="A28" s="12" t="s">
        <v>15</v>
      </c>
      <c r="B28" s="12" t="s">
        <v>30</v>
      </c>
      <c r="C28" s="8" t="s">
        <v>21</v>
      </c>
      <c r="D28" s="9">
        <v>1</v>
      </c>
      <c r="E28" s="9">
        <v>0</v>
      </c>
      <c r="F28" s="9">
        <v>43.878999999999998</v>
      </c>
      <c r="G28" s="9">
        <v>39.405000000000001</v>
      </c>
      <c r="H28" s="8" t="s">
        <v>44</v>
      </c>
      <c r="I28" s="8" t="s">
        <v>43</v>
      </c>
      <c r="J28" s="11">
        <f t="shared" ref="J28:J38" si="3">(F28)*(1.805/($Q$8*2.65*202600))</f>
        <v>6.736037525777369E-3</v>
      </c>
      <c r="K28" s="11">
        <f t="shared" ref="K28:K38" si="4">(G28)*(1.805/($Q$8*2.65*202600))</f>
        <v>6.0492162242361319E-3</v>
      </c>
      <c r="L28" s="11">
        <f>'1Pl14C '!$F$27*(1.805/($Q$9*2.65*202600))</f>
        <v>2.2573363941098988E-3</v>
      </c>
      <c r="M28" s="11">
        <f t="shared" ref="M28:M38" si="5">SUM(J28:L28)</f>
        <v>1.5042590144123399E-2</v>
      </c>
      <c r="N28" s="12">
        <f t="shared" ref="N28:N38" si="6">M28*10000</f>
        <v>150.42590144123398</v>
      </c>
    </row>
    <row r="29" spans="1:14" x14ac:dyDescent="0.25">
      <c r="A29" s="6" t="s">
        <v>15</v>
      </c>
      <c r="B29" s="6" t="s">
        <v>30</v>
      </c>
      <c r="C29" s="28" t="s">
        <v>21</v>
      </c>
      <c r="D29" s="29">
        <v>2</v>
      </c>
      <c r="E29" s="29">
        <v>100</v>
      </c>
      <c r="F29" s="15">
        <v>36.156999999999996</v>
      </c>
      <c r="G29" s="15">
        <v>32.308999999999997</v>
      </c>
      <c r="H29" s="14" t="s">
        <v>44</v>
      </c>
      <c r="I29" s="14" t="s">
        <v>43</v>
      </c>
      <c r="J29" s="17">
        <f t="shared" si="3"/>
        <v>5.5506029950439231E-3</v>
      </c>
      <c r="K29" s="17">
        <f t="shared" si="4"/>
        <v>4.9598814107053718E-3</v>
      </c>
      <c r="L29" s="17">
        <f>'1Pl14C '!$F$27*(1.805/($Q$9*2.65*202600))</f>
        <v>2.2573363941098988E-3</v>
      </c>
      <c r="M29" s="17">
        <f t="shared" si="5"/>
        <v>1.2767820799859195E-2</v>
      </c>
      <c r="N29" s="6">
        <f t="shared" si="6"/>
        <v>127.67820799859196</v>
      </c>
    </row>
    <row r="30" spans="1:14" x14ac:dyDescent="0.25">
      <c r="A30" s="6" t="s">
        <v>15</v>
      </c>
      <c r="B30" s="6" t="s">
        <v>30</v>
      </c>
      <c r="C30" s="28" t="s">
        <v>21</v>
      </c>
      <c r="D30" s="29">
        <v>3</v>
      </c>
      <c r="E30" s="29">
        <v>200</v>
      </c>
      <c r="F30" s="15">
        <v>39.500999999999998</v>
      </c>
      <c r="G30" s="15">
        <v>37.049999999999997</v>
      </c>
      <c r="H30" s="14" t="s">
        <v>44</v>
      </c>
      <c r="I30" s="14" t="s">
        <v>43</v>
      </c>
      <c r="J30" s="17">
        <f t="shared" si="3"/>
        <v>6.0639535610595464E-3</v>
      </c>
      <c r="K30" s="17">
        <f t="shared" si="4"/>
        <v>5.6876909302867318E-3</v>
      </c>
      <c r="L30" s="17">
        <f>'1Pl14C '!$F$27*(1.805/($Q$9*2.65*202600))</f>
        <v>2.2573363941098988E-3</v>
      </c>
      <c r="M30" s="17">
        <f t="shared" si="5"/>
        <v>1.4008980885456178E-2</v>
      </c>
      <c r="N30" s="6">
        <f t="shared" si="6"/>
        <v>140.08980885456177</v>
      </c>
    </row>
    <row r="31" spans="1:14" x14ac:dyDescent="0.25">
      <c r="A31" s="6" t="s">
        <v>15</v>
      </c>
      <c r="B31" s="6" t="s">
        <v>30</v>
      </c>
      <c r="C31" s="28" t="s">
        <v>21</v>
      </c>
      <c r="D31" s="29">
        <v>4</v>
      </c>
      <c r="E31" s="29">
        <v>300</v>
      </c>
      <c r="F31" s="15">
        <v>36.079000000000001</v>
      </c>
      <c r="G31" s="15">
        <v>38.68</v>
      </c>
      <c r="H31" s="14" t="s">
        <v>44</v>
      </c>
      <c r="I31" s="14" t="s">
        <v>43</v>
      </c>
      <c r="J31" s="17">
        <f t="shared" si="3"/>
        <v>5.5386289088748993E-3</v>
      </c>
      <c r="K31" s="17">
        <f t="shared" si="4"/>
        <v>5.9379186284342998E-3</v>
      </c>
      <c r="L31" s="17">
        <f>'1Pl14C '!$F$27*(1.805/($Q$9*2.65*202600))</f>
        <v>2.2573363941098988E-3</v>
      </c>
      <c r="M31" s="17">
        <f t="shared" si="5"/>
        <v>1.3733883931419097E-2</v>
      </c>
      <c r="N31" s="6">
        <f t="shared" si="6"/>
        <v>137.33883931419098</v>
      </c>
    </row>
    <row r="32" spans="1:14" x14ac:dyDescent="0.25">
      <c r="A32" s="6" t="s">
        <v>15</v>
      </c>
      <c r="B32" s="6" t="s">
        <v>30</v>
      </c>
      <c r="C32" s="28" t="s">
        <v>21</v>
      </c>
      <c r="D32" s="29">
        <v>5</v>
      </c>
      <c r="E32" s="29">
        <v>400</v>
      </c>
      <c r="F32" s="15">
        <v>40.226999999999997</v>
      </c>
      <c r="G32" s="15">
        <v>41.868000000000002</v>
      </c>
      <c r="H32" s="14" t="s">
        <v>44</v>
      </c>
      <c r="I32" s="14" t="s">
        <v>43</v>
      </c>
      <c r="J32" s="17">
        <f t="shared" si="3"/>
        <v>6.1754046707866222E-3</v>
      </c>
      <c r="K32" s="17">
        <f t="shared" si="4"/>
        <v>6.4273210221118737E-3</v>
      </c>
      <c r="L32" s="17">
        <f>'1Pl14C '!$F$27*(1.805/($Q$9*2.65*202600))</f>
        <v>2.2573363941098988E-3</v>
      </c>
      <c r="M32" s="17">
        <f t="shared" si="5"/>
        <v>1.4860062087008394E-2</v>
      </c>
      <c r="N32" s="6">
        <f t="shared" si="6"/>
        <v>148.60062087008393</v>
      </c>
    </row>
    <row r="33" spans="1:17" x14ac:dyDescent="0.25">
      <c r="A33" s="6" t="s">
        <v>15</v>
      </c>
      <c r="B33" s="6" t="s">
        <v>30</v>
      </c>
      <c r="C33" s="28" t="s">
        <v>21</v>
      </c>
      <c r="D33" s="29">
        <v>6</v>
      </c>
      <c r="E33" s="29">
        <v>500</v>
      </c>
      <c r="F33" s="15">
        <v>36.594999999999999</v>
      </c>
      <c r="G33" s="15">
        <v>36.784999999999997</v>
      </c>
      <c r="H33" s="14" t="s">
        <v>44</v>
      </c>
      <c r="I33" s="14" t="s">
        <v>43</v>
      </c>
      <c r="J33" s="17">
        <f t="shared" si="3"/>
        <v>5.6178420943007543E-3</v>
      </c>
      <c r="K33" s="17">
        <f t="shared" si="4"/>
        <v>5.6470097400970962E-3</v>
      </c>
      <c r="L33" s="17">
        <f>'1Pl14C '!$F$27*(1.805/($Q$9*2.65*202600))</f>
        <v>2.2573363941098988E-3</v>
      </c>
      <c r="M33" s="17">
        <f t="shared" si="5"/>
        <v>1.3522188228507748E-2</v>
      </c>
      <c r="N33" s="6">
        <f t="shared" si="6"/>
        <v>135.22188228507747</v>
      </c>
    </row>
    <row r="34" spans="1:17" x14ac:dyDescent="0.25">
      <c r="A34" s="12" t="s">
        <v>15</v>
      </c>
      <c r="B34" s="12" t="s">
        <v>30</v>
      </c>
      <c r="C34" s="8" t="s">
        <v>21</v>
      </c>
      <c r="D34" s="9">
        <v>7</v>
      </c>
      <c r="E34" s="9">
        <v>600</v>
      </c>
      <c r="F34" s="9">
        <v>50.093000000000004</v>
      </c>
      <c r="G34" s="9">
        <v>44.731000000000002</v>
      </c>
      <c r="H34" s="8" t="s">
        <v>44</v>
      </c>
      <c r="I34" s="8" t="s">
        <v>43</v>
      </c>
      <c r="J34" s="11">
        <f t="shared" si="3"/>
        <v>7.6899730572430039E-3</v>
      </c>
      <c r="K34" s="11">
        <f t="shared" si="4"/>
        <v>6.8668313900851772E-3</v>
      </c>
      <c r="L34" s="11">
        <f>'1Pl14C '!$F$27*(1.805/($Q$9*2.65*202600))</f>
        <v>2.2573363941098988E-3</v>
      </c>
      <c r="M34" s="11">
        <f t="shared" si="5"/>
        <v>1.6814140841438081E-2</v>
      </c>
      <c r="N34" s="12">
        <f t="shared" si="6"/>
        <v>168.14140841438081</v>
      </c>
    </row>
    <row r="35" spans="1:17" x14ac:dyDescent="0.25">
      <c r="A35" s="12" t="s">
        <v>15</v>
      </c>
      <c r="B35" s="12" t="s">
        <v>30</v>
      </c>
      <c r="C35" s="8" t="s">
        <v>21</v>
      </c>
      <c r="D35" s="9">
        <v>8</v>
      </c>
      <c r="E35" s="9">
        <v>700</v>
      </c>
      <c r="F35" s="9">
        <v>99.646000000000001</v>
      </c>
      <c r="G35" s="9">
        <v>91.611000000000004</v>
      </c>
      <c r="H35" s="8" t="s">
        <v>44</v>
      </c>
      <c r="I35" s="8" t="s">
        <v>43</v>
      </c>
      <c r="J35" s="11">
        <f t="shared" si="3"/>
        <v>1.5297048594854297E-2</v>
      </c>
      <c r="K35" s="11">
        <f t="shared" si="4"/>
        <v>1.406356420551951E-2</v>
      </c>
      <c r="L35" s="11">
        <f>'1Pl14C '!$F$27*(1.805/($Q$9*2.65*202600))</f>
        <v>2.2573363941098988E-3</v>
      </c>
      <c r="M35" s="11">
        <f t="shared" si="5"/>
        <v>3.1617949194483706E-2</v>
      </c>
      <c r="N35" s="12">
        <f t="shared" si="6"/>
        <v>316.17949194483708</v>
      </c>
    </row>
    <row r="36" spans="1:17" x14ac:dyDescent="0.25">
      <c r="A36" s="6" t="s">
        <v>15</v>
      </c>
      <c r="B36" s="6" t="s">
        <v>30</v>
      </c>
      <c r="C36" s="28" t="s">
        <v>21</v>
      </c>
      <c r="D36" s="29">
        <v>9</v>
      </c>
      <c r="E36" s="29">
        <v>800</v>
      </c>
      <c r="F36" s="29">
        <v>30.542000000000002</v>
      </c>
      <c r="G36" s="29">
        <v>30.882000000000001</v>
      </c>
      <c r="H36" s="28" t="s">
        <v>44</v>
      </c>
      <c r="I36" s="28" t="s">
        <v>43</v>
      </c>
      <c r="J36" s="17">
        <f t="shared" si="3"/>
        <v>4.6886223047993896E-3</v>
      </c>
      <c r="K36" s="17">
        <f t="shared" si="4"/>
        <v>4.7408170393823173E-3</v>
      </c>
      <c r="L36" s="17">
        <f>'1Pl14C '!$F$27*(1.805/($Q$9*2.65*202600))</f>
        <v>2.2573363941098988E-3</v>
      </c>
      <c r="M36" s="17">
        <f t="shared" si="5"/>
        <v>1.1686775738291605E-2</v>
      </c>
      <c r="N36" s="6">
        <f t="shared" si="6"/>
        <v>116.86775738291605</v>
      </c>
    </row>
    <row r="37" spans="1:17" x14ac:dyDescent="0.25">
      <c r="A37" s="6" t="s">
        <v>15</v>
      </c>
      <c r="B37" s="6" t="s">
        <v>30</v>
      </c>
      <c r="C37" s="28" t="s">
        <v>21</v>
      </c>
      <c r="D37" s="29">
        <v>10</v>
      </c>
      <c r="E37" s="29">
        <v>900</v>
      </c>
      <c r="F37" s="15">
        <v>34.298999999999999</v>
      </c>
      <c r="G37" s="15">
        <v>34.951999999999998</v>
      </c>
      <c r="H37" s="14" t="s">
        <v>44</v>
      </c>
      <c r="I37" s="14" t="s">
        <v>43</v>
      </c>
      <c r="J37" s="17">
        <f t="shared" si="3"/>
        <v>5.2653741219407454E-3</v>
      </c>
      <c r="K37" s="17">
        <f t="shared" si="4"/>
        <v>5.3656187151250164E-3</v>
      </c>
      <c r="L37" s="17">
        <f>'1Pl14C '!$F$27*(1.805/($Q$9*2.65*202600))</f>
        <v>2.2573363941098988E-3</v>
      </c>
      <c r="M37" s="17">
        <f t="shared" si="5"/>
        <v>1.2888329231175662E-2</v>
      </c>
      <c r="N37" s="6">
        <f t="shared" si="6"/>
        <v>128.88329231175663</v>
      </c>
    </row>
    <row r="38" spans="1:17" x14ac:dyDescent="0.25">
      <c r="A38" s="6" t="s">
        <v>15</v>
      </c>
      <c r="B38" s="6" t="s">
        <v>30</v>
      </c>
      <c r="C38" s="14" t="s">
        <v>21</v>
      </c>
      <c r="D38" s="25">
        <v>11</v>
      </c>
      <c r="E38" s="15">
        <v>1000</v>
      </c>
      <c r="F38" s="6">
        <v>41.533000000000001</v>
      </c>
      <c r="G38" s="6">
        <v>40.758000000000003</v>
      </c>
      <c r="H38" s="6" t="s">
        <v>44</v>
      </c>
      <c r="I38" s="6" t="s">
        <v>43</v>
      </c>
      <c r="J38" s="17">
        <f t="shared" si="3"/>
        <v>6.3758938571551651E-3</v>
      </c>
      <c r="K38" s="17">
        <f t="shared" si="4"/>
        <v>6.2569205650911371E-3</v>
      </c>
      <c r="L38" s="17">
        <f>'1Pl14C '!$F$27*(1.805/($Q$9*2.65*202600))</f>
        <v>2.2573363941098988E-3</v>
      </c>
      <c r="M38" s="17">
        <f t="shared" si="5"/>
        <v>1.4890150816356203E-2</v>
      </c>
      <c r="N38" s="6">
        <f t="shared" si="6"/>
        <v>148.90150816356203</v>
      </c>
      <c r="Q38" s="2" t="s">
        <v>25</v>
      </c>
    </row>
    <row r="39" spans="1:17" x14ac:dyDescent="0.25">
      <c r="D39" s="1"/>
      <c r="E39" s="37" t="s">
        <v>47</v>
      </c>
      <c r="F39" s="34">
        <f>AVERAGE(F3,F8:F10,F14:F15)</f>
        <v>28.742833333333333</v>
      </c>
      <c r="G39" s="34">
        <f>AVERAGE(G3,G8:G10,G14:G15)</f>
        <v>31.616666666666671</v>
      </c>
      <c r="N39" s="1"/>
    </row>
    <row r="40" spans="1:17" x14ac:dyDescent="0.25">
      <c r="D40" s="1"/>
      <c r="E40" s="37" t="s">
        <v>48</v>
      </c>
      <c r="F40" s="35">
        <f>AVERAGE(F16,F18,F21:F27)</f>
        <v>33.572222222222223</v>
      </c>
      <c r="G40" s="35">
        <f>AVERAGE(G16,G18,G21:G27)</f>
        <v>39.362999999999992</v>
      </c>
    </row>
    <row r="41" spans="1:17" x14ac:dyDescent="0.25">
      <c r="D41" s="1">
        <v>2022</v>
      </c>
      <c r="E41" s="37" t="s">
        <v>48</v>
      </c>
      <c r="F41" s="35">
        <f>AVERAGE(F29:F33,F36:F38)</f>
        <v>36.866624999999999</v>
      </c>
      <c r="G41" s="35">
        <f>AVERAGE(G29:G33,G36:G38)</f>
        <v>36.660499999999999</v>
      </c>
    </row>
    <row r="42" spans="1:17" x14ac:dyDescent="0.25">
      <c r="D42" s="1"/>
      <c r="E42" s="1"/>
    </row>
    <row r="43" spans="1:17" x14ac:dyDescent="0.25">
      <c r="D43" s="1"/>
      <c r="E43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1Pl14C </vt:lpstr>
      <vt:lpstr>1Pl14P 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Castilla</dc:creator>
  <cp:lastModifiedBy>Silvia Castilla</cp:lastModifiedBy>
  <dcterms:created xsi:type="dcterms:W3CDTF">2022-05-03T17:37:59Z</dcterms:created>
  <dcterms:modified xsi:type="dcterms:W3CDTF">2022-11-13T22:11:41Z</dcterms:modified>
</cp:coreProperties>
</file>