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6425EDC5-3EA1-4C72-B390-6B0C6A48AB5E}" xr6:coauthVersionLast="36" xr6:coauthVersionMax="36" xr10:uidLastSave="{00000000-0000-0000-0000-000000000000}"/>
  <bookViews>
    <workbookView xWindow="0" yWindow="0" windowWidth="9870" windowHeight="3240" xr2:uid="{00000000-000D-0000-FFFF-FFFF00000000}"/>
  </bookViews>
  <sheets>
    <sheet name="PL2P" sheetId="5" r:id="rId1"/>
    <sheet name="Pl2C 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6" l="1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M24" i="6" s="1"/>
  <c r="N24" i="6" s="1"/>
  <c r="L25" i="6"/>
  <c r="M25" i="6" s="1"/>
  <c r="N25" i="6" s="1"/>
  <c r="L26" i="6"/>
  <c r="M26" i="6" s="1"/>
  <c r="N26" i="6" s="1"/>
  <c r="L27" i="6"/>
  <c r="M27" i="6" s="1"/>
  <c r="N27" i="6" s="1"/>
  <c r="L28" i="6"/>
  <c r="M28" i="6" s="1"/>
  <c r="N28" i="6" s="1"/>
  <c r="L29" i="6"/>
  <c r="M29" i="6" s="1"/>
  <c r="N29" i="6" s="1"/>
  <c r="L30" i="6"/>
  <c r="L3" i="6"/>
  <c r="M30" i="6"/>
  <c r="N30" i="6" s="1"/>
  <c r="K7" i="6"/>
  <c r="M23" i="6"/>
  <c r="N23" i="6" s="1"/>
  <c r="G35" i="6"/>
  <c r="F35" i="6"/>
  <c r="M22" i="6"/>
  <c r="N22" i="6" s="1"/>
  <c r="K30" i="6"/>
  <c r="K29" i="6"/>
  <c r="K28" i="6"/>
  <c r="K27" i="6"/>
  <c r="K26" i="6"/>
  <c r="K25" i="6"/>
  <c r="K23" i="6"/>
  <c r="K22" i="6"/>
  <c r="J30" i="6"/>
  <c r="J29" i="6"/>
  <c r="J28" i="6"/>
  <c r="J27" i="6"/>
  <c r="J26" i="6"/>
  <c r="J25" i="6"/>
  <c r="J24" i="6"/>
  <c r="J23" i="6"/>
  <c r="J22" i="6"/>
  <c r="G34" i="6"/>
  <c r="F34" i="6"/>
  <c r="J4" i="6"/>
  <c r="J16" i="6"/>
  <c r="F40" i="5"/>
  <c r="F39" i="5"/>
  <c r="G33" i="6"/>
  <c r="F33" i="6"/>
  <c r="G40" i="5" l="1"/>
  <c r="G39" i="5"/>
  <c r="K3" i="5" l="1"/>
  <c r="J3" i="5"/>
  <c r="J29" i="5" l="1"/>
  <c r="K34" i="5"/>
  <c r="K21" i="6"/>
  <c r="J21" i="6"/>
  <c r="K20" i="6"/>
  <c r="J20" i="6"/>
  <c r="K19" i="6"/>
  <c r="J19" i="6"/>
  <c r="K18" i="6"/>
  <c r="J18" i="6"/>
  <c r="K17" i="6"/>
  <c r="J17" i="6"/>
  <c r="K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J7" i="6"/>
  <c r="K6" i="6"/>
  <c r="J6" i="6"/>
  <c r="K5" i="6"/>
  <c r="J5" i="6"/>
  <c r="K4" i="6"/>
  <c r="K3" i="6"/>
  <c r="J3" i="6"/>
  <c r="K22" i="5"/>
  <c r="K7" i="5"/>
  <c r="K28" i="5" l="1"/>
  <c r="J28" i="5"/>
  <c r="K9" i="5"/>
  <c r="K27" i="5"/>
  <c r="J22" i="5"/>
  <c r="M22" i="5" s="1"/>
  <c r="N22" i="5" s="1"/>
  <c r="K32" i="5"/>
  <c r="J27" i="5"/>
  <c r="K10" i="5"/>
  <c r="J32" i="5"/>
  <c r="M32" i="5" s="1"/>
  <c r="N32" i="5" s="1"/>
  <c r="K26" i="5"/>
  <c r="M26" i="5" s="1"/>
  <c r="N26" i="5" s="1"/>
  <c r="K37" i="5"/>
  <c r="M37" i="5" s="1"/>
  <c r="N37" i="5" s="1"/>
  <c r="K31" i="5"/>
  <c r="M31" i="5" s="1"/>
  <c r="N31" i="5" s="1"/>
  <c r="J26" i="5"/>
  <c r="J37" i="5"/>
  <c r="J31" i="5"/>
  <c r="J34" i="5"/>
  <c r="K36" i="5"/>
  <c r="K25" i="5"/>
  <c r="K33" i="5"/>
  <c r="J4" i="5"/>
  <c r="J36" i="5"/>
  <c r="M36" i="5" s="1"/>
  <c r="N36" i="5" s="1"/>
  <c r="K30" i="5"/>
  <c r="J25" i="5"/>
  <c r="J33" i="5"/>
  <c r="K4" i="5"/>
  <c r="K35" i="5"/>
  <c r="J30" i="5"/>
  <c r="K24" i="5"/>
  <c r="M15" i="6"/>
  <c r="N15" i="6" s="1"/>
  <c r="K6" i="5"/>
  <c r="M18" i="6"/>
  <c r="N18" i="6" s="1"/>
  <c r="J35" i="5"/>
  <c r="M35" i="5" s="1"/>
  <c r="N35" i="5" s="1"/>
  <c r="K29" i="5"/>
  <c r="J24" i="5"/>
  <c r="M24" i="5" s="1"/>
  <c r="N24" i="5" s="1"/>
  <c r="M6" i="6"/>
  <c r="N6" i="6" s="1"/>
  <c r="M21" i="6"/>
  <c r="N21" i="6" s="1"/>
  <c r="M9" i="6"/>
  <c r="N9" i="6" s="1"/>
  <c r="M12" i="6"/>
  <c r="N12" i="6" s="1"/>
  <c r="M7" i="6"/>
  <c r="N7" i="6" s="1"/>
  <c r="M34" i="5"/>
  <c r="N34" i="5" s="1"/>
  <c r="M27" i="5"/>
  <c r="N27" i="5" s="1"/>
  <c r="M29" i="5"/>
  <c r="N29" i="5" s="1"/>
  <c r="M3" i="6"/>
  <c r="N3" i="6" s="1"/>
  <c r="M17" i="6"/>
  <c r="N17" i="6" s="1"/>
  <c r="M20" i="6"/>
  <c r="N20" i="6" s="1"/>
  <c r="M8" i="6"/>
  <c r="N8" i="6" s="1"/>
  <c r="M11" i="6"/>
  <c r="N11" i="6" s="1"/>
  <c r="M5" i="6"/>
  <c r="N5" i="6" s="1"/>
  <c r="M14" i="6"/>
  <c r="N14" i="6" s="1"/>
  <c r="M19" i="6"/>
  <c r="N19" i="6" s="1"/>
  <c r="M10" i="6"/>
  <c r="N10" i="6" s="1"/>
  <c r="M16" i="6"/>
  <c r="N16" i="6" s="1"/>
  <c r="M4" i="6"/>
  <c r="N4" i="6" s="1"/>
  <c r="M13" i="6"/>
  <c r="N13" i="6" s="1"/>
  <c r="J14" i="5"/>
  <c r="J5" i="5"/>
  <c r="K8" i="5"/>
  <c r="K11" i="5"/>
  <c r="K19" i="5"/>
  <c r="K5" i="5"/>
  <c r="J13" i="5"/>
  <c r="K16" i="5"/>
  <c r="J21" i="5"/>
  <c r="K17" i="5"/>
  <c r="J8" i="5"/>
  <c r="J11" i="5"/>
  <c r="K14" i="5"/>
  <c r="J16" i="5"/>
  <c r="J7" i="5"/>
  <c r="M7" i="5" s="1"/>
  <c r="N7" i="5" s="1"/>
  <c r="J10" i="5"/>
  <c r="K13" i="5"/>
  <c r="J18" i="5"/>
  <c r="K21" i="5"/>
  <c r="J15" i="5"/>
  <c r="K18" i="5"/>
  <c r="J23" i="5"/>
  <c r="J12" i="5"/>
  <c r="K15" i="5"/>
  <c r="J20" i="5"/>
  <c r="K23" i="5"/>
  <c r="J6" i="5"/>
  <c r="J9" i="5"/>
  <c r="M9" i="5" s="1"/>
  <c r="N9" i="5" s="1"/>
  <c r="K12" i="5"/>
  <c r="J17" i="5"/>
  <c r="K20" i="5"/>
  <c r="M3" i="5"/>
  <c r="N3" i="5" s="1"/>
  <c r="J19" i="5"/>
  <c r="M4" i="5" l="1"/>
  <c r="N4" i="5" s="1"/>
  <c r="M33" i="5"/>
  <c r="N33" i="5" s="1"/>
  <c r="M30" i="5"/>
  <c r="N30" i="5" s="1"/>
  <c r="M10" i="5"/>
  <c r="N10" i="5" s="1"/>
  <c r="M6" i="5"/>
  <c r="N6" i="5" s="1"/>
  <c r="M5" i="5"/>
  <c r="N5" i="5" s="1"/>
  <c r="M25" i="5"/>
  <c r="N25" i="5" s="1"/>
  <c r="M28" i="5"/>
  <c r="N28" i="5" s="1"/>
  <c r="M11" i="5"/>
  <c r="N11" i="5" s="1"/>
  <c r="M8" i="5"/>
  <c r="N8" i="5" s="1"/>
  <c r="M18" i="5"/>
  <c r="N18" i="5" s="1"/>
  <c r="M17" i="5"/>
  <c r="N17" i="5" s="1"/>
  <c r="M16" i="5"/>
  <c r="N16" i="5" s="1"/>
  <c r="M15" i="5"/>
  <c r="N15" i="5" s="1"/>
  <c r="M23" i="5"/>
  <c r="N23" i="5" s="1"/>
  <c r="M19" i="5"/>
  <c r="N19" i="5" s="1"/>
  <c r="M20" i="5"/>
  <c r="N20" i="5" s="1"/>
  <c r="M21" i="5"/>
  <c r="N21" i="5" s="1"/>
  <c r="M14" i="5"/>
  <c r="N14" i="5" s="1"/>
  <c r="M12" i="5"/>
  <c r="N12" i="5" s="1"/>
  <c r="M13" i="5"/>
  <c r="N13" i="5" s="1"/>
</calcChain>
</file>

<file path=xl/sharedStrings.xml><?xml version="1.0" encoding="utf-8"?>
<sst xmlns="http://schemas.openxmlformats.org/spreadsheetml/2006/main" count="377" uniqueCount="58">
  <si>
    <t xml:space="preserve">Crystal </t>
  </si>
  <si>
    <t>Sample</t>
  </si>
  <si>
    <t>Point</t>
  </si>
  <si>
    <t>Area (cm2)</t>
  </si>
  <si>
    <t>CMV8Ad2PB1</t>
  </si>
  <si>
    <t>NS</t>
  </si>
  <si>
    <t>Distance</t>
  </si>
  <si>
    <t>I = 202600 ± 20260 L·mol–1 H2O cm–2</t>
  </si>
  <si>
    <t>c (wt% H2O) = Abstot × 1.805/[t·D·I]</t>
  </si>
  <si>
    <t>t=thickness</t>
  </si>
  <si>
    <t>D= 2.65 g/cm3</t>
  </si>
  <si>
    <t>Abstotal= sum of areas</t>
  </si>
  <si>
    <t>EW</t>
  </si>
  <si>
    <t>Profile_0</t>
  </si>
  <si>
    <t>Profile_90</t>
  </si>
  <si>
    <t>Name</t>
  </si>
  <si>
    <t>Baseline</t>
  </si>
  <si>
    <t>Pl2_P</t>
  </si>
  <si>
    <t>Pl2_C</t>
  </si>
  <si>
    <t>3751-2701</t>
  </si>
  <si>
    <t>X</t>
  </si>
  <si>
    <t>Y</t>
  </si>
  <si>
    <t>Z</t>
  </si>
  <si>
    <t>Total water (%)</t>
  </si>
  <si>
    <t>Total water (ppm)</t>
  </si>
  <si>
    <t>3677-2716</t>
  </si>
  <si>
    <t>3711-2700</t>
  </si>
  <si>
    <t>CMV8Ad2PB2</t>
  </si>
  <si>
    <t>CMV8Ad2PB3</t>
  </si>
  <si>
    <t>CMV8Ad2PB4</t>
  </si>
  <si>
    <t>CMV8Ad2PB5</t>
  </si>
  <si>
    <t>CMV8Ad2PB6</t>
  </si>
  <si>
    <t>CMV8Ad2PB7</t>
  </si>
  <si>
    <t>CMV8Ad2PB8</t>
  </si>
  <si>
    <t>CMV8Ad2PB9</t>
  </si>
  <si>
    <t>CMV8Ad2PB10</t>
  </si>
  <si>
    <t>CMV8Ad2PB11</t>
  </si>
  <si>
    <t>CMV8Ad2PB12</t>
  </si>
  <si>
    <t>CMV8Ad2PB13</t>
  </si>
  <si>
    <t>CMV8Ad2PB14</t>
  </si>
  <si>
    <t>CMV8Ad2PB15</t>
  </si>
  <si>
    <t>CMV8Ad2PB16</t>
  </si>
  <si>
    <t>CMV8Ad2PB17</t>
  </si>
  <si>
    <t>3704-2704</t>
  </si>
  <si>
    <t>3758-2712</t>
  </si>
  <si>
    <t>3718-2541</t>
  </si>
  <si>
    <t>Average NS</t>
  </si>
  <si>
    <t>Average EW</t>
  </si>
  <si>
    <t>3739-2699</t>
  </si>
  <si>
    <t>3747-2593</t>
  </si>
  <si>
    <t>C_90</t>
  </si>
  <si>
    <t>EDGE EW</t>
  </si>
  <si>
    <t>3769-2699</t>
  </si>
  <si>
    <t>3742-2699</t>
  </si>
  <si>
    <t>P_0</t>
  </si>
  <si>
    <t>P_90</t>
  </si>
  <si>
    <t>C_0</t>
  </si>
  <si>
    <t>I did these measurements in 2022 and I am sure about all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</si>
</sst>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166" fontId="0" fillId="0" borderId="1" xfId="0" applyNumberFormat="1" applyFill="1" applyBorder="1"/>
    <xf numFmtId="0" fontId="2" fillId="0" borderId="1" xfId="0" applyFont="1" applyFill="1" applyBorder="1"/>
    <xf numFmtId="166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/>
    <xf numFmtId="166" fontId="0" fillId="2" borderId="1" xfId="0" applyNumberFormat="1" applyFont="1" applyFill="1" applyBorder="1"/>
    <xf numFmtId="0" fontId="0" fillId="0" borderId="1" xfId="0" applyFont="1" applyFill="1" applyBorder="1"/>
    <xf numFmtId="166" fontId="0" fillId="0" borderId="1" xfId="0" applyNumberFormat="1" applyFont="1" applyFill="1" applyBorder="1"/>
    <xf numFmtId="166" fontId="0" fillId="0" borderId="0" xfId="0" applyNumberFormat="1" applyFill="1" applyBorder="1"/>
    <xf numFmtId="0" fontId="0" fillId="0" borderId="0" xfId="0" applyBorder="1"/>
    <xf numFmtId="0" fontId="0" fillId="3" borderId="1" xfId="0" applyFill="1" applyBorder="1"/>
    <xf numFmtId="166" fontId="0" fillId="3" borderId="1" xfId="0" applyNumberFormat="1" applyFill="1" applyBorder="1"/>
    <xf numFmtId="0" fontId="0" fillId="3" borderId="0" xfId="0" applyFill="1" applyBorder="1"/>
    <xf numFmtId="0" fontId="1" fillId="0" borderId="3" xfId="0" applyFont="1" applyFill="1" applyBorder="1"/>
    <xf numFmtId="0" fontId="1" fillId="0" borderId="2" xfId="0" applyFont="1" applyFill="1" applyBorder="1"/>
    <xf numFmtId="0" fontId="1" fillId="0" borderId="0" xfId="0" applyFont="1"/>
    <xf numFmtId="0" fontId="0" fillId="0" borderId="0" xfId="0" applyFill="1" applyAlignment="1">
      <alignment horizontal="right"/>
    </xf>
    <xf numFmtId="2" fontId="0" fillId="2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2" borderId="1" xfId="0" applyNumberFormat="1" applyFont="1" applyFill="1" applyBorder="1"/>
    <xf numFmtId="2" fontId="0" fillId="0" borderId="1" xfId="0" applyNumberFormat="1" applyFill="1" applyBorder="1"/>
    <xf numFmtId="2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3840830449826991"/>
          <c:w val="0.70480993000874903"/>
          <c:h val="0.77763198285335444"/>
        </c:manualLayout>
      </c:layout>
      <c:scatterChart>
        <c:scatterStyle val="lineMarker"/>
        <c:varyColors val="0"/>
        <c:ser>
          <c:idx val="0"/>
          <c:order val="0"/>
          <c:tx>
            <c:v>PL2_P_EW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PL2P!$E$21:$E$37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  <c:extLst xmlns:c15="http://schemas.microsoft.com/office/drawing/2012/chart"/>
            </c:numRef>
          </c:xVal>
          <c:yVal>
            <c:numRef>
              <c:f>PL2P!$N$21:$N$37</c:f>
              <c:numCache>
                <c:formatCode>0.00</c:formatCode>
                <c:ptCount val="17"/>
                <c:pt idx="0">
                  <c:v>116.21595715563478</c:v>
                </c:pt>
                <c:pt idx="1">
                  <c:v>105.32957082316078</c:v>
                </c:pt>
                <c:pt idx="2">
                  <c:v>142.61435666631056</c:v>
                </c:pt>
                <c:pt idx="3">
                  <c:v>143.65938392573926</c:v>
                </c:pt>
                <c:pt idx="4">
                  <c:v>113.07617334243555</c:v>
                </c:pt>
                <c:pt idx="5">
                  <c:v>108.79614606281805</c:v>
                </c:pt>
                <c:pt idx="6">
                  <c:v>106.78249961129791</c:v>
                </c:pt>
                <c:pt idx="7">
                  <c:v>107.40904576346382</c:v>
                </c:pt>
                <c:pt idx="8">
                  <c:v>125.00876244306653</c:v>
                </c:pt>
                <c:pt idx="9">
                  <c:v>274.33833822964465</c:v>
                </c:pt>
                <c:pt idx="10">
                  <c:v>210.83970774615696</c:v>
                </c:pt>
                <c:pt idx="11">
                  <c:v>124.84536672983749</c:v>
                </c:pt>
                <c:pt idx="12">
                  <c:v>98.662085316434457</c:v>
                </c:pt>
                <c:pt idx="13">
                  <c:v>88.854815996508918</c:v>
                </c:pt>
                <c:pt idx="14">
                  <c:v>96.150023164129422</c:v>
                </c:pt>
                <c:pt idx="15">
                  <c:v>114.74539573657367</c:v>
                </c:pt>
                <c:pt idx="16">
                  <c:v>100.03037747613642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E1-4A8F-85BB-15C1362F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19119"/>
        <c:axId val="1946818703"/>
      </c:scatterChart>
      <c:scatterChart>
        <c:scatterStyle val="lineMarker"/>
        <c:varyColors val="0"/>
        <c:ser>
          <c:idx val="1"/>
          <c:order val="1"/>
          <c:tx>
            <c:v>Pl2_P_NS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PL2P!$E$3:$E$20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</c:numCache>
              <c:extLst xmlns:c15="http://schemas.microsoft.com/office/drawing/2012/chart"/>
            </c:numRef>
          </c:xVal>
          <c:yVal>
            <c:numRef>
              <c:f>PL2P!$N$3:$N$20</c:f>
              <c:numCache>
                <c:formatCode>0.00</c:formatCode>
                <c:ptCount val="18"/>
                <c:pt idx="0">
                  <c:v>99.79174920429837</c:v>
                </c:pt>
                <c:pt idx="1">
                  <c:v>108.35180376353337</c:v>
                </c:pt>
                <c:pt idx="2">
                  <c:v>105.05920381565954</c:v>
                </c:pt>
                <c:pt idx="3">
                  <c:v>101.1071434712283</c:v>
                </c:pt>
                <c:pt idx="4">
                  <c:v>108.13433464880413</c:v>
                </c:pt>
                <c:pt idx="5">
                  <c:v>293.32750622605812</c:v>
                </c:pt>
                <c:pt idx="6">
                  <c:v>142.79891153664835</c:v>
                </c:pt>
                <c:pt idx="7">
                  <c:v>109.62605522497404</c:v>
                </c:pt>
                <c:pt idx="8">
                  <c:v>95.55521574762669</c:v>
                </c:pt>
                <c:pt idx="9">
                  <c:v>97.970886184213896</c:v>
                </c:pt>
                <c:pt idx="10">
                  <c:v>93.768442480661946</c:v>
                </c:pt>
                <c:pt idx="11">
                  <c:v>94.764098373503501</c:v>
                </c:pt>
                <c:pt idx="12">
                  <c:v>103.84725431681701</c:v>
                </c:pt>
                <c:pt idx="13">
                  <c:v>108.67506866380661</c:v>
                </c:pt>
                <c:pt idx="14">
                  <c:v>111.21886955177483</c:v>
                </c:pt>
                <c:pt idx="15">
                  <c:v>97.980290254040014</c:v>
                </c:pt>
                <c:pt idx="16">
                  <c:v>91.617261507934671</c:v>
                </c:pt>
                <c:pt idx="17">
                  <c:v>86.898769472673848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CE1-4A8F-85BB-15C1362F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19535"/>
        <c:axId val="1946816623"/>
      </c:scatterChart>
      <c:valAx>
        <c:axId val="1946818703"/>
        <c:scaling>
          <c:orientation val="minMax"/>
          <c:max val="50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19119"/>
        <c:crosses val="autoZero"/>
        <c:crossBetween val="midCat"/>
        <c:majorUnit val="100"/>
      </c:valAx>
      <c:valAx>
        <c:axId val="1946819119"/>
        <c:scaling>
          <c:orientation val="minMax"/>
          <c:max val="1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18703"/>
        <c:crosses val="autoZero"/>
        <c:crossBetween val="midCat"/>
      </c:valAx>
      <c:valAx>
        <c:axId val="1946816623"/>
        <c:scaling>
          <c:orientation val="minMax"/>
          <c:max val="2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19535"/>
        <c:crosses val="max"/>
        <c:crossBetween val="midCat"/>
        <c:majorUnit val="40"/>
      </c:valAx>
      <c:valAx>
        <c:axId val="1946819535"/>
        <c:scaling>
          <c:orientation val="minMax"/>
          <c:max val="8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16623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8748578302712162"/>
          <c:y val="0.19607770481976949"/>
          <c:w val="0.21251421697287839"/>
          <c:h val="0.1557104323897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949256342957"/>
          <c:y val="9.624542179375864E-2"/>
          <c:w val="0.60514253285906816"/>
          <c:h val="0.76146263085935539"/>
        </c:manualLayout>
      </c:layout>
      <c:scatterChart>
        <c:scatterStyle val="lineMarker"/>
        <c:varyColors val="0"/>
        <c:ser>
          <c:idx val="1"/>
          <c:order val="1"/>
          <c:tx>
            <c:v>PL2_C_EW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  <a:prstDash val="sysDash"/>
              </a:ln>
              <a:effectLst/>
            </c:spPr>
          </c:marker>
          <c:xVal>
            <c:numRef>
              <c:f>'Pl2C '!$E$13:$E$21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'Pl2C '!$N$13:$N$21</c:f>
              <c:numCache>
                <c:formatCode>0.00</c:formatCode>
                <c:ptCount val="9"/>
                <c:pt idx="0">
                  <c:v>170.03280571267175</c:v>
                </c:pt>
                <c:pt idx="1">
                  <c:v>161.24094328119915</c:v>
                </c:pt>
                <c:pt idx="2">
                  <c:v>132.11975943379403</c:v>
                </c:pt>
                <c:pt idx="3">
                  <c:v>104.36962284467273</c:v>
                </c:pt>
                <c:pt idx="4">
                  <c:v>157.93151886465199</c:v>
                </c:pt>
                <c:pt idx="5">
                  <c:v>188.60673137326646</c:v>
                </c:pt>
                <c:pt idx="6">
                  <c:v>130.21640263972697</c:v>
                </c:pt>
                <c:pt idx="7">
                  <c:v>218.06936377158513</c:v>
                </c:pt>
                <c:pt idx="8">
                  <c:v>175.03108719258384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1-40C6-BDDE-78F56566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52"/>
        <c:axId val="49786080"/>
      </c:scatterChart>
      <c:scatterChart>
        <c:scatterStyle val="lineMarker"/>
        <c:varyColors val="0"/>
        <c:ser>
          <c:idx val="0"/>
          <c:order val="0"/>
          <c:tx>
            <c:v>PL2_C_NS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  <a:prstDash val="sysDash"/>
              </a:ln>
              <a:effectLst/>
            </c:spPr>
          </c:marker>
          <c:xVal>
            <c:numRef>
              <c:f>'Pl2C '!$E$3:$E$12</c:f>
              <c:numCache>
                <c:formatCode>General</c:formatCode>
                <c:ptCount val="10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</c:numCache>
              <c:extLst xmlns:c15="http://schemas.microsoft.com/office/drawing/2012/chart"/>
            </c:numRef>
          </c:xVal>
          <c:yVal>
            <c:numRef>
              <c:f>'Pl2C '!$N$3:$N$12</c:f>
              <c:numCache>
                <c:formatCode>0.00</c:formatCode>
                <c:ptCount val="10"/>
                <c:pt idx="0">
                  <c:v>242.46717599801883</c:v>
                </c:pt>
                <c:pt idx="1">
                  <c:v>188.60848239147626</c:v>
                </c:pt>
                <c:pt idx="2">
                  <c:v>222.80236599271052</c:v>
                </c:pt>
                <c:pt idx="3">
                  <c:v>194.06815716967412</c:v>
                </c:pt>
                <c:pt idx="4">
                  <c:v>153.69055276048417</c:v>
                </c:pt>
                <c:pt idx="5">
                  <c:v>136.03153411451694</c:v>
                </c:pt>
                <c:pt idx="6">
                  <c:v>125.32755979792822</c:v>
                </c:pt>
                <c:pt idx="7">
                  <c:v>155.73574202954612</c:v>
                </c:pt>
                <c:pt idx="8">
                  <c:v>122.57408366299678</c:v>
                </c:pt>
                <c:pt idx="9">
                  <c:v>118.2875910853738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D71-40C6-BDDE-78F56566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42624"/>
        <c:axId val="1477260096"/>
        <c:extLst/>
      </c:scatterChart>
      <c:valAx>
        <c:axId val="49803552"/>
        <c:scaling>
          <c:orientation val="minMax"/>
          <c:max val="1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080"/>
        <c:crosses val="autoZero"/>
        <c:crossBetween val="midCat"/>
      </c:valAx>
      <c:valAx>
        <c:axId val="49786080"/>
        <c:scaling>
          <c:orientation val="minMax"/>
          <c:max val="500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52"/>
        <c:crosses val="autoZero"/>
        <c:crossBetween val="midCat"/>
        <c:majorUnit val="50"/>
      </c:valAx>
      <c:valAx>
        <c:axId val="14772600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42624"/>
        <c:crosses val="max"/>
        <c:crossBetween val="midCat"/>
      </c:valAx>
      <c:valAx>
        <c:axId val="1477242624"/>
        <c:scaling>
          <c:orientation val="minMax"/>
          <c:max val="81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0096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11</xdr:row>
      <xdr:rowOff>180975</xdr:rowOff>
    </xdr:from>
    <xdr:to>
      <xdr:col>20</xdr:col>
      <xdr:colOff>361950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9</xdr:row>
      <xdr:rowOff>28574</xdr:rowOff>
    </xdr:from>
    <xdr:to>
      <xdr:col>20</xdr:col>
      <xdr:colOff>609600</xdr:colOff>
      <xdr:row>23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"/>
  <sheetViews>
    <sheetView tabSelected="1" workbookViewId="0">
      <selection activeCell="H10" sqref="H10"/>
    </sheetView>
  </sheetViews>
  <sheetFormatPr defaultColWidth="11.42578125" defaultRowHeight="15" x14ac:dyDescent="0.25"/>
  <cols>
    <col min="1" max="1" width="12.85546875" style="4" bestFit="1" customWidth="1"/>
    <col min="2" max="2" width="8.85546875" style="4" customWidth="1"/>
    <col min="3" max="3" width="9.5703125" style="4" bestFit="1" customWidth="1"/>
    <col min="4" max="4" width="7" style="3" customWidth="1"/>
    <col min="5" max="5" width="10.140625" style="3" customWidth="1"/>
    <col min="6" max="9" width="11.42578125" style="3"/>
    <col min="10" max="12" width="5.5703125" style="3" bestFit="1" customWidth="1"/>
    <col min="13" max="13" width="13.7109375" style="3" customWidth="1"/>
    <col min="14" max="14" width="17" style="3" bestFit="1" customWidth="1"/>
    <col min="15" max="16384" width="11.42578125" style="3"/>
  </cols>
  <sheetData>
    <row r="1" spans="1:17" x14ac:dyDescent="0.25">
      <c r="F1" s="1" t="s">
        <v>13</v>
      </c>
      <c r="G1" s="1" t="s">
        <v>14</v>
      </c>
      <c r="H1" s="1" t="s">
        <v>13</v>
      </c>
      <c r="I1" s="1" t="s">
        <v>14</v>
      </c>
      <c r="J1" s="19" t="s">
        <v>54</v>
      </c>
      <c r="K1" s="19" t="s">
        <v>55</v>
      </c>
      <c r="L1" s="20" t="s">
        <v>50</v>
      </c>
    </row>
    <row r="2" spans="1:17" x14ac:dyDescent="0.25">
      <c r="A2" s="1" t="s">
        <v>1</v>
      </c>
      <c r="B2" s="1" t="s">
        <v>0</v>
      </c>
      <c r="C2" s="1" t="s">
        <v>15</v>
      </c>
      <c r="D2" s="1" t="s">
        <v>2</v>
      </c>
      <c r="E2" s="1" t="s">
        <v>6</v>
      </c>
      <c r="F2" s="1" t="s">
        <v>3</v>
      </c>
      <c r="G2" s="1" t="s">
        <v>3</v>
      </c>
      <c r="H2" s="1" t="s">
        <v>16</v>
      </c>
      <c r="I2" s="1" t="s">
        <v>16</v>
      </c>
      <c r="J2" s="1" t="s">
        <v>22</v>
      </c>
      <c r="K2" s="1" t="s">
        <v>20</v>
      </c>
      <c r="L2" s="1" t="s">
        <v>21</v>
      </c>
      <c r="M2" s="1" t="s">
        <v>23</v>
      </c>
      <c r="N2" s="1" t="s">
        <v>24</v>
      </c>
      <c r="P2" t="s">
        <v>8</v>
      </c>
    </row>
    <row r="3" spans="1:17" x14ac:dyDescent="0.25">
      <c r="A3" s="2" t="s">
        <v>4</v>
      </c>
      <c r="B3" s="2" t="s">
        <v>17</v>
      </c>
      <c r="C3" s="2" t="s">
        <v>5</v>
      </c>
      <c r="D3" s="2">
        <v>1</v>
      </c>
      <c r="E3" s="2">
        <v>0</v>
      </c>
      <c r="F3" s="2">
        <v>18.096</v>
      </c>
      <c r="G3" s="2">
        <v>40.630000000000003</v>
      </c>
      <c r="H3" s="2" t="s">
        <v>25</v>
      </c>
      <c r="I3" s="2" t="s">
        <v>26</v>
      </c>
      <c r="J3" s="5">
        <f>(F3)*(1.805/($Q$8*2.65*202600))</f>
        <v>2.1272005946706535E-3</v>
      </c>
      <c r="K3" s="5">
        <f>(G3)*(1.805/($Q$8*2.65*202600))</f>
        <v>4.7760919629458807E-3</v>
      </c>
      <c r="L3" s="5">
        <f>('Pl2C '!$G$35)*(1.805/($Q$9*2.65*202600))</f>
        <v>3.0758823628133014E-3</v>
      </c>
      <c r="M3" s="5">
        <f>SUM(J3:L3)</f>
        <v>9.9791749204298369E-3</v>
      </c>
      <c r="N3" s="23">
        <f>M3*10000</f>
        <v>99.79174920429837</v>
      </c>
      <c r="P3" t="s">
        <v>11</v>
      </c>
    </row>
    <row r="4" spans="1:17" x14ac:dyDescent="0.25">
      <c r="A4" s="2" t="s">
        <v>4</v>
      </c>
      <c r="B4" s="2" t="s">
        <v>17</v>
      </c>
      <c r="C4" s="2" t="s">
        <v>5</v>
      </c>
      <c r="D4" s="2">
        <v>2</v>
      </c>
      <c r="E4" s="2">
        <v>50</v>
      </c>
      <c r="F4" s="2">
        <v>21.335999999999999</v>
      </c>
      <c r="G4" s="2">
        <v>44.671999999999997</v>
      </c>
      <c r="H4" s="2" t="s">
        <v>25</v>
      </c>
      <c r="I4" s="2" t="s">
        <v>26</v>
      </c>
      <c r="J4" s="5">
        <f t="shared" ref="J4:K23" si="0">(F4)*(1.805/($Q$8*2.65*202600))</f>
        <v>2.5080654226289269E-3</v>
      </c>
      <c r="K4" s="5">
        <f t="shared" si="0"/>
        <v>5.2512325909111097E-3</v>
      </c>
      <c r="L4" s="5">
        <f>('Pl2C '!$G$35)*(1.805/($Q$9*2.65*202600))</f>
        <v>3.0758823628133014E-3</v>
      </c>
      <c r="M4" s="5">
        <f t="shared" ref="M4:M23" si="1">SUM(J4:L4)</f>
        <v>1.0835180376353337E-2</v>
      </c>
      <c r="N4" s="23">
        <f t="shared" ref="N4:N23" si="2">M4*10000</f>
        <v>108.35180376353337</v>
      </c>
      <c r="P4" t="s">
        <v>10</v>
      </c>
    </row>
    <row r="5" spans="1:17" x14ac:dyDescent="0.25">
      <c r="A5" s="2" t="s">
        <v>4</v>
      </c>
      <c r="B5" s="2" t="s">
        <v>17</v>
      </c>
      <c r="C5" s="2" t="s">
        <v>5</v>
      </c>
      <c r="D5" s="2">
        <v>3</v>
      </c>
      <c r="E5" s="2">
        <v>100</v>
      </c>
      <c r="F5" s="2">
        <v>19.745999999999999</v>
      </c>
      <c r="G5" s="2">
        <v>43.460999999999999</v>
      </c>
      <c r="H5" s="2" t="s">
        <v>25</v>
      </c>
      <c r="I5" s="2" t="s">
        <v>26</v>
      </c>
      <c r="J5" s="5">
        <f t="shared" si="0"/>
        <v>2.3211595348345891E-3</v>
      </c>
      <c r="K5" s="5">
        <f t="shared" si="0"/>
        <v>5.1088784839180635E-3</v>
      </c>
      <c r="L5" s="5">
        <f>('Pl2C '!$G$35)*(1.805/($Q$9*2.65*202600))</f>
        <v>3.0758823628133014E-3</v>
      </c>
      <c r="M5" s="5">
        <f t="shared" si="1"/>
        <v>1.0505920381565954E-2</v>
      </c>
      <c r="N5" s="23">
        <f t="shared" si="2"/>
        <v>105.05920381565954</v>
      </c>
      <c r="P5" t="s">
        <v>7</v>
      </c>
    </row>
    <row r="6" spans="1:17" x14ac:dyDescent="0.25">
      <c r="A6" s="2" t="s">
        <v>4</v>
      </c>
      <c r="B6" s="2" t="s">
        <v>17</v>
      </c>
      <c r="C6" s="2" t="s">
        <v>5</v>
      </c>
      <c r="D6" s="2">
        <v>4</v>
      </c>
      <c r="E6" s="2">
        <v>150</v>
      </c>
      <c r="F6" s="2">
        <v>18.539000000000001</v>
      </c>
      <c r="G6" s="2">
        <v>41.305999999999997</v>
      </c>
      <c r="H6" s="2" t="s">
        <v>25</v>
      </c>
      <c r="I6" s="2" t="s">
        <v>26</v>
      </c>
      <c r="J6" s="5">
        <f t="shared" si="0"/>
        <v>2.1792756313328498E-3</v>
      </c>
      <c r="K6" s="5">
        <f t="shared" si="0"/>
        <v>4.8555563529766805E-3</v>
      </c>
      <c r="L6" s="5">
        <f>('Pl2C '!$G$35)*(1.805/($Q$9*2.65*202600))</f>
        <v>3.0758823628133014E-3</v>
      </c>
      <c r="M6" s="5">
        <f t="shared" si="1"/>
        <v>1.011071434712283E-2</v>
      </c>
      <c r="N6" s="23">
        <f t="shared" si="2"/>
        <v>101.1071434712283</v>
      </c>
    </row>
    <row r="7" spans="1:17" x14ac:dyDescent="0.25">
      <c r="A7" s="9" t="s">
        <v>4</v>
      </c>
      <c r="B7" s="9" t="s">
        <v>17</v>
      </c>
      <c r="C7" s="9" t="s">
        <v>5</v>
      </c>
      <c r="D7" s="9">
        <v>5</v>
      </c>
      <c r="E7" s="9">
        <v>200</v>
      </c>
      <c r="F7" s="9">
        <v>26.331</v>
      </c>
      <c r="G7" s="9">
        <v>39.491999999999997</v>
      </c>
      <c r="H7" s="9" t="s">
        <v>25</v>
      </c>
      <c r="I7" s="9" t="s">
        <v>26</v>
      </c>
      <c r="J7" s="10">
        <f t="shared" si="0"/>
        <v>3.0952320323979323E-3</v>
      </c>
      <c r="K7" s="10">
        <f t="shared" si="0"/>
        <v>4.6423190696691782E-3</v>
      </c>
      <c r="L7" s="10">
        <f>('Pl2C '!$G$35)*(1.805/($Q$9*2.65*202600))</f>
        <v>3.0758823628133014E-3</v>
      </c>
      <c r="M7" s="10">
        <f t="shared" si="1"/>
        <v>1.0813433464880413E-2</v>
      </c>
      <c r="N7" s="25">
        <f t="shared" si="2"/>
        <v>108.13433464880413</v>
      </c>
      <c r="P7" t="s">
        <v>9</v>
      </c>
    </row>
    <row r="8" spans="1:17" x14ac:dyDescent="0.25">
      <c r="A8" s="9" t="s">
        <v>4</v>
      </c>
      <c r="B8" s="9" t="s">
        <v>17</v>
      </c>
      <c r="C8" s="9" t="s">
        <v>5</v>
      </c>
      <c r="D8" s="9">
        <v>6</v>
      </c>
      <c r="E8" s="9">
        <v>250</v>
      </c>
      <c r="F8" s="9">
        <v>98.628</v>
      </c>
      <c r="G8" s="9">
        <v>124.738</v>
      </c>
      <c r="H8" s="9" t="s">
        <v>25</v>
      </c>
      <c r="I8" s="9" t="s">
        <v>26</v>
      </c>
      <c r="J8" s="10">
        <f t="shared" si="0"/>
        <v>1.159380748514463E-2</v>
      </c>
      <c r="K8" s="10">
        <f t="shared" si="0"/>
        <v>1.4663060774647877E-2</v>
      </c>
      <c r="L8" s="10">
        <f>('Pl2C '!$G$35)*(1.805/($Q$9*2.65*202600))</f>
        <v>3.0758823628133014E-3</v>
      </c>
      <c r="M8" s="10">
        <f t="shared" si="1"/>
        <v>2.9332750622605812E-2</v>
      </c>
      <c r="N8" s="25">
        <f t="shared" si="2"/>
        <v>293.32750622605812</v>
      </c>
      <c r="P8" s="3" t="s">
        <v>17</v>
      </c>
      <c r="Q8">
        <v>2.86E-2</v>
      </c>
    </row>
    <row r="9" spans="1:17" x14ac:dyDescent="0.25">
      <c r="A9" s="9" t="s">
        <v>4</v>
      </c>
      <c r="B9" s="9" t="s">
        <v>17</v>
      </c>
      <c r="C9" s="9" t="s">
        <v>5</v>
      </c>
      <c r="D9" s="9">
        <v>7</v>
      </c>
      <c r="E9" s="9">
        <v>300</v>
      </c>
      <c r="F9" s="9">
        <v>36.963999999999999</v>
      </c>
      <c r="G9" s="9">
        <v>58.347999999999999</v>
      </c>
      <c r="H9" s="9" t="s">
        <v>25</v>
      </c>
      <c r="I9" s="9" t="s">
        <v>26</v>
      </c>
      <c r="J9" s="10">
        <f t="shared" si="0"/>
        <v>4.3451504631634641E-3</v>
      </c>
      <c r="K9" s="10">
        <f t="shared" si="0"/>
        <v>6.8588583276880692E-3</v>
      </c>
      <c r="L9" s="10">
        <f>('Pl2C '!$G$35)*(1.805/($Q$9*2.65*202600))</f>
        <v>3.0758823628133014E-3</v>
      </c>
      <c r="M9" s="10">
        <f t="shared" si="1"/>
        <v>1.4279891153664834E-2</v>
      </c>
      <c r="N9" s="25">
        <f t="shared" si="2"/>
        <v>142.79891153664835</v>
      </c>
      <c r="P9" s="3" t="s">
        <v>18</v>
      </c>
      <c r="Q9">
        <v>3.8399999999999997E-2</v>
      </c>
    </row>
    <row r="10" spans="1:17" x14ac:dyDescent="0.25">
      <c r="A10" s="9" t="s">
        <v>4</v>
      </c>
      <c r="B10" s="9" t="s">
        <v>17</v>
      </c>
      <c r="C10" s="9" t="s">
        <v>5</v>
      </c>
      <c r="D10" s="9">
        <v>8</v>
      </c>
      <c r="E10" s="9">
        <v>350</v>
      </c>
      <c r="F10" s="9">
        <v>22.78</v>
      </c>
      <c r="G10" s="9">
        <v>44.311999999999998</v>
      </c>
      <c r="H10" s="9" t="s">
        <v>25</v>
      </c>
      <c r="I10" s="9" t="s">
        <v>26</v>
      </c>
      <c r="J10" s="10">
        <f t="shared" si="0"/>
        <v>2.6778088829905776E-3</v>
      </c>
      <c r="K10" s="10">
        <f t="shared" si="0"/>
        <v>5.2089142766935234E-3</v>
      </c>
      <c r="L10" s="10">
        <f>('Pl2C '!$G$35)*(1.805/($Q$9*2.65*202600))</f>
        <v>3.0758823628133014E-3</v>
      </c>
      <c r="M10" s="10">
        <f t="shared" si="1"/>
        <v>1.0962605522497403E-2</v>
      </c>
      <c r="N10" s="25">
        <f t="shared" si="2"/>
        <v>109.62605522497404</v>
      </c>
    </row>
    <row r="11" spans="1:17" x14ac:dyDescent="0.25">
      <c r="A11" s="2" t="s">
        <v>4</v>
      </c>
      <c r="B11" s="2" t="s">
        <v>17</v>
      </c>
      <c r="C11" s="2" t="s">
        <v>5</v>
      </c>
      <c r="D11" s="11">
        <v>9</v>
      </c>
      <c r="E11" s="2">
        <v>400</v>
      </c>
      <c r="F11" s="2">
        <v>16.725999999999999</v>
      </c>
      <c r="G11" s="2">
        <v>38.396000000000001</v>
      </c>
      <c r="H11" s="2" t="s">
        <v>25</v>
      </c>
      <c r="I11" s="2" t="s">
        <v>26</v>
      </c>
      <c r="J11" s="5">
        <f t="shared" si="0"/>
        <v>1.9661558988981736E-3</v>
      </c>
      <c r="K11" s="5">
        <f t="shared" si="0"/>
        <v>4.5134833130511948E-3</v>
      </c>
      <c r="L11" s="5">
        <f>('Pl2C '!$G$35)*(1.805/($Q$9*2.65*202600))</f>
        <v>3.0758823628133014E-3</v>
      </c>
      <c r="M11" s="5">
        <f t="shared" si="1"/>
        <v>9.5555215747626689E-3</v>
      </c>
      <c r="N11" s="26">
        <f t="shared" si="2"/>
        <v>95.55521574762669</v>
      </c>
    </row>
    <row r="12" spans="1:17" x14ac:dyDescent="0.25">
      <c r="A12" s="2" t="s">
        <v>4</v>
      </c>
      <c r="B12" s="2" t="s">
        <v>17</v>
      </c>
      <c r="C12" s="2" t="s">
        <v>5</v>
      </c>
      <c r="D12" s="6">
        <v>10</v>
      </c>
      <c r="E12" s="2">
        <v>450</v>
      </c>
      <c r="F12" s="2">
        <v>18.276</v>
      </c>
      <c r="G12" s="2">
        <v>38.901000000000003</v>
      </c>
      <c r="H12" s="2" t="s">
        <v>25</v>
      </c>
      <c r="I12" s="2" t="s">
        <v>26</v>
      </c>
      <c r="J12" s="5">
        <f t="shared" si="0"/>
        <v>2.1483597517794467E-3</v>
      </c>
      <c r="K12" s="5">
        <f t="shared" si="0"/>
        <v>4.5728465038286422E-3</v>
      </c>
      <c r="L12" s="5">
        <f>('Pl2C '!$G$35)*(1.805/($Q$9*2.65*202600))</f>
        <v>3.0758823628133014E-3</v>
      </c>
      <c r="M12" s="5">
        <f t="shared" si="1"/>
        <v>9.7970886184213894E-3</v>
      </c>
      <c r="N12" s="23">
        <f t="shared" si="2"/>
        <v>97.970886184213896</v>
      </c>
    </row>
    <row r="13" spans="1:17" x14ac:dyDescent="0.25">
      <c r="A13" s="2" t="s">
        <v>4</v>
      </c>
      <c r="B13" s="2" t="s">
        <v>17</v>
      </c>
      <c r="C13" s="2" t="s">
        <v>5</v>
      </c>
      <c r="D13" s="6">
        <v>11</v>
      </c>
      <c r="E13" s="2">
        <v>500</v>
      </c>
      <c r="F13" s="2">
        <v>16.635000000000002</v>
      </c>
      <c r="G13" s="2">
        <v>36.966999999999999</v>
      </c>
      <c r="H13" s="2" t="s">
        <v>25</v>
      </c>
      <c r="I13" s="2" t="s">
        <v>26</v>
      </c>
      <c r="J13" s="5">
        <f t="shared" si="0"/>
        <v>1.9554587694709507E-3</v>
      </c>
      <c r="K13" s="5">
        <f t="shared" si="0"/>
        <v>4.3455031157819436E-3</v>
      </c>
      <c r="L13" s="5">
        <f>('Pl2C '!$G$35)*(1.805/($Q$9*2.65*202600))</f>
        <v>3.0758823628133014E-3</v>
      </c>
      <c r="M13" s="5">
        <f t="shared" si="1"/>
        <v>9.3768442480661948E-3</v>
      </c>
      <c r="N13" s="23">
        <f t="shared" si="2"/>
        <v>93.768442480661946</v>
      </c>
    </row>
    <row r="14" spans="1:17" x14ac:dyDescent="0.25">
      <c r="A14" s="2" t="s">
        <v>4</v>
      </c>
      <c r="B14" s="2" t="s">
        <v>17</v>
      </c>
      <c r="C14" s="2" t="s">
        <v>5</v>
      </c>
      <c r="D14" s="2">
        <v>12</v>
      </c>
      <c r="E14" s="2">
        <v>550</v>
      </c>
      <c r="F14" s="2">
        <v>18.134</v>
      </c>
      <c r="G14" s="2">
        <v>36.314999999999998</v>
      </c>
      <c r="H14" s="2" t="s">
        <v>25</v>
      </c>
      <c r="I14" s="2" t="s">
        <v>26</v>
      </c>
      <c r="J14" s="5">
        <f t="shared" si="0"/>
        <v>2.1316675278380656E-3</v>
      </c>
      <c r="K14" s="5">
        <f t="shared" si="0"/>
        <v>4.2688599466989821E-3</v>
      </c>
      <c r="L14" s="5">
        <f>('Pl2C '!$G$35)*(1.805/($Q$9*2.65*202600))</f>
        <v>3.0758823628133014E-3</v>
      </c>
      <c r="M14" s="5">
        <f t="shared" si="1"/>
        <v>9.4764098373503504E-3</v>
      </c>
      <c r="N14" s="23">
        <f t="shared" si="2"/>
        <v>94.764098373503501</v>
      </c>
    </row>
    <row r="15" spans="1:17" x14ac:dyDescent="0.25">
      <c r="A15" s="2" t="s">
        <v>4</v>
      </c>
      <c r="B15" s="2" t="s">
        <v>17</v>
      </c>
      <c r="C15" s="2" t="s">
        <v>5</v>
      </c>
      <c r="D15" s="2">
        <v>13</v>
      </c>
      <c r="E15" s="2">
        <v>600</v>
      </c>
      <c r="F15" s="2">
        <v>22.273</v>
      </c>
      <c r="G15" s="2">
        <v>39.902999999999999</v>
      </c>
      <c r="H15" s="2" t="s">
        <v>25</v>
      </c>
      <c r="I15" s="2" t="s">
        <v>26</v>
      </c>
      <c r="J15" s="5">
        <f t="shared" si="0"/>
        <v>2.6182105904674772E-3</v>
      </c>
      <c r="K15" s="5">
        <f t="shared" si="0"/>
        <v>4.6906324784009223E-3</v>
      </c>
      <c r="L15" s="5">
        <f>('Pl2C '!$G$35)*(1.805/($Q$9*2.65*202600))</f>
        <v>3.0758823628133014E-3</v>
      </c>
      <c r="M15" s="5">
        <f t="shared" si="1"/>
        <v>1.0384725431681702E-2</v>
      </c>
      <c r="N15" s="23">
        <f t="shared" si="2"/>
        <v>103.84725431681701</v>
      </c>
    </row>
    <row r="16" spans="1:17" x14ac:dyDescent="0.25">
      <c r="A16" s="2" t="s">
        <v>4</v>
      </c>
      <c r="B16" s="2" t="s">
        <v>17</v>
      </c>
      <c r="C16" s="2" t="s">
        <v>5</v>
      </c>
      <c r="D16" s="2">
        <v>14</v>
      </c>
      <c r="E16" s="2">
        <v>650</v>
      </c>
      <c r="F16" s="2">
        <v>23.727</v>
      </c>
      <c r="G16" s="2">
        <v>42.555999999999997</v>
      </c>
      <c r="H16" s="2" t="s">
        <v>25</v>
      </c>
      <c r="I16" s="2" t="s">
        <v>26</v>
      </c>
      <c r="J16" s="5">
        <f t="shared" si="0"/>
        <v>2.7891295595573939E-3</v>
      </c>
      <c r="K16" s="5">
        <f t="shared" si="0"/>
        <v>5.0024949440099654E-3</v>
      </c>
      <c r="L16" s="5">
        <f>('Pl2C '!$G$35)*(1.805/($Q$9*2.65*202600))</f>
        <v>3.0758823628133014E-3</v>
      </c>
      <c r="M16" s="5">
        <f t="shared" si="1"/>
        <v>1.0867506866380661E-2</v>
      </c>
      <c r="N16" s="23">
        <f t="shared" si="2"/>
        <v>108.67506866380661</v>
      </c>
    </row>
    <row r="17" spans="1:14" x14ac:dyDescent="0.25">
      <c r="A17" s="8" t="s">
        <v>4</v>
      </c>
      <c r="B17" s="8" t="s">
        <v>17</v>
      </c>
      <c r="C17" s="8" t="s">
        <v>5</v>
      </c>
      <c r="D17" s="8">
        <v>15</v>
      </c>
      <c r="E17" s="8">
        <v>700</v>
      </c>
      <c r="F17" s="8">
        <v>22.605</v>
      </c>
      <c r="G17" s="8">
        <v>45.841999999999999</v>
      </c>
      <c r="H17" s="8" t="s">
        <v>25</v>
      </c>
      <c r="I17" s="8" t="s">
        <v>26</v>
      </c>
      <c r="J17" s="7">
        <f t="shared" si="0"/>
        <v>2.6572374802459179E-3</v>
      </c>
      <c r="K17" s="7">
        <f t="shared" si="0"/>
        <v>5.3887671121182635E-3</v>
      </c>
      <c r="L17" s="7">
        <f>('Pl2C '!$G$35)*(1.805/($Q$9*2.65*202600))</f>
        <v>3.0758823628133014E-3</v>
      </c>
      <c r="M17" s="7">
        <f t="shared" si="1"/>
        <v>1.1121886955177483E-2</v>
      </c>
      <c r="N17" s="22">
        <f t="shared" si="2"/>
        <v>111.21886955177483</v>
      </c>
    </row>
    <row r="18" spans="1:14" x14ac:dyDescent="0.25">
      <c r="A18" s="2" t="s">
        <v>4</v>
      </c>
      <c r="B18" s="2" t="s">
        <v>17</v>
      </c>
      <c r="C18" s="2" t="s">
        <v>5</v>
      </c>
      <c r="D18" s="2">
        <v>16</v>
      </c>
      <c r="E18" s="2">
        <v>750</v>
      </c>
      <c r="F18" s="2">
        <v>16.629000000000001</v>
      </c>
      <c r="G18" s="2">
        <v>40.555999999999997</v>
      </c>
      <c r="H18" s="2" t="s">
        <v>25</v>
      </c>
      <c r="I18" s="2" t="s">
        <v>26</v>
      </c>
      <c r="J18" s="5">
        <f t="shared" si="0"/>
        <v>1.9547534642339911E-3</v>
      </c>
      <c r="K18" s="5">
        <f t="shared" si="0"/>
        <v>4.7673931983567104E-3</v>
      </c>
      <c r="L18" s="5">
        <f>('Pl2C '!$G$35)*(1.805/($Q$9*2.65*202600))</f>
        <v>3.0758823628133014E-3</v>
      </c>
      <c r="M18" s="5">
        <f t="shared" si="1"/>
        <v>9.7980290254040016E-3</v>
      </c>
      <c r="N18" s="23">
        <f t="shared" si="2"/>
        <v>97.980290254040014</v>
      </c>
    </row>
    <row r="19" spans="1:14" x14ac:dyDescent="0.25">
      <c r="A19" s="8" t="s">
        <v>4</v>
      </c>
      <c r="B19" s="8" t="s">
        <v>17</v>
      </c>
      <c r="C19" s="8" t="s">
        <v>5</v>
      </c>
      <c r="D19" s="8">
        <v>17</v>
      </c>
      <c r="E19" s="8">
        <v>800</v>
      </c>
      <c r="F19" s="8">
        <v>14.195</v>
      </c>
      <c r="G19" s="8">
        <v>37.576999999999998</v>
      </c>
      <c r="H19" s="8" t="s">
        <v>25</v>
      </c>
      <c r="I19" s="8" t="s">
        <v>26</v>
      </c>
      <c r="J19" s="7">
        <f t="shared" si="0"/>
        <v>1.6686346397739792E-3</v>
      </c>
      <c r="K19" s="7">
        <f t="shared" si="0"/>
        <v>4.4172091482061861E-3</v>
      </c>
      <c r="L19" s="7">
        <f>('Pl2C '!$G$35)*(1.805/($Q$9*2.65*202600))</f>
        <v>3.0758823628133014E-3</v>
      </c>
      <c r="M19" s="7">
        <f t="shared" si="1"/>
        <v>9.1617261507934665E-3</v>
      </c>
      <c r="N19" s="22">
        <f t="shared" si="2"/>
        <v>91.617261507934671</v>
      </c>
    </row>
    <row r="20" spans="1:14" x14ac:dyDescent="0.25">
      <c r="A20" s="8" t="s">
        <v>4</v>
      </c>
      <c r="B20" s="8" t="s">
        <v>17</v>
      </c>
      <c r="C20" s="8" t="s">
        <v>5</v>
      </c>
      <c r="D20" s="8">
        <v>18</v>
      </c>
      <c r="E20" s="8">
        <v>850</v>
      </c>
      <c r="F20" s="8">
        <v>12.398999999999999</v>
      </c>
      <c r="G20" s="8">
        <v>35.359000000000002</v>
      </c>
      <c r="H20" s="8" t="s">
        <v>25</v>
      </c>
      <c r="I20" s="8" t="s">
        <v>26</v>
      </c>
      <c r="J20" s="7">
        <f t="shared" si="0"/>
        <v>1.4575132721773559E-3</v>
      </c>
      <c r="K20" s="7">
        <f t="shared" si="0"/>
        <v>4.1564813122767271E-3</v>
      </c>
      <c r="L20" s="7">
        <f>('Pl2C '!$G$35)*(1.805/($Q$9*2.65*202600))</f>
        <v>3.0758823628133014E-3</v>
      </c>
      <c r="M20" s="7">
        <f t="shared" si="1"/>
        <v>8.6898769472673852E-3</v>
      </c>
      <c r="N20" s="22">
        <f t="shared" si="2"/>
        <v>86.898769472673848</v>
      </c>
    </row>
    <row r="21" spans="1:14" x14ac:dyDescent="0.25">
      <c r="A21" s="8" t="s">
        <v>4</v>
      </c>
      <c r="B21" s="8" t="s">
        <v>17</v>
      </c>
      <c r="C21" s="8" t="s">
        <v>12</v>
      </c>
      <c r="D21" s="8">
        <v>1</v>
      </c>
      <c r="E21" s="8">
        <v>0</v>
      </c>
      <c r="F21" s="8">
        <v>23.364999999999998</v>
      </c>
      <c r="G21" s="8">
        <v>49.332999999999998</v>
      </c>
      <c r="H21" s="8" t="s">
        <v>43</v>
      </c>
      <c r="I21" s="8" t="s">
        <v>19</v>
      </c>
      <c r="J21" s="7">
        <f t="shared" si="0"/>
        <v>2.7465761435941545E-3</v>
      </c>
      <c r="K21" s="7">
        <f t="shared" si="0"/>
        <v>5.7991372091560208E-3</v>
      </c>
      <c r="L21" s="7">
        <f>('Pl2C '!$G$35)*(1.805/($Q$9*2.65*202600))</f>
        <v>3.0758823628133014E-3</v>
      </c>
      <c r="M21" s="7">
        <f t="shared" si="1"/>
        <v>1.1621595715563478E-2</v>
      </c>
      <c r="N21" s="22">
        <f t="shared" si="2"/>
        <v>116.21595715563478</v>
      </c>
    </row>
    <row r="22" spans="1:14" x14ac:dyDescent="0.25">
      <c r="A22" s="8" t="s">
        <v>27</v>
      </c>
      <c r="B22" s="8" t="s">
        <v>17</v>
      </c>
      <c r="C22" s="8" t="s">
        <v>12</v>
      </c>
      <c r="D22" s="8">
        <v>2</v>
      </c>
      <c r="E22" s="8">
        <v>100</v>
      </c>
      <c r="F22" s="8">
        <v>18.091999999999999</v>
      </c>
      <c r="G22" s="8">
        <v>45.344999999999999</v>
      </c>
      <c r="H22" s="8" t="s">
        <v>43</v>
      </c>
      <c r="I22" s="8" t="s">
        <v>19</v>
      </c>
      <c r="J22" s="7">
        <f t="shared" si="0"/>
        <v>2.126730391179347E-3</v>
      </c>
      <c r="K22" s="7">
        <f t="shared" si="0"/>
        <v>5.33034432832343E-3</v>
      </c>
      <c r="L22" s="7">
        <f>('Pl2C '!$G$35)*(1.805/($Q$9*2.65*202600))</f>
        <v>3.0758823628133014E-3</v>
      </c>
      <c r="M22" s="7">
        <f t="shared" si="1"/>
        <v>1.0532957082316078E-2</v>
      </c>
      <c r="N22" s="22">
        <f t="shared" si="2"/>
        <v>105.32957082316078</v>
      </c>
    </row>
    <row r="23" spans="1:14" x14ac:dyDescent="0.25">
      <c r="A23" s="8" t="s">
        <v>28</v>
      </c>
      <c r="B23" s="8" t="s">
        <v>17</v>
      </c>
      <c r="C23" s="8" t="s">
        <v>12</v>
      </c>
      <c r="D23" s="8">
        <v>3</v>
      </c>
      <c r="E23" s="8">
        <v>200</v>
      </c>
      <c r="F23" s="8">
        <v>32.353999999999999</v>
      </c>
      <c r="G23" s="8">
        <v>62.801000000000002</v>
      </c>
      <c r="H23" s="8" t="s">
        <v>43</v>
      </c>
      <c r="I23" s="8" t="s">
        <v>19</v>
      </c>
      <c r="J23" s="7">
        <f t="shared" si="0"/>
        <v>3.8032409394327103E-3</v>
      </c>
      <c r="K23" s="7">
        <f t="shared" si="0"/>
        <v>7.3823123643850424E-3</v>
      </c>
      <c r="L23" s="7">
        <f>('Pl2C '!$G$35)*(1.805/($Q$9*2.65*202600))</f>
        <v>3.0758823628133014E-3</v>
      </c>
      <c r="M23" s="7">
        <f t="shared" si="1"/>
        <v>1.4261435666631055E-2</v>
      </c>
      <c r="N23" s="22">
        <f t="shared" si="2"/>
        <v>142.61435666631056</v>
      </c>
    </row>
    <row r="24" spans="1:14" x14ac:dyDescent="0.25">
      <c r="A24" s="8" t="s">
        <v>29</v>
      </c>
      <c r="B24" s="8" t="s">
        <v>17</v>
      </c>
      <c r="C24" s="8" t="s">
        <v>12</v>
      </c>
      <c r="D24" s="8">
        <v>4</v>
      </c>
      <c r="E24" s="8">
        <v>300</v>
      </c>
      <c r="F24" s="8">
        <v>34.04</v>
      </c>
      <c r="G24" s="8">
        <v>62.003999999999998</v>
      </c>
      <c r="H24" s="8" t="s">
        <v>43</v>
      </c>
      <c r="I24" s="8" t="s">
        <v>19</v>
      </c>
      <c r="J24" s="7">
        <f t="shared" ref="J24:J37" si="3">(F24)*(1.805/($Q$8*2.65*202600))</f>
        <v>4.0014317110184045E-3</v>
      </c>
      <c r="K24" s="7">
        <f t="shared" ref="K24:K37" si="4">(G24)*(1.805/($Q$8*2.65*202600))</f>
        <v>7.2886243187422197E-3</v>
      </c>
      <c r="L24" s="7">
        <f>('Pl2C '!$G$35)*(1.805/($Q$9*2.65*202600))</f>
        <v>3.0758823628133014E-3</v>
      </c>
      <c r="M24" s="7">
        <f t="shared" ref="M24:M37" si="5">SUM(J24:L24)</f>
        <v>1.4365938392573926E-2</v>
      </c>
      <c r="N24" s="22">
        <f t="shared" ref="N24:N37" si="6">M24*10000</f>
        <v>143.65938392573926</v>
      </c>
    </row>
    <row r="25" spans="1:14" x14ac:dyDescent="0.25">
      <c r="A25" s="2" t="s">
        <v>30</v>
      </c>
      <c r="B25" s="2" t="s">
        <v>17</v>
      </c>
      <c r="C25" s="2" t="s">
        <v>12</v>
      </c>
      <c r="D25" s="2">
        <v>5</v>
      </c>
      <c r="E25" s="2">
        <v>400</v>
      </c>
      <c r="F25" s="2">
        <v>22.789000000000001</v>
      </c>
      <c r="G25" s="2">
        <v>47.238</v>
      </c>
      <c r="H25" s="2" t="s">
        <v>43</v>
      </c>
      <c r="I25" s="2" t="s">
        <v>19</v>
      </c>
      <c r="J25" s="5">
        <f t="shared" si="3"/>
        <v>2.6788668408460172E-3</v>
      </c>
      <c r="K25" s="5">
        <f t="shared" si="4"/>
        <v>5.552868130584236E-3</v>
      </c>
      <c r="L25" s="5">
        <f>('Pl2C '!$G$35)*(1.805/($Q$9*2.65*202600))</f>
        <v>3.0758823628133014E-3</v>
      </c>
      <c r="M25" s="5">
        <f t="shared" si="5"/>
        <v>1.1307617334243555E-2</v>
      </c>
      <c r="N25" s="23">
        <f t="shared" si="6"/>
        <v>113.07617334243555</v>
      </c>
    </row>
    <row r="26" spans="1:14" x14ac:dyDescent="0.25">
      <c r="A26" s="2" t="s">
        <v>31</v>
      </c>
      <c r="B26" s="2" t="s">
        <v>17</v>
      </c>
      <c r="C26" s="2" t="s">
        <v>12</v>
      </c>
      <c r="D26" s="2">
        <v>6</v>
      </c>
      <c r="E26" s="2">
        <v>500</v>
      </c>
      <c r="F26" s="2">
        <v>19.494</v>
      </c>
      <c r="G26" s="2">
        <v>46.892000000000003</v>
      </c>
      <c r="H26" s="2" t="s">
        <v>43</v>
      </c>
      <c r="I26" s="2" t="s">
        <v>19</v>
      </c>
      <c r="J26" s="5">
        <f t="shared" si="3"/>
        <v>2.2915367148822791E-3</v>
      </c>
      <c r="K26" s="5">
        <f t="shared" si="4"/>
        <v>5.5121955285862235E-3</v>
      </c>
      <c r="L26" s="5">
        <f>('Pl2C '!$G$35)*(1.805/($Q$9*2.65*202600))</f>
        <v>3.0758823628133014E-3</v>
      </c>
      <c r="M26" s="5">
        <f t="shared" si="5"/>
        <v>1.0879614606281805E-2</v>
      </c>
      <c r="N26" s="23">
        <f t="shared" si="6"/>
        <v>108.79614606281805</v>
      </c>
    </row>
    <row r="27" spans="1:14" x14ac:dyDescent="0.25">
      <c r="A27" s="2" t="s">
        <v>32</v>
      </c>
      <c r="B27" s="2" t="s">
        <v>17</v>
      </c>
      <c r="C27" s="2" t="s">
        <v>12</v>
      </c>
      <c r="D27" s="2">
        <v>7</v>
      </c>
      <c r="E27" s="2">
        <v>600</v>
      </c>
      <c r="F27" s="2">
        <v>18.945</v>
      </c>
      <c r="G27" s="2">
        <v>45.728000000000002</v>
      </c>
      <c r="H27" s="2" t="s">
        <v>43</v>
      </c>
      <c r="I27" s="2" t="s">
        <v>19</v>
      </c>
      <c r="J27" s="5">
        <f t="shared" si="3"/>
        <v>2.2270012857004604E-3</v>
      </c>
      <c r="K27" s="5">
        <f t="shared" si="4"/>
        <v>5.3753663126160289E-3</v>
      </c>
      <c r="L27" s="5">
        <f>('Pl2C '!$G$35)*(1.805/($Q$9*2.65*202600))</f>
        <v>3.0758823628133014E-3</v>
      </c>
      <c r="M27" s="5">
        <f t="shared" si="5"/>
        <v>1.0678249961129791E-2</v>
      </c>
      <c r="N27" s="23">
        <f t="shared" si="6"/>
        <v>106.78249961129791</v>
      </c>
    </row>
    <row r="28" spans="1:14" x14ac:dyDescent="0.25">
      <c r="A28" s="2" t="s">
        <v>33</v>
      </c>
      <c r="B28" s="2" t="s">
        <v>17</v>
      </c>
      <c r="C28" s="2" t="s">
        <v>12</v>
      </c>
      <c r="D28" s="2">
        <v>8</v>
      </c>
      <c r="E28" s="2">
        <v>700</v>
      </c>
      <c r="F28" s="2">
        <v>19.46</v>
      </c>
      <c r="G28" s="2">
        <v>45.746000000000002</v>
      </c>
      <c r="H28" s="2" t="s">
        <v>43</v>
      </c>
      <c r="I28" s="2" t="s">
        <v>19</v>
      </c>
      <c r="J28" s="5">
        <f t="shared" si="3"/>
        <v>2.2875399852061739E-3</v>
      </c>
      <c r="K28" s="5">
        <f t="shared" si="4"/>
        <v>5.377482228326908E-3</v>
      </c>
      <c r="L28" s="5">
        <f>('Pl2C '!$G$35)*(1.805/($Q$9*2.65*202600))</f>
        <v>3.0758823628133014E-3</v>
      </c>
      <c r="M28" s="5">
        <f t="shared" si="5"/>
        <v>1.0740904576346383E-2</v>
      </c>
      <c r="N28" s="23">
        <f t="shared" si="6"/>
        <v>107.40904576346382</v>
      </c>
    </row>
    <row r="29" spans="1:14" x14ac:dyDescent="0.25">
      <c r="A29" s="8" t="s">
        <v>34</v>
      </c>
      <c r="B29" s="8" t="s">
        <v>17</v>
      </c>
      <c r="C29" s="8" t="s">
        <v>12</v>
      </c>
      <c r="D29" s="9">
        <v>9</v>
      </c>
      <c r="E29" s="8">
        <v>800</v>
      </c>
      <c r="F29" s="8">
        <v>27.963999999999999</v>
      </c>
      <c r="G29" s="8">
        <v>52.213999999999999</v>
      </c>
      <c r="H29" s="8" t="s">
        <v>43</v>
      </c>
      <c r="I29" s="8" t="s">
        <v>19</v>
      </c>
      <c r="J29" s="7">
        <f t="shared" si="3"/>
        <v>3.2871926077238148E-3</v>
      </c>
      <c r="K29" s="7">
        <f t="shared" si="4"/>
        <v>6.1378012737695348E-3</v>
      </c>
      <c r="L29" s="7">
        <f>('Pl2C '!$G$35)*(1.805/($Q$9*2.65*202600))</f>
        <v>3.0758823628133014E-3</v>
      </c>
      <c r="M29" s="7">
        <f t="shared" si="5"/>
        <v>1.2500876244306652E-2</v>
      </c>
      <c r="N29" s="22">
        <f t="shared" si="6"/>
        <v>125.00876244306653</v>
      </c>
    </row>
    <row r="30" spans="1:14" x14ac:dyDescent="0.25">
      <c r="A30" s="8" t="s">
        <v>35</v>
      </c>
      <c r="B30" s="8" t="s">
        <v>17</v>
      </c>
      <c r="C30" s="8" t="s">
        <v>12</v>
      </c>
      <c r="D30" s="9">
        <v>10</v>
      </c>
      <c r="E30" s="8">
        <v>900</v>
      </c>
      <c r="F30" s="8">
        <v>93.027000000000001</v>
      </c>
      <c r="G30" s="8">
        <v>114.185</v>
      </c>
      <c r="H30" s="8" t="s">
        <v>43</v>
      </c>
      <c r="I30" s="8" t="s">
        <v>19</v>
      </c>
      <c r="J30" s="7">
        <f t="shared" si="3"/>
        <v>1.0935405046442689E-2</v>
      </c>
      <c r="K30" s="7">
        <f t="shared" si="4"/>
        <v>1.3422546413708476E-2</v>
      </c>
      <c r="L30" s="7">
        <f>('Pl2C '!$G$35)*(1.805/($Q$9*2.65*202600))</f>
        <v>3.0758823628133014E-3</v>
      </c>
      <c r="M30" s="7">
        <f t="shared" si="5"/>
        <v>2.7433833822964465E-2</v>
      </c>
      <c r="N30" s="22">
        <f t="shared" si="6"/>
        <v>274.33833822964465</v>
      </c>
    </row>
    <row r="31" spans="1:14" x14ac:dyDescent="0.25">
      <c r="A31" s="8" t="s">
        <v>36</v>
      </c>
      <c r="B31" s="8" t="s">
        <v>17</v>
      </c>
      <c r="C31" s="8" t="s">
        <v>12</v>
      </c>
      <c r="D31" s="9">
        <v>11</v>
      </c>
      <c r="E31" s="8">
        <v>1000</v>
      </c>
      <c r="F31" s="8">
        <v>62.067</v>
      </c>
      <c r="G31" s="8">
        <v>91.126999999999995</v>
      </c>
      <c r="H31" s="8" t="s">
        <v>43</v>
      </c>
      <c r="I31" s="8" t="s">
        <v>19</v>
      </c>
      <c r="J31" s="7">
        <f t="shared" si="3"/>
        <v>7.2960300237302975E-3</v>
      </c>
      <c r="K31" s="7">
        <f t="shared" si="4"/>
        <v>1.0712058388072095E-2</v>
      </c>
      <c r="L31" s="7">
        <f>('Pl2C '!$G$35)*(1.805/($Q$9*2.65*202600))</f>
        <v>3.0758823628133014E-3</v>
      </c>
      <c r="M31" s="7">
        <f t="shared" si="5"/>
        <v>2.1083970774615695E-2</v>
      </c>
      <c r="N31" s="22">
        <f t="shared" si="6"/>
        <v>210.83970774615696</v>
      </c>
    </row>
    <row r="32" spans="1:14" x14ac:dyDescent="0.25">
      <c r="A32" s="8" t="s">
        <v>37</v>
      </c>
      <c r="B32" s="8" t="s">
        <v>17</v>
      </c>
      <c r="C32" s="9" t="s">
        <v>12</v>
      </c>
      <c r="D32" s="9">
        <v>12</v>
      </c>
      <c r="E32" s="9">
        <v>1100</v>
      </c>
      <c r="F32" s="9">
        <v>28.062999999999999</v>
      </c>
      <c r="G32" s="9">
        <v>51.975999999999999</v>
      </c>
      <c r="H32" s="9" t="s">
        <v>43</v>
      </c>
      <c r="I32" s="9" t="s">
        <v>19</v>
      </c>
      <c r="J32" s="10">
        <f t="shared" si="3"/>
        <v>3.2988301441336512E-3</v>
      </c>
      <c r="K32" s="10">
        <f t="shared" si="4"/>
        <v>6.1098241660367978E-3</v>
      </c>
      <c r="L32" s="10">
        <f>('Pl2C '!$G$35)*(1.805/($Q$9*2.65*202600))</f>
        <v>3.0758823628133014E-3</v>
      </c>
      <c r="M32" s="10">
        <f t="shared" si="5"/>
        <v>1.248453667298375E-2</v>
      </c>
      <c r="N32" s="25">
        <f t="shared" si="6"/>
        <v>124.84536672983749</v>
      </c>
    </row>
    <row r="33" spans="1:14" x14ac:dyDescent="0.25">
      <c r="A33" s="2" t="s">
        <v>38</v>
      </c>
      <c r="B33" s="2" t="s">
        <v>17</v>
      </c>
      <c r="C33" s="2" t="s">
        <v>12</v>
      </c>
      <c r="D33" s="2">
        <v>13</v>
      </c>
      <c r="E33" s="2">
        <v>1200</v>
      </c>
      <c r="F33" s="2">
        <v>17.742999999999999</v>
      </c>
      <c r="G33" s="2">
        <v>40.021999999999998</v>
      </c>
      <c r="H33" s="2" t="s">
        <v>43</v>
      </c>
      <c r="I33" s="2" t="s">
        <v>19</v>
      </c>
      <c r="J33" s="5">
        <f t="shared" si="3"/>
        <v>2.0857051365628541E-3</v>
      </c>
      <c r="K33" s="5">
        <f t="shared" si="4"/>
        <v>4.7046210322672912E-3</v>
      </c>
      <c r="L33" s="5">
        <f>('Pl2C '!$G$35)*(1.805/($Q$9*2.65*202600))</f>
        <v>3.0758823628133014E-3</v>
      </c>
      <c r="M33" s="5">
        <f t="shared" si="5"/>
        <v>9.8662085316434459E-3</v>
      </c>
      <c r="N33" s="23">
        <f t="shared" si="6"/>
        <v>98.662085316434457</v>
      </c>
    </row>
    <row r="34" spans="1:14" x14ac:dyDescent="0.25">
      <c r="A34" s="2" t="s">
        <v>39</v>
      </c>
      <c r="B34" s="2" t="s">
        <v>17</v>
      </c>
      <c r="C34" s="2" t="s">
        <v>12</v>
      </c>
      <c r="D34" s="2">
        <v>14</v>
      </c>
      <c r="E34" s="2">
        <v>1300</v>
      </c>
      <c r="F34" s="2">
        <v>12.035</v>
      </c>
      <c r="G34" s="2">
        <v>37.387</v>
      </c>
      <c r="H34" s="2" t="s">
        <v>43</v>
      </c>
      <c r="I34" s="2" t="s">
        <v>19</v>
      </c>
      <c r="J34" s="5">
        <f t="shared" si="3"/>
        <v>1.4147247544684636E-3</v>
      </c>
      <c r="K34" s="5">
        <f t="shared" si="4"/>
        <v>4.3948744823691273E-3</v>
      </c>
      <c r="L34" s="5">
        <f>('Pl2C '!$G$35)*(1.805/($Q$9*2.65*202600))</f>
        <v>3.0758823628133014E-3</v>
      </c>
      <c r="M34" s="5">
        <f t="shared" si="5"/>
        <v>8.8854815996508921E-3</v>
      </c>
      <c r="N34" s="23">
        <f t="shared" si="6"/>
        <v>88.854815996508918</v>
      </c>
    </row>
    <row r="35" spans="1:14" x14ac:dyDescent="0.25">
      <c r="A35" s="2" t="s">
        <v>40</v>
      </c>
      <c r="B35" s="2" t="s">
        <v>17</v>
      </c>
      <c r="C35" s="2" t="s">
        <v>12</v>
      </c>
      <c r="D35" s="2">
        <v>15</v>
      </c>
      <c r="E35" s="2">
        <v>1400</v>
      </c>
      <c r="F35" s="2">
        <v>19.742999999999999</v>
      </c>
      <c r="G35" s="2">
        <v>35.884999999999998</v>
      </c>
      <c r="H35" s="2" t="s">
        <v>43</v>
      </c>
      <c r="I35" s="2" t="s">
        <v>19</v>
      </c>
      <c r="J35" s="5">
        <f t="shared" si="3"/>
        <v>2.3208068822161091E-3</v>
      </c>
      <c r="K35" s="5">
        <f t="shared" si="4"/>
        <v>4.2183130713835323E-3</v>
      </c>
      <c r="L35" s="5">
        <f>('Pl2C '!$G$35)*(1.805/($Q$9*2.65*202600))</f>
        <v>3.0758823628133014E-3</v>
      </c>
      <c r="M35" s="5">
        <f t="shared" si="5"/>
        <v>9.615002316412942E-3</v>
      </c>
      <c r="N35" s="23">
        <f t="shared" si="6"/>
        <v>96.150023164129422</v>
      </c>
    </row>
    <row r="36" spans="1:14" x14ac:dyDescent="0.25">
      <c r="A36" s="2" t="s">
        <v>41</v>
      </c>
      <c r="B36" s="2" t="s">
        <v>17</v>
      </c>
      <c r="C36" s="2" t="s">
        <v>12</v>
      </c>
      <c r="D36" s="2">
        <v>16</v>
      </c>
      <c r="E36" s="2">
        <v>1500</v>
      </c>
      <c r="F36" s="2">
        <v>21.521000000000001</v>
      </c>
      <c r="G36" s="2">
        <v>49.926000000000002</v>
      </c>
      <c r="H36" s="2" t="s">
        <v>43</v>
      </c>
      <c r="I36" s="2" t="s">
        <v>19</v>
      </c>
      <c r="J36" s="5">
        <f t="shared" si="3"/>
        <v>2.5298123341018536E-3</v>
      </c>
      <c r="K36" s="5">
        <f t="shared" si="4"/>
        <v>5.8688448767422116E-3</v>
      </c>
      <c r="L36" s="5">
        <f>('Pl2C '!$G$35)*(1.805/($Q$9*2.65*202600))</f>
        <v>3.0758823628133014E-3</v>
      </c>
      <c r="M36" s="5">
        <f t="shared" si="5"/>
        <v>1.1474539573657367E-2</v>
      </c>
      <c r="N36" s="23">
        <f t="shared" si="6"/>
        <v>114.74539573657367</v>
      </c>
    </row>
    <row r="37" spans="1:14" x14ac:dyDescent="0.25">
      <c r="A37" s="2" t="s">
        <v>42</v>
      </c>
      <c r="B37" s="2" t="s">
        <v>17</v>
      </c>
      <c r="C37" s="11" t="s">
        <v>12</v>
      </c>
      <c r="D37" s="11">
        <v>17</v>
      </c>
      <c r="E37" s="11">
        <v>1600</v>
      </c>
      <c r="F37" s="11">
        <v>16.420000000000002</v>
      </c>
      <c r="G37" s="11">
        <v>42.509</v>
      </c>
      <c r="H37" s="11" t="s">
        <v>43</v>
      </c>
      <c r="I37" s="11" t="s">
        <v>19</v>
      </c>
      <c r="J37" s="12">
        <f t="shared" si="3"/>
        <v>1.930185331813226E-3</v>
      </c>
      <c r="K37" s="12">
        <f t="shared" si="4"/>
        <v>4.9969700529871146E-3</v>
      </c>
      <c r="L37" s="12">
        <f>('Pl2C '!$G$35)*(1.805/($Q$9*2.65*202600))</f>
        <v>3.0758823628133014E-3</v>
      </c>
      <c r="M37" s="12">
        <f t="shared" si="5"/>
        <v>1.0003037747613642E-2</v>
      </c>
      <c r="N37" s="27">
        <f t="shared" si="6"/>
        <v>100.03037747613642</v>
      </c>
    </row>
    <row r="39" spans="1:14" x14ac:dyDescent="0.25">
      <c r="E39" s="21" t="s">
        <v>46</v>
      </c>
      <c r="F39" s="3">
        <f>AVERAGE(F3:F6,F11:F16,F18)</f>
        <v>19.101545454545455</v>
      </c>
      <c r="G39" s="3">
        <f>AVERAGE(G3:G6,G11:G16,G18)</f>
        <v>40.332999999999998</v>
      </c>
    </row>
    <row r="40" spans="1:14" x14ac:dyDescent="0.25">
      <c r="E40" s="21" t="s">
        <v>47</v>
      </c>
      <c r="F40" s="3">
        <f>AVERAGE(F25:F28,F32:F37)</f>
        <v>19.621300000000002</v>
      </c>
      <c r="G40" s="3">
        <f>AVERAGE(G25:G28,G32:G37)</f>
        <v>44.3309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2"/>
  <sheetViews>
    <sheetView workbookViewId="0">
      <selection activeCell="O6" sqref="O6"/>
    </sheetView>
  </sheetViews>
  <sheetFormatPr defaultColWidth="11.42578125" defaultRowHeight="15" x14ac:dyDescent="0.25"/>
  <cols>
    <col min="1" max="1" width="12.85546875" style="4" bestFit="1" customWidth="1"/>
    <col min="2" max="2" width="8.85546875" style="4" customWidth="1"/>
    <col min="3" max="3" width="9.5703125" style="4" bestFit="1" customWidth="1"/>
    <col min="4" max="4" width="7" style="3" customWidth="1"/>
    <col min="5" max="5" width="10.140625" style="3" customWidth="1"/>
    <col min="6" max="9" width="11.42578125" style="3"/>
    <col min="10" max="12" width="5.5703125" style="3" bestFit="1" customWidth="1"/>
    <col min="13" max="13" width="11.42578125" style="3"/>
    <col min="14" max="14" width="17" style="3" bestFit="1" customWidth="1"/>
    <col min="15" max="16384" width="11.42578125" style="3"/>
  </cols>
  <sheetData>
    <row r="1" spans="1:17" x14ac:dyDescent="0.25">
      <c r="F1" s="1" t="s">
        <v>13</v>
      </c>
      <c r="G1" s="1" t="s">
        <v>14</v>
      </c>
      <c r="H1" s="1" t="s">
        <v>13</v>
      </c>
      <c r="I1" s="1" t="s">
        <v>14</v>
      </c>
      <c r="J1" s="19" t="s">
        <v>56</v>
      </c>
      <c r="K1" s="18" t="s">
        <v>50</v>
      </c>
      <c r="L1" s="20" t="s">
        <v>55</v>
      </c>
    </row>
    <row r="2" spans="1:17" x14ac:dyDescent="0.25">
      <c r="A2" s="1" t="s">
        <v>1</v>
      </c>
      <c r="B2" s="1" t="s">
        <v>0</v>
      </c>
      <c r="C2" s="1" t="s">
        <v>15</v>
      </c>
      <c r="D2" s="1" t="s">
        <v>2</v>
      </c>
      <c r="E2" s="1" t="s">
        <v>6</v>
      </c>
      <c r="F2" s="1" t="s">
        <v>3</v>
      </c>
      <c r="G2" s="1" t="s">
        <v>3</v>
      </c>
      <c r="H2" s="1" t="s">
        <v>16</v>
      </c>
      <c r="I2" s="1" t="s">
        <v>16</v>
      </c>
      <c r="J2" s="1" t="s">
        <v>22</v>
      </c>
      <c r="K2" s="1" t="s">
        <v>21</v>
      </c>
      <c r="L2" s="1" t="s">
        <v>20</v>
      </c>
      <c r="M2" s="1" t="s">
        <v>23</v>
      </c>
      <c r="N2" s="1" t="s">
        <v>24</v>
      </c>
      <c r="P2" t="s">
        <v>8</v>
      </c>
    </row>
    <row r="3" spans="1:17" x14ac:dyDescent="0.25">
      <c r="A3" s="8" t="s">
        <v>4</v>
      </c>
      <c r="B3" s="8" t="s">
        <v>18</v>
      </c>
      <c r="C3" s="8" t="s">
        <v>5</v>
      </c>
      <c r="D3" s="8">
        <v>1</v>
      </c>
      <c r="E3" s="8">
        <v>0</v>
      </c>
      <c r="F3" s="8">
        <v>105.331</v>
      </c>
      <c r="G3" s="8">
        <v>112.092</v>
      </c>
      <c r="H3" s="8" t="s">
        <v>44</v>
      </c>
      <c r="I3" s="8" t="s">
        <v>45</v>
      </c>
      <c r="J3" s="7">
        <f>(F3)*(1.805/($Q$9*2.65*202600))</f>
        <v>9.2218249528922755E-3</v>
      </c>
      <c r="K3" s="7">
        <f>(G3)*(1.805/($Q$9*2.65*202600))</f>
        <v>9.8137566587196638E-3</v>
      </c>
      <c r="L3" s="7">
        <f>PL2P!$G$40*(1.805/($Q$8*2.65*202600))</f>
        <v>5.211135988189947E-3</v>
      </c>
      <c r="M3" s="7">
        <f>SUM(J3:L3)</f>
        <v>2.4246717599801883E-2</v>
      </c>
      <c r="N3" s="22">
        <f>M3*10000</f>
        <v>242.46717599801883</v>
      </c>
      <c r="P3" t="s">
        <v>11</v>
      </c>
    </row>
    <row r="4" spans="1:17" x14ac:dyDescent="0.25">
      <c r="A4" s="2" t="s">
        <v>4</v>
      </c>
      <c r="B4" s="2" t="s">
        <v>18</v>
      </c>
      <c r="C4" s="2" t="s">
        <v>5</v>
      </c>
      <c r="D4" s="2">
        <v>2</v>
      </c>
      <c r="E4" s="2">
        <v>90</v>
      </c>
      <c r="F4" s="2">
        <v>61.732999999999997</v>
      </c>
      <c r="G4" s="2">
        <v>94.173000000000002</v>
      </c>
      <c r="H4" s="2" t="s">
        <v>44</v>
      </c>
      <c r="I4" s="2" t="s">
        <v>45</v>
      </c>
      <c r="J4" s="5">
        <f t="shared" ref="J4:K30" si="0">(F4)*(1.805/($Q$9*2.65*202600))</f>
        <v>5.404780357320246E-3</v>
      </c>
      <c r="K4" s="5">
        <f t="shared" si="0"/>
        <v>8.2449318936374302E-3</v>
      </c>
      <c r="L4" s="5">
        <f>PL2P!$G$40*(1.805/($Q$8*2.65*202600))</f>
        <v>5.211135988189947E-3</v>
      </c>
      <c r="M4" s="5">
        <f t="shared" ref="M4:M21" si="1">SUM(J4:L4)</f>
        <v>1.8860848239147625E-2</v>
      </c>
      <c r="N4" s="23">
        <f t="shared" ref="N4:N21" si="2">M4*10000</f>
        <v>188.60848239147626</v>
      </c>
      <c r="P4" t="s">
        <v>10</v>
      </c>
    </row>
    <row r="5" spans="1:17" x14ac:dyDescent="0.25">
      <c r="A5" s="8" t="s">
        <v>4</v>
      </c>
      <c r="B5" s="8" t="s">
        <v>18</v>
      </c>
      <c r="C5" s="8" t="s">
        <v>5</v>
      </c>
      <c r="D5" s="8">
        <v>3</v>
      </c>
      <c r="E5" s="8">
        <v>180</v>
      </c>
      <c r="F5" s="8">
        <v>101.74</v>
      </c>
      <c r="G5" s="8">
        <v>93.221999999999994</v>
      </c>
      <c r="H5" s="8" t="s">
        <v>44</v>
      </c>
      <c r="I5" s="8" t="s">
        <v>45</v>
      </c>
      <c r="J5" s="7">
        <f t="shared" si="0"/>
        <v>8.9074296333202952E-3</v>
      </c>
      <c r="K5" s="7">
        <f t="shared" si="0"/>
        <v>8.1616709777608074E-3</v>
      </c>
      <c r="L5" s="7">
        <f>PL2P!$G$40*(1.805/($Q$8*2.65*202600))</f>
        <v>5.211135988189947E-3</v>
      </c>
      <c r="M5" s="7">
        <f t="shared" si="1"/>
        <v>2.2280236599271051E-2</v>
      </c>
      <c r="N5" s="22">
        <f t="shared" si="2"/>
        <v>222.80236599271052</v>
      </c>
      <c r="P5" t="s">
        <v>7</v>
      </c>
    </row>
    <row r="6" spans="1:17" x14ac:dyDescent="0.25">
      <c r="A6" s="2" t="s">
        <v>4</v>
      </c>
      <c r="B6" s="2" t="s">
        <v>18</v>
      </c>
      <c r="C6" s="2" t="s">
        <v>5</v>
      </c>
      <c r="D6" s="2">
        <v>4</v>
      </c>
      <c r="E6" s="2">
        <v>270</v>
      </c>
      <c r="F6" s="2">
        <v>66.557000000000002</v>
      </c>
      <c r="G6" s="2">
        <v>95.584999999999994</v>
      </c>
      <c r="H6" s="2" t="s">
        <v>44</v>
      </c>
      <c r="I6" s="2" t="s">
        <v>45</v>
      </c>
      <c r="J6" s="5">
        <f t="shared" si="0"/>
        <v>5.8271259495272162E-3</v>
      </c>
      <c r="K6" s="5">
        <f t="shared" si="0"/>
        <v>8.3685537792502502E-3</v>
      </c>
      <c r="L6" s="5">
        <f>PL2P!$G$40*(1.805/($Q$8*2.65*202600))</f>
        <v>5.211135988189947E-3</v>
      </c>
      <c r="M6" s="5">
        <f t="shared" si="1"/>
        <v>1.9406815716967413E-2</v>
      </c>
      <c r="N6" s="23">
        <f t="shared" si="2"/>
        <v>194.06815716967412</v>
      </c>
    </row>
    <row r="7" spans="1:17" x14ac:dyDescent="0.25">
      <c r="A7" s="2" t="s">
        <v>4</v>
      </c>
      <c r="B7" s="2" t="s">
        <v>18</v>
      </c>
      <c r="C7" s="2" t="s">
        <v>5</v>
      </c>
      <c r="D7" s="2">
        <v>5</v>
      </c>
      <c r="E7" s="2">
        <v>360</v>
      </c>
      <c r="F7" s="2">
        <v>52.738</v>
      </c>
      <c r="G7" s="2">
        <v>63.284999999999997</v>
      </c>
      <c r="H7" s="2" t="s">
        <v>44</v>
      </c>
      <c r="I7" s="2" t="s">
        <v>45</v>
      </c>
      <c r="J7" s="5">
        <f t="shared" si="0"/>
        <v>4.6172599174567107E-3</v>
      </c>
      <c r="K7" s="5">
        <f>(G7)*(1.805/($Q$9*2.65*202600))</f>
        <v>5.5406593704017586E-3</v>
      </c>
      <c r="L7" s="5">
        <f>PL2P!$G$40*(1.805/($Q$8*2.65*202600))</f>
        <v>5.211135988189947E-3</v>
      </c>
      <c r="M7" s="5">
        <f t="shared" si="1"/>
        <v>1.5369055276048416E-2</v>
      </c>
      <c r="N7" s="23">
        <f t="shared" si="2"/>
        <v>153.69055276048417</v>
      </c>
      <c r="P7" t="s">
        <v>9</v>
      </c>
    </row>
    <row r="8" spans="1:17" x14ac:dyDescent="0.25">
      <c r="A8" s="2" t="s">
        <v>4</v>
      </c>
      <c r="B8" s="2" t="s">
        <v>18</v>
      </c>
      <c r="C8" s="2" t="s">
        <v>5</v>
      </c>
      <c r="D8" s="2">
        <v>6</v>
      </c>
      <c r="E8" s="2">
        <v>450</v>
      </c>
      <c r="F8" s="2">
        <v>36.170999999999999</v>
      </c>
      <c r="G8" s="2">
        <v>59.682000000000002</v>
      </c>
      <c r="H8" s="2" t="s">
        <v>44</v>
      </c>
      <c r="I8" s="2" t="s">
        <v>45</v>
      </c>
      <c r="J8" s="5">
        <f t="shared" si="0"/>
        <v>3.1668039833578575E-3</v>
      </c>
      <c r="K8" s="5">
        <f t="shared" si="0"/>
        <v>5.2252134399038913E-3</v>
      </c>
      <c r="L8" s="5">
        <f>PL2P!$G$40*(1.805/($Q$8*2.65*202600))</f>
        <v>5.211135988189947E-3</v>
      </c>
      <c r="M8" s="5">
        <f t="shared" si="1"/>
        <v>1.3603153411451695E-2</v>
      </c>
      <c r="N8" s="23">
        <f t="shared" si="2"/>
        <v>136.03153411451694</v>
      </c>
      <c r="P8" s="3" t="s">
        <v>17</v>
      </c>
      <c r="Q8">
        <v>2.86E-2</v>
      </c>
    </row>
    <row r="9" spans="1:17" x14ac:dyDescent="0.25">
      <c r="A9" s="2" t="s">
        <v>4</v>
      </c>
      <c r="B9" s="2" t="s">
        <v>18</v>
      </c>
      <c r="C9" s="2" t="s">
        <v>5</v>
      </c>
      <c r="D9" s="2">
        <v>7</v>
      </c>
      <c r="E9" s="2">
        <v>540</v>
      </c>
      <c r="F9" s="2">
        <v>42.442</v>
      </c>
      <c r="G9" s="2">
        <v>41.185000000000002</v>
      </c>
      <c r="H9" s="2" t="s">
        <v>44</v>
      </c>
      <c r="I9" s="2" t="s">
        <v>45</v>
      </c>
      <c r="J9" s="5">
        <f t="shared" si="0"/>
        <v>3.7158357430448199E-3</v>
      </c>
      <c r="K9" s="5">
        <f t="shared" si="0"/>
        <v>3.6057842485580538E-3</v>
      </c>
      <c r="L9" s="5">
        <f>PL2P!$G$40*(1.805/($Q$8*2.65*202600))</f>
        <v>5.211135988189947E-3</v>
      </c>
      <c r="M9" s="5">
        <f t="shared" si="1"/>
        <v>1.2532755979792821E-2</v>
      </c>
      <c r="N9" s="23">
        <f t="shared" si="2"/>
        <v>125.32755979792822</v>
      </c>
      <c r="P9" s="3" t="s">
        <v>18</v>
      </c>
      <c r="Q9">
        <v>3.8399999999999997E-2</v>
      </c>
    </row>
    <row r="10" spans="1:17" x14ac:dyDescent="0.25">
      <c r="A10" s="8" t="s">
        <v>4</v>
      </c>
      <c r="B10" s="8" t="s">
        <v>18</v>
      </c>
      <c r="C10" s="8" t="s">
        <v>5</v>
      </c>
      <c r="D10" s="8">
        <v>8</v>
      </c>
      <c r="E10" s="8">
        <v>630</v>
      </c>
      <c r="F10" s="8">
        <v>44.084000000000003</v>
      </c>
      <c r="G10" s="8">
        <v>74.275000000000006</v>
      </c>
      <c r="H10" s="8" t="s">
        <v>44</v>
      </c>
      <c r="I10" s="8" t="s">
        <v>45</v>
      </c>
      <c r="J10" s="7">
        <f t="shared" si="0"/>
        <v>3.8595943380704927E-3</v>
      </c>
      <c r="K10" s="7">
        <f t="shared" si="0"/>
        <v>6.5028438766941716E-3</v>
      </c>
      <c r="L10" s="7">
        <f>PL2P!$G$40*(1.805/($Q$8*2.65*202600))</f>
        <v>5.211135988189947E-3</v>
      </c>
      <c r="M10" s="7">
        <f t="shared" si="1"/>
        <v>1.5573574202954611E-2</v>
      </c>
      <c r="N10" s="22">
        <f t="shared" si="2"/>
        <v>155.73574202954612</v>
      </c>
    </row>
    <row r="11" spans="1:17" x14ac:dyDescent="0.25">
      <c r="A11" s="2" t="s">
        <v>4</v>
      </c>
      <c r="B11" s="2" t="s">
        <v>18</v>
      </c>
      <c r="C11" s="2" t="s">
        <v>5</v>
      </c>
      <c r="D11" s="2">
        <v>9</v>
      </c>
      <c r="E11" s="2">
        <v>720</v>
      </c>
      <c r="F11" s="2">
        <v>40.139000000000003</v>
      </c>
      <c r="G11" s="2">
        <v>40.343000000000004</v>
      </c>
      <c r="H11" s="2" t="s">
        <v>44</v>
      </c>
      <c r="I11" s="2" t="s">
        <v>45</v>
      </c>
      <c r="J11" s="5">
        <f t="shared" si="0"/>
        <v>3.5142059961848181E-3</v>
      </c>
      <c r="K11" s="5">
        <f t="shared" si="0"/>
        <v>3.5320663819249135E-3</v>
      </c>
      <c r="L11" s="5">
        <f>PL2P!$G$40*(1.805/($Q$8*2.65*202600))</f>
        <v>5.211135988189947E-3</v>
      </c>
      <c r="M11" s="5">
        <f t="shared" si="1"/>
        <v>1.2257408366299679E-2</v>
      </c>
      <c r="N11" s="23">
        <f t="shared" si="2"/>
        <v>122.57408366299678</v>
      </c>
    </row>
    <row r="12" spans="1:17" x14ac:dyDescent="0.25">
      <c r="A12" s="2" t="s">
        <v>4</v>
      </c>
      <c r="B12" s="2" t="s">
        <v>18</v>
      </c>
      <c r="C12" s="2" t="s">
        <v>5</v>
      </c>
      <c r="D12" s="2">
        <v>10</v>
      </c>
      <c r="E12" s="2">
        <v>810</v>
      </c>
      <c r="F12" s="2">
        <v>23.594000000000001</v>
      </c>
      <c r="G12" s="2">
        <v>51.991999999999997</v>
      </c>
      <c r="H12" s="2" t="s">
        <v>44</v>
      </c>
      <c r="I12" s="2" t="s">
        <v>45</v>
      </c>
      <c r="J12" s="5">
        <f t="shared" si="0"/>
        <v>2.065676182116759E-3</v>
      </c>
      <c r="K12" s="5">
        <f t="shared" si="0"/>
        <v>4.551946938230674E-3</v>
      </c>
      <c r="L12" s="5">
        <f>PL2P!$G$40*(1.805/($Q$8*2.65*202600))</f>
        <v>5.211135988189947E-3</v>
      </c>
      <c r="M12" s="5">
        <f t="shared" si="1"/>
        <v>1.182875910853738E-2</v>
      </c>
      <c r="N12" s="23">
        <f t="shared" si="2"/>
        <v>118.2875910853738</v>
      </c>
    </row>
    <row r="13" spans="1:17" x14ac:dyDescent="0.25">
      <c r="A13" s="2" t="s">
        <v>4</v>
      </c>
      <c r="B13" s="2" t="s">
        <v>18</v>
      </c>
      <c r="C13" s="2" t="s">
        <v>12</v>
      </c>
      <c r="D13" s="2">
        <v>1</v>
      </c>
      <c r="E13" s="2">
        <v>0</v>
      </c>
      <c r="F13" s="2">
        <v>49.753999999999998</v>
      </c>
      <c r="G13" s="2">
        <v>84.935000000000002</v>
      </c>
      <c r="H13" s="2" t="s">
        <v>48</v>
      </c>
      <c r="I13" s="2" t="s">
        <v>49</v>
      </c>
      <c r="J13" s="5">
        <f t="shared" si="0"/>
        <v>4.3560080005525647E-3</v>
      </c>
      <c r="K13" s="5">
        <f t="shared" si="0"/>
        <v>7.4361365825246642E-3</v>
      </c>
      <c r="L13" s="5">
        <f>PL2P!$G$40*(1.805/($Q$8*2.65*202600))</f>
        <v>5.211135988189947E-3</v>
      </c>
      <c r="M13" s="5">
        <f t="shared" si="1"/>
        <v>1.7003280571267175E-2</v>
      </c>
      <c r="N13" s="23">
        <f t="shared" si="2"/>
        <v>170.03280571267175</v>
      </c>
    </row>
    <row r="14" spans="1:17" x14ac:dyDescent="0.25">
      <c r="A14" s="2" t="s">
        <v>4</v>
      </c>
      <c r="B14" s="2" t="s">
        <v>18</v>
      </c>
      <c r="C14" s="2" t="s">
        <v>12</v>
      </c>
      <c r="D14" s="2">
        <v>2</v>
      </c>
      <c r="E14" s="2">
        <v>200</v>
      </c>
      <c r="F14" s="2">
        <v>48.271000000000001</v>
      </c>
      <c r="G14" s="2">
        <v>76.376000000000005</v>
      </c>
      <c r="H14" s="2" t="s">
        <v>48</v>
      </c>
      <c r="I14" s="2" t="s">
        <v>49</v>
      </c>
      <c r="J14" s="5">
        <f t="shared" si="0"/>
        <v>4.2261700002949086E-3</v>
      </c>
      <c r="K14" s="5">
        <f t="shared" si="0"/>
        <v>6.6867883396350596E-3</v>
      </c>
      <c r="L14" s="5">
        <f>PL2P!$G$40*(1.805/($Q$8*2.65*202600))</f>
        <v>5.211135988189947E-3</v>
      </c>
      <c r="M14" s="5">
        <f t="shared" si="1"/>
        <v>1.6124094328119915E-2</v>
      </c>
      <c r="N14" s="23">
        <f t="shared" si="2"/>
        <v>161.24094328119915</v>
      </c>
    </row>
    <row r="15" spans="1:17" x14ac:dyDescent="0.25">
      <c r="A15" s="2" t="s">
        <v>4</v>
      </c>
      <c r="B15" s="2" t="s">
        <v>18</v>
      </c>
      <c r="C15" s="2" t="s">
        <v>12</v>
      </c>
      <c r="D15" s="2">
        <v>3</v>
      </c>
      <c r="E15" s="2">
        <v>400</v>
      </c>
      <c r="F15" s="2">
        <v>41.026000000000003</v>
      </c>
      <c r="G15" s="2">
        <v>50.359000000000002</v>
      </c>
      <c r="H15" s="2" t="s">
        <v>48</v>
      </c>
      <c r="I15" s="2" t="s">
        <v>49</v>
      </c>
      <c r="J15" s="5">
        <f t="shared" si="0"/>
        <v>3.591863653790038E-3</v>
      </c>
      <c r="K15" s="5">
        <f t="shared" si="0"/>
        <v>4.4089763013994178E-3</v>
      </c>
      <c r="L15" s="5">
        <f>PL2P!$G$40*(1.805/($Q$8*2.65*202600))</f>
        <v>5.211135988189947E-3</v>
      </c>
      <c r="M15" s="5">
        <f t="shared" si="1"/>
        <v>1.3211975943379403E-2</v>
      </c>
      <c r="N15" s="23">
        <f t="shared" si="2"/>
        <v>132.11975943379403</v>
      </c>
    </row>
    <row r="16" spans="1:17" x14ac:dyDescent="0.25">
      <c r="A16" s="2" t="s">
        <v>4</v>
      </c>
      <c r="B16" s="2" t="s">
        <v>18</v>
      </c>
      <c r="C16" s="2" t="s">
        <v>12</v>
      </c>
      <c r="D16" s="2">
        <v>4</v>
      </c>
      <c r="E16" s="2">
        <v>600</v>
      </c>
      <c r="F16" s="2">
        <v>24.79</v>
      </c>
      <c r="G16" s="2">
        <v>34.899000000000001</v>
      </c>
      <c r="H16" s="2" t="s">
        <v>48</v>
      </c>
      <c r="I16" s="2" t="s">
        <v>49</v>
      </c>
      <c r="J16" s="5">
        <f t="shared" si="0"/>
        <v>2.1703870710635949E-3</v>
      </c>
      <c r="K16" s="5">
        <f t="shared" si="0"/>
        <v>3.055439225213731E-3</v>
      </c>
      <c r="L16" s="5">
        <f>PL2P!$G$40*(1.805/($Q$8*2.65*202600))</f>
        <v>5.211135988189947E-3</v>
      </c>
      <c r="M16" s="5">
        <f t="shared" si="1"/>
        <v>1.0436962284467274E-2</v>
      </c>
      <c r="N16" s="23">
        <f t="shared" si="2"/>
        <v>104.36962284467273</v>
      </c>
    </row>
    <row r="17" spans="1:14" x14ac:dyDescent="0.25">
      <c r="A17" s="2" t="s">
        <v>4</v>
      </c>
      <c r="B17" s="2" t="s">
        <v>18</v>
      </c>
      <c r="C17" s="2" t="s">
        <v>12</v>
      </c>
      <c r="D17" s="2">
        <v>5</v>
      </c>
      <c r="E17" s="2">
        <v>800</v>
      </c>
      <c r="F17" s="2">
        <v>51.898000000000003</v>
      </c>
      <c r="G17" s="2">
        <v>68.968999999999994</v>
      </c>
      <c r="H17" s="2" t="s">
        <v>48</v>
      </c>
      <c r="I17" s="2" t="s">
        <v>49</v>
      </c>
      <c r="J17" s="5">
        <f t="shared" si="0"/>
        <v>4.5437171526445524E-3</v>
      </c>
      <c r="K17" s="5">
        <f t="shared" si="0"/>
        <v>6.0382987456306996E-3</v>
      </c>
      <c r="L17" s="5">
        <f>PL2P!$G$40*(1.805/($Q$8*2.65*202600))</f>
        <v>5.211135988189947E-3</v>
      </c>
      <c r="M17" s="5">
        <f t="shared" si="1"/>
        <v>1.5793151886465198E-2</v>
      </c>
      <c r="N17" s="23">
        <f t="shared" si="2"/>
        <v>157.93151886465199</v>
      </c>
    </row>
    <row r="18" spans="1:14" x14ac:dyDescent="0.25">
      <c r="A18" s="2" t="s">
        <v>4</v>
      </c>
      <c r="B18" s="2" t="s">
        <v>18</v>
      </c>
      <c r="C18" s="2" t="s">
        <v>12</v>
      </c>
      <c r="D18" s="2">
        <v>6</v>
      </c>
      <c r="E18" s="2">
        <v>1000</v>
      </c>
      <c r="F18" s="2">
        <v>64.317999999999998</v>
      </c>
      <c r="G18" s="2">
        <v>91.585999999999999</v>
      </c>
      <c r="H18" s="2" t="s">
        <v>48</v>
      </c>
      <c r="I18" s="2" t="s">
        <v>49</v>
      </c>
      <c r="J18" s="5">
        <f t="shared" si="0"/>
        <v>5.6310994609386159E-3</v>
      </c>
      <c r="K18" s="5">
        <f t="shared" si="0"/>
        <v>8.0184376881980799E-3</v>
      </c>
      <c r="L18" s="5">
        <f>PL2P!$G$40*(1.805/($Q$8*2.65*202600))</f>
        <v>5.211135988189947E-3</v>
      </c>
      <c r="M18" s="5">
        <f t="shared" si="1"/>
        <v>1.8860673137326645E-2</v>
      </c>
      <c r="N18" s="23">
        <f t="shared" si="2"/>
        <v>188.60673137326646</v>
      </c>
    </row>
    <row r="19" spans="1:14" x14ac:dyDescent="0.25">
      <c r="A19" s="2" t="s">
        <v>4</v>
      </c>
      <c r="B19" s="2" t="s">
        <v>18</v>
      </c>
      <c r="C19" s="2" t="s">
        <v>12</v>
      </c>
      <c r="D19" s="2">
        <v>7</v>
      </c>
      <c r="E19" s="2">
        <v>1200</v>
      </c>
      <c r="F19" s="2">
        <v>38.347000000000001</v>
      </c>
      <c r="G19" s="2">
        <v>50.863999999999997</v>
      </c>
      <c r="H19" s="2" t="s">
        <v>48</v>
      </c>
      <c r="I19" s="2" t="s">
        <v>49</v>
      </c>
      <c r="J19" s="5">
        <f t="shared" si="0"/>
        <v>3.3573147645855456E-3</v>
      </c>
      <c r="K19" s="5">
        <f t="shared" si="0"/>
        <v>4.4531895111972032E-3</v>
      </c>
      <c r="L19" s="5">
        <f>PL2P!$G$40*(1.805/($Q$8*2.65*202600))</f>
        <v>5.211135988189947E-3</v>
      </c>
      <c r="M19" s="5">
        <f t="shared" si="1"/>
        <v>1.3021640263972695E-2</v>
      </c>
      <c r="N19" s="23">
        <f t="shared" si="2"/>
        <v>130.21640263972697</v>
      </c>
    </row>
    <row r="20" spans="1:14" x14ac:dyDescent="0.25">
      <c r="A20" s="8" t="s">
        <v>4</v>
      </c>
      <c r="B20" s="8" t="s">
        <v>18</v>
      </c>
      <c r="C20" s="8" t="s">
        <v>12</v>
      </c>
      <c r="D20" s="8">
        <v>8</v>
      </c>
      <c r="E20" s="8">
        <v>1400</v>
      </c>
      <c r="F20" s="8">
        <v>73.837000000000003</v>
      </c>
      <c r="G20" s="8">
        <v>115.71899999999999</v>
      </c>
      <c r="H20" s="8" t="s">
        <v>48</v>
      </c>
      <c r="I20" s="8" t="s">
        <v>49</v>
      </c>
      <c r="J20" s="7">
        <f t="shared" si="0"/>
        <v>6.4644965778992598E-3</v>
      </c>
      <c r="K20" s="7">
        <f t="shared" si="0"/>
        <v>1.0131303811069307E-2</v>
      </c>
      <c r="L20" s="7">
        <f>PL2P!$G$40*(1.805/($Q$8*2.65*202600))</f>
        <v>5.211135988189947E-3</v>
      </c>
      <c r="M20" s="7">
        <f t="shared" si="1"/>
        <v>2.1806936377158512E-2</v>
      </c>
      <c r="N20" s="22">
        <f t="shared" si="2"/>
        <v>218.06936377158513</v>
      </c>
    </row>
    <row r="21" spans="1:14" x14ac:dyDescent="0.25">
      <c r="A21" s="2" t="s">
        <v>4</v>
      </c>
      <c r="B21" s="2" t="s">
        <v>18</v>
      </c>
      <c r="C21" s="2" t="s">
        <v>12</v>
      </c>
      <c r="D21" s="2">
        <v>9</v>
      </c>
      <c r="E21" s="2">
        <v>1600</v>
      </c>
      <c r="F21" s="2">
        <v>49.331000000000003</v>
      </c>
      <c r="G21" s="2">
        <v>91.066999999999993</v>
      </c>
      <c r="H21" s="2" t="s">
        <v>48</v>
      </c>
      <c r="I21" s="2" t="s">
        <v>49</v>
      </c>
      <c r="J21" s="5">
        <f t="shared" si="0"/>
        <v>4.3189739654150138E-3</v>
      </c>
      <c r="K21" s="5">
        <f t="shared" si="0"/>
        <v>7.9729987656534228E-3</v>
      </c>
      <c r="L21" s="5">
        <f>PL2P!$G$40*(1.805/($Q$8*2.65*202600))</f>
        <v>5.211135988189947E-3</v>
      </c>
      <c r="M21" s="5">
        <f t="shared" si="1"/>
        <v>1.7503108719258385E-2</v>
      </c>
      <c r="N21" s="23">
        <f t="shared" si="2"/>
        <v>175.03108719258384</v>
      </c>
    </row>
    <row r="22" spans="1:14" x14ac:dyDescent="0.25">
      <c r="A22" s="15" t="s">
        <v>4</v>
      </c>
      <c r="B22" s="15" t="s">
        <v>18</v>
      </c>
      <c r="C22" s="15" t="s">
        <v>51</v>
      </c>
      <c r="D22" s="15">
        <v>1</v>
      </c>
      <c r="E22" s="15">
        <v>0</v>
      </c>
      <c r="F22" s="15">
        <v>26.276</v>
      </c>
      <c r="G22" s="15">
        <v>37.277999999999999</v>
      </c>
      <c r="H22" s="15" t="s">
        <v>53</v>
      </c>
      <c r="I22" s="15" t="s">
        <v>52</v>
      </c>
      <c r="J22" s="16">
        <f t="shared" si="0"/>
        <v>2.3004877240527235E-3</v>
      </c>
      <c r="K22" s="16">
        <f t="shared" si="0"/>
        <v>3.2637228412710239E-3</v>
      </c>
      <c r="L22" s="16">
        <f>PL2P!$G$40*(1.805/($Q$8*2.65*202600))</f>
        <v>5.211135988189947E-3</v>
      </c>
      <c r="M22" s="16">
        <f t="shared" ref="M22:M30" si="3">SUM(J22:L22)</f>
        <v>1.0775346553513695E-2</v>
      </c>
      <c r="N22" s="24">
        <f t="shared" ref="N22:N30" si="4">M22*10000</f>
        <v>107.75346553513695</v>
      </c>
    </row>
    <row r="23" spans="1:14" x14ac:dyDescent="0.25">
      <c r="A23" s="15" t="s">
        <v>4</v>
      </c>
      <c r="B23" s="15" t="s">
        <v>18</v>
      </c>
      <c r="C23" s="15" t="s">
        <v>51</v>
      </c>
      <c r="D23" s="15">
        <v>2</v>
      </c>
      <c r="E23" s="15">
        <v>50</v>
      </c>
      <c r="F23" s="15">
        <v>24.614000000000001</v>
      </c>
      <c r="G23" s="15">
        <v>36.691000000000003</v>
      </c>
      <c r="H23" s="15" t="s">
        <v>53</v>
      </c>
      <c r="I23" s="15" t="s">
        <v>52</v>
      </c>
      <c r="J23" s="16">
        <f t="shared" si="0"/>
        <v>2.1549781108172379E-3</v>
      </c>
      <c r="K23" s="16">
        <f t="shared" si="0"/>
        <v>3.2123304568130034E-3</v>
      </c>
      <c r="L23" s="16">
        <f>PL2P!$G$40*(1.805/($Q$8*2.65*202600))</f>
        <v>5.211135988189947E-3</v>
      </c>
      <c r="M23" s="16">
        <f t="shared" si="3"/>
        <v>1.0578444555820188E-2</v>
      </c>
      <c r="N23" s="24">
        <f t="shared" si="4"/>
        <v>105.78444555820188</v>
      </c>
    </row>
    <row r="24" spans="1:14" x14ac:dyDescent="0.25">
      <c r="A24" s="15" t="s">
        <v>4</v>
      </c>
      <c r="B24" s="15" t="s">
        <v>18</v>
      </c>
      <c r="C24" s="15" t="s">
        <v>51</v>
      </c>
      <c r="D24" s="15">
        <v>3</v>
      </c>
      <c r="E24" s="15">
        <v>100</v>
      </c>
      <c r="F24" s="15">
        <v>20.995999999999999</v>
      </c>
      <c r="G24" s="15">
        <v>32.567999999999998</v>
      </c>
      <c r="H24" s="15" t="s">
        <v>53</v>
      </c>
      <c r="I24" s="15" t="s">
        <v>52</v>
      </c>
      <c r="J24" s="16">
        <f t="shared" si="0"/>
        <v>1.8382189166620102E-3</v>
      </c>
      <c r="K24" s="16">
        <f>(G24)*(1.805/($Q$9*2.65*202600))</f>
        <v>2.8513580528599898E-3</v>
      </c>
      <c r="L24" s="16">
        <f>PL2P!$G$40*(1.805/($Q$8*2.65*202600))</f>
        <v>5.211135988189947E-3</v>
      </c>
      <c r="M24" s="16">
        <f t="shared" si="3"/>
        <v>9.900712957711947E-3</v>
      </c>
      <c r="N24" s="24">
        <f t="shared" si="4"/>
        <v>99.007129577119471</v>
      </c>
    </row>
    <row r="25" spans="1:14" x14ac:dyDescent="0.25">
      <c r="A25" s="15" t="s">
        <v>4</v>
      </c>
      <c r="B25" s="15" t="s">
        <v>18</v>
      </c>
      <c r="C25" s="15" t="s">
        <v>51</v>
      </c>
      <c r="D25" s="15">
        <v>4</v>
      </c>
      <c r="E25" s="15">
        <v>150</v>
      </c>
      <c r="F25" s="15">
        <v>23.024999999999999</v>
      </c>
      <c r="G25" s="15">
        <v>35.283000000000001</v>
      </c>
      <c r="H25" s="15" t="s">
        <v>53</v>
      </c>
      <c r="I25" s="15" t="s">
        <v>52</v>
      </c>
      <c r="J25" s="16">
        <f t="shared" si="0"/>
        <v>2.0158597140475703E-3</v>
      </c>
      <c r="K25" s="16">
        <f t="shared" si="0"/>
        <v>3.0890587748421466E-3</v>
      </c>
      <c r="L25" s="16">
        <f>PL2P!$G$40*(1.805/($Q$8*2.65*202600))</f>
        <v>5.211135988189947E-3</v>
      </c>
      <c r="M25" s="16">
        <f t="shared" si="3"/>
        <v>1.0316054477079664E-2</v>
      </c>
      <c r="N25" s="24">
        <f t="shared" si="4"/>
        <v>103.16054477079663</v>
      </c>
    </row>
    <row r="26" spans="1:14" x14ac:dyDescent="0.25">
      <c r="A26" s="15" t="s">
        <v>4</v>
      </c>
      <c r="B26" s="15" t="s">
        <v>18</v>
      </c>
      <c r="C26" s="15" t="s">
        <v>51</v>
      </c>
      <c r="D26" s="15">
        <v>5</v>
      </c>
      <c r="E26" s="15">
        <v>200</v>
      </c>
      <c r="F26" s="15">
        <v>24.085999999999999</v>
      </c>
      <c r="G26" s="15">
        <v>35.152000000000001</v>
      </c>
      <c r="H26" s="15" t="s">
        <v>53</v>
      </c>
      <c r="I26" s="15" t="s">
        <v>52</v>
      </c>
      <c r="J26" s="16">
        <f t="shared" si="0"/>
        <v>2.108751230078166E-3</v>
      </c>
      <c r="K26" s="16">
        <f t="shared" si="0"/>
        <v>3.0775896055678697E-3</v>
      </c>
      <c r="L26" s="16">
        <f>PL2P!$G$40*(1.805/($Q$8*2.65*202600))</f>
        <v>5.211135988189947E-3</v>
      </c>
      <c r="M26" s="16">
        <f t="shared" si="3"/>
        <v>1.0397476823835983E-2</v>
      </c>
      <c r="N26" s="24">
        <f t="shared" si="4"/>
        <v>103.97476823835983</v>
      </c>
    </row>
    <row r="27" spans="1:14" x14ac:dyDescent="0.25">
      <c r="A27" s="15" t="s">
        <v>4</v>
      </c>
      <c r="B27" s="15" t="s">
        <v>18</v>
      </c>
      <c r="C27" s="15" t="s">
        <v>51</v>
      </c>
      <c r="D27" s="15">
        <v>6</v>
      </c>
      <c r="E27" s="15">
        <v>250</v>
      </c>
      <c r="F27" s="15">
        <v>22.768000000000001</v>
      </c>
      <c r="G27" s="15">
        <v>35.877000000000002</v>
      </c>
      <c r="H27" s="15" t="s">
        <v>53</v>
      </c>
      <c r="I27" s="15" t="s">
        <v>52</v>
      </c>
      <c r="J27" s="16">
        <f t="shared" si="0"/>
        <v>1.9933591300514693E-3</v>
      </c>
      <c r="K27" s="16">
        <f t="shared" si="0"/>
        <v>3.141064015673602E-3</v>
      </c>
      <c r="L27" s="16">
        <f>PL2P!$G$40*(1.805/($Q$8*2.65*202600))</f>
        <v>5.211135988189947E-3</v>
      </c>
      <c r="M27" s="16">
        <f t="shared" si="3"/>
        <v>1.0345559133915019E-2</v>
      </c>
      <c r="N27" s="24">
        <f t="shared" si="4"/>
        <v>103.45559133915019</v>
      </c>
    </row>
    <row r="28" spans="1:14" x14ac:dyDescent="0.25">
      <c r="A28" s="15" t="s">
        <v>4</v>
      </c>
      <c r="B28" s="15" t="s">
        <v>18</v>
      </c>
      <c r="C28" s="15" t="s">
        <v>51</v>
      </c>
      <c r="D28" s="15">
        <v>7</v>
      </c>
      <c r="E28" s="15">
        <v>300</v>
      </c>
      <c r="F28" s="15">
        <v>20.34</v>
      </c>
      <c r="G28" s="15">
        <v>36.521999999999998</v>
      </c>
      <c r="H28" s="15" t="s">
        <v>53</v>
      </c>
      <c r="I28" s="15" t="s">
        <v>52</v>
      </c>
      <c r="J28" s="16">
        <f t="shared" si="0"/>
        <v>1.7807855193801337E-3</v>
      </c>
      <c r="K28" s="16">
        <f t="shared" si="0"/>
        <v>3.1975343529400809E-3</v>
      </c>
      <c r="L28" s="16">
        <f>PL2P!$G$40*(1.805/($Q$8*2.65*202600))</f>
        <v>5.211135988189947E-3</v>
      </c>
      <c r="M28" s="16">
        <f t="shared" si="3"/>
        <v>1.0189455860510161E-2</v>
      </c>
      <c r="N28" s="24">
        <f t="shared" si="4"/>
        <v>101.89455860510161</v>
      </c>
    </row>
    <row r="29" spans="1:14" x14ac:dyDescent="0.25">
      <c r="A29" s="15" t="s">
        <v>4</v>
      </c>
      <c r="B29" s="15" t="s">
        <v>18</v>
      </c>
      <c r="C29" s="15" t="s">
        <v>51</v>
      </c>
      <c r="D29" s="15">
        <v>8</v>
      </c>
      <c r="E29" s="15">
        <v>350</v>
      </c>
      <c r="F29" s="15">
        <v>21.594999999999999</v>
      </c>
      <c r="G29" s="15">
        <v>31.689</v>
      </c>
      <c r="H29" s="15" t="s">
        <v>53</v>
      </c>
      <c r="I29" s="15" t="s">
        <v>52</v>
      </c>
      <c r="J29" s="16">
        <f t="shared" si="0"/>
        <v>1.8906619120459187E-3</v>
      </c>
      <c r="K29" s="16">
        <f t="shared" si="0"/>
        <v>2.774400802538695E-3</v>
      </c>
      <c r="L29" s="16">
        <f>PL2P!$G$40*(1.805/($Q$8*2.65*202600))</f>
        <v>5.211135988189947E-3</v>
      </c>
      <c r="M29" s="16">
        <f t="shared" si="3"/>
        <v>9.87619870277456E-3</v>
      </c>
      <c r="N29" s="24">
        <f t="shared" si="4"/>
        <v>98.761987027745604</v>
      </c>
    </row>
    <row r="30" spans="1:14" x14ac:dyDescent="0.25">
      <c r="A30" s="8" t="s">
        <v>4</v>
      </c>
      <c r="B30" s="8" t="s">
        <v>18</v>
      </c>
      <c r="C30" s="8" t="s">
        <v>51</v>
      </c>
      <c r="D30" s="8">
        <v>9</v>
      </c>
      <c r="E30" s="8">
        <v>400</v>
      </c>
      <c r="F30" s="8">
        <v>22.725000000000001</v>
      </c>
      <c r="G30" s="8">
        <v>36.857999999999997</v>
      </c>
      <c r="H30" s="8" t="s">
        <v>53</v>
      </c>
      <c r="I30" s="8" t="s">
        <v>52</v>
      </c>
      <c r="J30" s="7">
        <f t="shared" si="0"/>
        <v>1.9895944409003708E-3</v>
      </c>
      <c r="K30" s="7">
        <f t="shared" si="0"/>
        <v>3.2269514588649443E-3</v>
      </c>
      <c r="L30" s="7">
        <f>PL2P!$G$40*(1.805/($Q$8*2.65*202600))</f>
        <v>5.211135988189947E-3</v>
      </c>
      <c r="M30" s="7">
        <f t="shared" si="3"/>
        <v>1.0427681887955263E-2</v>
      </c>
      <c r="N30" s="22">
        <f t="shared" si="4"/>
        <v>104.27681887955262</v>
      </c>
    </row>
    <row r="31" spans="1:14" x14ac:dyDescent="0.25">
      <c r="D31" s="4"/>
      <c r="E31" s="4"/>
      <c r="F31" s="4"/>
      <c r="G31" s="4"/>
      <c r="H31" s="4"/>
      <c r="I31" s="4"/>
      <c r="J31" s="13"/>
      <c r="K31" s="13"/>
      <c r="L31" s="13"/>
      <c r="M31" s="13"/>
      <c r="N31" s="14"/>
    </row>
    <row r="32" spans="1:14" x14ac:dyDescent="0.25">
      <c r="E32" s="4"/>
      <c r="F32" s="4"/>
      <c r="G32" s="4"/>
      <c r="H32" s="4"/>
      <c r="I32" s="4"/>
    </row>
    <row r="33" spans="3:14" x14ac:dyDescent="0.25">
      <c r="E33" s="21" t="s">
        <v>46</v>
      </c>
      <c r="F33" s="4">
        <f>AVERAGE(F4,F6:F9,F11:F12)</f>
        <v>46.196285714285708</v>
      </c>
      <c r="G33" s="4">
        <f>AVERAGE(G4,G6:G9,G11:G12)</f>
        <v>63.749285714285712</v>
      </c>
      <c r="H33" s="4"/>
      <c r="I33" s="4"/>
      <c r="N33" s="4"/>
    </row>
    <row r="34" spans="3:14" x14ac:dyDescent="0.25">
      <c r="D34" s="4"/>
      <c r="E34" s="21" t="s">
        <v>47</v>
      </c>
      <c r="F34" s="4">
        <f>AVERAGE(F13:F19,F21)</f>
        <v>45.966875000000002</v>
      </c>
      <c r="G34" s="4">
        <f>AVERAGE(G13:G19,G21)</f>
        <v>68.631874999999994</v>
      </c>
      <c r="H34" s="4"/>
      <c r="I34" s="4"/>
      <c r="N34" s="4"/>
    </row>
    <row r="35" spans="3:14" x14ac:dyDescent="0.25">
      <c r="D35" s="4"/>
      <c r="E35" s="4" t="s">
        <v>51</v>
      </c>
      <c r="F35" s="4">
        <f>AVERAGE(F22:F29)</f>
        <v>22.962499999999999</v>
      </c>
      <c r="G35" s="4">
        <f>AVERAGE(G22:G29)</f>
        <v>35.1325</v>
      </c>
    </row>
    <row r="36" spans="3:14" x14ac:dyDescent="0.25">
      <c r="D36" s="4"/>
      <c r="E36" s="4"/>
    </row>
    <row r="37" spans="3:14" x14ac:dyDescent="0.25">
      <c r="D37" s="4"/>
      <c r="E37" s="4"/>
    </row>
    <row r="38" spans="3:14" x14ac:dyDescent="0.25">
      <c r="C38" s="17"/>
      <c r="D38" s="4" t="s">
        <v>57</v>
      </c>
      <c r="E38" s="4"/>
    </row>
    <row r="39" spans="3:14" x14ac:dyDescent="0.25">
      <c r="D39" s="4"/>
      <c r="E39" s="4"/>
    </row>
    <row r="40" spans="3:14" x14ac:dyDescent="0.25">
      <c r="D40" s="4"/>
      <c r="E40" s="4"/>
    </row>
    <row r="41" spans="3:14" x14ac:dyDescent="0.25">
      <c r="D41" s="4"/>
      <c r="E41" s="4"/>
    </row>
    <row r="42" spans="3:14" x14ac:dyDescent="0.25">
      <c r="D42" s="4"/>
      <c r="E42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PL2P</vt:lpstr>
      <vt:lpstr>Pl2C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2021-08-31T13:50:38Z</dcterms:created>
  <dcterms:modified xsi:type="dcterms:W3CDTF">2022-11-13T22:01:17Z</dcterms:modified>
</cp:coreProperties>
</file>