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F3474457-ED36-48DF-BD52-DA8DE1F1198A}" xr6:coauthVersionLast="36" xr6:coauthVersionMax="36" xr10:uidLastSave="{00000000-0000-0000-0000-000000000000}"/>
  <bookViews>
    <workbookView xWindow="0" yWindow="0" windowWidth="9870" windowHeight="3240" activeTab="1" xr2:uid="{00000000-000D-0000-FFFF-FFFF00000000}"/>
  </bookViews>
  <sheets>
    <sheet name="Pl3P " sheetId="5" r:id="rId1"/>
    <sheet name="Pl3C 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" i="6"/>
  <c r="G34" i="5" l="1"/>
  <c r="G33" i="5"/>
  <c r="F34" i="5"/>
  <c r="F33" i="5"/>
  <c r="L3" i="5" l="1"/>
  <c r="J3" i="5" l="1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G40" i="6"/>
  <c r="G41" i="6"/>
  <c r="F41" i="6"/>
  <c r="F40" i="6"/>
  <c r="M26" i="6" l="1"/>
  <c r="N26" i="6" s="1"/>
  <c r="M28" i="6"/>
  <c r="N28" i="6" s="1"/>
  <c r="K38" i="6"/>
  <c r="K37" i="6"/>
  <c r="K36" i="6"/>
  <c r="K35" i="6"/>
  <c r="K34" i="6"/>
  <c r="K33" i="6"/>
  <c r="K32" i="6"/>
  <c r="K31" i="6"/>
  <c r="K30" i="6"/>
  <c r="M30" i="6" s="1"/>
  <c r="N30" i="6" s="1"/>
  <c r="K29" i="6"/>
  <c r="M29" i="6" s="1"/>
  <c r="N29" i="6" s="1"/>
  <c r="K28" i="6"/>
  <c r="K27" i="6"/>
  <c r="K26" i="6"/>
  <c r="K25" i="6"/>
  <c r="K24" i="6"/>
  <c r="K23" i="6"/>
  <c r="K22" i="6"/>
  <c r="J38" i="6"/>
  <c r="M38" i="6" s="1"/>
  <c r="N38" i="6" s="1"/>
  <c r="J37" i="6"/>
  <c r="M37" i="6" s="1"/>
  <c r="N37" i="6" s="1"/>
  <c r="J36" i="6"/>
  <c r="M36" i="6" s="1"/>
  <c r="N36" i="6" s="1"/>
  <c r="J35" i="6"/>
  <c r="M35" i="6" s="1"/>
  <c r="N35" i="6" s="1"/>
  <c r="J34" i="6"/>
  <c r="M34" i="6" s="1"/>
  <c r="N34" i="6" s="1"/>
  <c r="J33" i="6"/>
  <c r="M33" i="6" s="1"/>
  <c r="N33" i="6" s="1"/>
  <c r="J32" i="6"/>
  <c r="M32" i="6" s="1"/>
  <c r="N32" i="6" s="1"/>
  <c r="J31" i="6"/>
  <c r="J30" i="6"/>
  <c r="J29" i="6"/>
  <c r="J28" i="6"/>
  <c r="J27" i="6"/>
  <c r="M27" i="6" s="1"/>
  <c r="N27" i="6" s="1"/>
  <c r="J26" i="6"/>
  <c r="J25" i="6"/>
  <c r="M25" i="6" s="1"/>
  <c r="N25" i="6" s="1"/>
  <c r="J24" i="6"/>
  <c r="M24" i="6" s="1"/>
  <c r="N24" i="6" s="1"/>
  <c r="J23" i="6"/>
  <c r="M23" i="6" s="1"/>
  <c r="N23" i="6" s="1"/>
  <c r="J22" i="6"/>
  <c r="M22" i="6" s="1"/>
  <c r="N22" i="6" s="1"/>
  <c r="K21" i="6"/>
  <c r="K20" i="6"/>
  <c r="K19" i="6"/>
  <c r="K18" i="6"/>
  <c r="K17" i="6"/>
  <c r="K16" i="6"/>
  <c r="K15" i="6"/>
  <c r="J21" i="6"/>
  <c r="M21" i="6" s="1"/>
  <c r="N21" i="6" s="1"/>
  <c r="J20" i="6"/>
  <c r="M20" i="6" s="1"/>
  <c r="N20" i="6" s="1"/>
  <c r="J19" i="6"/>
  <c r="M19" i="6" s="1"/>
  <c r="N19" i="6" s="1"/>
  <c r="J18" i="6"/>
  <c r="M18" i="6" s="1"/>
  <c r="N18" i="6" s="1"/>
  <c r="J17" i="6"/>
  <c r="M17" i="6" s="1"/>
  <c r="N17" i="6" s="1"/>
  <c r="J16" i="6"/>
  <c r="M16" i="6" s="1"/>
  <c r="N16" i="6" s="1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M31" i="6" l="1"/>
  <c r="N31" i="6" s="1"/>
  <c r="M15" i="6"/>
  <c r="N15" i="6" s="1"/>
  <c r="J9" i="5"/>
  <c r="K3" i="5"/>
  <c r="J13" i="5"/>
  <c r="J16" i="5"/>
  <c r="J24" i="5"/>
  <c r="K16" i="5"/>
  <c r="K24" i="5"/>
  <c r="M3" i="5"/>
  <c r="N3" i="5" s="1"/>
  <c r="K6" i="5"/>
  <c r="K9" i="5"/>
  <c r="J14" i="5"/>
  <c r="J17" i="5"/>
  <c r="M17" i="5" s="1"/>
  <c r="N17" i="5" s="1"/>
  <c r="J25" i="5"/>
  <c r="K17" i="5"/>
  <c r="K25" i="5"/>
  <c r="J15" i="5"/>
  <c r="J18" i="5"/>
  <c r="J26" i="5"/>
  <c r="K18" i="5"/>
  <c r="K26" i="5"/>
  <c r="J7" i="5"/>
  <c r="M13" i="6"/>
  <c r="N13" i="6" s="1"/>
  <c r="K11" i="5"/>
  <c r="J19" i="5"/>
  <c r="J27" i="5"/>
  <c r="K19" i="5"/>
  <c r="K27" i="5"/>
  <c r="K4" i="5"/>
  <c r="K12" i="5"/>
  <c r="J20" i="5"/>
  <c r="J28" i="5"/>
  <c r="K20" i="5"/>
  <c r="K28" i="5"/>
  <c r="J8" i="5"/>
  <c r="M8" i="5" s="1"/>
  <c r="N8" i="5" s="1"/>
  <c r="K13" i="5"/>
  <c r="J21" i="5"/>
  <c r="M21" i="5" s="1"/>
  <c r="N21" i="5" s="1"/>
  <c r="J29" i="5"/>
  <c r="K21" i="5"/>
  <c r="K29" i="5"/>
  <c r="J5" i="5"/>
  <c r="K8" i="5"/>
  <c r="J11" i="5"/>
  <c r="K14" i="5"/>
  <c r="J22" i="5"/>
  <c r="J30" i="5"/>
  <c r="K22" i="5"/>
  <c r="K30" i="5"/>
  <c r="K5" i="5"/>
  <c r="J12" i="5"/>
  <c r="K15" i="5"/>
  <c r="J23" i="5"/>
  <c r="J31" i="5"/>
  <c r="K23" i="5"/>
  <c r="K31" i="5"/>
  <c r="M5" i="6"/>
  <c r="N5" i="6" s="1"/>
  <c r="M3" i="6"/>
  <c r="N3" i="6" s="1"/>
  <c r="M7" i="6"/>
  <c r="N7" i="6" s="1"/>
  <c r="M12" i="6"/>
  <c r="N12" i="6" s="1"/>
  <c r="M6" i="6"/>
  <c r="N6" i="6" s="1"/>
  <c r="M14" i="6"/>
  <c r="N14" i="6" s="1"/>
  <c r="M9" i="6"/>
  <c r="N9" i="6" s="1"/>
  <c r="M8" i="6"/>
  <c r="N8" i="6" s="1"/>
  <c r="M11" i="6"/>
  <c r="N11" i="6" s="1"/>
  <c r="M10" i="6"/>
  <c r="N10" i="6" s="1"/>
  <c r="M4" i="6"/>
  <c r="N4" i="6" s="1"/>
  <c r="J10" i="5"/>
  <c r="J4" i="5"/>
  <c r="K7" i="5"/>
  <c r="K10" i="5"/>
  <c r="J6" i="5"/>
  <c r="M9" i="5" l="1"/>
  <c r="N9" i="5" s="1"/>
  <c r="M22" i="5"/>
  <c r="N22" i="5" s="1"/>
  <c r="M11" i="5"/>
  <c r="N11" i="5" s="1"/>
  <c r="M30" i="5"/>
  <c r="N30" i="5" s="1"/>
  <c r="M24" i="5"/>
  <c r="N24" i="5" s="1"/>
  <c r="M31" i="5"/>
  <c r="N31" i="5" s="1"/>
  <c r="M16" i="5"/>
  <c r="N16" i="5" s="1"/>
  <c r="M12" i="5"/>
  <c r="N12" i="5" s="1"/>
  <c r="M29" i="5"/>
  <c r="N29" i="5" s="1"/>
  <c r="M25" i="5"/>
  <c r="N25" i="5" s="1"/>
  <c r="M6" i="5"/>
  <c r="N6" i="5" s="1"/>
  <c r="M26" i="5"/>
  <c r="N26" i="5" s="1"/>
  <c r="M27" i="5"/>
  <c r="N27" i="5" s="1"/>
  <c r="M19" i="5"/>
  <c r="N19" i="5" s="1"/>
  <c r="M20" i="5"/>
  <c r="N20" i="5" s="1"/>
  <c r="M23" i="5"/>
  <c r="N23" i="5" s="1"/>
  <c r="M14" i="5"/>
  <c r="N14" i="5" s="1"/>
  <c r="M13" i="5"/>
  <c r="N13" i="5" s="1"/>
  <c r="M18" i="5"/>
  <c r="N18" i="5" s="1"/>
  <c r="M5" i="5"/>
  <c r="N5" i="5" s="1"/>
  <c r="M15" i="5"/>
  <c r="N15" i="5" s="1"/>
  <c r="M28" i="5"/>
  <c r="N28" i="5" s="1"/>
  <c r="M7" i="5"/>
  <c r="N7" i="5" s="1"/>
  <c r="M4" i="5"/>
  <c r="N4" i="5" s="1"/>
  <c r="M10" i="5"/>
  <c r="N10" i="5" s="1"/>
</calcChain>
</file>

<file path=xl/sharedStrings.xml><?xml version="1.0" encoding="utf-8"?>
<sst xmlns="http://schemas.openxmlformats.org/spreadsheetml/2006/main" count="385" uniqueCount="54">
  <si>
    <t xml:space="preserve">Crystal </t>
  </si>
  <si>
    <t>Sample</t>
  </si>
  <si>
    <t>Point</t>
  </si>
  <si>
    <t>Area (cm2)</t>
  </si>
  <si>
    <t>CMV8Ad2PB1</t>
  </si>
  <si>
    <t>Distance</t>
  </si>
  <si>
    <t>I = 202600 ± 20260 L·mol–1 H2O cm–2</t>
  </si>
  <si>
    <t>c (wt% H2O) = Abstot × 1.805/[t·D·I]</t>
  </si>
  <si>
    <t>t=thickness</t>
  </si>
  <si>
    <t>D= 2.65 g/cm3</t>
  </si>
  <si>
    <t>Abstotal= sum of areas</t>
  </si>
  <si>
    <t>EW</t>
  </si>
  <si>
    <t>Profile_0</t>
  </si>
  <si>
    <t>Profile_90</t>
  </si>
  <si>
    <t>Name</t>
  </si>
  <si>
    <t>Baseline</t>
  </si>
  <si>
    <t>Pl3_P</t>
  </si>
  <si>
    <t>Pl3_C</t>
  </si>
  <si>
    <t>X</t>
  </si>
  <si>
    <t>Y</t>
  </si>
  <si>
    <t>Z</t>
  </si>
  <si>
    <t>Total water (%)</t>
  </si>
  <si>
    <t>Total water (ppm)</t>
  </si>
  <si>
    <t>NS</t>
  </si>
  <si>
    <t>3700-2607</t>
  </si>
  <si>
    <t>3707-2604</t>
  </si>
  <si>
    <t>3703-2699</t>
  </si>
  <si>
    <t>3809-2607</t>
  </si>
  <si>
    <t>2754-2642</t>
  </si>
  <si>
    <t>CMV8Ad2PB2</t>
  </si>
  <si>
    <t>CMV8Ad2PB3</t>
  </si>
  <si>
    <t>CMV8Ad2PB4</t>
  </si>
  <si>
    <t>CMV8Ad2PB5</t>
  </si>
  <si>
    <t>CMV8Ad2PB6</t>
  </si>
  <si>
    <t>CMV8Ad2PB7</t>
  </si>
  <si>
    <t>CMV8Ad2PB8</t>
  </si>
  <si>
    <t>CMV8Ad2PB9</t>
  </si>
  <si>
    <t>CMV8Ad2PB10</t>
  </si>
  <si>
    <t>CMV8Ad2PB11</t>
  </si>
  <si>
    <t>CMV8Ad2PB12</t>
  </si>
  <si>
    <t>CMV8Ad2PB13</t>
  </si>
  <si>
    <t>CMV8Ad2PB14</t>
  </si>
  <si>
    <t>CMV8Ad2PB15</t>
  </si>
  <si>
    <t>CMV8Ad2PB16</t>
  </si>
  <si>
    <t>CMV8Ad2PB17</t>
  </si>
  <si>
    <t>CMV8Ad2PB18</t>
  </si>
  <si>
    <t>3805-2607</t>
  </si>
  <si>
    <t>3751-2650</t>
  </si>
  <si>
    <t>Average NS</t>
  </si>
  <si>
    <t>Average EW</t>
  </si>
  <si>
    <t>C_0</t>
  </si>
  <si>
    <t>P_0</t>
  </si>
  <si>
    <t>P_90</t>
  </si>
  <si>
    <t>C_90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</si>
</sst>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1" fillId="0" borderId="3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4" xfId="0" applyFont="1" applyFill="1" applyBorder="1"/>
    <xf numFmtId="166" fontId="0" fillId="0" borderId="1" xfId="0" applyNumberFormat="1" applyFill="1" applyBorder="1"/>
    <xf numFmtId="0" fontId="0" fillId="0" borderId="6" xfId="0" applyFill="1" applyBorder="1"/>
    <xf numFmtId="167" fontId="0" fillId="0" borderId="5" xfId="0" applyNumberFormat="1" applyFill="1" applyBorder="1"/>
    <xf numFmtId="167" fontId="1" fillId="0" borderId="1" xfId="0" applyNumberFormat="1" applyFont="1" applyFill="1" applyBorder="1"/>
    <xf numFmtId="167" fontId="0" fillId="0" borderId="1" xfId="0" applyNumberFormat="1" applyFill="1" applyBorder="1"/>
    <xf numFmtId="167" fontId="0" fillId="0" borderId="0" xfId="0" applyNumberFormat="1" applyFill="1"/>
    <xf numFmtId="0" fontId="0" fillId="2" borderId="1" xfId="0" applyFill="1" applyBorder="1"/>
    <xf numFmtId="166" fontId="0" fillId="2" borderId="1" xfId="0" applyNumberFormat="1" applyFill="1" applyBorder="1"/>
    <xf numFmtId="0" fontId="0" fillId="2" borderId="2" xfId="0" applyFill="1" applyBorder="1"/>
    <xf numFmtId="167" fontId="0" fillId="2" borderId="1" xfId="0" applyNumberFormat="1" applyFill="1" applyBorder="1"/>
    <xf numFmtId="0" fontId="0" fillId="0" borderId="7" xfId="0" applyFill="1" applyBorder="1"/>
    <xf numFmtId="0" fontId="0" fillId="2" borderId="6" xfId="0" applyFill="1" applyBorder="1"/>
    <xf numFmtId="0" fontId="0" fillId="2" borderId="1" xfId="0" applyFont="1" applyFill="1" applyBorder="1"/>
    <xf numFmtId="0" fontId="0" fillId="2" borderId="2" xfId="0" applyFont="1" applyFill="1" applyBorder="1"/>
    <xf numFmtId="167" fontId="0" fillId="2" borderId="1" xfId="0" applyNumberFormat="1" applyFont="1" applyFill="1" applyBorder="1"/>
    <xf numFmtId="167" fontId="0" fillId="2" borderId="5" xfId="0" applyNumberFormat="1" applyFill="1" applyBorder="1"/>
    <xf numFmtId="0" fontId="0" fillId="0" borderId="1" xfId="0" applyFont="1" applyFill="1" applyBorder="1"/>
    <xf numFmtId="0" fontId="0" fillId="0" borderId="2" xfId="0" applyFont="1" applyFill="1" applyBorder="1"/>
    <xf numFmtId="167" fontId="0" fillId="0" borderId="1" xfId="0" applyNumberFormat="1" applyFont="1" applyFill="1" applyBorder="1"/>
    <xf numFmtId="166" fontId="0" fillId="0" borderId="1" xfId="0" applyNumberFormat="1" applyFont="1" applyFill="1" applyBorder="1"/>
    <xf numFmtId="166" fontId="0" fillId="2" borderId="1" xfId="0" applyNumberFormat="1" applyFont="1" applyFill="1" applyBorder="1"/>
    <xf numFmtId="0" fontId="1" fillId="0" borderId="0" xfId="0" applyFont="1"/>
    <xf numFmtId="0" fontId="1" fillId="0" borderId="5" xfId="0" applyFont="1" applyFill="1" applyBorder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Pl3_P_EW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'Pl3P '!$E$16:$E$31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  <c:extLst xmlns:c15="http://schemas.microsoft.com/office/drawing/2012/chart"/>
            </c:numRef>
          </c:xVal>
          <c:yVal>
            <c:numRef>
              <c:f>'Pl3P '!$N$16:$N$31</c:f>
              <c:numCache>
                <c:formatCode>General</c:formatCode>
                <c:ptCount val="16"/>
                <c:pt idx="0">
                  <c:v>144.37939203832659</c:v>
                </c:pt>
                <c:pt idx="1">
                  <c:v>132.18891319100072</c:v>
                </c:pt>
                <c:pt idx="2">
                  <c:v>136.61825116446639</c:v>
                </c:pt>
                <c:pt idx="3">
                  <c:v>110.27288660139189</c:v>
                </c:pt>
                <c:pt idx="4">
                  <c:v>133.82164737250625</c:v>
                </c:pt>
                <c:pt idx="5">
                  <c:v>119.48132647270859</c:v>
                </c:pt>
                <c:pt idx="6">
                  <c:v>113.89264169815539</c:v>
                </c:pt>
                <c:pt idx="7">
                  <c:v>127.01180406884917</c:v>
                </c:pt>
                <c:pt idx="8">
                  <c:v>115.34295590185654</c:v>
                </c:pt>
                <c:pt idx="9">
                  <c:v>121.04169570434132</c:v>
                </c:pt>
                <c:pt idx="10">
                  <c:v>123.82623867132263</c:v>
                </c:pt>
                <c:pt idx="11">
                  <c:v>115.7273946980559</c:v>
                </c:pt>
                <c:pt idx="12">
                  <c:v>116.55808401847101</c:v>
                </c:pt>
                <c:pt idx="13">
                  <c:v>113.65293280170165</c:v>
                </c:pt>
                <c:pt idx="14">
                  <c:v>109.12409302216085</c:v>
                </c:pt>
                <c:pt idx="15">
                  <c:v>107.45668396884123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05C-4821-9872-56F8DCC1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0624"/>
        <c:axId val="49801472"/>
      </c:scatterChart>
      <c:scatterChart>
        <c:scatterStyle val="lineMarker"/>
        <c:varyColors val="0"/>
        <c:ser>
          <c:idx val="0"/>
          <c:order val="0"/>
          <c:tx>
            <c:v>Pl3_P_NS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'Pl3P '!$E$3:$E$15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  <c:extLst xmlns:c15="http://schemas.microsoft.com/office/drawing/2012/chart"/>
            </c:numRef>
          </c:xVal>
          <c:yVal>
            <c:numRef>
              <c:f>'Pl3P '!$N$3:$N$15</c:f>
              <c:numCache>
                <c:formatCode>General</c:formatCode>
                <c:ptCount val="13"/>
                <c:pt idx="0">
                  <c:v>128.54503644427962</c:v>
                </c:pt>
                <c:pt idx="1">
                  <c:v>123.94986212735537</c:v>
                </c:pt>
                <c:pt idx="2">
                  <c:v>111.68249552078959</c:v>
                </c:pt>
                <c:pt idx="3">
                  <c:v>115.77262279172641</c:v>
                </c:pt>
                <c:pt idx="4">
                  <c:v>109.2899293656194</c:v>
                </c:pt>
                <c:pt idx="5">
                  <c:v>96.966781443526656</c:v>
                </c:pt>
                <c:pt idx="6">
                  <c:v>118.87677762064604</c:v>
                </c:pt>
                <c:pt idx="7">
                  <c:v>126.39971720117488</c:v>
                </c:pt>
                <c:pt idx="8">
                  <c:v>109.52511545270607</c:v>
                </c:pt>
                <c:pt idx="9">
                  <c:v>101.02072623952705</c:v>
                </c:pt>
                <c:pt idx="10">
                  <c:v>98.91460467760345</c:v>
                </c:pt>
                <c:pt idx="11">
                  <c:v>91.798717940109228</c:v>
                </c:pt>
                <c:pt idx="12">
                  <c:v>86.280890512306499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05C-4821-9872-56F8DCC1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95984"/>
        <c:axId val="1575685584"/>
        <c:extLst/>
      </c:scatterChart>
      <c:valAx>
        <c:axId val="49810624"/>
        <c:scaling>
          <c:orientation val="minMax"/>
          <c:max val="7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1472"/>
        <c:crosses val="autoZero"/>
        <c:crossBetween val="midCat"/>
      </c:valAx>
      <c:valAx>
        <c:axId val="49801472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624"/>
        <c:crosses val="autoZero"/>
        <c:crossBetween val="midCat"/>
      </c:valAx>
      <c:valAx>
        <c:axId val="1575685584"/>
        <c:scaling>
          <c:orientation val="minMax"/>
          <c:max val="150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95984"/>
        <c:crosses val="max"/>
        <c:crossBetween val="midCat"/>
      </c:valAx>
      <c:valAx>
        <c:axId val="1575695984"/>
        <c:scaling>
          <c:orientation val="minMax"/>
          <c:max val="12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5584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PL3_C_EW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'Pl3C '!$E$22:$E$38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  <c:extLst xmlns:c15="http://schemas.microsoft.com/office/drawing/2012/chart"/>
            </c:numRef>
          </c:xVal>
          <c:yVal>
            <c:numRef>
              <c:f>'Pl3C '!$N$22:$N$38</c:f>
              <c:numCache>
                <c:formatCode>0.000</c:formatCode>
                <c:ptCount val="17"/>
                <c:pt idx="0">
                  <c:v>106.55099239495196</c:v>
                </c:pt>
                <c:pt idx="1">
                  <c:v>104.84052408052381</c:v>
                </c:pt>
                <c:pt idx="2">
                  <c:v>141.32953176055756</c:v>
                </c:pt>
                <c:pt idx="3">
                  <c:v>188.45784896188786</c:v>
                </c:pt>
                <c:pt idx="4">
                  <c:v>132.8007828548227</c:v>
                </c:pt>
                <c:pt idx="5">
                  <c:v>107.66181377156333</c:v>
                </c:pt>
                <c:pt idx="6">
                  <c:v>127.93872751967233</c:v>
                </c:pt>
                <c:pt idx="7">
                  <c:v>143.47548137572807</c:v>
                </c:pt>
                <c:pt idx="8">
                  <c:v>178.03972068814673</c:v>
                </c:pt>
                <c:pt idx="9">
                  <c:v>134.47881125294273</c:v>
                </c:pt>
                <c:pt idx="10">
                  <c:v>130.03159363542952</c:v>
                </c:pt>
                <c:pt idx="11">
                  <c:v>142.27618750009455</c:v>
                </c:pt>
                <c:pt idx="12">
                  <c:v>120.01945582942334</c:v>
                </c:pt>
                <c:pt idx="13">
                  <c:v>116.59262103396554</c:v>
                </c:pt>
                <c:pt idx="14">
                  <c:v>117.94821632453819</c:v>
                </c:pt>
                <c:pt idx="15">
                  <c:v>153.43158659902025</c:v>
                </c:pt>
                <c:pt idx="16">
                  <c:v>161.4953633710054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336-4F68-8FC0-9CFD2B22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1184"/>
        <c:axId val="190502016"/>
      </c:scatterChart>
      <c:scatterChart>
        <c:scatterStyle val="lineMarker"/>
        <c:varyColors val="0"/>
        <c:ser>
          <c:idx val="0"/>
          <c:order val="0"/>
          <c:tx>
            <c:v>PL3_C_NS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'Pl3C '!$E$3:$E$21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  <c:extLst xmlns:c15="http://schemas.microsoft.com/office/drawing/2012/chart"/>
            </c:numRef>
          </c:xVal>
          <c:yVal>
            <c:numRef>
              <c:f>'Pl3C '!$N$3:$N$21</c:f>
              <c:numCache>
                <c:formatCode>0.000</c:formatCode>
                <c:ptCount val="19"/>
                <c:pt idx="0">
                  <c:v>136.03396118019867</c:v>
                </c:pt>
                <c:pt idx="1">
                  <c:v>126.61753820094161</c:v>
                </c:pt>
                <c:pt idx="2">
                  <c:v>118.20871868277005</c:v>
                </c:pt>
                <c:pt idx="3">
                  <c:v>113.40072987479989</c:v>
                </c:pt>
                <c:pt idx="4">
                  <c:v>117.44785519117961</c:v>
                </c:pt>
                <c:pt idx="5">
                  <c:v>115.44542762997837</c:v>
                </c:pt>
                <c:pt idx="6">
                  <c:v>115.69118457170656</c:v>
                </c:pt>
                <c:pt idx="7">
                  <c:v>110.54798329521914</c:v>
                </c:pt>
                <c:pt idx="8">
                  <c:v>130.20460652240618</c:v>
                </c:pt>
                <c:pt idx="9">
                  <c:v>237.84221488828288</c:v>
                </c:pt>
                <c:pt idx="10">
                  <c:v>139.33693447702547</c:v>
                </c:pt>
                <c:pt idx="11">
                  <c:v>132.66610805075567</c:v>
                </c:pt>
                <c:pt idx="12">
                  <c:v>150.47267302061292</c:v>
                </c:pt>
                <c:pt idx="13">
                  <c:v>205.92035421332568</c:v>
                </c:pt>
                <c:pt idx="14">
                  <c:v>139.36544228226592</c:v>
                </c:pt>
                <c:pt idx="15">
                  <c:v>139.22978445043199</c:v>
                </c:pt>
                <c:pt idx="16">
                  <c:v>132.19228866710372</c:v>
                </c:pt>
                <c:pt idx="17">
                  <c:v>122.61071702300529</c:v>
                </c:pt>
                <c:pt idx="18">
                  <c:v>107.80336976999878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336-4F68-8FC0-9CFD2B22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55616"/>
        <c:axId val="1595675168"/>
        <c:extLst/>
      </c:scatterChart>
      <c:valAx>
        <c:axId val="190501184"/>
        <c:scaling>
          <c:orientation val="minMax"/>
          <c:max val="1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2016"/>
        <c:crosses val="autoZero"/>
        <c:crossBetween val="midCat"/>
        <c:majorUnit val="250"/>
      </c:valAx>
      <c:valAx>
        <c:axId val="1905020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1184"/>
        <c:crosses val="autoZero"/>
        <c:crossBetween val="midCat"/>
      </c:valAx>
      <c:valAx>
        <c:axId val="1595675168"/>
        <c:scaling>
          <c:orientation val="minMax"/>
          <c:max val="2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5616"/>
        <c:crosses val="max"/>
        <c:crossBetween val="midCat"/>
      </c:valAx>
      <c:valAx>
        <c:axId val="15956556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5168"/>
        <c:crosses val="max"/>
        <c:crossBetween val="midCat"/>
        <c:majorUnit val="25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10</xdr:row>
      <xdr:rowOff>123825</xdr:rowOff>
    </xdr:from>
    <xdr:to>
      <xdr:col>20</xdr:col>
      <xdr:colOff>514350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242887</xdr:colOff>
      <xdr:row>16</xdr:row>
      <xdr:rowOff>152400</xdr:rowOff>
    </xdr:from>
    <xdr:to>
      <xdr:col>20</xdr:col>
      <xdr:colOff>242887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5"/>
  <sheetViews>
    <sheetView topLeftCell="A16" workbookViewId="0">
      <selection activeCell="M33" sqref="M33:N35"/>
    </sheetView>
  </sheetViews>
  <sheetFormatPr defaultColWidth="11.42578125" defaultRowHeight="15" x14ac:dyDescent="0.25"/>
  <cols>
    <col min="1" max="1" width="12.85546875" style="6" bestFit="1" customWidth="1"/>
    <col min="2" max="2" width="8.85546875" style="6" customWidth="1"/>
    <col min="3" max="3" width="9.5703125" style="6" bestFit="1" customWidth="1"/>
    <col min="4" max="4" width="7" style="3" customWidth="1"/>
    <col min="5" max="5" width="10.140625" style="3" customWidth="1"/>
    <col min="6" max="7" width="11.42578125" style="14"/>
    <col min="8" max="12" width="11.42578125" style="3"/>
    <col min="13" max="13" width="11.42578125" style="3" customWidth="1"/>
    <col min="14" max="16384" width="11.42578125" style="3"/>
  </cols>
  <sheetData>
    <row r="1" spans="1:17" x14ac:dyDescent="0.25">
      <c r="F1" s="12" t="s">
        <v>12</v>
      </c>
      <c r="G1" s="12" t="s">
        <v>13</v>
      </c>
      <c r="H1" s="1" t="s">
        <v>12</v>
      </c>
      <c r="I1" s="1" t="s">
        <v>13</v>
      </c>
      <c r="J1" s="30" t="s">
        <v>51</v>
      </c>
      <c r="K1" s="30" t="s">
        <v>52</v>
      </c>
      <c r="L1" s="30" t="s">
        <v>50</v>
      </c>
    </row>
    <row r="2" spans="1:17" x14ac:dyDescent="0.25">
      <c r="A2" s="1" t="s">
        <v>1</v>
      </c>
      <c r="B2" s="1" t="s">
        <v>0</v>
      </c>
      <c r="C2" s="5" t="s">
        <v>14</v>
      </c>
      <c r="D2" s="5" t="s">
        <v>2</v>
      </c>
      <c r="E2" s="8" t="s">
        <v>5</v>
      </c>
      <c r="F2" s="12" t="s">
        <v>3</v>
      </c>
      <c r="G2" s="12" t="s">
        <v>3</v>
      </c>
      <c r="H2" s="1" t="s">
        <v>15</v>
      </c>
      <c r="I2" s="1" t="s">
        <v>15</v>
      </c>
      <c r="J2" s="1" t="s">
        <v>18</v>
      </c>
      <c r="K2" s="1" t="s">
        <v>20</v>
      </c>
      <c r="L2" s="1" t="s">
        <v>19</v>
      </c>
      <c r="M2" s="1" t="s">
        <v>21</v>
      </c>
      <c r="N2" s="1" t="s">
        <v>22</v>
      </c>
      <c r="P2" t="s">
        <v>7</v>
      </c>
    </row>
    <row r="3" spans="1:17" x14ac:dyDescent="0.25">
      <c r="A3" s="2" t="s">
        <v>4</v>
      </c>
      <c r="B3" s="2" t="s">
        <v>16</v>
      </c>
      <c r="C3" s="2" t="s">
        <v>23</v>
      </c>
      <c r="D3" s="2">
        <v>1</v>
      </c>
      <c r="E3" s="4">
        <v>0</v>
      </c>
      <c r="F3" s="11">
        <v>47.16</v>
      </c>
      <c r="G3" s="13">
        <v>12.523999999999999</v>
      </c>
      <c r="H3" s="2" t="s">
        <v>24</v>
      </c>
      <c r="I3" s="2" t="s">
        <v>25</v>
      </c>
      <c r="J3" s="9">
        <f>(F3)*(1.805/($Q$8*2.65*202600))</f>
        <v>7.1098563250048203E-3</v>
      </c>
      <c r="K3" s="9">
        <f t="shared" ref="K3:K31" si="0">(G3)*(1.805/($Q$8*2.65*202600))</f>
        <v>1.8881221504317297E-3</v>
      </c>
      <c r="L3" s="9">
        <f>'Pl3C '!$F$40*(1.805/($Q$9*2.65*202600))</f>
        <v>3.8565251689914102E-3</v>
      </c>
      <c r="M3" s="9">
        <f>SUM(J3:L3)</f>
        <v>1.285450364442796E-2</v>
      </c>
      <c r="N3" s="7">
        <f>M3*10000</f>
        <v>128.54503644427962</v>
      </c>
      <c r="P3" t="s">
        <v>10</v>
      </c>
    </row>
    <row r="4" spans="1:17" x14ac:dyDescent="0.25">
      <c r="A4" s="15" t="s">
        <v>4</v>
      </c>
      <c r="B4" s="15" t="s">
        <v>16</v>
      </c>
      <c r="C4" s="15" t="s">
        <v>23</v>
      </c>
      <c r="D4" s="15">
        <v>2</v>
      </c>
      <c r="E4" s="17">
        <v>100</v>
      </c>
      <c r="F4" s="24">
        <v>43.076000000000001</v>
      </c>
      <c r="G4" s="18">
        <v>13.56</v>
      </c>
      <c r="H4" s="15" t="s">
        <v>24</v>
      </c>
      <c r="I4" s="15" t="s">
        <v>25</v>
      </c>
      <c r="J4" s="16">
        <f t="shared" ref="J4:J31" si="1">(F4)*(1.805/($Q$8*2.65*202600))</f>
        <v>6.4941512098368884E-3</v>
      </c>
      <c r="K4" s="16">
        <f t="shared" si="0"/>
        <v>2.0443098339072386E-3</v>
      </c>
      <c r="L4" s="16">
        <f>'Pl3C '!$F$40*(1.805/($Q$9*2.65*202600))</f>
        <v>3.8565251689914102E-3</v>
      </c>
      <c r="M4" s="16">
        <f t="shared" ref="M4:M10" si="2">SUM(J4:L4)</f>
        <v>1.2394986212735538E-2</v>
      </c>
      <c r="N4" s="15">
        <f t="shared" ref="N4:N10" si="3">M4*10000</f>
        <v>123.94986212735537</v>
      </c>
      <c r="P4" t="s">
        <v>9</v>
      </c>
    </row>
    <row r="5" spans="1:17" x14ac:dyDescent="0.25">
      <c r="A5" s="2" t="s">
        <v>4</v>
      </c>
      <c r="B5" s="2" t="s">
        <v>16</v>
      </c>
      <c r="C5" s="2" t="s">
        <v>23</v>
      </c>
      <c r="D5" s="2">
        <v>3</v>
      </c>
      <c r="E5" s="4">
        <v>200</v>
      </c>
      <c r="F5" s="13">
        <v>41.423000000000002</v>
      </c>
      <c r="G5" s="13">
        <v>7.0759999999999996</v>
      </c>
      <c r="H5" s="2" t="s">
        <v>24</v>
      </c>
      <c r="I5" s="2" t="s">
        <v>25</v>
      </c>
      <c r="J5" s="9">
        <f t="shared" si="1"/>
        <v>6.2449444137123557E-3</v>
      </c>
      <c r="K5" s="9">
        <f t="shared" si="0"/>
        <v>1.0667799693751931E-3</v>
      </c>
      <c r="L5" s="9">
        <f>'Pl3C '!$F$40*(1.805/($Q$9*2.65*202600))</f>
        <v>3.8565251689914102E-3</v>
      </c>
      <c r="M5" s="9">
        <f t="shared" si="2"/>
        <v>1.1168249552078959E-2</v>
      </c>
      <c r="N5" s="7">
        <f t="shared" si="3"/>
        <v>111.68249552078959</v>
      </c>
      <c r="P5" t="s">
        <v>6</v>
      </c>
    </row>
    <row r="6" spans="1:17" x14ac:dyDescent="0.25">
      <c r="A6" s="2" t="s">
        <v>4</v>
      </c>
      <c r="B6" s="2" t="s">
        <v>16</v>
      </c>
      <c r="C6" s="2" t="s">
        <v>23</v>
      </c>
      <c r="D6" s="2">
        <v>4</v>
      </c>
      <c r="E6" s="4">
        <v>300</v>
      </c>
      <c r="F6" s="13">
        <v>41.112000000000002</v>
      </c>
      <c r="G6" s="13">
        <v>10.1</v>
      </c>
      <c r="H6" s="2" t="s">
        <v>24</v>
      </c>
      <c r="I6" s="2" t="s">
        <v>25</v>
      </c>
      <c r="J6" s="9">
        <f t="shared" si="1"/>
        <v>6.198057956607256E-3</v>
      </c>
      <c r="K6" s="9">
        <f t="shared" si="0"/>
        <v>1.5226791535739755E-3</v>
      </c>
      <c r="L6" s="9">
        <f>'Pl3C '!$F$40*(1.805/($Q$9*2.65*202600))</f>
        <v>3.8565251689914102E-3</v>
      </c>
      <c r="M6" s="9">
        <f t="shared" si="2"/>
        <v>1.1577262279172641E-2</v>
      </c>
      <c r="N6" s="7">
        <f t="shared" si="3"/>
        <v>115.77262279172641</v>
      </c>
    </row>
    <row r="7" spans="1:17" x14ac:dyDescent="0.25">
      <c r="A7" s="15" t="s">
        <v>4</v>
      </c>
      <c r="B7" s="15" t="s">
        <v>16</v>
      </c>
      <c r="C7" s="15" t="s">
        <v>23</v>
      </c>
      <c r="D7" s="21">
        <v>5</v>
      </c>
      <c r="E7" s="22">
        <v>400</v>
      </c>
      <c r="F7" s="23">
        <v>33.170999999999999</v>
      </c>
      <c r="G7" s="23">
        <v>13.741</v>
      </c>
      <c r="H7" s="15" t="s">
        <v>24</v>
      </c>
      <c r="I7" s="15" t="s">
        <v>25</v>
      </c>
      <c r="J7" s="16">
        <f t="shared" si="1"/>
        <v>5.0008703171487466E-3</v>
      </c>
      <c r="K7" s="16">
        <f t="shared" si="0"/>
        <v>2.071597450421782E-3</v>
      </c>
      <c r="L7" s="16">
        <f>'Pl3C '!$F$40*(1.805/($Q$9*2.65*202600))</f>
        <v>3.8565251689914102E-3</v>
      </c>
      <c r="M7" s="16">
        <f t="shared" si="2"/>
        <v>1.0928992936561939E-2</v>
      </c>
      <c r="N7" s="15">
        <f t="shared" si="3"/>
        <v>109.2899293656194</v>
      </c>
      <c r="P7" t="s">
        <v>8</v>
      </c>
    </row>
    <row r="8" spans="1:17" x14ac:dyDescent="0.25">
      <c r="A8" s="15" t="s">
        <v>4</v>
      </c>
      <c r="B8" s="15" t="s">
        <v>16</v>
      </c>
      <c r="C8" s="15" t="s">
        <v>23</v>
      </c>
      <c r="D8" s="21">
        <v>6</v>
      </c>
      <c r="E8" s="22">
        <v>500</v>
      </c>
      <c r="F8" s="23">
        <v>13.553000000000001</v>
      </c>
      <c r="G8" s="23">
        <v>25.184999999999999</v>
      </c>
      <c r="H8" s="15" t="s">
        <v>24</v>
      </c>
      <c r="I8" s="15" t="s">
        <v>25</v>
      </c>
      <c r="J8" s="16">
        <f t="shared" si="1"/>
        <v>2.0432545117215935E-3</v>
      </c>
      <c r="K8" s="16">
        <f t="shared" si="0"/>
        <v>3.7968984636396609E-3</v>
      </c>
      <c r="L8" s="16">
        <f>'Pl3C '!$F$40*(1.805/($Q$9*2.65*202600))</f>
        <v>3.8565251689914102E-3</v>
      </c>
      <c r="M8" s="16">
        <f t="shared" si="2"/>
        <v>9.6966781443526655E-3</v>
      </c>
      <c r="N8" s="15">
        <f t="shared" si="3"/>
        <v>96.966781443526656</v>
      </c>
      <c r="P8" s="3" t="s">
        <v>16</v>
      </c>
      <c r="Q8">
        <v>2.23E-2</v>
      </c>
    </row>
    <row r="9" spans="1:17" x14ac:dyDescent="0.25">
      <c r="A9" s="2" t="s">
        <v>4</v>
      </c>
      <c r="B9" s="2" t="s">
        <v>16</v>
      </c>
      <c r="C9" s="2" t="s">
        <v>23</v>
      </c>
      <c r="D9" s="2">
        <v>7</v>
      </c>
      <c r="E9" s="4">
        <v>600</v>
      </c>
      <c r="F9" s="13">
        <v>42.473999999999997</v>
      </c>
      <c r="G9" s="13">
        <v>10.797000000000001</v>
      </c>
      <c r="H9" s="2" t="s">
        <v>24</v>
      </c>
      <c r="I9" s="2" t="s">
        <v>25</v>
      </c>
      <c r="J9" s="9">
        <f t="shared" si="1"/>
        <v>6.4033935018713893E-3</v>
      </c>
      <c r="K9" s="9">
        <f t="shared" si="0"/>
        <v>1.6277590912018036E-3</v>
      </c>
      <c r="L9" s="9">
        <f>'Pl3C '!$F$40*(1.805/($Q$9*2.65*202600))</f>
        <v>3.8565251689914102E-3</v>
      </c>
      <c r="M9" s="9">
        <f t="shared" si="2"/>
        <v>1.1887677762064603E-2</v>
      </c>
      <c r="N9" s="7">
        <f t="shared" si="3"/>
        <v>118.87677762064604</v>
      </c>
      <c r="P9" s="3" t="s">
        <v>17</v>
      </c>
      <c r="Q9">
        <v>3.4200000000000001E-2</v>
      </c>
    </row>
    <row r="10" spans="1:17" x14ac:dyDescent="0.25">
      <c r="A10" s="15" t="s">
        <v>4</v>
      </c>
      <c r="B10" s="15" t="s">
        <v>16</v>
      </c>
      <c r="C10" s="15" t="s">
        <v>23</v>
      </c>
      <c r="D10" s="15">
        <v>8</v>
      </c>
      <c r="E10" s="17">
        <v>700</v>
      </c>
      <c r="F10" s="18">
        <v>50.597999999999999</v>
      </c>
      <c r="G10" s="18">
        <v>7.6630000000000003</v>
      </c>
      <c r="H10" s="15" t="s">
        <v>24</v>
      </c>
      <c r="I10" s="15" t="s">
        <v>25</v>
      </c>
      <c r="J10" s="16">
        <f t="shared" si="1"/>
        <v>7.6281702784689121E-3</v>
      </c>
      <c r="K10" s="16">
        <f t="shared" si="0"/>
        <v>1.1552762726571659E-3</v>
      </c>
      <c r="L10" s="16">
        <f>'Pl3C '!$F$40*(1.805/($Q$9*2.65*202600))</f>
        <v>3.8565251689914102E-3</v>
      </c>
      <c r="M10" s="16">
        <f t="shared" si="2"/>
        <v>1.2639971720117488E-2</v>
      </c>
      <c r="N10" s="15">
        <f t="shared" si="3"/>
        <v>126.39971720117488</v>
      </c>
    </row>
    <row r="11" spans="1:17" x14ac:dyDescent="0.25">
      <c r="A11" s="2" t="s">
        <v>4</v>
      </c>
      <c r="B11" s="2" t="s">
        <v>16</v>
      </c>
      <c r="C11" s="2" t="s">
        <v>23</v>
      </c>
      <c r="D11" s="2">
        <v>9</v>
      </c>
      <c r="E11" s="4">
        <v>800</v>
      </c>
      <c r="F11" s="13">
        <v>39.134</v>
      </c>
      <c r="G11" s="13">
        <v>7.9340000000000002</v>
      </c>
      <c r="H11" s="2" t="s">
        <v>24</v>
      </c>
      <c r="I11" s="2" t="s">
        <v>25</v>
      </c>
      <c r="J11" s="9">
        <f t="shared" si="1"/>
        <v>5.8998540590063332E-3</v>
      </c>
      <c r="K11" s="9">
        <f t="shared" si="0"/>
        <v>1.1961323172728637E-3</v>
      </c>
      <c r="L11" s="9">
        <f>'Pl3C '!$F$40*(1.805/($Q$9*2.65*202600))</f>
        <v>3.8565251689914102E-3</v>
      </c>
      <c r="M11" s="9">
        <f t="shared" ref="M11:M31" si="4">SUM(J11:L11)</f>
        <v>1.0952511545270608E-2</v>
      </c>
      <c r="N11" s="7">
        <f t="shared" ref="N11:N31" si="5">M11*10000</f>
        <v>109.52511545270607</v>
      </c>
    </row>
    <row r="12" spans="1:17" x14ac:dyDescent="0.25">
      <c r="A12" s="15" t="s">
        <v>4</v>
      </c>
      <c r="B12" s="15" t="s">
        <v>16</v>
      </c>
      <c r="C12" s="15" t="s">
        <v>23</v>
      </c>
      <c r="D12" s="15">
        <v>10</v>
      </c>
      <c r="E12" s="17">
        <v>900</v>
      </c>
      <c r="F12" s="18">
        <v>36.500999999999998</v>
      </c>
      <c r="G12" s="18">
        <v>4.9260000000000002</v>
      </c>
      <c r="H12" s="15" t="s">
        <v>24</v>
      </c>
      <c r="I12" s="15" t="s">
        <v>25</v>
      </c>
      <c r="J12" s="16">
        <f t="shared" si="1"/>
        <v>5.5029021568914534E-3</v>
      </c>
      <c r="K12" s="16">
        <f t="shared" si="0"/>
        <v>7.4264529806984203E-4</v>
      </c>
      <c r="L12" s="16">
        <f>'Pl3C '!$F$40*(1.805/($Q$9*2.65*202600))</f>
        <v>3.8565251689914102E-3</v>
      </c>
      <c r="M12" s="16">
        <f t="shared" si="4"/>
        <v>1.0102072623952706E-2</v>
      </c>
      <c r="N12" s="15">
        <f t="shared" si="5"/>
        <v>101.02072623952705</v>
      </c>
    </row>
    <row r="13" spans="1:17" x14ac:dyDescent="0.25">
      <c r="A13" s="2" t="s">
        <v>4</v>
      </c>
      <c r="B13" s="2" t="s">
        <v>16</v>
      </c>
      <c r="C13" s="2" t="s">
        <v>23</v>
      </c>
      <c r="D13" s="2">
        <v>11</v>
      </c>
      <c r="E13" s="4">
        <v>1000</v>
      </c>
      <c r="F13" s="13">
        <v>31.873000000000001</v>
      </c>
      <c r="G13" s="13">
        <v>8.157</v>
      </c>
      <c r="H13" s="2" t="s">
        <v>24</v>
      </c>
      <c r="I13" s="2" t="s">
        <v>25</v>
      </c>
      <c r="J13" s="9">
        <f t="shared" si="1"/>
        <v>4.8051834318676564E-3</v>
      </c>
      <c r="K13" s="9">
        <f t="shared" si="0"/>
        <v>1.2297518669012791E-3</v>
      </c>
      <c r="L13" s="9">
        <f>'Pl3C '!$F$40*(1.805/($Q$9*2.65*202600))</f>
        <v>3.8565251689914102E-3</v>
      </c>
      <c r="M13" s="9">
        <f t="shared" si="4"/>
        <v>9.8914604677603456E-3</v>
      </c>
      <c r="N13" s="7">
        <f t="shared" si="5"/>
        <v>98.91460467760345</v>
      </c>
    </row>
    <row r="14" spans="1:17" x14ac:dyDescent="0.25">
      <c r="A14" s="2" t="s">
        <v>4</v>
      </c>
      <c r="B14" s="2" t="s">
        <v>16</v>
      </c>
      <c r="C14" s="2" t="s">
        <v>23</v>
      </c>
      <c r="D14" s="2">
        <v>12</v>
      </c>
      <c r="E14" s="4">
        <v>1100</v>
      </c>
      <c r="F14" s="13">
        <v>28.984000000000002</v>
      </c>
      <c r="G14" s="13">
        <v>6.3259999999999996</v>
      </c>
      <c r="H14" s="2" t="s">
        <v>24</v>
      </c>
      <c r="I14" s="2" t="s">
        <v>25</v>
      </c>
      <c r="J14" s="9">
        <f t="shared" si="1"/>
        <v>4.3696368898206049E-3</v>
      </c>
      <c r="K14" s="9">
        <f t="shared" si="0"/>
        <v>9.5370973519890779E-4</v>
      </c>
      <c r="L14" s="9">
        <f>'Pl3C '!$F$40*(1.805/($Q$9*2.65*202600))</f>
        <v>3.8565251689914102E-3</v>
      </c>
      <c r="M14" s="9">
        <f t="shared" si="4"/>
        <v>9.1798717940109222E-3</v>
      </c>
      <c r="N14" s="7">
        <f t="shared" si="5"/>
        <v>91.798717940109228</v>
      </c>
    </row>
    <row r="15" spans="1:17" x14ac:dyDescent="0.25">
      <c r="A15" s="15" t="s">
        <v>4</v>
      </c>
      <c r="B15" s="15" t="s">
        <v>16</v>
      </c>
      <c r="C15" s="15" t="s">
        <v>23</v>
      </c>
      <c r="D15" s="15">
        <v>13</v>
      </c>
      <c r="E15" s="17">
        <v>1200</v>
      </c>
      <c r="F15" s="18">
        <v>22.852</v>
      </c>
      <c r="G15" s="23">
        <v>8.798</v>
      </c>
      <c r="H15" s="15" t="s">
        <v>24</v>
      </c>
      <c r="I15" s="15" t="s">
        <v>25</v>
      </c>
      <c r="J15" s="16">
        <f t="shared" si="1"/>
        <v>3.4451746551952961E-3</v>
      </c>
      <c r="K15" s="16">
        <f t="shared" si="0"/>
        <v>1.3263892270439443E-3</v>
      </c>
      <c r="L15" s="16">
        <f>'Pl3C '!$F$40*(1.805/($Q$9*2.65*202600))</f>
        <v>3.8565251689914102E-3</v>
      </c>
      <c r="M15" s="16">
        <f t="shared" si="4"/>
        <v>8.6280890512306502E-3</v>
      </c>
      <c r="N15" s="15">
        <f t="shared" si="5"/>
        <v>86.280890512306499</v>
      </c>
    </row>
    <row r="16" spans="1:17" x14ac:dyDescent="0.25">
      <c r="A16" s="15" t="s">
        <v>4</v>
      </c>
      <c r="B16" s="15" t="s">
        <v>16</v>
      </c>
      <c r="C16" s="15" t="s">
        <v>11</v>
      </c>
      <c r="D16" s="21">
        <v>1</v>
      </c>
      <c r="E16" s="22">
        <v>0</v>
      </c>
      <c r="F16" s="23">
        <v>53.988999999999997</v>
      </c>
      <c r="G16" s="18">
        <v>16.198</v>
      </c>
      <c r="H16" s="15" t="s">
        <v>25</v>
      </c>
      <c r="I16" s="15" t="s">
        <v>26</v>
      </c>
      <c r="J16" s="16">
        <f t="shared" si="1"/>
        <v>8.1393984972579561E-3</v>
      </c>
      <c r="K16" s="16">
        <f t="shared" si="0"/>
        <v>2.4420155375832926E-3</v>
      </c>
      <c r="L16" s="16">
        <f>'Pl3C '!$F$40*(1.805/($Q$9*2.65*202600))</f>
        <v>3.8565251689914102E-3</v>
      </c>
      <c r="M16" s="16">
        <f t="shared" si="4"/>
        <v>1.4437939203832659E-2</v>
      </c>
      <c r="N16" s="15">
        <f t="shared" si="5"/>
        <v>144.37939203832659</v>
      </c>
    </row>
    <row r="17" spans="1:14" x14ac:dyDescent="0.25">
      <c r="A17" s="25" t="s">
        <v>4</v>
      </c>
      <c r="B17" s="25" t="s">
        <v>16</v>
      </c>
      <c r="C17" s="25" t="s">
        <v>11</v>
      </c>
      <c r="D17" s="25">
        <v>2</v>
      </c>
      <c r="E17" s="26">
        <v>50</v>
      </c>
      <c r="F17" s="27">
        <v>51.081000000000003</v>
      </c>
      <c r="G17" s="27">
        <v>11.02</v>
      </c>
      <c r="H17" s="25" t="s">
        <v>25</v>
      </c>
      <c r="I17" s="25" t="s">
        <v>26</v>
      </c>
      <c r="J17" s="28">
        <f t="shared" si="1"/>
        <v>7.7009875092784409E-3</v>
      </c>
      <c r="K17" s="28">
        <f t="shared" si="0"/>
        <v>1.6613786408302188E-3</v>
      </c>
      <c r="L17" s="28">
        <f>'Pl3C '!$F$40*(1.805/($Q$9*2.65*202600))</f>
        <v>3.8565251689914102E-3</v>
      </c>
      <c r="M17" s="28">
        <f t="shared" si="4"/>
        <v>1.3218891319100071E-2</v>
      </c>
      <c r="N17" s="25">
        <f t="shared" si="5"/>
        <v>132.18891319100072</v>
      </c>
    </row>
    <row r="18" spans="1:14" x14ac:dyDescent="0.25">
      <c r="A18" s="2" t="s">
        <v>4</v>
      </c>
      <c r="B18" s="2" t="s">
        <v>16</v>
      </c>
      <c r="C18" s="2" t="s">
        <v>11</v>
      </c>
      <c r="D18" s="2">
        <v>3</v>
      </c>
      <c r="E18" s="4">
        <v>100</v>
      </c>
      <c r="F18" s="13">
        <v>51.470999999999997</v>
      </c>
      <c r="G18" s="13">
        <v>13.568</v>
      </c>
      <c r="H18" s="2" t="s">
        <v>25</v>
      </c>
      <c r="I18" s="2" t="s">
        <v>26</v>
      </c>
      <c r="J18" s="9">
        <f t="shared" si="1"/>
        <v>7.7597840310501083E-3</v>
      </c>
      <c r="K18" s="9">
        <f t="shared" si="0"/>
        <v>2.0455159164051188E-3</v>
      </c>
      <c r="L18" s="9">
        <f>'Pl3C '!$F$40*(1.805/($Q$9*2.65*202600))</f>
        <v>3.8565251689914102E-3</v>
      </c>
      <c r="M18" s="9">
        <f t="shared" si="4"/>
        <v>1.3661825116446638E-2</v>
      </c>
      <c r="N18" s="7">
        <f t="shared" si="5"/>
        <v>136.61825116446639</v>
      </c>
    </row>
    <row r="19" spans="1:14" x14ac:dyDescent="0.25">
      <c r="A19" s="2" t="s">
        <v>4</v>
      </c>
      <c r="B19" s="2" t="s">
        <v>16</v>
      </c>
      <c r="C19" s="2" t="s">
        <v>11</v>
      </c>
      <c r="D19" s="2">
        <v>4</v>
      </c>
      <c r="E19" s="4">
        <v>150</v>
      </c>
      <c r="F19" s="13">
        <v>42.781999999999996</v>
      </c>
      <c r="G19" s="13">
        <v>4.782</v>
      </c>
      <c r="H19" s="2" t="s">
        <v>25</v>
      </c>
      <c r="I19" s="2" t="s">
        <v>26</v>
      </c>
      <c r="J19" s="9">
        <f t="shared" si="1"/>
        <v>6.449827678039784E-3</v>
      </c>
      <c r="K19" s="9">
        <f t="shared" si="0"/>
        <v>7.2093581310799524E-4</v>
      </c>
      <c r="L19" s="9">
        <f>'Pl3C '!$F$40*(1.805/($Q$9*2.65*202600))</f>
        <v>3.8565251689914102E-3</v>
      </c>
      <c r="M19" s="9">
        <f t="shared" si="4"/>
        <v>1.102728866013919E-2</v>
      </c>
      <c r="N19" s="7">
        <f t="shared" si="5"/>
        <v>110.27288660139189</v>
      </c>
    </row>
    <row r="20" spans="1:14" x14ac:dyDescent="0.25">
      <c r="A20" s="2" t="s">
        <v>4</v>
      </c>
      <c r="B20" s="2" t="s">
        <v>16</v>
      </c>
      <c r="C20" s="2" t="s">
        <v>11</v>
      </c>
      <c r="D20" s="2">
        <v>5</v>
      </c>
      <c r="E20" s="4">
        <v>200</v>
      </c>
      <c r="F20" s="13">
        <v>50.040999999999997</v>
      </c>
      <c r="G20" s="13">
        <v>13.143000000000001</v>
      </c>
      <c r="H20" s="2" t="s">
        <v>25</v>
      </c>
      <c r="I20" s="2" t="s">
        <v>26</v>
      </c>
      <c r="J20" s="9">
        <f t="shared" si="1"/>
        <v>7.5441967845539908E-3</v>
      </c>
      <c r="K20" s="9">
        <f t="shared" si="0"/>
        <v>1.9814427837052239E-3</v>
      </c>
      <c r="L20" s="9">
        <f>'Pl3C '!$F$40*(1.805/($Q$9*2.65*202600))</f>
        <v>3.8565251689914102E-3</v>
      </c>
      <c r="M20" s="9">
        <f t="shared" si="4"/>
        <v>1.3382164737250625E-2</v>
      </c>
      <c r="N20" s="7">
        <f t="shared" si="5"/>
        <v>133.82164737250625</v>
      </c>
    </row>
    <row r="21" spans="1:14" x14ac:dyDescent="0.25">
      <c r="A21" s="2" t="s">
        <v>4</v>
      </c>
      <c r="B21" s="2" t="s">
        <v>16</v>
      </c>
      <c r="C21" s="2" t="s">
        <v>11</v>
      </c>
      <c r="D21" s="2">
        <v>6</v>
      </c>
      <c r="E21" s="4">
        <v>250</v>
      </c>
      <c r="F21" s="13">
        <v>45.496000000000002</v>
      </c>
      <c r="G21" s="13">
        <v>8.1760000000000002</v>
      </c>
      <c r="H21" s="2" t="s">
        <v>25</v>
      </c>
      <c r="I21" s="2" t="s">
        <v>26</v>
      </c>
      <c r="J21" s="9">
        <f t="shared" si="1"/>
        <v>6.8589911654457023E-3</v>
      </c>
      <c r="K21" s="9">
        <f t="shared" si="0"/>
        <v>1.232616312833745E-3</v>
      </c>
      <c r="L21" s="9">
        <f>'Pl3C '!$F$40*(1.805/($Q$9*2.65*202600))</f>
        <v>3.8565251689914102E-3</v>
      </c>
      <c r="M21" s="9">
        <f t="shared" si="4"/>
        <v>1.1948132647270859E-2</v>
      </c>
      <c r="N21" s="7">
        <f t="shared" si="5"/>
        <v>119.48132647270859</v>
      </c>
    </row>
    <row r="22" spans="1:14" x14ac:dyDescent="0.25">
      <c r="A22" s="2" t="s">
        <v>4</v>
      </c>
      <c r="B22" s="2" t="s">
        <v>16</v>
      </c>
      <c r="C22" s="2" t="s">
        <v>11</v>
      </c>
      <c r="D22" s="2">
        <v>7</v>
      </c>
      <c r="E22" s="4">
        <v>300</v>
      </c>
      <c r="F22" s="13">
        <v>44.064</v>
      </c>
      <c r="G22" s="13">
        <v>5.9009999999999998</v>
      </c>
      <c r="H22" s="2" t="s">
        <v>25</v>
      </c>
      <c r="I22" s="2" t="s">
        <v>26</v>
      </c>
      <c r="J22" s="9">
        <f t="shared" si="1"/>
        <v>6.6431023983251148E-3</v>
      </c>
      <c r="K22" s="9">
        <f t="shared" si="0"/>
        <v>8.8963660249901288E-4</v>
      </c>
      <c r="L22" s="9">
        <f>'Pl3C '!$F$40*(1.805/($Q$9*2.65*202600))</f>
        <v>3.8565251689914102E-3</v>
      </c>
      <c r="M22" s="9">
        <f t="shared" si="4"/>
        <v>1.1389264169815538E-2</v>
      </c>
      <c r="N22" s="7">
        <f t="shared" si="5"/>
        <v>113.89264169815539</v>
      </c>
    </row>
    <row r="23" spans="1:14" x14ac:dyDescent="0.25">
      <c r="A23" s="2" t="s">
        <v>4</v>
      </c>
      <c r="B23" s="2" t="s">
        <v>16</v>
      </c>
      <c r="C23" s="2" t="s">
        <v>11</v>
      </c>
      <c r="D23" s="2">
        <v>8</v>
      </c>
      <c r="E23" s="4">
        <v>350</v>
      </c>
      <c r="F23" s="13">
        <v>47.308999999999997</v>
      </c>
      <c r="G23" s="13">
        <v>11.358000000000001</v>
      </c>
      <c r="H23" s="2" t="s">
        <v>25</v>
      </c>
      <c r="I23" s="2" t="s">
        <v>26</v>
      </c>
      <c r="J23" s="9">
        <f t="shared" si="1"/>
        <v>7.1323196115278421E-3</v>
      </c>
      <c r="K23" s="9">
        <f t="shared" si="0"/>
        <v>1.712335626365665E-3</v>
      </c>
      <c r="L23" s="9">
        <f>'Pl3C '!$F$40*(1.805/($Q$9*2.65*202600))</f>
        <v>3.8565251689914102E-3</v>
      </c>
      <c r="M23" s="9">
        <f t="shared" si="4"/>
        <v>1.2701180406884918E-2</v>
      </c>
      <c r="N23" s="7">
        <f t="shared" si="5"/>
        <v>127.01180406884917</v>
      </c>
    </row>
    <row r="24" spans="1:14" x14ac:dyDescent="0.25">
      <c r="A24" s="2" t="s">
        <v>4</v>
      </c>
      <c r="B24" s="2" t="s">
        <v>16</v>
      </c>
      <c r="C24" s="2" t="s">
        <v>11</v>
      </c>
      <c r="D24" s="2">
        <v>9</v>
      </c>
      <c r="E24" s="19">
        <v>400</v>
      </c>
      <c r="F24" s="13">
        <v>43.808</v>
      </c>
      <c r="G24" s="13">
        <v>7.1189999999999998</v>
      </c>
      <c r="H24" s="4" t="s">
        <v>25</v>
      </c>
      <c r="I24" s="2" t="s">
        <v>26</v>
      </c>
      <c r="J24" s="9">
        <f t="shared" si="1"/>
        <v>6.604507758392943E-3</v>
      </c>
      <c r="K24" s="9">
        <f t="shared" si="0"/>
        <v>1.0732626628013001E-3</v>
      </c>
      <c r="L24" s="9">
        <f>'Pl3C '!$F$40*(1.805/($Q$9*2.65*202600))</f>
        <v>3.8565251689914102E-3</v>
      </c>
      <c r="M24" s="9">
        <f t="shared" si="4"/>
        <v>1.1534295590185654E-2</v>
      </c>
      <c r="N24" s="7">
        <f t="shared" si="5"/>
        <v>115.34295590185654</v>
      </c>
    </row>
    <row r="25" spans="1:14" x14ac:dyDescent="0.25">
      <c r="A25" s="2" t="s">
        <v>4</v>
      </c>
      <c r="B25" s="2" t="s">
        <v>16</v>
      </c>
      <c r="C25" s="2" t="s">
        <v>11</v>
      </c>
      <c r="D25" s="2">
        <v>10</v>
      </c>
      <c r="E25" s="19">
        <v>450</v>
      </c>
      <c r="F25" s="13">
        <v>45.814</v>
      </c>
      <c r="G25" s="13">
        <v>8.8930000000000007</v>
      </c>
      <c r="H25" s="4" t="s">
        <v>25</v>
      </c>
      <c r="I25" s="2" t="s">
        <v>26</v>
      </c>
      <c r="J25" s="9">
        <f t="shared" si="1"/>
        <v>6.9069329447364472E-3</v>
      </c>
      <c r="K25" s="9">
        <f t="shared" si="0"/>
        <v>1.3407114567062738E-3</v>
      </c>
      <c r="L25" s="9">
        <f>'Pl3C '!$F$40*(1.805/($Q$9*2.65*202600))</f>
        <v>3.8565251689914102E-3</v>
      </c>
      <c r="M25" s="9">
        <f t="shared" si="4"/>
        <v>1.2104169570434132E-2</v>
      </c>
      <c r="N25" s="7">
        <f t="shared" si="5"/>
        <v>121.04169570434132</v>
      </c>
    </row>
    <row r="26" spans="1:14" x14ac:dyDescent="0.25">
      <c r="A26" s="2" t="s">
        <v>4</v>
      </c>
      <c r="B26" s="2" t="s">
        <v>16</v>
      </c>
      <c r="C26" s="2" t="s">
        <v>11</v>
      </c>
      <c r="D26" s="2">
        <v>11</v>
      </c>
      <c r="E26" s="19">
        <v>500</v>
      </c>
      <c r="F26" s="13">
        <v>46.610999999999997</v>
      </c>
      <c r="G26" s="13">
        <v>9.9429999999999996</v>
      </c>
      <c r="H26" s="4" t="s">
        <v>25</v>
      </c>
      <c r="I26" s="2" t="s">
        <v>26</v>
      </c>
      <c r="J26" s="9">
        <f t="shared" si="1"/>
        <v>7.0270889135877791E-3</v>
      </c>
      <c r="K26" s="9">
        <f t="shared" si="0"/>
        <v>1.499009784553073E-3</v>
      </c>
      <c r="L26" s="9">
        <f>'Pl3C '!$F$40*(1.805/($Q$9*2.65*202600))</f>
        <v>3.8565251689914102E-3</v>
      </c>
      <c r="M26" s="9">
        <f t="shared" si="4"/>
        <v>1.2382623867132262E-2</v>
      </c>
      <c r="N26" s="7">
        <f t="shared" si="5"/>
        <v>123.82623867132263</v>
      </c>
    </row>
    <row r="27" spans="1:14" x14ac:dyDescent="0.25">
      <c r="A27" s="2" t="s">
        <v>4</v>
      </c>
      <c r="B27" s="2" t="s">
        <v>16</v>
      </c>
      <c r="C27" s="2" t="s">
        <v>11</v>
      </c>
      <c r="D27" s="2">
        <v>12</v>
      </c>
      <c r="E27" s="19">
        <v>550</v>
      </c>
      <c r="F27" s="13">
        <v>43.365000000000002</v>
      </c>
      <c r="G27" s="13">
        <v>7.8170000000000002</v>
      </c>
      <c r="H27" s="4" t="s">
        <v>25</v>
      </c>
      <c r="I27" s="2" t="s">
        <v>26</v>
      </c>
      <c r="J27" s="9">
        <f t="shared" si="1"/>
        <v>6.5377209400728177E-3</v>
      </c>
      <c r="K27" s="9">
        <f t="shared" si="0"/>
        <v>1.1784933607413631E-3</v>
      </c>
      <c r="L27" s="9">
        <f>'Pl3C '!$F$40*(1.805/($Q$9*2.65*202600))</f>
        <v>3.8565251689914102E-3</v>
      </c>
      <c r="M27" s="9">
        <f t="shared" si="4"/>
        <v>1.1572739469805591E-2</v>
      </c>
      <c r="N27" s="7">
        <f t="shared" si="5"/>
        <v>115.7273946980559</v>
      </c>
    </row>
    <row r="28" spans="1:14" x14ac:dyDescent="0.25">
      <c r="A28" s="2" t="s">
        <v>4</v>
      </c>
      <c r="B28" s="2" t="s">
        <v>16</v>
      </c>
      <c r="C28" s="2" t="s">
        <v>11</v>
      </c>
      <c r="D28" s="2">
        <v>13</v>
      </c>
      <c r="E28" s="19">
        <v>600</v>
      </c>
      <c r="F28" s="13">
        <v>43.1</v>
      </c>
      <c r="G28" s="13">
        <v>8.6329999999999991</v>
      </c>
      <c r="H28" s="4" t="s">
        <v>25</v>
      </c>
      <c r="I28" s="2" t="s">
        <v>26</v>
      </c>
      <c r="J28" s="9">
        <f t="shared" si="1"/>
        <v>6.4977694573305298E-3</v>
      </c>
      <c r="K28" s="9">
        <f t="shared" si="0"/>
        <v>1.3015137755251615E-3</v>
      </c>
      <c r="L28" s="9">
        <f>'Pl3C '!$F$40*(1.805/($Q$9*2.65*202600))</f>
        <v>3.8565251689914102E-3</v>
      </c>
      <c r="M28" s="9">
        <f t="shared" si="4"/>
        <v>1.1655808401847101E-2</v>
      </c>
      <c r="N28" s="7">
        <f t="shared" si="5"/>
        <v>116.55808401847101</v>
      </c>
    </row>
    <row r="29" spans="1:14" x14ac:dyDescent="0.25">
      <c r="A29" s="2" t="s">
        <v>4</v>
      </c>
      <c r="B29" s="2" t="s">
        <v>16</v>
      </c>
      <c r="C29" s="2" t="s">
        <v>11</v>
      </c>
      <c r="D29" s="2">
        <v>14</v>
      </c>
      <c r="E29" s="19">
        <v>650</v>
      </c>
      <c r="F29" s="13">
        <v>41.942</v>
      </c>
      <c r="G29" s="13">
        <v>7.8639999999999999</v>
      </c>
      <c r="H29" s="4" t="s">
        <v>25</v>
      </c>
      <c r="I29" s="2" t="s">
        <v>26</v>
      </c>
      <c r="J29" s="9">
        <f t="shared" si="1"/>
        <v>6.3231890157623453E-3</v>
      </c>
      <c r="K29" s="9">
        <f t="shared" si="0"/>
        <v>1.1855790954164102E-3</v>
      </c>
      <c r="L29" s="9">
        <f>'Pl3C '!$F$40*(1.805/($Q$9*2.65*202600))</f>
        <v>3.8565251689914102E-3</v>
      </c>
      <c r="M29" s="9">
        <f t="shared" si="4"/>
        <v>1.1365293280170165E-2</v>
      </c>
      <c r="N29" s="7">
        <f t="shared" si="5"/>
        <v>113.65293280170165</v>
      </c>
    </row>
    <row r="30" spans="1:14" x14ac:dyDescent="0.25">
      <c r="A30" s="2" t="s">
        <v>4</v>
      </c>
      <c r="B30" s="2" t="s">
        <v>16</v>
      </c>
      <c r="C30" s="2" t="s">
        <v>11</v>
      </c>
      <c r="D30" s="2">
        <v>15</v>
      </c>
      <c r="E30" s="19">
        <v>700</v>
      </c>
      <c r="F30" s="13">
        <v>39.773000000000003</v>
      </c>
      <c r="G30" s="13">
        <v>7.0289999999999999</v>
      </c>
      <c r="H30" s="4" t="s">
        <v>25</v>
      </c>
      <c r="I30" s="2" t="s">
        <v>26</v>
      </c>
      <c r="J30" s="9">
        <f t="shared" si="1"/>
        <v>5.9961898985245281E-3</v>
      </c>
      <c r="K30" s="9">
        <f t="shared" si="0"/>
        <v>1.059694234700146E-3</v>
      </c>
      <c r="L30" s="9">
        <f>'Pl3C '!$F$40*(1.805/($Q$9*2.65*202600))</f>
        <v>3.8565251689914102E-3</v>
      </c>
      <c r="M30" s="9">
        <f t="shared" si="4"/>
        <v>1.0912409302216085E-2</v>
      </c>
      <c r="N30" s="7">
        <f t="shared" si="5"/>
        <v>109.12409302216085</v>
      </c>
    </row>
    <row r="31" spans="1:14" x14ac:dyDescent="0.25">
      <c r="A31" s="2" t="s">
        <v>4</v>
      </c>
      <c r="B31" s="2" t="s">
        <v>16</v>
      </c>
      <c r="C31" s="2" t="s">
        <v>11</v>
      </c>
      <c r="D31" s="2">
        <v>16</v>
      </c>
      <c r="E31" s="19">
        <v>750</v>
      </c>
      <c r="F31" s="13">
        <v>38.298000000000002</v>
      </c>
      <c r="G31" s="13">
        <v>7.3979999999999997</v>
      </c>
      <c r="H31" s="4" t="s">
        <v>25</v>
      </c>
      <c r="I31" s="2" t="s">
        <v>26</v>
      </c>
      <c r="J31" s="9">
        <f t="shared" si="1"/>
        <v>5.7738184379778337E-3</v>
      </c>
      <c r="K31" s="9">
        <f t="shared" si="0"/>
        <v>1.1153247899148783E-3</v>
      </c>
      <c r="L31" s="9">
        <f>'Pl3C '!$F$40*(1.805/($Q$9*2.65*202600))</f>
        <v>3.8565251689914102E-3</v>
      </c>
      <c r="M31" s="9">
        <f t="shared" si="4"/>
        <v>1.0745668396884123E-2</v>
      </c>
      <c r="N31" s="7">
        <f t="shared" si="5"/>
        <v>107.45668396884123</v>
      </c>
    </row>
    <row r="32" spans="1:14" x14ac:dyDescent="0.25">
      <c r="D32" s="6"/>
      <c r="E32" s="6"/>
      <c r="F32" s="13"/>
      <c r="G32" s="13"/>
    </row>
    <row r="33" spans="4:14" x14ac:dyDescent="0.25">
      <c r="D33" s="6"/>
      <c r="E33" s="32" t="s">
        <v>48</v>
      </c>
      <c r="F33" s="14">
        <f>AVERAGE(F3,F5:F6,F9,F11,F13:F14)</f>
        <v>38.879999999999995</v>
      </c>
      <c r="G33" s="14">
        <f>AVERAGE(G3,G5:G6,G9,G11,G13:G14)</f>
        <v>8.9877142857142847</v>
      </c>
      <c r="N33" s="14"/>
    </row>
    <row r="34" spans="4:14" x14ac:dyDescent="0.25">
      <c r="D34" s="6"/>
      <c r="E34" s="32" t="s">
        <v>49</v>
      </c>
      <c r="F34" s="14">
        <f>AVERAGE(F17:F31)</f>
        <v>44.997</v>
      </c>
      <c r="G34" s="14">
        <f>AVERAGE(G17:G31)</f>
        <v>8.8429333333333329</v>
      </c>
      <c r="N34" s="14"/>
    </row>
    <row r="35" spans="4:14" x14ac:dyDescent="0.25">
      <c r="N35" s="1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tabSelected="1" workbookViewId="0">
      <selection activeCell="P45" sqref="P45"/>
    </sheetView>
  </sheetViews>
  <sheetFormatPr defaultColWidth="11.42578125" defaultRowHeight="15" x14ac:dyDescent="0.25"/>
  <cols>
    <col min="1" max="1" width="12.85546875" style="6" bestFit="1" customWidth="1"/>
    <col min="2" max="2" width="8.85546875" style="6" customWidth="1"/>
    <col min="3" max="3" width="9.5703125" style="6" bestFit="1" customWidth="1"/>
    <col min="4" max="4" width="7" style="3" customWidth="1"/>
    <col min="5" max="5" width="10.140625" style="3" customWidth="1"/>
    <col min="6" max="9" width="11.42578125" style="3"/>
    <col min="10" max="12" width="5.5703125" style="3" bestFit="1" customWidth="1"/>
    <col min="13" max="13" width="13.85546875" style="3" customWidth="1"/>
    <col min="14" max="14" width="16.7109375" style="3" customWidth="1"/>
    <col min="15" max="16384" width="11.42578125" style="3"/>
  </cols>
  <sheetData>
    <row r="1" spans="1:17" x14ac:dyDescent="0.25">
      <c r="F1" s="1" t="s">
        <v>12</v>
      </c>
      <c r="G1" s="1" t="s">
        <v>13</v>
      </c>
      <c r="H1" s="1" t="s">
        <v>12</v>
      </c>
      <c r="I1" s="1" t="s">
        <v>13</v>
      </c>
      <c r="J1" s="31" t="s">
        <v>50</v>
      </c>
      <c r="K1" s="31" t="s">
        <v>53</v>
      </c>
      <c r="L1" s="30" t="s">
        <v>51</v>
      </c>
      <c r="M1"/>
      <c r="N1"/>
    </row>
    <row r="2" spans="1:17" x14ac:dyDescent="0.25">
      <c r="A2" s="1" t="s">
        <v>1</v>
      </c>
      <c r="B2" s="1" t="s">
        <v>0</v>
      </c>
      <c r="C2" s="5" t="s">
        <v>14</v>
      </c>
      <c r="D2" s="5" t="s">
        <v>2</v>
      </c>
      <c r="E2" s="8" t="s">
        <v>5</v>
      </c>
      <c r="F2" s="1" t="s">
        <v>3</v>
      </c>
      <c r="G2" s="1" t="s">
        <v>3</v>
      </c>
      <c r="H2" s="1" t="s">
        <v>15</v>
      </c>
      <c r="I2" s="1" t="s">
        <v>15</v>
      </c>
      <c r="J2" s="1" t="s">
        <v>19</v>
      </c>
      <c r="K2" s="1" t="s">
        <v>20</v>
      </c>
      <c r="L2" s="1" t="s">
        <v>18</v>
      </c>
      <c r="M2" s="1" t="s">
        <v>21</v>
      </c>
      <c r="N2" s="1" t="s">
        <v>22</v>
      </c>
      <c r="P2" t="s">
        <v>7</v>
      </c>
    </row>
    <row r="3" spans="1:17" x14ac:dyDescent="0.25">
      <c r="A3" s="15" t="s">
        <v>4</v>
      </c>
      <c r="B3" s="15" t="s">
        <v>17</v>
      </c>
      <c r="C3" s="15" t="s">
        <v>23</v>
      </c>
      <c r="D3" s="15">
        <v>1</v>
      </c>
      <c r="E3" s="17">
        <v>0</v>
      </c>
      <c r="F3" s="24">
        <v>47.576000000000001</v>
      </c>
      <c r="G3" s="18">
        <v>31.178999999999998</v>
      </c>
      <c r="H3" s="15" t="s">
        <v>27</v>
      </c>
      <c r="I3" s="15" t="s">
        <v>28</v>
      </c>
      <c r="J3" s="16">
        <f>(F3)*(1.805/($Q$9*2.65*202600))</f>
        <v>4.676852903864024E-3</v>
      </c>
      <c r="K3" s="16">
        <f>(G3)*(1.805/($Q$9*2.65*202600))</f>
        <v>3.0649822744572134E-3</v>
      </c>
      <c r="L3" s="16">
        <f>'Pl3P '!$F$33*(1.805/($Q$8*2.65*202600))</f>
        <v>5.8615609396986306E-3</v>
      </c>
      <c r="M3" s="16">
        <f>SUM(J3:L3)</f>
        <v>1.3603396118019868E-2</v>
      </c>
      <c r="N3" s="16">
        <f>M3*10000</f>
        <v>136.03396118019867</v>
      </c>
      <c r="P3" t="s">
        <v>10</v>
      </c>
    </row>
    <row r="4" spans="1:17" x14ac:dyDescent="0.25">
      <c r="A4" s="15" t="s">
        <v>4</v>
      </c>
      <c r="B4" s="15" t="s">
        <v>17</v>
      </c>
      <c r="C4" s="15" t="s">
        <v>23</v>
      </c>
      <c r="D4" s="15">
        <v>2</v>
      </c>
      <c r="E4" s="17">
        <v>100</v>
      </c>
      <c r="F4" s="18">
        <v>49.749000000000002</v>
      </c>
      <c r="G4" s="18">
        <v>19.427</v>
      </c>
      <c r="H4" s="15" t="s">
        <v>27</v>
      </c>
      <c r="I4" s="15" t="s">
        <v>28</v>
      </c>
      <c r="J4" s="16">
        <f t="shared" ref="J4:K38" si="0">(F4)*(1.805/($Q$9*2.65*202600))</f>
        <v>4.8904648376141609E-3</v>
      </c>
      <c r="K4" s="16">
        <f t="shared" si="0"/>
        <v>1.9097280427813686E-3</v>
      </c>
      <c r="L4" s="16">
        <f>'Pl3P '!$F$33*(1.805/($Q$8*2.65*202600))</f>
        <v>5.8615609396986306E-3</v>
      </c>
      <c r="M4" s="16">
        <f t="shared" ref="M4:M14" si="1">SUM(J4:L4)</f>
        <v>1.2661753820094161E-2</v>
      </c>
      <c r="N4" s="16">
        <f t="shared" ref="N4:N14" si="2">M4*10000</f>
        <v>126.61753820094161</v>
      </c>
      <c r="P4" t="s">
        <v>9</v>
      </c>
    </row>
    <row r="5" spans="1:17" x14ac:dyDescent="0.25">
      <c r="A5" s="2" t="s">
        <v>4</v>
      </c>
      <c r="B5" s="2" t="s">
        <v>17</v>
      </c>
      <c r="C5" s="2" t="s">
        <v>23</v>
      </c>
      <c r="D5" s="2">
        <v>3</v>
      </c>
      <c r="E5" s="4">
        <v>200</v>
      </c>
      <c r="F5" s="13">
        <v>32.634999999999998</v>
      </c>
      <c r="G5" s="13">
        <v>27.986999999999998</v>
      </c>
      <c r="H5" s="2" t="s">
        <v>27</v>
      </c>
      <c r="I5" s="2" t="s">
        <v>28</v>
      </c>
      <c r="J5" s="9">
        <f t="shared" si="0"/>
        <v>3.2081111173197078E-3</v>
      </c>
      <c r="K5" s="9">
        <f t="shared" si="0"/>
        <v>2.7511998112586689E-3</v>
      </c>
      <c r="L5" s="9">
        <f>'Pl3P '!$F$33*(1.805/($Q$8*2.65*202600))</f>
        <v>5.8615609396986306E-3</v>
      </c>
      <c r="M5" s="9">
        <f t="shared" si="1"/>
        <v>1.1820871868277006E-2</v>
      </c>
      <c r="N5" s="9">
        <f t="shared" si="2"/>
        <v>118.20871868277005</v>
      </c>
      <c r="P5" t="s">
        <v>6</v>
      </c>
    </row>
    <row r="6" spans="1:17" x14ac:dyDescent="0.25">
      <c r="A6" s="15" t="s">
        <v>4</v>
      </c>
      <c r="B6" s="15" t="s">
        <v>17</v>
      </c>
      <c r="C6" s="15" t="s">
        <v>23</v>
      </c>
      <c r="D6" s="15">
        <v>4</v>
      </c>
      <c r="E6" s="17">
        <v>300</v>
      </c>
      <c r="F6" s="18">
        <v>30.291</v>
      </c>
      <c r="G6" s="18">
        <v>25.44</v>
      </c>
      <c r="H6" s="15" t="s">
        <v>27</v>
      </c>
      <c r="I6" s="15" t="s">
        <v>28</v>
      </c>
      <c r="J6" s="16">
        <f t="shared" si="0"/>
        <v>2.9776894087553628E-3</v>
      </c>
      <c r="K6" s="16">
        <f t="shared" si="0"/>
        <v>2.5008226390259955E-3</v>
      </c>
      <c r="L6" s="16">
        <f>'Pl3P '!$F$33*(1.805/($Q$8*2.65*202600))</f>
        <v>5.8615609396986306E-3</v>
      </c>
      <c r="M6" s="16">
        <f t="shared" si="1"/>
        <v>1.134007298747999E-2</v>
      </c>
      <c r="N6" s="16">
        <f t="shared" si="2"/>
        <v>113.40072987479989</v>
      </c>
    </row>
    <row r="7" spans="1:17" x14ac:dyDescent="0.25">
      <c r="A7" s="25" t="s">
        <v>4</v>
      </c>
      <c r="B7" s="25" t="s">
        <v>17</v>
      </c>
      <c r="C7" s="25" t="s">
        <v>23</v>
      </c>
      <c r="D7" s="25">
        <v>5</v>
      </c>
      <c r="E7" s="26">
        <v>400</v>
      </c>
      <c r="F7" s="27">
        <v>28.411999999999999</v>
      </c>
      <c r="G7" s="27">
        <v>31.436</v>
      </c>
      <c r="H7" s="25" t="s">
        <v>27</v>
      </c>
      <c r="I7" s="25" t="s">
        <v>28</v>
      </c>
      <c r="J7" s="28">
        <f t="shared" si="0"/>
        <v>2.7929784913524602E-3</v>
      </c>
      <c r="K7" s="28">
        <f t="shared" si="0"/>
        <v>3.0902460880668711E-3</v>
      </c>
      <c r="L7" s="28">
        <f>'Pl3P '!$F$33*(1.805/($Q$8*2.65*202600))</f>
        <v>5.8615609396986306E-3</v>
      </c>
      <c r="M7" s="28">
        <f t="shared" si="1"/>
        <v>1.1744785519117961E-2</v>
      </c>
      <c r="N7" s="28">
        <f t="shared" si="2"/>
        <v>117.44785519117961</v>
      </c>
      <c r="P7" t="s">
        <v>8</v>
      </c>
    </row>
    <row r="8" spans="1:17" x14ac:dyDescent="0.25">
      <c r="A8" s="2" t="s">
        <v>4</v>
      </c>
      <c r="B8" s="2" t="s">
        <v>17</v>
      </c>
      <c r="C8" s="2" t="s">
        <v>23</v>
      </c>
      <c r="D8" s="2">
        <v>6</v>
      </c>
      <c r="E8" s="4">
        <v>500</v>
      </c>
      <c r="F8" s="13">
        <v>34.311</v>
      </c>
      <c r="G8" s="13">
        <v>23.5</v>
      </c>
      <c r="H8" s="2" t="s">
        <v>27</v>
      </c>
      <c r="I8" s="2" t="s">
        <v>28</v>
      </c>
      <c r="J8" s="9">
        <f t="shared" si="0"/>
        <v>3.372866571054282E-3</v>
      </c>
      <c r="K8" s="9">
        <f t="shared" si="0"/>
        <v>2.3101152522449252E-3</v>
      </c>
      <c r="L8" s="9">
        <f>'Pl3P '!$F$33*(1.805/($Q$8*2.65*202600))</f>
        <v>5.8615609396986306E-3</v>
      </c>
      <c r="M8" s="9">
        <f t="shared" si="1"/>
        <v>1.1544542762997836E-2</v>
      </c>
      <c r="N8" s="9">
        <f t="shared" si="2"/>
        <v>115.44542762997837</v>
      </c>
      <c r="P8" s="3" t="s">
        <v>16</v>
      </c>
      <c r="Q8">
        <v>2.23E-2</v>
      </c>
    </row>
    <row r="9" spans="1:17" x14ac:dyDescent="0.25">
      <c r="A9" s="2" t="s">
        <v>4</v>
      </c>
      <c r="B9" s="2" t="s">
        <v>17</v>
      </c>
      <c r="C9" s="2" t="s">
        <v>23</v>
      </c>
      <c r="D9" s="2">
        <v>7</v>
      </c>
      <c r="E9" s="4">
        <v>600</v>
      </c>
      <c r="F9" s="13">
        <v>36.091000000000001</v>
      </c>
      <c r="G9" s="13">
        <v>21.97</v>
      </c>
      <c r="H9" s="2" t="s">
        <v>27</v>
      </c>
      <c r="I9" s="2" t="s">
        <v>28</v>
      </c>
      <c r="J9" s="9">
        <f t="shared" si="0"/>
        <v>3.5478455135647489E-3</v>
      </c>
      <c r="K9" s="9">
        <f t="shared" si="0"/>
        <v>2.1597120039072767E-3</v>
      </c>
      <c r="L9" s="9">
        <f>'Pl3P '!$F$33*(1.805/($Q$8*2.65*202600))</f>
        <v>5.8615609396986306E-3</v>
      </c>
      <c r="M9" s="9">
        <f t="shared" si="1"/>
        <v>1.1569118457170655E-2</v>
      </c>
      <c r="N9" s="9">
        <f t="shared" si="2"/>
        <v>115.69118457170656</v>
      </c>
      <c r="P9" s="3" t="s">
        <v>17</v>
      </c>
      <c r="Q9">
        <v>3.4200000000000001E-2</v>
      </c>
    </row>
    <row r="10" spans="1:17" x14ac:dyDescent="0.25">
      <c r="A10" s="2" t="s">
        <v>4</v>
      </c>
      <c r="B10" s="2" t="s">
        <v>17</v>
      </c>
      <c r="C10" s="2" t="s">
        <v>23</v>
      </c>
      <c r="D10" s="2">
        <v>8</v>
      </c>
      <c r="E10" s="4">
        <v>700</v>
      </c>
      <c r="F10" s="13">
        <v>35.231000000000002</v>
      </c>
      <c r="G10" s="13">
        <v>17.597999999999999</v>
      </c>
      <c r="H10" s="2" t="s">
        <v>27</v>
      </c>
      <c r="I10" s="2" t="s">
        <v>28</v>
      </c>
      <c r="J10" s="9">
        <f t="shared" si="0"/>
        <v>3.4633051256102538E-3</v>
      </c>
      <c r="K10" s="9">
        <f t="shared" si="0"/>
        <v>1.7299322642130295E-3</v>
      </c>
      <c r="L10" s="9">
        <f>'Pl3P '!$F$33*(1.805/($Q$8*2.65*202600))</f>
        <v>5.8615609396986306E-3</v>
      </c>
      <c r="M10" s="9">
        <f t="shared" si="1"/>
        <v>1.1054798329521914E-2</v>
      </c>
      <c r="N10" s="9">
        <f t="shared" si="2"/>
        <v>110.54798329521914</v>
      </c>
    </row>
    <row r="11" spans="1:17" x14ac:dyDescent="0.25">
      <c r="A11" s="15" t="s">
        <v>4</v>
      </c>
      <c r="B11" s="15" t="s">
        <v>17</v>
      </c>
      <c r="C11" s="15" t="s">
        <v>23</v>
      </c>
      <c r="D11" s="21">
        <v>9</v>
      </c>
      <c r="E11" s="22">
        <v>800</v>
      </c>
      <c r="F11" s="23">
        <v>53.834000000000003</v>
      </c>
      <c r="G11" s="23">
        <v>18.991</v>
      </c>
      <c r="H11" s="15" t="s">
        <v>27</v>
      </c>
      <c r="I11" s="15" t="s">
        <v>28</v>
      </c>
      <c r="J11" s="16">
        <f t="shared" si="0"/>
        <v>5.2920316803980131E-3</v>
      </c>
      <c r="K11" s="16">
        <f t="shared" si="0"/>
        <v>1.8668680321439733E-3</v>
      </c>
      <c r="L11" s="16">
        <f>'Pl3P '!$F$33*(1.805/($Q$8*2.65*202600))</f>
        <v>5.8615609396986306E-3</v>
      </c>
      <c r="M11" s="16">
        <f t="shared" si="1"/>
        <v>1.3020460652240617E-2</v>
      </c>
      <c r="N11" s="16">
        <f t="shared" si="2"/>
        <v>130.20460652240618</v>
      </c>
    </row>
    <row r="12" spans="1:17" x14ac:dyDescent="0.25">
      <c r="A12" s="15" t="s">
        <v>4</v>
      </c>
      <c r="B12" s="15" t="s">
        <v>17</v>
      </c>
      <c r="C12" s="15" t="s">
        <v>23</v>
      </c>
      <c r="D12" s="21">
        <v>10</v>
      </c>
      <c r="E12" s="22">
        <v>900</v>
      </c>
      <c r="F12" s="23">
        <v>113.23699999999999</v>
      </c>
      <c r="G12" s="23">
        <v>69.084000000000003</v>
      </c>
      <c r="H12" s="15" t="s">
        <v>27</v>
      </c>
      <c r="I12" s="15" t="s">
        <v>28</v>
      </c>
      <c r="J12" s="16">
        <f t="shared" si="0"/>
        <v>1.1131511524189727E-2</v>
      </c>
      <c r="K12" s="16">
        <f t="shared" si="0"/>
        <v>6.7911490249399327E-3</v>
      </c>
      <c r="L12" s="16">
        <f>'Pl3P '!$F$33*(1.805/($Q$8*2.65*202600))</f>
        <v>5.8615609396986306E-3</v>
      </c>
      <c r="M12" s="16">
        <f t="shared" si="1"/>
        <v>2.3784221488828288E-2</v>
      </c>
      <c r="N12" s="16">
        <f t="shared" si="2"/>
        <v>237.84221488828288</v>
      </c>
    </row>
    <row r="13" spans="1:17" x14ac:dyDescent="0.25">
      <c r="A13" s="2" t="s">
        <v>4</v>
      </c>
      <c r="B13" s="2" t="s">
        <v>17</v>
      </c>
      <c r="C13" s="2" t="s">
        <v>23</v>
      </c>
      <c r="D13" s="2">
        <v>11</v>
      </c>
      <c r="E13" s="4">
        <v>1000</v>
      </c>
      <c r="F13" s="13">
        <v>53.722999999999999</v>
      </c>
      <c r="G13" s="13">
        <v>28.391999999999999</v>
      </c>
      <c r="H13" s="2" t="s">
        <v>27</v>
      </c>
      <c r="I13" s="2" t="s">
        <v>28</v>
      </c>
      <c r="J13" s="9">
        <f t="shared" si="0"/>
        <v>5.2811200721852814E-3</v>
      </c>
      <c r="K13" s="9">
        <f t="shared" si="0"/>
        <v>2.7910124358186345E-3</v>
      </c>
      <c r="L13" s="9">
        <f>'Pl3P '!$F$33*(1.805/($Q$8*2.65*202600))</f>
        <v>5.8615609396986306E-3</v>
      </c>
      <c r="M13" s="9">
        <f t="shared" si="1"/>
        <v>1.3933693447702546E-2</v>
      </c>
      <c r="N13" s="9">
        <f t="shared" si="2"/>
        <v>139.33693447702547</v>
      </c>
    </row>
    <row r="14" spans="1:17" x14ac:dyDescent="0.25">
      <c r="A14" s="25" t="s">
        <v>4</v>
      </c>
      <c r="B14" s="25" t="s">
        <v>17</v>
      </c>
      <c r="C14" s="25" t="s">
        <v>23</v>
      </c>
      <c r="D14" s="25">
        <v>12</v>
      </c>
      <c r="E14" s="25">
        <v>1100</v>
      </c>
      <c r="F14" s="27">
        <v>54.743000000000002</v>
      </c>
      <c r="G14" s="27">
        <v>20.585999999999999</v>
      </c>
      <c r="H14" s="25" t="s">
        <v>27</v>
      </c>
      <c r="I14" s="25" t="s">
        <v>28</v>
      </c>
      <c r="J14" s="28">
        <f t="shared" si="0"/>
        <v>5.3813889044103808E-3</v>
      </c>
      <c r="K14" s="28">
        <f t="shared" si="0"/>
        <v>2.0236609609665542E-3</v>
      </c>
      <c r="L14" s="28">
        <f>'Pl3P '!$F$33*(1.805/($Q$8*2.65*202600))</f>
        <v>5.8615609396986306E-3</v>
      </c>
      <c r="M14" s="28">
        <f t="shared" si="1"/>
        <v>1.3266610805075567E-2</v>
      </c>
      <c r="N14" s="28">
        <f t="shared" si="2"/>
        <v>132.66610805075567</v>
      </c>
    </row>
    <row r="15" spans="1:17" x14ac:dyDescent="0.25">
      <c r="A15" s="21" t="s">
        <v>4</v>
      </c>
      <c r="B15" s="21" t="s">
        <v>17</v>
      </c>
      <c r="C15" s="21" t="s">
        <v>23</v>
      </c>
      <c r="D15" s="21">
        <v>13</v>
      </c>
      <c r="E15" s="21">
        <v>1200</v>
      </c>
      <c r="F15" s="23">
        <v>71.659000000000006</v>
      </c>
      <c r="G15" s="23">
        <v>21.783999999999999</v>
      </c>
      <c r="H15" s="21" t="s">
        <v>27</v>
      </c>
      <c r="I15" s="21" t="s">
        <v>28</v>
      </c>
      <c r="J15" s="29">
        <f t="shared" si="0"/>
        <v>7.0442786749199621E-3</v>
      </c>
      <c r="K15" s="29">
        <f t="shared" si="0"/>
        <v>2.1414276874427E-3</v>
      </c>
      <c r="L15" s="29">
        <f>'Pl3P '!$F$33*(1.805/($Q$8*2.65*202600))</f>
        <v>5.8615609396986306E-3</v>
      </c>
      <c r="M15" s="29">
        <f t="shared" ref="M15:M38" si="3">SUM(J15:L15)</f>
        <v>1.5047267302061292E-2</v>
      </c>
      <c r="N15" s="29">
        <f t="shared" ref="N15:N38" si="4">M15*10000</f>
        <v>150.47267302061292</v>
      </c>
    </row>
    <row r="16" spans="1:17" x14ac:dyDescent="0.25">
      <c r="A16" s="21" t="s">
        <v>4</v>
      </c>
      <c r="B16" s="21" t="s">
        <v>17</v>
      </c>
      <c r="C16" s="21" t="s">
        <v>23</v>
      </c>
      <c r="D16" s="21">
        <v>14</v>
      </c>
      <c r="E16" s="21">
        <v>1300</v>
      </c>
      <c r="F16" s="23">
        <v>113.923</v>
      </c>
      <c r="G16" s="23">
        <v>35.924999999999997</v>
      </c>
      <c r="H16" s="21" t="s">
        <v>27</v>
      </c>
      <c r="I16" s="21" t="s">
        <v>28</v>
      </c>
      <c r="J16" s="29">
        <f t="shared" si="0"/>
        <v>1.1198947228999941E-2</v>
      </c>
      <c r="K16" s="29">
        <f t="shared" si="0"/>
        <v>3.5315272526339971E-3</v>
      </c>
      <c r="L16" s="29">
        <f>'Pl3P '!$F$33*(1.805/($Q$8*2.65*202600))</f>
        <v>5.8615609396986306E-3</v>
      </c>
      <c r="M16" s="29">
        <f t="shared" si="3"/>
        <v>2.0592035421332568E-2</v>
      </c>
      <c r="N16" s="29">
        <f t="shared" si="4"/>
        <v>205.92035421332568</v>
      </c>
    </row>
    <row r="17" spans="1:14" x14ac:dyDescent="0.25">
      <c r="A17" s="21" t="s">
        <v>4</v>
      </c>
      <c r="B17" s="21" t="s">
        <v>17</v>
      </c>
      <c r="C17" s="21" t="s">
        <v>23</v>
      </c>
      <c r="D17" s="21">
        <v>15</v>
      </c>
      <c r="E17" s="21">
        <v>1400</v>
      </c>
      <c r="F17" s="23">
        <v>53.945999999999998</v>
      </c>
      <c r="G17" s="23">
        <v>28.198</v>
      </c>
      <c r="H17" s="21" t="s">
        <v>27</v>
      </c>
      <c r="I17" s="21" t="s">
        <v>28</v>
      </c>
      <c r="J17" s="29">
        <f t="shared" si="0"/>
        <v>5.3030415913874352E-3</v>
      </c>
      <c r="K17" s="29">
        <f t="shared" si="0"/>
        <v>2.7719416971405276E-3</v>
      </c>
      <c r="L17" s="29">
        <f>'Pl3P '!$F$33*(1.805/($Q$8*2.65*202600))</f>
        <v>5.8615609396986306E-3</v>
      </c>
      <c r="M17" s="29">
        <f t="shared" si="3"/>
        <v>1.3936544228226593E-2</v>
      </c>
      <c r="N17" s="29">
        <f t="shared" si="4"/>
        <v>139.36544228226592</v>
      </c>
    </row>
    <row r="18" spans="1:14" x14ac:dyDescent="0.25">
      <c r="A18" s="21" t="s">
        <v>4</v>
      </c>
      <c r="B18" s="21" t="s">
        <v>17</v>
      </c>
      <c r="C18" s="21" t="s">
        <v>23</v>
      </c>
      <c r="D18" s="21">
        <v>16</v>
      </c>
      <c r="E18" s="21">
        <v>1500</v>
      </c>
      <c r="F18" s="23">
        <v>51.709000000000003</v>
      </c>
      <c r="G18" s="23">
        <v>30.297000000000001</v>
      </c>
      <c r="H18" s="21" t="s">
        <v>27</v>
      </c>
      <c r="I18" s="21" t="s">
        <v>28</v>
      </c>
      <c r="J18" s="29">
        <f t="shared" si="0"/>
        <v>5.0831382799290574E-3</v>
      </c>
      <c r="K18" s="29">
        <f t="shared" si="0"/>
        <v>2.9782792254155108E-3</v>
      </c>
      <c r="L18" s="29">
        <f>'Pl3P '!$F$33*(1.805/($Q$8*2.65*202600))</f>
        <v>5.8615609396986306E-3</v>
      </c>
      <c r="M18" s="29">
        <f t="shared" si="3"/>
        <v>1.3922978445043199E-2</v>
      </c>
      <c r="N18" s="29">
        <f t="shared" si="4"/>
        <v>139.22978445043199</v>
      </c>
    </row>
    <row r="19" spans="1:14" x14ac:dyDescent="0.25">
      <c r="A19" s="25" t="s">
        <v>4</v>
      </c>
      <c r="B19" s="25" t="s">
        <v>17</v>
      </c>
      <c r="C19" s="25" t="s">
        <v>23</v>
      </c>
      <c r="D19" s="25">
        <v>17</v>
      </c>
      <c r="E19" s="25">
        <v>1600</v>
      </c>
      <c r="F19" s="27">
        <v>40.420999999999999</v>
      </c>
      <c r="G19" s="27">
        <v>34.426000000000002</v>
      </c>
      <c r="H19" s="25" t="s">
        <v>27</v>
      </c>
      <c r="I19" s="25" t="s">
        <v>28</v>
      </c>
      <c r="J19" s="28">
        <f t="shared" si="0"/>
        <v>3.9734965366379623E-3</v>
      </c>
      <c r="K19" s="28">
        <f t="shared" si="0"/>
        <v>3.3841713903737785E-3</v>
      </c>
      <c r="L19" s="28">
        <f>'Pl3P '!$F$33*(1.805/($Q$8*2.65*202600))</f>
        <v>5.8615609396986306E-3</v>
      </c>
      <c r="M19" s="28">
        <f t="shared" si="3"/>
        <v>1.3219228866710371E-2</v>
      </c>
      <c r="N19" s="28">
        <f t="shared" si="4"/>
        <v>132.19228866710372</v>
      </c>
    </row>
    <row r="20" spans="1:14" x14ac:dyDescent="0.25">
      <c r="A20" s="2" t="s">
        <v>4</v>
      </c>
      <c r="B20" s="2" t="s">
        <v>17</v>
      </c>
      <c r="C20" s="2" t="s">
        <v>23</v>
      </c>
      <c r="D20" s="2">
        <v>18</v>
      </c>
      <c r="E20" s="2">
        <v>1700</v>
      </c>
      <c r="F20" s="13">
        <v>30.693999999999999</v>
      </c>
      <c r="G20" s="13">
        <v>34.405999999999999</v>
      </c>
      <c r="H20" s="2" t="s">
        <v>27</v>
      </c>
      <c r="I20" s="2" t="s">
        <v>28</v>
      </c>
      <c r="J20" s="9">
        <f t="shared" si="0"/>
        <v>3.0173054277619462E-3</v>
      </c>
      <c r="K20" s="9">
        <f t="shared" si="0"/>
        <v>3.3822053348399527E-3</v>
      </c>
      <c r="L20" s="9">
        <f>'Pl3P '!$F$33*(1.805/($Q$8*2.65*202600))</f>
        <v>5.8615609396986306E-3</v>
      </c>
      <c r="M20" s="9">
        <f t="shared" si="3"/>
        <v>1.2261071702300529E-2</v>
      </c>
      <c r="N20" s="9">
        <f t="shared" si="4"/>
        <v>122.61071702300529</v>
      </c>
    </row>
    <row r="21" spans="1:14" x14ac:dyDescent="0.25">
      <c r="A21" s="15" t="s">
        <v>4</v>
      </c>
      <c r="B21" s="15" t="s">
        <v>17</v>
      </c>
      <c r="C21" s="15" t="s">
        <v>23</v>
      </c>
      <c r="D21" s="15">
        <v>19</v>
      </c>
      <c r="E21" s="15">
        <v>1800</v>
      </c>
      <c r="F21" s="18">
        <v>29.532</v>
      </c>
      <c r="G21" s="18">
        <v>20.504999999999999</v>
      </c>
      <c r="H21" s="15" t="s">
        <v>27</v>
      </c>
      <c r="I21" s="15" t="s">
        <v>28</v>
      </c>
      <c r="J21" s="16">
        <f t="shared" si="0"/>
        <v>2.9030776012466866E-3</v>
      </c>
      <c r="K21" s="16">
        <f t="shared" si="0"/>
        <v>2.0156984360545612E-3</v>
      </c>
      <c r="L21" s="16">
        <f>'Pl3P '!$F$33*(1.805/($Q$8*2.65*202600))</f>
        <v>5.8615609396986306E-3</v>
      </c>
      <c r="M21" s="16">
        <f t="shared" si="3"/>
        <v>1.0780336976999878E-2</v>
      </c>
      <c r="N21" s="16">
        <f t="shared" si="4"/>
        <v>107.80336976999878</v>
      </c>
    </row>
    <row r="22" spans="1:14" x14ac:dyDescent="0.25">
      <c r="A22" s="2" t="s">
        <v>29</v>
      </c>
      <c r="B22" s="2" t="s">
        <v>17</v>
      </c>
      <c r="C22" s="10" t="s">
        <v>11</v>
      </c>
      <c r="D22" s="2">
        <v>1</v>
      </c>
      <c r="E22" s="2">
        <v>0</v>
      </c>
      <c r="F22" s="13">
        <v>31.07</v>
      </c>
      <c r="G22" s="13">
        <v>17.693000000000001</v>
      </c>
      <c r="H22" s="2" t="s">
        <v>46</v>
      </c>
      <c r="I22" s="2" t="s">
        <v>47</v>
      </c>
      <c r="J22" s="9">
        <f t="shared" si="0"/>
        <v>3.0542672717978649E-3</v>
      </c>
      <c r="K22" s="9">
        <f t="shared" si="0"/>
        <v>1.7392710279987007E-3</v>
      </c>
      <c r="L22" s="9">
        <f>'Pl3P '!$F$33*(1.805/($Q$8*2.65*202600))</f>
        <v>5.8615609396986306E-3</v>
      </c>
      <c r="M22" s="9">
        <f t="shared" si="3"/>
        <v>1.0655099239495196E-2</v>
      </c>
      <c r="N22" s="9">
        <f t="shared" si="4"/>
        <v>106.55099239495196</v>
      </c>
    </row>
    <row r="23" spans="1:14" x14ac:dyDescent="0.25">
      <c r="A23" s="2" t="s">
        <v>30</v>
      </c>
      <c r="B23" s="2" t="s">
        <v>17</v>
      </c>
      <c r="C23" s="10" t="s">
        <v>11</v>
      </c>
      <c r="D23" s="2">
        <v>2</v>
      </c>
      <c r="E23" s="2">
        <v>100</v>
      </c>
      <c r="F23" s="13">
        <v>31.524000000000001</v>
      </c>
      <c r="G23" s="13">
        <v>15.499000000000001</v>
      </c>
      <c r="H23" s="2" t="s">
        <v>46</v>
      </c>
      <c r="I23" s="2" t="s">
        <v>47</v>
      </c>
      <c r="J23" s="9">
        <f t="shared" si="0"/>
        <v>3.098896732415703E-3</v>
      </c>
      <c r="K23" s="9">
        <f t="shared" si="0"/>
        <v>1.5235947359380467E-3</v>
      </c>
      <c r="L23" s="9">
        <f>'Pl3P '!$F$33*(1.805/($Q$8*2.65*202600))</f>
        <v>5.8615609396986306E-3</v>
      </c>
      <c r="M23" s="9">
        <f t="shared" si="3"/>
        <v>1.0484052408052381E-2</v>
      </c>
      <c r="N23" s="9">
        <f t="shared" si="4"/>
        <v>104.84052408052381</v>
      </c>
    </row>
    <row r="24" spans="1:14" x14ac:dyDescent="0.25">
      <c r="A24" s="15" t="s">
        <v>31</v>
      </c>
      <c r="B24" s="15" t="s">
        <v>17</v>
      </c>
      <c r="C24" s="20" t="s">
        <v>11</v>
      </c>
      <c r="D24" s="15">
        <v>3</v>
      </c>
      <c r="E24" s="15">
        <v>200</v>
      </c>
      <c r="F24" s="23">
        <v>61.753999999999998</v>
      </c>
      <c r="G24" s="23">
        <v>22.388000000000002</v>
      </c>
      <c r="H24" s="21" t="s">
        <v>46</v>
      </c>
      <c r="I24" s="15" t="s">
        <v>47</v>
      </c>
      <c r="J24" s="16">
        <f t="shared" si="0"/>
        <v>6.0705896717928977E-3</v>
      </c>
      <c r="K24" s="16">
        <f t="shared" si="0"/>
        <v>2.2008025645642291E-3</v>
      </c>
      <c r="L24" s="16">
        <f>'Pl3P '!$F$33*(1.805/($Q$8*2.65*202600))</f>
        <v>5.8615609396986306E-3</v>
      </c>
      <c r="M24" s="16">
        <f t="shared" si="3"/>
        <v>1.4132953176055757E-2</v>
      </c>
      <c r="N24" s="16">
        <f t="shared" si="4"/>
        <v>141.32953176055756</v>
      </c>
    </row>
    <row r="25" spans="1:14" x14ac:dyDescent="0.25">
      <c r="A25" s="15" t="s">
        <v>32</v>
      </c>
      <c r="B25" s="15" t="s">
        <v>17</v>
      </c>
      <c r="C25" s="20" t="s">
        <v>11</v>
      </c>
      <c r="D25" s="15">
        <v>4</v>
      </c>
      <c r="E25" s="15">
        <v>300</v>
      </c>
      <c r="F25" s="23">
        <v>64.525000000000006</v>
      </c>
      <c r="G25" s="23">
        <v>67.558999999999997</v>
      </c>
      <c r="H25" s="21" t="s">
        <v>46</v>
      </c>
      <c r="I25" s="15" t="s">
        <v>47</v>
      </c>
      <c r="J25" s="16">
        <f t="shared" si="0"/>
        <v>6.3429866660044175E-3</v>
      </c>
      <c r="K25" s="16">
        <f t="shared" si="0"/>
        <v>6.64123729048574E-3</v>
      </c>
      <c r="L25" s="16">
        <f>'Pl3P '!$F$33*(1.805/($Q$8*2.65*202600))</f>
        <v>5.8615609396986306E-3</v>
      </c>
      <c r="M25" s="16">
        <f t="shared" si="3"/>
        <v>1.8845784896188787E-2</v>
      </c>
      <c r="N25" s="16">
        <f t="shared" si="4"/>
        <v>188.45784896188786</v>
      </c>
    </row>
    <row r="26" spans="1:14" x14ac:dyDescent="0.25">
      <c r="A26" s="15" t="s">
        <v>33</v>
      </c>
      <c r="B26" s="15" t="s">
        <v>17</v>
      </c>
      <c r="C26" s="20" t="s">
        <v>11</v>
      </c>
      <c r="D26" s="15">
        <v>5</v>
      </c>
      <c r="E26" s="15">
        <v>400</v>
      </c>
      <c r="F26" s="23">
        <v>30.783000000000001</v>
      </c>
      <c r="G26" s="23">
        <v>44.683</v>
      </c>
      <c r="H26" s="21" t="s">
        <v>46</v>
      </c>
      <c r="I26" s="15" t="s">
        <v>47</v>
      </c>
      <c r="J26" s="16">
        <f t="shared" si="0"/>
        <v>3.0260543748874694E-3</v>
      </c>
      <c r="K26" s="16">
        <f t="shared" si="0"/>
        <v>4.3924629708961696E-3</v>
      </c>
      <c r="L26" s="16">
        <f>'Pl3P '!$F$33*(1.805/($Q$8*2.65*202600))</f>
        <v>5.8615609396986306E-3</v>
      </c>
      <c r="M26" s="16">
        <f t="shared" si="3"/>
        <v>1.328007828548227E-2</v>
      </c>
      <c r="N26" s="16">
        <f t="shared" si="4"/>
        <v>132.8007828548227</v>
      </c>
    </row>
    <row r="27" spans="1:14" x14ac:dyDescent="0.25">
      <c r="A27" s="2" t="s">
        <v>34</v>
      </c>
      <c r="B27" s="2" t="s">
        <v>17</v>
      </c>
      <c r="C27" s="10" t="s">
        <v>11</v>
      </c>
      <c r="D27" s="2">
        <v>6</v>
      </c>
      <c r="E27" s="2">
        <v>500</v>
      </c>
      <c r="F27" s="27">
        <v>28.076000000000001</v>
      </c>
      <c r="G27" s="27">
        <v>21.817</v>
      </c>
      <c r="H27" s="25" t="s">
        <v>46</v>
      </c>
      <c r="I27" s="2" t="s">
        <v>47</v>
      </c>
      <c r="J27" s="9">
        <f t="shared" si="0"/>
        <v>2.7599487583841922E-3</v>
      </c>
      <c r="K27" s="9">
        <f t="shared" si="0"/>
        <v>2.1446716790735122E-3</v>
      </c>
      <c r="L27" s="9">
        <f>'Pl3P '!$F$33*(1.805/($Q$8*2.65*202600))</f>
        <v>5.8615609396986306E-3</v>
      </c>
      <c r="M27" s="9">
        <f t="shared" si="3"/>
        <v>1.0766181377156334E-2</v>
      </c>
      <c r="N27" s="9">
        <f t="shared" si="4"/>
        <v>107.66181377156333</v>
      </c>
    </row>
    <row r="28" spans="1:14" x14ac:dyDescent="0.25">
      <c r="A28" s="15" t="s">
        <v>35</v>
      </c>
      <c r="B28" s="15" t="s">
        <v>17</v>
      </c>
      <c r="C28" s="20" t="s">
        <v>11</v>
      </c>
      <c r="D28" s="15">
        <v>7</v>
      </c>
      <c r="E28" s="15">
        <v>600</v>
      </c>
      <c r="F28" s="23">
        <v>50.825000000000003</v>
      </c>
      <c r="G28" s="23">
        <v>19.695</v>
      </c>
      <c r="H28" s="21" t="s">
        <v>46</v>
      </c>
      <c r="I28" s="15" t="s">
        <v>47</v>
      </c>
      <c r="J28" s="16">
        <f t="shared" si="0"/>
        <v>4.9962386253339713E-3</v>
      </c>
      <c r="K28" s="16">
        <f t="shared" si="0"/>
        <v>1.9360731869346298E-3</v>
      </c>
      <c r="L28" s="16">
        <f>'Pl3P '!$F$33*(1.805/($Q$8*2.65*202600))</f>
        <v>5.8615609396986306E-3</v>
      </c>
      <c r="M28" s="16">
        <f t="shared" si="3"/>
        <v>1.2793872751967233E-2</v>
      </c>
      <c r="N28" s="16">
        <f t="shared" si="4"/>
        <v>127.93872751967233</v>
      </c>
    </row>
    <row r="29" spans="1:14" x14ac:dyDescent="0.25">
      <c r="A29" s="15" t="s">
        <v>36</v>
      </c>
      <c r="B29" s="15" t="s">
        <v>17</v>
      </c>
      <c r="C29" s="20" t="s">
        <v>11</v>
      </c>
      <c r="D29" s="15">
        <v>8</v>
      </c>
      <c r="E29" s="15">
        <v>700</v>
      </c>
      <c r="F29" s="23">
        <v>44.107999999999997</v>
      </c>
      <c r="G29" s="23">
        <v>42.216999999999999</v>
      </c>
      <c r="H29" s="21" t="s">
        <v>46</v>
      </c>
      <c r="I29" s="15" t="s">
        <v>47</v>
      </c>
      <c r="J29" s="16">
        <f t="shared" si="0"/>
        <v>4.3359388742986874E-3</v>
      </c>
      <c r="K29" s="16">
        <f t="shared" si="0"/>
        <v>4.1500483235754893E-3</v>
      </c>
      <c r="L29" s="16">
        <f>'Pl3P '!$F$33*(1.805/($Q$8*2.65*202600))</f>
        <v>5.8615609396986306E-3</v>
      </c>
      <c r="M29" s="16">
        <f t="shared" si="3"/>
        <v>1.4347548137572805E-2</v>
      </c>
      <c r="N29" s="16">
        <f t="shared" si="4"/>
        <v>143.47548137572807</v>
      </c>
    </row>
    <row r="30" spans="1:14" x14ac:dyDescent="0.25">
      <c r="A30" s="15" t="s">
        <v>37</v>
      </c>
      <c r="B30" s="15" t="s">
        <v>17</v>
      </c>
      <c r="C30" s="20" t="s">
        <v>11</v>
      </c>
      <c r="D30" s="15">
        <v>9</v>
      </c>
      <c r="E30" s="15">
        <v>800</v>
      </c>
      <c r="F30" s="23">
        <v>91.524000000000001</v>
      </c>
      <c r="G30" s="23">
        <v>29.962</v>
      </c>
      <c r="H30" s="21" t="s">
        <v>46</v>
      </c>
      <c r="I30" s="15" t="s">
        <v>47</v>
      </c>
      <c r="J30" s="16">
        <f t="shared" si="0"/>
        <v>8.997063333892108E-3</v>
      </c>
      <c r="K30" s="16">
        <f t="shared" si="0"/>
        <v>2.9453477952239341E-3</v>
      </c>
      <c r="L30" s="16">
        <f>'Pl3P '!$F$33*(1.805/($Q$8*2.65*202600))</f>
        <v>5.8615609396986306E-3</v>
      </c>
      <c r="M30" s="16">
        <f t="shared" si="3"/>
        <v>1.7803972068814674E-2</v>
      </c>
      <c r="N30" s="16">
        <f t="shared" si="4"/>
        <v>178.03972068814673</v>
      </c>
    </row>
    <row r="31" spans="1:14" x14ac:dyDescent="0.25">
      <c r="A31" s="2" t="s">
        <v>38</v>
      </c>
      <c r="B31" s="2" t="s">
        <v>17</v>
      </c>
      <c r="C31" s="10" t="s">
        <v>11</v>
      </c>
      <c r="D31" s="2">
        <v>10</v>
      </c>
      <c r="E31" s="2">
        <v>900</v>
      </c>
      <c r="F31" s="27">
        <v>40.244999999999997</v>
      </c>
      <c r="G31" s="27">
        <v>36.927999999999997</v>
      </c>
      <c r="H31" s="25" t="s">
        <v>46</v>
      </c>
      <c r="I31" s="2" t="s">
        <v>47</v>
      </c>
      <c r="J31" s="9">
        <f t="shared" si="0"/>
        <v>3.9561952479402985E-3</v>
      </c>
      <c r="K31" s="9">
        <f t="shared" si="0"/>
        <v>3.6301249376553442E-3</v>
      </c>
      <c r="L31" s="9">
        <f>'Pl3P '!$F$33*(1.805/($Q$8*2.65*202600))</f>
        <v>5.8615609396986306E-3</v>
      </c>
      <c r="M31" s="9">
        <f t="shared" si="3"/>
        <v>1.3447881125294273E-2</v>
      </c>
      <c r="N31" s="9">
        <f t="shared" si="4"/>
        <v>134.47881125294273</v>
      </c>
    </row>
    <row r="32" spans="1:14" x14ac:dyDescent="0.25">
      <c r="A32" s="2" t="s">
        <v>39</v>
      </c>
      <c r="B32" s="2" t="s">
        <v>17</v>
      </c>
      <c r="C32" s="10" t="s">
        <v>11</v>
      </c>
      <c r="D32" s="2">
        <v>11</v>
      </c>
      <c r="E32" s="2">
        <v>1000</v>
      </c>
      <c r="F32" s="27">
        <v>49.564999999999998</v>
      </c>
      <c r="G32" s="27">
        <v>23.084</v>
      </c>
      <c r="H32" s="25" t="s">
        <v>46</v>
      </c>
      <c r="I32" s="2" t="s">
        <v>47</v>
      </c>
      <c r="J32" s="9">
        <f t="shared" si="0"/>
        <v>4.8723771267029665E-3</v>
      </c>
      <c r="K32" s="9">
        <f t="shared" si="0"/>
        <v>2.2692212971413554E-3</v>
      </c>
      <c r="L32" s="9">
        <f>'Pl3P '!$F$33*(1.805/($Q$8*2.65*202600))</f>
        <v>5.8615609396986306E-3</v>
      </c>
      <c r="M32" s="9">
        <f t="shared" si="3"/>
        <v>1.3003159363542953E-2</v>
      </c>
      <c r="N32" s="9">
        <f t="shared" si="4"/>
        <v>130.03159363542952</v>
      </c>
    </row>
    <row r="33" spans="1:14" x14ac:dyDescent="0.25">
      <c r="A33" s="2" t="s">
        <v>40</v>
      </c>
      <c r="B33" s="2" t="s">
        <v>17</v>
      </c>
      <c r="C33" s="10" t="s">
        <v>11</v>
      </c>
      <c r="D33" s="2">
        <v>12</v>
      </c>
      <c r="E33" s="2">
        <v>1100</v>
      </c>
      <c r="F33" s="27">
        <v>43.585999999999999</v>
      </c>
      <c r="G33" s="27">
        <v>41.518999999999998</v>
      </c>
      <c r="H33" s="25" t="s">
        <v>46</v>
      </c>
      <c r="I33" s="2" t="s">
        <v>47</v>
      </c>
      <c r="J33" s="9">
        <f t="shared" si="0"/>
        <v>4.2846248248658431E-3</v>
      </c>
      <c r="K33" s="9">
        <f t="shared" si="0"/>
        <v>4.0814329854449802E-3</v>
      </c>
      <c r="L33" s="9">
        <f>'Pl3P '!$F$33*(1.805/($Q$8*2.65*202600))</f>
        <v>5.8615609396986306E-3</v>
      </c>
      <c r="M33" s="9">
        <f t="shared" si="3"/>
        <v>1.4227618750009455E-2</v>
      </c>
      <c r="N33" s="9">
        <f t="shared" si="4"/>
        <v>142.27618750009455</v>
      </c>
    </row>
    <row r="34" spans="1:14" x14ac:dyDescent="0.25">
      <c r="A34" s="2" t="s">
        <v>41</v>
      </c>
      <c r="B34" s="2" t="s">
        <v>17</v>
      </c>
      <c r="C34" s="10" t="s">
        <v>11</v>
      </c>
      <c r="D34" s="2">
        <v>13</v>
      </c>
      <c r="E34" s="2">
        <v>1200</v>
      </c>
      <c r="F34" s="27">
        <v>35.024000000000001</v>
      </c>
      <c r="G34" s="27">
        <v>27.44</v>
      </c>
      <c r="H34" s="25" t="s">
        <v>46</v>
      </c>
      <c r="I34" s="2" t="s">
        <v>47</v>
      </c>
      <c r="J34" s="9">
        <f t="shared" si="0"/>
        <v>3.4429564508351601E-3</v>
      </c>
      <c r="K34" s="9">
        <f t="shared" si="0"/>
        <v>2.6974281924085426E-3</v>
      </c>
      <c r="L34" s="9">
        <f>'Pl3P '!$F$33*(1.805/($Q$8*2.65*202600))</f>
        <v>5.8615609396986306E-3</v>
      </c>
      <c r="M34" s="9">
        <f t="shared" si="3"/>
        <v>1.2001945582942333E-2</v>
      </c>
      <c r="N34" s="9">
        <f t="shared" si="4"/>
        <v>120.01945582942334</v>
      </c>
    </row>
    <row r="35" spans="1:14" x14ac:dyDescent="0.25">
      <c r="A35" s="2" t="s">
        <v>42</v>
      </c>
      <c r="B35" s="2" t="s">
        <v>17</v>
      </c>
      <c r="C35" s="10" t="s">
        <v>11</v>
      </c>
      <c r="D35" s="2">
        <v>14</v>
      </c>
      <c r="E35" s="2">
        <v>1300</v>
      </c>
      <c r="F35" s="27">
        <v>33.296999999999997</v>
      </c>
      <c r="G35" s="27">
        <v>25.681000000000001</v>
      </c>
      <c r="H35" s="25" t="s">
        <v>46</v>
      </c>
      <c r="I35" s="2" t="s">
        <v>47</v>
      </c>
      <c r="J35" s="9">
        <f t="shared" si="0"/>
        <v>3.2731875554893306E-3</v>
      </c>
      <c r="K35" s="9">
        <f t="shared" si="0"/>
        <v>2.5245136082085924E-3</v>
      </c>
      <c r="L35" s="9">
        <f>'Pl3P '!$F$33*(1.805/($Q$8*2.65*202600))</f>
        <v>5.8615609396986306E-3</v>
      </c>
      <c r="M35" s="9">
        <f t="shared" si="3"/>
        <v>1.1659262103396554E-2</v>
      </c>
      <c r="N35" s="9">
        <f t="shared" si="4"/>
        <v>116.59262103396554</v>
      </c>
    </row>
    <row r="36" spans="1:14" x14ac:dyDescent="0.25">
      <c r="A36" s="2" t="s">
        <v>43</v>
      </c>
      <c r="B36" s="2" t="s">
        <v>17</v>
      </c>
      <c r="C36" s="10" t="s">
        <v>11</v>
      </c>
      <c r="D36" s="2">
        <v>15</v>
      </c>
      <c r="E36" s="2">
        <v>1400</v>
      </c>
      <c r="F36" s="27">
        <v>38.189</v>
      </c>
      <c r="G36" s="27">
        <v>22.167999999999999</v>
      </c>
      <c r="H36" s="25" t="s">
        <v>46</v>
      </c>
      <c r="I36" s="2" t="s">
        <v>47</v>
      </c>
      <c r="J36" s="9">
        <f t="shared" si="0"/>
        <v>3.7540847390630403E-3</v>
      </c>
      <c r="K36" s="9">
        <f t="shared" si="0"/>
        <v>2.1791759536921489E-3</v>
      </c>
      <c r="L36" s="9">
        <f>'Pl3P '!$F$33*(1.805/($Q$8*2.65*202600))</f>
        <v>5.8615609396986306E-3</v>
      </c>
      <c r="M36" s="9">
        <f t="shared" si="3"/>
        <v>1.1794821632453819E-2</v>
      </c>
      <c r="N36" s="9">
        <f t="shared" si="4"/>
        <v>117.94821632453819</v>
      </c>
    </row>
    <row r="37" spans="1:14" x14ac:dyDescent="0.25">
      <c r="A37" s="15" t="s">
        <v>44</v>
      </c>
      <c r="B37" s="15" t="s">
        <v>17</v>
      </c>
      <c r="C37" s="20" t="s">
        <v>11</v>
      </c>
      <c r="D37" s="15">
        <v>16</v>
      </c>
      <c r="E37" s="15">
        <v>1500</v>
      </c>
      <c r="F37" s="23">
        <v>71.257999999999996</v>
      </c>
      <c r="G37" s="23">
        <v>25.195</v>
      </c>
      <c r="H37" s="21" t="s">
        <v>46</v>
      </c>
      <c r="I37" s="15" t="s">
        <v>47</v>
      </c>
      <c r="J37" s="16">
        <f t="shared" si="0"/>
        <v>7.0048592614667601E-3</v>
      </c>
      <c r="K37" s="16">
        <f t="shared" si="0"/>
        <v>2.4767384587366338E-3</v>
      </c>
      <c r="L37" s="16">
        <f>'Pl3P '!$F$33*(1.805/($Q$8*2.65*202600))</f>
        <v>5.8615609396986306E-3</v>
      </c>
      <c r="M37" s="16">
        <f t="shared" si="3"/>
        <v>1.5343158659902024E-2</v>
      </c>
      <c r="N37" s="16">
        <f t="shared" si="4"/>
        <v>153.43158659902025</v>
      </c>
    </row>
    <row r="38" spans="1:14" x14ac:dyDescent="0.25">
      <c r="A38" s="15" t="s">
        <v>45</v>
      </c>
      <c r="B38" s="15" t="s">
        <v>17</v>
      </c>
      <c r="C38" s="20" t="s">
        <v>11</v>
      </c>
      <c r="D38" s="15">
        <v>17</v>
      </c>
      <c r="E38" s="15">
        <v>1600</v>
      </c>
      <c r="F38" s="18">
        <v>49.415999999999997</v>
      </c>
      <c r="G38" s="18">
        <v>55.24</v>
      </c>
      <c r="H38" s="15" t="s">
        <v>46</v>
      </c>
      <c r="I38" s="15" t="s">
        <v>47</v>
      </c>
      <c r="J38" s="16">
        <f t="shared" si="0"/>
        <v>4.8577300129759669E-3</v>
      </c>
      <c r="K38" s="16">
        <f t="shared" si="0"/>
        <v>5.4302453844259435E-3</v>
      </c>
      <c r="L38" s="16">
        <f>'Pl3P '!$F$33*(1.805/($Q$8*2.65*202600))</f>
        <v>5.8615609396986306E-3</v>
      </c>
      <c r="M38" s="16">
        <f t="shared" si="3"/>
        <v>1.6149536337100541E-2</v>
      </c>
      <c r="N38" s="16">
        <f t="shared" si="4"/>
        <v>161.4953633710054</v>
      </c>
    </row>
    <row r="40" spans="1:14" x14ac:dyDescent="0.25">
      <c r="E40" s="32" t="s">
        <v>48</v>
      </c>
      <c r="F40" s="14">
        <f>AVERAGE(F3:F6,F8:F10,F13,F18,F20:F21)</f>
        <v>39.231090909090909</v>
      </c>
      <c r="G40" s="14">
        <f>AVERAGE(G3:G6,G8:G10,G13,G18,G20:G21)</f>
        <v>25.518272727272723</v>
      </c>
      <c r="N40" s="14"/>
    </row>
    <row r="41" spans="1:14" x14ac:dyDescent="0.25">
      <c r="E41" s="33" t="s">
        <v>49</v>
      </c>
      <c r="F41" s="14">
        <f>AVERAGE(F22:F23,F27,F31,F34:F36,F38)</f>
        <v>35.855125000000001</v>
      </c>
      <c r="G41" s="14">
        <f>AVERAGE(G22:G23,G27,G31,G34:G36,G38)</f>
        <v>27.808250000000001</v>
      </c>
      <c r="N41" s="14"/>
    </row>
    <row r="42" spans="1:14" x14ac:dyDescent="0.25">
      <c r="N42" s="1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Pl3P </vt:lpstr>
      <vt:lpstr>Pl3C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2021-08-31T13:50:38Z</dcterms:created>
  <dcterms:modified xsi:type="dcterms:W3CDTF">2022-11-13T22:04:01Z</dcterms:modified>
</cp:coreProperties>
</file>