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 Castilla\Documents\Master Thesis\1 Project\1 Manuscript\Thesis\Appendix E. Water in feldspar\"/>
    </mc:Choice>
  </mc:AlternateContent>
  <xr:revisionPtr revIDLastSave="0" documentId="13_ncr:1_{8336E63C-71D6-4ED4-80A2-89A17A29AEBA}" xr6:coauthVersionLast="36" xr6:coauthVersionMax="36" xr10:uidLastSave="{00000000-0000-0000-0000-000000000000}"/>
  <bookViews>
    <workbookView xWindow="0" yWindow="0" windowWidth="25200" windowHeight="11775" xr2:uid="{63C6F8EA-658F-4ED7-A613-2287CD04DEA4}"/>
  </bookViews>
  <sheets>
    <sheet name="Pl2_C" sheetId="1" r:id="rId1"/>
    <sheet name="Pl2_P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F3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" i="1"/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" i="2"/>
  <c r="G36" i="1" l="1"/>
  <c r="G37" i="1"/>
  <c r="G35" i="2"/>
  <c r="G36" i="2"/>
  <c r="G37" i="2"/>
  <c r="F37" i="2"/>
  <c r="F36" i="2"/>
  <c r="F35" i="2"/>
  <c r="M29" i="2" l="1"/>
  <c r="N29" i="2" s="1"/>
  <c r="M32" i="1"/>
  <c r="N32" i="1" s="1"/>
  <c r="M33" i="1"/>
  <c r="N33" i="1" s="1"/>
  <c r="J32" i="1"/>
  <c r="K32" i="1"/>
  <c r="J33" i="1"/>
  <c r="K33" i="1"/>
  <c r="J34" i="1"/>
  <c r="K34" i="1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M27" i="2" s="1"/>
  <c r="N27" i="2" s="1"/>
  <c r="K26" i="2"/>
  <c r="J26" i="2"/>
  <c r="K25" i="2"/>
  <c r="J25" i="2"/>
  <c r="K24" i="2"/>
  <c r="M24" i="2" s="1"/>
  <c r="N24" i="2" s="1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M24" i="1" s="1"/>
  <c r="N24" i="1" s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M9" i="2" l="1"/>
  <c r="N9" i="2" s="1"/>
  <c r="M31" i="2"/>
  <c r="N31" i="2" s="1"/>
  <c r="M6" i="2"/>
  <c r="N6" i="2" s="1"/>
  <c r="M3" i="2"/>
  <c r="N3" i="2" s="1"/>
  <c r="M7" i="2"/>
  <c r="N7" i="2" s="1"/>
  <c r="M11" i="2"/>
  <c r="N11" i="2" s="1"/>
  <c r="M15" i="2"/>
  <c r="N15" i="2" s="1"/>
  <c r="M19" i="2"/>
  <c r="N19" i="2" s="1"/>
  <c r="M23" i="2"/>
  <c r="N23" i="2" s="1"/>
  <c r="M8" i="2"/>
  <c r="N8" i="2" s="1"/>
  <c r="M12" i="2"/>
  <c r="N12" i="2" s="1"/>
  <c r="M20" i="2"/>
  <c r="N20" i="2" s="1"/>
  <c r="M32" i="2"/>
  <c r="N32" i="2" s="1"/>
  <c r="M28" i="2"/>
  <c r="N28" i="2" s="1"/>
  <c r="M21" i="2"/>
  <c r="N21" i="2" s="1"/>
  <c r="M25" i="2"/>
  <c r="N25" i="2" s="1"/>
  <c r="M22" i="2"/>
  <c r="N22" i="2" s="1"/>
  <c r="M28" i="1"/>
  <c r="N28" i="1" s="1"/>
  <c r="M22" i="1"/>
  <c r="N22" i="1" s="1"/>
  <c r="M34" i="1"/>
  <c r="N34" i="1" s="1"/>
  <c r="M23" i="1"/>
  <c r="N23" i="1" s="1"/>
  <c r="M13" i="1"/>
  <c r="N13" i="1" s="1"/>
  <c r="M19" i="1"/>
  <c r="N19" i="1" s="1"/>
  <c r="M25" i="1"/>
  <c r="N25" i="1" s="1"/>
  <c r="M10" i="1"/>
  <c r="N10" i="1" s="1"/>
  <c r="M3" i="1"/>
  <c r="N3" i="1" s="1"/>
  <c r="M15" i="1"/>
  <c r="N15" i="1" s="1"/>
  <c r="M8" i="1"/>
  <c r="N8" i="1" s="1"/>
  <c r="M27" i="1"/>
  <c r="N27" i="1" s="1"/>
  <c r="M4" i="1"/>
  <c r="N4" i="1" s="1"/>
  <c r="M16" i="1"/>
  <c r="N16" i="1" s="1"/>
  <c r="M5" i="1"/>
  <c r="N5" i="1" s="1"/>
  <c r="M17" i="1"/>
  <c r="N17" i="1" s="1"/>
  <c r="M9" i="1"/>
  <c r="N9" i="1" s="1"/>
  <c r="M21" i="1"/>
  <c r="N21" i="1" s="1"/>
  <c r="M6" i="1"/>
  <c r="N6" i="1" s="1"/>
  <c r="M14" i="1"/>
  <c r="N14" i="1" s="1"/>
  <c r="M18" i="1"/>
  <c r="N18" i="1" s="1"/>
  <c r="M29" i="1"/>
  <c r="N29" i="1" s="1"/>
  <c r="M26" i="2"/>
  <c r="N26" i="2" s="1"/>
  <c r="M30" i="2"/>
  <c r="N30" i="2" s="1"/>
  <c r="M16" i="2"/>
  <c r="N16" i="2" s="1"/>
  <c r="M4" i="2"/>
  <c r="N4" i="2" s="1"/>
  <c r="M5" i="2"/>
  <c r="N5" i="2" s="1"/>
  <c r="M13" i="2"/>
  <c r="N13" i="2" s="1"/>
  <c r="M10" i="2"/>
  <c r="N10" i="2" s="1"/>
  <c r="M17" i="2"/>
  <c r="N17" i="2" s="1"/>
  <c r="M14" i="2"/>
  <c r="N14" i="2" s="1"/>
  <c r="M18" i="2"/>
  <c r="N18" i="2" s="1"/>
  <c r="M33" i="2"/>
  <c r="N33" i="2" s="1"/>
  <c r="M7" i="1"/>
  <c r="N7" i="1" s="1"/>
  <c r="M11" i="1"/>
  <c r="N11" i="1" s="1"/>
  <c r="M26" i="1"/>
  <c r="N26" i="1" s="1"/>
  <c r="M30" i="1"/>
  <c r="N30" i="1" s="1"/>
  <c r="M31" i="1"/>
  <c r="N31" i="1" s="1"/>
  <c r="M12" i="1"/>
  <c r="N12" i="1" s="1"/>
  <c r="M20" i="1"/>
  <c r="N20" i="1" s="1"/>
</calcChain>
</file>

<file path=xl/sharedStrings.xml><?xml version="1.0" encoding="utf-8"?>
<sst xmlns="http://schemas.openxmlformats.org/spreadsheetml/2006/main" count="377" uniqueCount="49">
  <si>
    <t>Profile_0</t>
  </si>
  <si>
    <t>Profile_90</t>
  </si>
  <si>
    <t>Sample</t>
  </si>
  <si>
    <t xml:space="preserve">Crystal </t>
  </si>
  <si>
    <t>Name</t>
  </si>
  <si>
    <t>Point</t>
  </si>
  <si>
    <t>Distance</t>
  </si>
  <si>
    <t>Area (cm2)</t>
  </si>
  <si>
    <t>Baseline</t>
  </si>
  <si>
    <t>X</t>
  </si>
  <si>
    <t>Y</t>
  </si>
  <si>
    <t>Z</t>
  </si>
  <si>
    <t>Total water (%)</t>
  </si>
  <si>
    <t>Total water (ppm)</t>
  </si>
  <si>
    <t>c (wt% H2O) = Abstot × 1.805/[t·D·I]</t>
  </si>
  <si>
    <t>NS</t>
  </si>
  <si>
    <t>Abstotal= sum of areas</t>
  </si>
  <si>
    <t>D= 2.65 g/cm3</t>
  </si>
  <si>
    <t>I = 202600 ± 20260 L·mol–1 H2O cm–2</t>
  </si>
  <si>
    <t>t=thickness</t>
  </si>
  <si>
    <t>EW</t>
  </si>
  <si>
    <t>3749-2627</t>
  </si>
  <si>
    <t>3771-2609</t>
  </si>
  <si>
    <t>3739-2588</t>
  </si>
  <si>
    <t>3748-2663</t>
  </si>
  <si>
    <t>EW2</t>
  </si>
  <si>
    <t>3738-2649</t>
  </si>
  <si>
    <t>3727-2552</t>
  </si>
  <si>
    <t xml:space="preserve"> </t>
  </si>
  <si>
    <t>Pl2_C</t>
  </si>
  <si>
    <t>Pl2_P</t>
  </si>
  <si>
    <t>3763-2621</t>
  </si>
  <si>
    <t>3757-2739</t>
  </si>
  <si>
    <t>3741-2568</t>
  </si>
  <si>
    <t>3724-2592</t>
  </si>
  <si>
    <t>3749-2377</t>
  </si>
  <si>
    <t>3760-2609</t>
  </si>
  <si>
    <t>3749-2774</t>
  </si>
  <si>
    <t>3749-2517</t>
  </si>
  <si>
    <t>3749-2692</t>
  </si>
  <si>
    <t>3749-2746</t>
  </si>
  <si>
    <t>CMV8Ad2PM9</t>
  </si>
  <si>
    <t>P_0</t>
  </si>
  <si>
    <t>P_90</t>
  </si>
  <si>
    <t>C_0</t>
  </si>
  <si>
    <t>C_90</t>
  </si>
  <si>
    <t>Average NS</t>
  </si>
  <si>
    <t>Average EW</t>
  </si>
  <si>
    <t>Average EW2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</si>
</sst>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ill="1" applyBorder="1"/>
    <xf numFmtId="0" fontId="0" fillId="0" borderId="0" xfId="0" applyFill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0" fillId="0" borderId="1" xfId="0" applyFill="1" applyBorder="1"/>
    <xf numFmtId="0" fontId="0" fillId="2" borderId="4" xfId="0" applyFill="1" applyBorder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164" fontId="0" fillId="2" borderId="5" xfId="0" applyNumberFormat="1" applyFill="1" applyBorder="1"/>
    <xf numFmtId="164" fontId="0" fillId="2" borderId="1" xfId="0" applyNumberFormat="1" applyFill="1" applyBorder="1"/>
    <xf numFmtId="0" fontId="0" fillId="2" borderId="1" xfId="0" applyFill="1" applyBorder="1"/>
    <xf numFmtId="0" fontId="0" fillId="0" borderId="4" xfId="0" applyFill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64" fontId="0" fillId="0" borderId="5" xfId="0" applyNumberFormat="1" applyFill="1" applyBorder="1"/>
    <xf numFmtId="164" fontId="0" fillId="0" borderId="1" xfId="0" applyNumberFormat="1" applyFill="1" applyBorder="1"/>
    <xf numFmtId="0" fontId="0" fillId="0" borderId="8" xfId="0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164" fontId="0" fillId="0" borderId="9" xfId="0" applyNumberFormat="1" applyFill="1" applyBorder="1"/>
    <xf numFmtId="164" fontId="0" fillId="0" borderId="8" xfId="0" applyNumberFormat="1" applyFill="1" applyBorder="1"/>
    <xf numFmtId="164" fontId="0" fillId="0" borderId="10" xfId="0" applyNumberFormat="1" applyFill="1" applyBorder="1"/>
    <xf numFmtId="164" fontId="0" fillId="0" borderId="11" xfId="0" applyNumberFormat="1" applyFill="1" applyBorder="1"/>
    <xf numFmtId="164" fontId="0" fillId="2" borderId="7" xfId="0" applyNumberFormat="1" applyFill="1" applyBorder="1"/>
    <xf numFmtId="164" fontId="0" fillId="2" borderId="6" xfId="0" applyNumberFormat="1" applyFill="1" applyBorder="1"/>
    <xf numFmtId="0" fontId="0" fillId="2" borderId="6" xfId="0" applyFill="1" applyBorder="1"/>
    <xf numFmtId="0" fontId="1" fillId="0" borderId="10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1"/>
          <c:tx>
            <c:v>Pl1_C_EW</c:v>
          </c:tx>
          <c:spPr>
            <a:ln w="22225" cap="rnd" cmpd="sng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noFill/>
                <a:round/>
              </a:ln>
              <a:effectLst/>
            </c:spPr>
          </c:marker>
          <c:xVal>
            <c:numRef>
              <c:f>Pl2_C!$E$19:$E$34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</c:numRef>
          </c:xVal>
          <c:yVal>
            <c:numRef>
              <c:f>Pl2_C!$N$19:$N$34</c:f>
              <c:numCache>
                <c:formatCode>General</c:formatCode>
                <c:ptCount val="16"/>
                <c:pt idx="0">
                  <c:v>122.50107170202536</c:v>
                </c:pt>
                <c:pt idx="1">
                  <c:v>134.4066614196436</c:v>
                </c:pt>
                <c:pt idx="2">
                  <c:v>207.05557312660258</c:v>
                </c:pt>
                <c:pt idx="3">
                  <c:v>177.65914589297873</c:v>
                </c:pt>
                <c:pt idx="4">
                  <c:v>169.93198591489212</c:v>
                </c:pt>
                <c:pt idx="5">
                  <c:v>169.16020379346205</c:v>
                </c:pt>
                <c:pt idx="6">
                  <c:v>150.58073324186961</c:v>
                </c:pt>
                <c:pt idx="7">
                  <c:v>159.64467055041942</c:v>
                </c:pt>
                <c:pt idx="8">
                  <c:v>157.35000287736881</c:v>
                </c:pt>
                <c:pt idx="9">
                  <c:v>106.63451203017038</c:v>
                </c:pt>
                <c:pt idx="10">
                  <c:v>119.84019107766524</c:v>
                </c:pt>
                <c:pt idx="11">
                  <c:v>119.30321215998917</c:v>
                </c:pt>
                <c:pt idx="12">
                  <c:v>157.35133698648107</c:v>
                </c:pt>
                <c:pt idx="13">
                  <c:v>215.00953165376978</c:v>
                </c:pt>
                <c:pt idx="14">
                  <c:v>107.03808003662256</c:v>
                </c:pt>
                <c:pt idx="15">
                  <c:v>105.62125615942507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C44-4275-B1D6-CEFB12F9C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3136"/>
        <c:axId val="49805216"/>
      </c:scatterChart>
      <c:scatterChart>
        <c:scatterStyle val="lineMarker"/>
        <c:varyColors val="0"/>
        <c:ser>
          <c:idx val="0"/>
          <c:order val="0"/>
          <c:tx>
            <c:v>Pl1_C_NS</c:v>
          </c:tx>
          <c:spPr>
            <a:ln w="2222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noFill/>
                <a:round/>
              </a:ln>
              <a:effectLst/>
            </c:spPr>
          </c:marker>
          <c:xVal>
            <c:numRef>
              <c:f>Pl2_C!$E$3:$E$18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  <c:extLst xmlns:c15="http://schemas.microsoft.com/office/drawing/2012/chart"/>
            </c:numRef>
          </c:xVal>
          <c:yVal>
            <c:numRef>
              <c:f>Pl2_C!$N$3:$N$18</c:f>
              <c:numCache>
                <c:formatCode>General</c:formatCode>
                <c:ptCount val="16"/>
                <c:pt idx="0">
                  <c:v>101.85173086279458</c:v>
                </c:pt>
                <c:pt idx="1">
                  <c:v>99.773188865926699</c:v>
                </c:pt>
                <c:pt idx="2">
                  <c:v>97.412482791820295</c:v>
                </c:pt>
                <c:pt idx="3">
                  <c:v>94.412071398395426</c:v>
                </c:pt>
                <c:pt idx="4">
                  <c:v>103.14314848344168</c:v>
                </c:pt>
                <c:pt idx="5">
                  <c:v>118.87963251685338</c:v>
                </c:pt>
                <c:pt idx="6">
                  <c:v>89.989499691324085</c:v>
                </c:pt>
                <c:pt idx="7">
                  <c:v>145.0308393349566</c:v>
                </c:pt>
                <c:pt idx="8">
                  <c:v>134.90628528217701</c:v>
                </c:pt>
                <c:pt idx="9">
                  <c:v>245.93017854812635</c:v>
                </c:pt>
                <c:pt idx="10">
                  <c:v>215.60587842694048</c:v>
                </c:pt>
                <c:pt idx="11">
                  <c:v>215.77330912052645</c:v>
                </c:pt>
                <c:pt idx="12">
                  <c:v>158.9169140296932</c:v>
                </c:pt>
                <c:pt idx="13">
                  <c:v>130.25958324424957</c:v>
                </c:pt>
                <c:pt idx="14">
                  <c:v>128.86343805829176</c:v>
                </c:pt>
                <c:pt idx="15">
                  <c:v>153.06884673619484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C44-4275-B1D6-CEFB12F9C866}"/>
            </c:ext>
          </c:extLst>
        </c:ser>
        <c:ser>
          <c:idx val="3"/>
          <c:order val="2"/>
          <c:tx>
            <c:v>Pl1_C_EW1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'1Pl14C '!#REF!</c:f>
            </c:numRef>
          </c:xVal>
          <c:yVal>
            <c:numRef>
              <c:f>'1Pl14C '!#REF!</c:f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C44-4275-B1D6-CEFB12F9C866}"/>
            </c:ext>
          </c:extLst>
        </c:ser>
        <c:ser>
          <c:idx val="4"/>
          <c:order val="3"/>
          <c:tx>
            <c:v>Pl1C_EW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'1Pl14C '!#REF!</c:f>
            </c:numRef>
          </c:xVal>
          <c:yVal>
            <c:numRef>
              <c:f>'1Pl14C '!#REF!</c:f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C44-4275-B1D6-CEFB12F9C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884816"/>
        <c:axId val="1678857360"/>
        <c:extLst/>
      </c:scatterChart>
      <c:valAx>
        <c:axId val="49803136"/>
        <c:scaling>
          <c:orientation val="minMax"/>
          <c:max val="1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5216"/>
        <c:crosses val="autoZero"/>
        <c:crossBetween val="midCat"/>
      </c:valAx>
      <c:valAx>
        <c:axId val="49805216"/>
        <c:scaling>
          <c:orientation val="minMax"/>
          <c:max val="7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Water 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3136"/>
        <c:crosses val="autoZero"/>
        <c:crossBetween val="midCat"/>
        <c:majorUnit val="100"/>
        <c:minorUnit val="2"/>
      </c:valAx>
      <c:valAx>
        <c:axId val="1678857360"/>
        <c:scaling>
          <c:orientation val="minMax"/>
          <c:max val="2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84816"/>
        <c:crosses val="max"/>
        <c:crossBetween val="midCat"/>
      </c:valAx>
      <c:valAx>
        <c:axId val="1678884816"/>
        <c:scaling>
          <c:orientation val="minMax"/>
          <c:max val="150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57360"/>
        <c:crosses val="max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PL1_P_EW</c:v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noFill/>
                <a:round/>
              </a:ln>
              <a:effectLst/>
            </c:spPr>
          </c:marker>
          <c:xVal>
            <c:numRef>
              <c:f>Pl2_P!$E$24:$E$33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Pl2_P!$N$24:$N$33</c:f>
              <c:numCache>
                <c:formatCode>General</c:formatCode>
                <c:ptCount val="10"/>
                <c:pt idx="0">
                  <c:v>106.4921616045217</c:v>
                </c:pt>
                <c:pt idx="1">
                  <c:v>119.68638927564406</c:v>
                </c:pt>
                <c:pt idx="2">
                  <c:v>133.27793889692046</c:v>
                </c:pt>
                <c:pt idx="3">
                  <c:v>110.96513116810573</c:v>
                </c:pt>
                <c:pt idx="4">
                  <c:v>96.008974765843035</c:v>
                </c:pt>
                <c:pt idx="5">
                  <c:v>147.57574687034167</c:v>
                </c:pt>
                <c:pt idx="6">
                  <c:v>145.81547020552219</c:v>
                </c:pt>
                <c:pt idx="7">
                  <c:v>120.12418685065784</c:v>
                </c:pt>
                <c:pt idx="8">
                  <c:v>148.2208787686167</c:v>
                </c:pt>
                <c:pt idx="9">
                  <c:v>122.12896933095672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A97-47B1-AACC-6F7E0AAB8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3136"/>
        <c:axId val="49805216"/>
      </c:scatterChart>
      <c:scatterChart>
        <c:scatterStyle val="lineMarker"/>
        <c:varyColors val="0"/>
        <c:ser>
          <c:idx val="0"/>
          <c:order val="0"/>
          <c:tx>
            <c:v>Pl1_P_NS</c:v>
          </c:tx>
          <c:spPr>
            <a:ln w="2222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noFill/>
                <a:round/>
              </a:ln>
              <a:effectLst/>
            </c:spPr>
          </c:marker>
          <c:xVal>
            <c:numRef>
              <c:f>Pl2_P!$E$3:$E$11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  <c:extLst xmlns:c15="http://schemas.microsoft.com/office/drawing/2012/chart"/>
            </c:numRef>
          </c:xVal>
          <c:yVal>
            <c:numRef>
              <c:f>Pl2_P!$N$3:$N$11</c:f>
              <c:numCache>
                <c:formatCode>General</c:formatCode>
                <c:ptCount val="9"/>
                <c:pt idx="0">
                  <c:v>117.57091835185115</c:v>
                </c:pt>
                <c:pt idx="1">
                  <c:v>112.56680946612778</c:v>
                </c:pt>
                <c:pt idx="2">
                  <c:v>117.54861545652025</c:v>
                </c:pt>
                <c:pt idx="3">
                  <c:v>116.17244421128831</c:v>
                </c:pt>
                <c:pt idx="4">
                  <c:v>116.0452351045862</c:v>
                </c:pt>
                <c:pt idx="5">
                  <c:v>127.4362323865481</c:v>
                </c:pt>
                <c:pt idx="6">
                  <c:v>114.60215517336158</c:v>
                </c:pt>
                <c:pt idx="7">
                  <c:v>88.141008913001329</c:v>
                </c:pt>
                <c:pt idx="8">
                  <c:v>126.13688222523368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A97-47B1-AACC-6F7E0AAB8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916864"/>
        <c:axId val="1654913536"/>
        <c:extLst/>
      </c:scatterChart>
      <c:valAx>
        <c:axId val="49803136"/>
        <c:scaling>
          <c:orientation val="minMax"/>
          <c:max val="9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5216"/>
        <c:crosses val="autoZero"/>
        <c:crossBetween val="midCat"/>
        <c:majorUnit val="100"/>
      </c:valAx>
      <c:valAx>
        <c:axId val="49805216"/>
        <c:scaling>
          <c:orientation val="minMax"/>
          <c:max val="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Water 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3136"/>
        <c:crosses val="autoZero"/>
        <c:crossBetween val="midCat"/>
      </c:valAx>
      <c:valAx>
        <c:axId val="165491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16864"/>
        <c:crosses val="max"/>
        <c:crossBetween val="midCat"/>
      </c:valAx>
      <c:valAx>
        <c:axId val="1654916864"/>
        <c:scaling>
          <c:orientation val="minMax"/>
          <c:max val="80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13536"/>
        <c:crosses val="max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409575</xdr:colOff>
      <xdr:row>10</xdr:row>
      <xdr:rowOff>104775</xdr:rowOff>
    </xdr:from>
    <xdr:to>
      <xdr:col>20</xdr:col>
      <xdr:colOff>409575</xdr:colOff>
      <xdr:row>25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DCDFD4-EAAA-4F32-933D-8CF86D6A7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361949</xdr:colOff>
      <xdr:row>11</xdr:row>
      <xdr:rowOff>19050</xdr:rowOff>
    </xdr:from>
    <xdr:to>
      <xdr:col>22</xdr:col>
      <xdr:colOff>57149</xdr:colOff>
      <xdr:row>27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9F2696-6E5C-452D-A68F-9A5798BBE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5332E-461B-4FBE-93ED-65EF46DE9350}">
  <dimension ref="A1:Q37"/>
  <sheetViews>
    <sheetView tabSelected="1" workbookViewId="0">
      <selection activeCell="K37" sqref="K37"/>
    </sheetView>
  </sheetViews>
  <sheetFormatPr defaultColWidth="11.42578125" defaultRowHeight="15" x14ac:dyDescent="0.25"/>
  <cols>
    <col min="1" max="1" width="12.85546875" style="1" bestFit="1" customWidth="1"/>
    <col min="2" max="2" width="8.85546875" style="1" customWidth="1"/>
    <col min="3" max="3" width="9.5703125" style="1" bestFit="1" customWidth="1"/>
    <col min="4" max="4" width="7" style="2" customWidth="1"/>
    <col min="5" max="5" width="10.140625" style="2" customWidth="1"/>
    <col min="6" max="9" width="11.42578125" style="2"/>
    <col min="10" max="12" width="5.5703125" style="2" bestFit="1" customWidth="1"/>
    <col min="13" max="13" width="14.28515625" style="2" customWidth="1"/>
    <col min="14" max="14" width="16.5703125" style="2" customWidth="1"/>
    <col min="15" max="16384" width="11.42578125" style="2"/>
  </cols>
  <sheetData>
    <row r="1" spans="1:17" x14ac:dyDescent="0.25">
      <c r="F1" s="3" t="s">
        <v>0</v>
      </c>
      <c r="G1" s="3" t="s">
        <v>1</v>
      </c>
      <c r="H1" s="3" t="s">
        <v>0</v>
      </c>
      <c r="I1" s="3" t="s">
        <v>1</v>
      </c>
      <c r="J1" s="30" t="s">
        <v>44</v>
      </c>
      <c r="K1" s="30" t="s">
        <v>45</v>
      </c>
      <c r="L1" s="30" t="s">
        <v>43</v>
      </c>
    </row>
    <row r="2" spans="1:17" x14ac:dyDescent="0.25">
      <c r="A2" s="3" t="s">
        <v>2</v>
      </c>
      <c r="B2" s="3" t="s">
        <v>3</v>
      </c>
      <c r="C2" s="4" t="s">
        <v>4</v>
      </c>
      <c r="D2" s="4" t="s">
        <v>5</v>
      </c>
      <c r="E2" s="5" t="s">
        <v>6</v>
      </c>
      <c r="F2" s="5" t="s">
        <v>7</v>
      </c>
      <c r="G2" s="5" t="s">
        <v>7</v>
      </c>
      <c r="H2" s="5" t="s">
        <v>8</v>
      </c>
      <c r="I2" s="5" t="s">
        <v>8</v>
      </c>
      <c r="J2" s="3" t="s">
        <v>11</v>
      </c>
      <c r="K2" s="3" t="s">
        <v>9</v>
      </c>
      <c r="L2" s="3" t="s">
        <v>10</v>
      </c>
      <c r="M2" s="3" t="s">
        <v>12</v>
      </c>
      <c r="N2" s="3" t="s">
        <v>13</v>
      </c>
      <c r="P2" t="s">
        <v>14</v>
      </c>
    </row>
    <row r="3" spans="1:17" x14ac:dyDescent="0.25">
      <c r="A3" s="6" t="s">
        <v>41</v>
      </c>
      <c r="B3" s="13" t="s">
        <v>29</v>
      </c>
      <c r="C3" s="14" t="s">
        <v>15</v>
      </c>
      <c r="D3" s="15">
        <v>1</v>
      </c>
      <c r="E3" s="15">
        <v>0</v>
      </c>
      <c r="F3" s="15">
        <v>27.41</v>
      </c>
      <c r="G3" s="15">
        <v>41.81</v>
      </c>
      <c r="H3" s="14" t="s">
        <v>31</v>
      </c>
      <c r="I3" s="14" t="s">
        <v>32</v>
      </c>
      <c r="J3" s="16">
        <f>(F3)*(1.805/($Q$9*2.65*202600))</f>
        <v>1.8283965383231529E-3</v>
      </c>
      <c r="K3" s="17">
        <f>(G3)*(1.805/($Q$9*2.65*202600))</f>
        <v>2.7889550991350245E-3</v>
      </c>
      <c r="L3" s="17">
        <f>Pl2_P!$G$35*(1.805/($Q$8*2.65*202600))</f>
        <v>5.5678214488212819E-3</v>
      </c>
      <c r="M3" s="17">
        <f>SUM(J3:L3)</f>
        <v>1.0185173086279458E-2</v>
      </c>
      <c r="N3" s="6">
        <f>M3*10000</f>
        <v>101.85173086279458</v>
      </c>
      <c r="P3" t="s">
        <v>16</v>
      </c>
    </row>
    <row r="4" spans="1:17" x14ac:dyDescent="0.25">
      <c r="A4" s="6" t="s">
        <v>41</v>
      </c>
      <c r="B4" s="13" t="s">
        <v>29</v>
      </c>
      <c r="C4" s="14" t="s">
        <v>15</v>
      </c>
      <c r="D4" s="15">
        <v>2</v>
      </c>
      <c r="E4" s="15">
        <v>100</v>
      </c>
      <c r="F4" s="15">
        <v>24.995000000000001</v>
      </c>
      <c r="G4" s="15">
        <v>41.109000000000002</v>
      </c>
      <c r="H4" s="14" t="s">
        <v>31</v>
      </c>
      <c r="I4" s="14" t="s">
        <v>32</v>
      </c>
      <c r="J4" s="16">
        <f t="shared" ref="J4:K25" si="0">(F4)*(1.805/($Q$9*2.65*202600))</f>
        <v>1.6673028630203287E-3</v>
      </c>
      <c r="K4" s="17">
        <f t="shared" si="0"/>
        <v>2.7421945747510578E-3</v>
      </c>
      <c r="L4" s="17">
        <f>Pl2_P!$G$35*(1.805/($Q$8*2.65*202600))</f>
        <v>5.5678214488212819E-3</v>
      </c>
      <c r="M4" s="17">
        <f t="shared" ref="M4:M31" si="1">SUM(J4:L4)</f>
        <v>9.9773188865926697E-3</v>
      </c>
      <c r="N4" s="6">
        <f t="shared" ref="N4:N31" si="2">M4*10000</f>
        <v>99.773188865926699</v>
      </c>
      <c r="P4" t="s">
        <v>17</v>
      </c>
    </row>
    <row r="5" spans="1:17" x14ac:dyDescent="0.25">
      <c r="A5" s="6" t="s">
        <v>41</v>
      </c>
      <c r="B5" s="13" t="s">
        <v>29</v>
      </c>
      <c r="C5" s="14" t="s">
        <v>15</v>
      </c>
      <c r="D5" s="15">
        <v>3</v>
      </c>
      <c r="E5" s="15">
        <v>200</v>
      </c>
      <c r="F5" s="15">
        <v>24.140999999999998</v>
      </c>
      <c r="G5" s="15">
        <v>38.423999999999999</v>
      </c>
      <c r="H5" s="14" t="s">
        <v>31</v>
      </c>
      <c r="I5" s="14" t="s">
        <v>32</v>
      </c>
      <c r="J5" s="16">
        <f t="shared" si="0"/>
        <v>1.6103364039277354E-3</v>
      </c>
      <c r="K5" s="17">
        <f t="shared" si="0"/>
        <v>2.5630904264330105E-3</v>
      </c>
      <c r="L5" s="17">
        <f>Pl2_P!$G$35*(1.805/($Q$8*2.65*202600))</f>
        <v>5.5678214488212819E-3</v>
      </c>
      <c r="M5" s="17">
        <f t="shared" si="1"/>
        <v>9.7412482791820292E-3</v>
      </c>
      <c r="N5" s="6">
        <f t="shared" si="2"/>
        <v>97.412482791820295</v>
      </c>
      <c r="P5" t="s">
        <v>18</v>
      </c>
    </row>
    <row r="6" spans="1:17" x14ac:dyDescent="0.25">
      <c r="A6" s="6" t="s">
        <v>41</v>
      </c>
      <c r="B6" s="13" t="s">
        <v>29</v>
      </c>
      <c r="C6" s="14" t="s">
        <v>15</v>
      </c>
      <c r="D6" s="15">
        <v>4</v>
      </c>
      <c r="E6" s="15">
        <v>300</v>
      </c>
      <c r="F6" s="15">
        <v>20.481000000000002</v>
      </c>
      <c r="G6" s="15">
        <v>37.585999999999999</v>
      </c>
      <c r="H6" s="14" t="s">
        <v>31</v>
      </c>
      <c r="I6" s="14" t="s">
        <v>32</v>
      </c>
      <c r="J6" s="16">
        <f t="shared" si="0"/>
        <v>1.3661944363880516E-3</v>
      </c>
      <c r="K6" s="17">
        <f t="shared" si="0"/>
        <v>2.5071912546302086E-3</v>
      </c>
      <c r="L6" s="17">
        <f>Pl2_P!$G$35*(1.805/($Q$8*2.65*202600))</f>
        <v>5.5678214488212819E-3</v>
      </c>
      <c r="M6" s="17">
        <f t="shared" si="1"/>
        <v>9.4412071398395428E-3</v>
      </c>
      <c r="N6" s="6">
        <f t="shared" si="2"/>
        <v>94.412071398395426</v>
      </c>
    </row>
    <row r="7" spans="1:17" x14ac:dyDescent="0.25">
      <c r="A7" s="6" t="s">
        <v>41</v>
      </c>
      <c r="B7" s="13" t="s">
        <v>29</v>
      </c>
      <c r="C7" s="14" t="s">
        <v>15</v>
      </c>
      <c r="D7" s="15">
        <v>5</v>
      </c>
      <c r="E7" s="15">
        <v>400</v>
      </c>
      <c r="F7" s="15">
        <v>24.672999999999998</v>
      </c>
      <c r="G7" s="15">
        <v>46.482999999999997</v>
      </c>
      <c r="H7" s="14" t="s">
        <v>31</v>
      </c>
      <c r="I7" s="14" t="s">
        <v>32</v>
      </c>
      <c r="J7" s="16">
        <f t="shared" si="0"/>
        <v>1.6458237063132852E-3</v>
      </c>
      <c r="K7" s="17">
        <f t="shared" si="0"/>
        <v>3.100669693209599E-3</v>
      </c>
      <c r="L7" s="17">
        <f>Pl2_P!$G$35*(1.805/($Q$8*2.65*202600))</f>
        <v>5.5678214488212819E-3</v>
      </c>
      <c r="M7" s="17">
        <f t="shared" si="1"/>
        <v>1.0314314848344167E-2</v>
      </c>
      <c r="N7" s="6">
        <f t="shared" si="2"/>
        <v>103.14314848344168</v>
      </c>
      <c r="P7" t="s">
        <v>19</v>
      </c>
    </row>
    <row r="8" spans="1:17" x14ac:dyDescent="0.25">
      <c r="A8" s="6" t="s">
        <v>41</v>
      </c>
      <c r="B8" s="7" t="s">
        <v>29</v>
      </c>
      <c r="C8" s="8" t="s">
        <v>15</v>
      </c>
      <c r="D8" s="9">
        <v>6</v>
      </c>
      <c r="E8" s="9">
        <v>500</v>
      </c>
      <c r="F8" s="9">
        <v>40.406999999999996</v>
      </c>
      <c r="G8" s="9">
        <v>54.34</v>
      </c>
      <c r="H8" s="8" t="s">
        <v>31</v>
      </c>
      <c r="I8" s="8" t="s">
        <v>32</v>
      </c>
      <c r="J8" s="10">
        <f t="shared" si="0"/>
        <v>2.6953673449114784E-3</v>
      </c>
      <c r="K8" s="11">
        <f t="shared" si="0"/>
        <v>3.6247744579525768E-3</v>
      </c>
      <c r="L8" s="11">
        <f>Pl2_P!$G$35*(1.805/($Q$8*2.65*202600))</f>
        <v>5.5678214488212819E-3</v>
      </c>
      <c r="M8" s="11">
        <f t="shared" si="1"/>
        <v>1.1887963251685337E-2</v>
      </c>
      <c r="N8" s="12">
        <f t="shared" si="2"/>
        <v>118.87963251685338</v>
      </c>
      <c r="P8" s="2" t="s">
        <v>30</v>
      </c>
      <c r="Q8">
        <v>4.07E-2</v>
      </c>
    </row>
    <row r="9" spans="1:17" x14ac:dyDescent="0.25">
      <c r="A9" s="6" t="s">
        <v>41</v>
      </c>
      <c r="B9" s="13" t="s">
        <v>29</v>
      </c>
      <c r="C9" s="14" t="s">
        <v>15</v>
      </c>
      <c r="D9" s="15">
        <v>7</v>
      </c>
      <c r="E9" s="15">
        <v>600</v>
      </c>
      <c r="F9" s="15">
        <v>19.399000000000001</v>
      </c>
      <c r="G9" s="15">
        <v>32.037999999999997</v>
      </c>
      <c r="H9" s="14" t="s">
        <v>31</v>
      </c>
      <c r="I9" s="14" t="s">
        <v>32</v>
      </c>
      <c r="J9" s="16">
        <f t="shared" si="0"/>
        <v>1.2940191334159374E-3</v>
      </c>
      <c r="K9" s="17">
        <f t="shared" si="0"/>
        <v>2.1371093868951902E-3</v>
      </c>
      <c r="L9" s="17">
        <f>Pl2_P!$G$35*(1.805/($Q$8*2.65*202600))</f>
        <v>5.5678214488212819E-3</v>
      </c>
      <c r="M9" s="17">
        <f t="shared" si="1"/>
        <v>8.9989499691324089E-3</v>
      </c>
      <c r="N9" s="6">
        <f t="shared" si="2"/>
        <v>89.989499691324085</v>
      </c>
      <c r="P9" s="2" t="s">
        <v>29</v>
      </c>
      <c r="Q9">
        <v>5.04E-2</v>
      </c>
    </row>
    <row r="10" spans="1:17" x14ac:dyDescent="0.25">
      <c r="A10" s="6" t="s">
        <v>41</v>
      </c>
      <c r="B10" s="7" t="s">
        <v>29</v>
      </c>
      <c r="C10" s="8" t="s">
        <v>15</v>
      </c>
      <c r="D10" s="9">
        <v>8</v>
      </c>
      <c r="E10" s="9">
        <v>700</v>
      </c>
      <c r="F10" s="9">
        <v>63.445</v>
      </c>
      <c r="G10" s="9">
        <v>70.506</v>
      </c>
      <c r="H10" s="8" t="s">
        <v>31</v>
      </c>
      <c r="I10" s="8" t="s">
        <v>32</v>
      </c>
      <c r="J10" s="10">
        <f t="shared" si="0"/>
        <v>4.2321276312992494E-3</v>
      </c>
      <c r="K10" s="11">
        <f t="shared" si="0"/>
        <v>4.7031348533751261E-3</v>
      </c>
      <c r="L10" s="11">
        <f>Pl2_P!$G$35*(1.805/($Q$8*2.65*202600))</f>
        <v>5.5678214488212819E-3</v>
      </c>
      <c r="M10" s="11">
        <f t="shared" si="1"/>
        <v>1.4503083933495659E-2</v>
      </c>
      <c r="N10" s="12">
        <f t="shared" si="2"/>
        <v>145.0308393349566</v>
      </c>
    </row>
    <row r="11" spans="1:17" x14ac:dyDescent="0.25">
      <c r="A11" s="6" t="s">
        <v>41</v>
      </c>
      <c r="B11" s="7" t="s">
        <v>29</v>
      </c>
      <c r="C11" s="8" t="s">
        <v>15</v>
      </c>
      <c r="D11" s="9">
        <v>9</v>
      </c>
      <c r="E11" s="9">
        <v>800</v>
      </c>
      <c r="F11" s="9">
        <v>49.21</v>
      </c>
      <c r="G11" s="9">
        <v>69.563000000000002</v>
      </c>
      <c r="H11" s="8" t="s">
        <v>31</v>
      </c>
      <c r="I11" s="8" t="s">
        <v>32</v>
      </c>
      <c r="J11" s="10">
        <f t="shared" si="0"/>
        <v>3.2825754706633475E-3</v>
      </c>
      <c r="K11" s="11">
        <f t="shared" si="0"/>
        <v>4.6402316087330716E-3</v>
      </c>
      <c r="L11" s="11">
        <f>Pl2_P!$G$35*(1.805/($Q$8*2.65*202600))</f>
        <v>5.5678214488212819E-3</v>
      </c>
      <c r="M11" s="11">
        <f t="shared" si="1"/>
        <v>1.34906285282177E-2</v>
      </c>
      <c r="N11" s="12">
        <f t="shared" si="2"/>
        <v>134.90628528217701</v>
      </c>
    </row>
    <row r="12" spans="1:17" x14ac:dyDescent="0.25">
      <c r="A12" s="6" t="s">
        <v>41</v>
      </c>
      <c r="B12" s="7" t="s">
        <v>29</v>
      </c>
      <c r="C12" s="8" t="s">
        <v>15</v>
      </c>
      <c r="D12" s="9">
        <v>10</v>
      </c>
      <c r="E12" s="9">
        <v>900</v>
      </c>
      <c r="F12" s="9">
        <v>144.375</v>
      </c>
      <c r="G12" s="9">
        <v>140.83699999999999</v>
      </c>
      <c r="H12" s="8" t="s">
        <v>31</v>
      </c>
      <c r="I12" s="8" t="s">
        <v>32</v>
      </c>
      <c r="J12" s="10">
        <f t="shared" si="0"/>
        <v>9.6306001539731914E-3</v>
      </c>
      <c r="K12" s="11">
        <f t="shared" si="0"/>
        <v>9.3945962520181631E-3</v>
      </c>
      <c r="L12" s="11">
        <f>Pl2_P!$G$35*(1.805/($Q$8*2.65*202600))</f>
        <v>5.5678214488212819E-3</v>
      </c>
      <c r="M12" s="11">
        <f t="shared" si="1"/>
        <v>2.4593017854812636E-2</v>
      </c>
      <c r="N12" s="12">
        <f t="shared" si="2"/>
        <v>245.93017854812635</v>
      </c>
    </row>
    <row r="13" spans="1:17" ht="15.75" thickBot="1" x14ac:dyDescent="0.3">
      <c r="A13" s="6" t="s">
        <v>41</v>
      </c>
      <c r="B13" s="7" t="s">
        <v>29</v>
      </c>
      <c r="C13" s="8" t="s">
        <v>15</v>
      </c>
      <c r="D13" s="9">
        <v>11</v>
      </c>
      <c r="E13" s="9">
        <v>1000</v>
      </c>
      <c r="F13" s="9">
        <v>110.38500000000001</v>
      </c>
      <c r="G13" s="9">
        <v>129.36699999999999</v>
      </c>
      <c r="H13" s="8" t="s">
        <v>31</v>
      </c>
      <c r="I13" s="8" t="s">
        <v>32</v>
      </c>
      <c r="J13" s="27">
        <f t="shared" si="0"/>
        <v>7.3632817177235032E-3</v>
      </c>
      <c r="K13" s="28">
        <f t="shared" si="0"/>
        <v>8.6294846761492631E-3</v>
      </c>
      <c r="L13" s="28">
        <f>Pl2_P!$G$35*(1.805/($Q$8*2.65*202600))</f>
        <v>5.5678214488212819E-3</v>
      </c>
      <c r="M13" s="28">
        <f t="shared" si="1"/>
        <v>2.1560587842694049E-2</v>
      </c>
      <c r="N13" s="29">
        <f t="shared" si="2"/>
        <v>215.60587842694048</v>
      </c>
    </row>
    <row r="14" spans="1:17" x14ac:dyDescent="0.25">
      <c r="A14" s="6" t="s">
        <v>41</v>
      </c>
      <c r="B14" s="13" t="s">
        <v>29</v>
      </c>
      <c r="C14" s="14" t="s">
        <v>15</v>
      </c>
      <c r="D14" s="15">
        <v>12</v>
      </c>
      <c r="E14" s="15">
        <v>1100</v>
      </c>
      <c r="F14" s="15">
        <v>57.2</v>
      </c>
      <c r="G14" s="15">
        <v>182.803</v>
      </c>
      <c r="H14" s="14" t="s">
        <v>31</v>
      </c>
      <c r="I14" s="14" t="s">
        <v>32</v>
      </c>
      <c r="J14" s="23">
        <f t="shared" si="0"/>
        <v>3.8155520610027123E-3</v>
      </c>
      <c r="K14" s="24">
        <f t="shared" si="0"/>
        <v>1.219395740222865E-2</v>
      </c>
      <c r="L14" s="24">
        <f>Pl2_P!$G$35*(1.805/($Q$8*2.65*202600))</f>
        <v>5.5678214488212819E-3</v>
      </c>
      <c r="M14" s="24">
        <f t="shared" si="1"/>
        <v>2.1577330912052644E-2</v>
      </c>
      <c r="N14" s="18">
        <f t="shared" si="2"/>
        <v>215.77330912052645</v>
      </c>
    </row>
    <row r="15" spans="1:17" x14ac:dyDescent="0.25">
      <c r="A15" s="6" t="s">
        <v>41</v>
      </c>
      <c r="B15" s="13" t="s">
        <v>29</v>
      </c>
      <c r="C15" s="14" t="s">
        <v>15</v>
      </c>
      <c r="D15" s="15">
        <v>13</v>
      </c>
      <c r="E15" s="15">
        <v>1200</v>
      </c>
      <c r="F15" s="15">
        <v>66.849000000000004</v>
      </c>
      <c r="G15" s="15">
        <v>87.918999999999997</v>
      </c>
      <c r="H15" s="14" t="s">
        <v>31</v>
      </c>
      <c r="I15" s="14" t="s">
        <v>32</v>
      </c>
      <c r="J15" s="16">
        <f t="shared" si="0"/>
        <v>4.4591930022022785E-3</v>
      </c>
      <c r="K15" s="17">
        <f t="shared" si="0"/>
        <v>5.8646769519457593E-3</v>
      </c>
      <c r="L15" s="17">
        <f>Pl2_P!$G$35*(1.805/($Q$8*2.65*202600))</f>
        <v>5.5678214488212819E-3</v>
      </c>
      <c r="M15" s="17">
        <f t="shared" si="1"/>
        <v>1.5891691402969321E-2</v>
      </c>
      <c r="N15" s="6">
        <f t="shared" si="2"/>
        <v>158.9169140296932</v>
      </c>
    </row>
    <row r="16" spans="1:17" x14ac:dyDescent="0.25">
      <c r="A16" s="6" t="s">
        <v>41</v>
      </c>
      <c r="B16" s="13" t="s">
        <v>29</v>
      </c>
      <c r="C16" s="14" t="s">
        <v>15</v>
      </c>
      <c r="D16" s="15">
        <v>14</v>
      </c>
      <c r="E16" s="15">
        <v>1300</v>
      </c>
      <c r="F16" s="15">
        <v>42.204000000000001</v>
      </c>
      <c r="G16" s="15">
        <v>69.602999999999994</v>
      </c>
      <c r="H16" s="14" t="s">
        <v>31</v>
      </c>
      <c r="I16" s="14" t="s">
        <v>32</v>
      </c>
      <c r="J16" s="16">
        <f t="shared" si="0"/>
        <v>2.815237048646127E-3</v>
      </c>
      <c r="K16" s="17">
        <f t="shared" si="0"/>
        <v>4.6428998269575483E-3</v>
      </c>
      <c r="L16" s="17">
        <f>Pl2_P!$G$35*(1.805/($Q$8*2.65*202600))</f>
        <v>5.5678214488212819E-3</v>
      </c>
      <c r="M16" s="17">
        <f t="shared" si="1"/>
        <v>1.3025958324424956E-2</v>
      </c>
      <c r="N16" s="6">
        <f t="shared" si="2"/>
        <v>130.25958324424957</v>
      </c>
    </row>
    <row r="17" spans="1:14" x14ac:dyDescent="0.25">
      <c r="A17" s="6" t="s">
        <v>41</v>
      </c>
      <c r="B17" s="13" t="s">
        <v>29</v>
      </c>
      <c r="C17" s="14" t="s">
        <v>15</v>
      </c>
      <c r="D17" s="15">
        <v>15</v>
      </c>
      <c r="E17" s="15">
        <v>1400</v>
      </c>
      <c r="F17" s="15">
        <v>44.335999999999999</v>
      </c>
      <c r="G17" s="15">
        <v>65.378</v>
      </c>
      <c r="H17" s="14" t="s">
        <v>31</v>
      </c>
      <c r="I17" s="14" t="s">
        <v>32</v>
      </c>
      <c r="J17" s="16">
        <f t="shared" si="0"/>
        <v>2.9574530800107733E-3</v>
      </c>
      <c r="K17" s="17">
        <f t="shared" si="0"/>
        <v>4.361069276997121E-3</v>
      </c>
      <c r="L17" s="17">
        <f>Pl2_P!$G$35*(1.805/($Q$8*2.65*202600))</f>
        <v>5.5678214488212819E-3</v>
      </c>
      <c r="M17" s="17">
        <f t="shared" si="1"/>
        <v>1.2886343805829176E-2</v>
      </c>
      <c r="N17" s="6">
        <f t="shared" si="2"/>
        <v>128.86343805829176</v>
      </c>
    </row>
    <row r="18" spans="1:14" x14ac:dyDescent="0.25">
      <c r="A18" s="6" t="s">
        <v>41</v>
      </c>
      <c r="B18" s="7" t="s">
        <v>29</v>
      </c>
      <c r="C18" s="8" t="s">
        <v>15</v>
      </c>
      <c r="D18" s="9">
        <v>16</v>
      </c>
      <c r="E18" s="9">
        <v>1500</v>
      </c>
      <c r="F18" s="9">
        <v>65.762</v>
      </c>
      <c r="G18" s="9">
        <v>80.239000000000004</v>
      </c>
      <c r="H18" s="8" t="s">
        <v>31</v>
      </c>
      <c r="I18" s="8" t="s">
        <v>32</v>
      </c>
      <c r="J18" s="10">
        <f t="shared" si="0"/>
        <v>4.3866841719521045E-3</v>
      </c>
      <c r="K18" s="11">
        <f t="shared" si="0"/>
        <v>5.3523790528460947E-3</v>
      </c>
      <c r="L18" s="11">
        <f>Pl2_P!$G$35*(1.805/($Q$8*2.65*202600))</f>
        <v>5.5678214488212819E-3</v>
      </c>
      <c r="M18" s="11">
        <f t="shared" si="1"/>
        <v>1.5306884673619483E-2</v>
      </c>
      <c r="N18" s="12">
        <f t="shared" si="2"/>
        <v>153.06884673619484</v>
      </c>
    </row>
    <row r="19" spans="1:14" x14ac:dyDescent="0.25">
      <c r="A19" s="6" t="s">
        <v>41</v>
      </c>
      <c r="B19" s="13" t="s">
        <v>29</v>
      </c>
      <c r="C19" s="14" t="s">
        <v>20</v>
      </c>
      <c r="D19" s="15">
        <v>1</v>
      </c>
      <c r="E19" s="15">
        <v>0</v>
      </c>
      <c r="F19" s="15">
        <v>28.271999999999998</v>
      </c>
      <c r="G19" s="15">
        <v>71.903999999999996</v>
      </c>
      <c r="H19" s="14" t="s">
        <v>33</v>
      </c>
      <c r="I19" s="14" t="s">
        <v>34</v>
      </c>
      <c r="J19" s="16">
        <f t="shared" si="0"/>
        <v>1.8858966410606412E-3</v>
      </c>
      <c r="K19" s="17">
        <f t="shared" si="0"/>
        <v>4.796389080320612E-3</v>
      </c>
      <c r="L19" s="17">
        <f>Pl2_P!$G$35*(1.805/($Q$8*2.65*202600))</f>
        <v>5.5678214488212819E-3</v>
      </c>
      <c r="M19" s="17">
        <f t="shared" si="1"/>
        <v>1.2250107170202536E-2</v>
      </c>
      <c r="N19" s="6">
        <f t="shared" si="2"/>
        <v>122.50107170202536</v>
      </c>
    </row>
    <row r="20" spans="1:14" x14ac:dyDescent="0.25">
      <c r="A20" s="6" t="s">
        <v>41</v>
      </c>
      <c r="B20" s="13" t="s">
        <v>29</v>
      </c>
      <c r="C20" s="14" t="s">
        <v>20</v>
      </c>
      <c r="D20" s="15">
        <v>2</v>
      </c>
      <c r="E20" s="15">
        <v>100</v>
      </c>
      <c r="F20" s="15">
        <v>38.216999999999999</v>
      </c>
      <c r="G20" s="15">
        <v>79.807000000000002</v>
      </c>
      <c r="H20" s="14" t="s">
        <v>33</v>
      </c>
      <c r="I20" s="14" t="s">
        <v>34</v>
      </c>
      <c r="J20" s="25">
        <f t="shared" si="0"/>
        <v>2.5492823971213401E-3</v>
      </c>
      <c r="K20" s="26">
        <f t="shared" si="0"/>
        <v>5.3235622960217388E-3</v>
      </c>
      <c r="L20" s="26">
        <f>Pl2_P!$G$35*(1.805/($Q$8*2.65*202600))</f>
        <v>5.5678214488212819E-3</v>
      </c>
      <c r="M20" s="17">
        <f t="shared" si="1"/>
        <v>1.3440666141964361E-2</v>
      </c>
      <c r="N20" s="6">
        <f t="shared" si="2"/>
        <v>134.4066614196436</v>
      </c>
    </row>
    <row r="21" spans="1:14" x14ac:dyDescent="0.25">
      <c r="A21" s="6" t="s">
        <v>41</v>
      </c>
      <c r="B21" s="7" t="s">
        <v>29</v>
      </c>
      <c r="C21" s="8" t="s">
        <v>20</v>
      </c>
      <c r="D21" s="9">
        <v>3</v>
      </c>
      <c r="E21" s="9">
        <v>200</v>
      </c>
      <c r="F21" s="9">
        <v>93.903999999999996</v>
      </c>
      <c r="G21" s="9">
        <v>133.03</v>
      </c>
      <c r="H21" s="8" t="s">
        <v>33</v>
      </c>
      <c r="I21" s="8" t="s">
        <v>34</v>
      </c>
      <c r="J21" s="19">
        <f t="shared" si="0"/>
        <v>6.2639091037831936E-3</v>
      </c>
      <c r="K21" s="20">
        <f t="shared" si="0"/>
        <v>8.8738267600557835E-3</v>
      </c>
      <c r="L21" s="20">
        <f>Pl2_P!$G$35*(1.805/($Q$8*2.65*202600))</f>
        <v>5.5678214488212819E-3</v>
      </c>
      <c r="M21" s="11">
        <f t="shared" si="1"/>
        <v>2.0705557312660258E-2</v>
      </c>
      <c r="N21" s="12">
        <f t="shared" si="2"/>
        <v>207.05557312660258</v>
      </c>
    </row>
    <row r="22" spans="1:14" x14ac:dyDescent="0.25">
      <c r="A22" s="6" t="s">
        <v>41</v>
      </c>
      <c r="B22" s="7" t="s">
        <v>29</v>
      </c>
      <c r="C22" s="8" t="s">
        <v>20</v>
      </c>
      <c r="D22" s="9">
        <v>4</v>
      </c>
      <c r="E22" s="9">
        <v>300</v>
      </c>
      <c r="F22" s="9">
        <v>69.007000000000005</v>
      </c>
      <c r="G22" s="9">
        <v>113.858</v>
      </c>
      <c r="H22" s="8" t="s">
        <v>33</v>
      </c>
      <c r="I22" s="8" t="s">
        <v>34</v>
      </c>
      <c r="J22" s="19">
        <f t="shared" si="0"/>
        <v>4.603143375412835E-3</v>
      </c>
      <c r="K22" s="20">
        <f t="shared" si="0"/>
        <v>7.5949497650637555E-3</v>
      </c>
      <c r="L22" s="20">
        <f>Pl2_P!$G$35*(1.805/($Q$8*2.65*202600))</f>
        <v>5.5678214488212819E-3</v>
      </c>
      <c r="M22" s="11">
        <f t="shared" si="1"/>
        <v>1.7765914589297872E-2</v>
      </c>
      <c r="N22" s="12">
        <f t="shared" si="2"/>
        <v>177.65914589297873</v>
      </c>
    </row>
    <row r="23" spans="1:14" x14ac:dyDescent="0.25">
      <c r="A23" s="6" t="s">
        <v>41</v>
      </c>
      <c r="B23" s="7" t="s">
        <v>29</v>
      </c>
      <c r="C23" s="8" t="s">
        <v>20</v>
      </c>
      <c r="D23" s="9">
        <v>5</v>
      </c>
      <c r="E23" s="9">
        <v>400</v>
      </c>
      <c r="F23" s="9">
        <v>63.411000000000001</v>
      </c>
      <c r="G23" s="9">
        <v>107.87</v>
      </c>
      <c r="H23" s="8" t="s">
        <v>33</v>
      </c>
      <c r="I23" s="8" t="s">
        <v>34</v>
      </c>
      <c r="J23" s="19">
        <f t="shared" si="0"/>
        <v>4.2298596458084439E-3</v>
      </c>
      <c r="K23" s="20">
        <f t="shared" si="0"/>
        <v>7.1955174968594861E-3</v>
      </c>
      <c r="L23" s="20">
        <f>Pl2_P!$G$35*(1.805/($Q$8*2.65*202600))</f>
        <v>5.5678214488212819E-3</v>
      </c>
      <c r="M23" s="11">
        <f t="shared" si="1"/>
        <v>1.6993198591489213E-2</v>
      </c>
      <c r="N23" s="12">
        <f t="shared" si="2"/>
        <v>169.93198591489212</v>
      </c>
    </row>
    <row r="24" spans="1:14" x14ac:dyDescent="0.25">
      <c r="A24" s="6" t="s">
        <v>41</v>
      </c>
      <c r="B24" s="7" t="s">
        <v>29</v>
      </c>
      <c r="C24" s="8" t="s">
        <v>20</v>
      </c>
      <c r="D24" s="9">
        <v>6</v>
      </c>
      <c r="E24" s="9">
        <v>500</v>
      </c>
      <c r="F24" s="9">
        <v>62.030999999999999</v>
      </c>
      <c r="G24" s="9">
        <v>108.093</v>
      </c>
      <c r="H24" s="8" t="s">
        <v>33</v>
      </c>
      <c r="I24" s="8" t="s">
        <v>34</v>
      </c>
      <c r="J24" s="10">
        <f t="shared" si="0"/>
        <v>4.137806117063973E-3</v>
      </c>
      <c r="K24" s="11">
        <f t="shared" si="0"/>
        <v>7.2103928134609474E-3</v>
      </c>
      <c r="L24" s="11">
        <f>Pl2_P!$G$35*(1.805/($Q$8*2.65*202600))</f>
        <v>5.5678214488212819E-3</v>
      </c>
      <c r="M24" s="11">
        <f t="shared" si="1"/>
        <v>1.6916020379346204E-2</v>
      </c>
      <c r="N24" s="12">
        <f t="shared" si="2"/>
        <v>169.16020379346205</v>
      </c>
    </row>
    <row r="25" spans="1:14" x14ac:dyDescent="0.25">
      <c r="A25" s="6" t="s">
        <v>41</v>
      </c>
      <c r="B25" s="7" t="s">
        <v>29</v>
      </c>
      <c r="C25" s="8" t="s">
        <v>20</v>
      </c>
      <c r="D25" s="9">
        <v>7</v>
      </c>
      <c r="E25" s="9">
        <v>600</v>
      </c>
      <c r="F25" s="9">
        <v>45.698</v>
      </c>
      <c r="G25" s="9">
        <v>96.572999999999993</v>
      </c>
      <c r="H25" s="8" t="s">
        <v>33</v>
      </c>
      <c r="I25" s="8" t="s">
        <v>34</v>
      </c>
      <c r="J25" s="10">
        <f t="shared" si="0"/>
        <v>3.04830591055423E-3</v>
      </c>
      <c r="K25" s="11">
        <f t="shared" si="0"/>
        <v>6.4419459648114496E-3</v>
      </c>
      <c r="L25" s="11">
        <f>Pl2_P!$G$35*(1.805/($Q$8*2.65*202600))</f>
        <v>5.5678214488212819E-3</v>
      </c>
      <c r="M25" s="11">
        <f t="shared" si="1"/>
        <v>1.505807332418696E-2</v>
      </c>
      <c r="N25" s="12">
        <f t="shared" si="2"/>
        <v>150.58073324186961</v>
      </c>
    </row>
    <row r="26" spans="1:14" x14ac:dyDescent="0.25">
      <c r="A26" s="6" t="s">
        <v>41</v>
      </c>
      <c r="B26" s="7" t="s">
        <v>29</v>
      </c>
      <c r="C26" s="8" t="s">
        <v>20</v>
      </c>
      <c r="D26" s="9">
        <v>8</v>
      </c>
      <c r="E26" s="9">
        <v>700</v>
      </c>
      <c r="F26" s="9">
        <v>56.043999999999997</v>
      </c>
      <c r="G26" s="9">
        <v>99.814999999999998</v>
      </c>
      <c r="H26" s="8" t="s">
        <v>35</v>
      </c>
      <c r="I26" s="8" t="s">
        <v>34</v>
      </c>
      <c r="J26" s="10">
        <f t="shared" ref="J26:K31" si="3">(F26)*(1.805/($Q$9*2.65*202600))</f>
        <v>3.7384405543153146E-3</v>
      </c>
      <c r="K26" s="11">
        <f t="shared" si="3"/>
        <v>6.658205051905345E-3</v>
      </c>
      <c r="L26" s="11">
        <f>Pl2_P!$G$35*(1.805/($Q$8*2.65*202600))</f>
        <v>5.5678214488212819E-3</v>
      </c>
      <c r="M26" s="11">
        <f t="shared" si="1"/>
        <v>1.5964467055041943E-2</v>
      </c>
      <c r="N26" s="12">
        <f t="shared" si="2"/>
        <v>159.64467055041942</v>
      </c>
    </row>
    <row r="27" spans="1:14" x14ac:dyDescent="0.25">
      <c r="A27" s="6" t="s">
        <v>41</v>
      </c>
      <c r="B27" s="7" t="s">
        <v>29</v>
      </c>
      <c r="C27" s="8" t="s">
        <v>20</v>
      </c>
      <c r="D27" s="9">
        <v>9</v>
      </c>
      <c r="E27" s="9">
        <v>800</v>
      </c>
      <c r="F27" s="9">
        <v>50.359000000000002</v>
      </c>
      <c r="G27" s="9">
        <v>102.06</v>
      </c>
      <c r="H27" s="8" t="s">
        <v>35</v>
      </c>
      <c r="I27" s="8" t="s">
        <v>36</v>
      </c>
      <c r="J27" s="10">
        <f t="shared" si="3"/>
        <v>3.3592200391614614E-3</v>
      </c>
      <c r="K27" s="11">
        <f t="shared" si="3"/>
        <v>6.8079587997541399E-3</v>
      </c>
      <c r="L27" s="11">
        <f>Pl2_P!$G$35*(1.805/($Q$8*2.65*202600))</f>
        <v>5.5678214488212819E-3</v>
      </c>
      <c r="M27" s="11">
        <f t="shared" si="1"/>
        <v>1.5735000287736882E-2</v>
      </c>
      <c r="N27" s="12">
        <f t="shared" si="2"/>
        <v>157.35000287736881</v>
      </c>
    </row>
    <row r="28" spans="1:14" x14ac:dyDescent="0.25">
      <c r="A28" s="6" t="s">
        <v>41</v>
      </c>
      <c r="B28" s="13" t="s">
        <v>29</v>
      </c>
      <c r="C28" s="14" t="s">
        <v>20</v>
      </c>
      <c r="D28" s="15">
        <v>10</v>
      </c>
      <c r="E28" s="15">
        <v>900</v>
      </c>
      <c r="F28" s="15">
        <v>21.753</v>
      </c>
      <c r="G28" s="15">
        <v>54.637</v>
      </c>
      <c r="H28" s="14" t="s">
        <v>35</v>
      </c>
      <c r="I28" s="14" t="s">
        <v>36</v>
      </c>
      <c r="J28" s="16">
        <f t="shared" si="3"/>
        <v>1.4510437759264335E-3</v>
      </c>
      <c r="K28" s="17">
        <f t="shared" si="3"/>
        <v>3.6445859782693216E-3</v>
      </c>
      <c r="L28" s="17">
        <f>Pl2_P!$G$35*(1.805/($Q$8*2.65*202600))</f>
        <v>5.5678214488212819E-3</v>
      </c>
      <c r="M28" s="17">
        <f t="shared" si="1"/>
        <v>1.0663451203017038E-2</v>
      </c>
      <c r="N28" s="6">
        <f t="shared" si="2"/>
        <v>106.63451203017038</v>
      </c>
    </row>
    <row r="29" spans="1:14" x14ac:dyDescent="0.25">
      <c r="A29" s="6" t="s">
        <v>41</v>
      </c>
      <c r="B29" s="7" t="s">
        <v>29</v>
      </c>
      <c r="C29" s="8" t="s">
        <v>20</v>
      </c>
      <c r="D29" s="9">
        <v>11</v>
      </c>
      <c r="E29" s="9">
        <v>1000</v>
      </c>
      <c r="F29" s="9">
        <v>45.220999999999997</v>
      </c>
      <c r="G29" s="9">
        <v>50.966000000000001</v>
      </c>
      <c r="H29" s="8" t="s">
        <v>37</v>
      </c>
      <c r="I29" s="8" t="s">
        <v>36</v>
      </c>
      <c r="J29" s="10">
        <f t="shared" si="3"/>
        <v>3.0164874082273365E-3</v>
      </c>
      <c r="K29" s="11">
        <f t="shared" si="3"/>
        <v>3.3997102507179063E-3</v>
      </c>
      <c r="L29" s="11">
        <f>Pl2_P!$G$35*(1.805/($Q$8*2.65*202600))</f>
        <v>5.5678214488212819E-3</v>
      </c>
      <c r="M29" s="11">
        <f t="shared" si="1"/>
        <v>1.1984019107766523E-2</v>
      </c>
      <c r="N29" s="12">
        <f t="shared" si="2"/>
        <v>119.84019107766524</v>
      </c>
    </row>
    <row r="30" spans="1:14" x14ac:dyDescent="0.25">
      <c r="A30" s="6" t="s">
        <v>41</v>
      </c>
      <c r="B30" s="7" t="s">
        <v>29</v>
      </c>
      <c r="C30" s="8" t="s">
        <v>20</v>
      </c>
      <c r="D30" s="9">
        <v>12</v>
      </c>
      <c r="E30" s="9">
        <v>1100</v>
      </c>
      <c r="F30" s="9">
        <v>42.414999999999999</v>
      </c>
      <c r="G30" s="9">
        <v>52.966999999999999</v>
      </c>
      <c r="H30" s="8" t="s">
        <v>38</v>
      </c>
      <c r="I30" s="8" t="s">
        <v>36</v>
      </c>
      <c r="J30" s="10">
        <f t="shared" si="3"/>
        <v>2.8293118997802453E-3</v>
      </c>
      <c r="K30" s="11">
        <f t="shared" si="3"/>
        <v>3.5331878673973889E-3</v>
      </c>
      <c r="L30" s="11">
        <f>Pl2_P!$G$35*(1.805/($Q$8*2.65*202600))</f>
        <v>5.5678214488212819E-3</v>
      </c>
      <c r="M30" s="11">
        <f t="shared" si="1"/>
        <v>1.1930321215998917E-2</v>
      </c>
      <c r="N30" s="12">
        <f t="shared" si="2"/>
        <v>119.30321215998917</v>
      </c>
    </row>
    <row r="31" spans="1:14" x14ac:dyDescent="0.25">
      <c r="A31" s="6" t="s">
        <v>41</v>
      </c>
      <c r="B31" s="7" t="s">
        <v>29</v>
      </c>
      <c r="C31" s="8" t="s">
        <v>20</v>
      </c>
      <c r="D31" s="9">
        <v>13</v>
      </c>
      <c r="E31" s="9">
        <v>1200</v>
      </c>
      <c r="F31" s="9">
        <v>70.174000000000007</v>
      </c>
      <c r="G31" s="9">
        <v>82.247</v>
      </c>
      <c r="H31" s="8" t="s">
        <v>39</v>
      </c>
      <c r="I31" s="8" t="s">
        <v>36</v>
      </c>
      <c r="J31" s="10">
        <f t="shared" si="3"/>
        <v>4.6809886421119639E-3</v>
      </c>
      <c r="K31" s="11">
        <f t="shared" si="3"/>
        <v>5.4863236077148615E-3</v>
      </c>
      <c r="L31" s="11">
        <f>Pl2_P!$G$35*(1.805/($Q$8*2.65*202600))</f>
        <v>5.5678214488212819E-3</v>
      </c>
      <c r="M31" s="11">
        <f t="shared" si="1"/>
        <v>1.5735133698648106E-2</v>
      </c>
      <c r="N31" s="12">
        <f t="shared" si="2"/>
        <v>157.35133698648107</v>
      </c>
    </row>
    <row r="32" spans="1:14" x14ac:dyDescent="0.25">
      <c r="A32" s="6" t="s">
        <v>41</v>
      </c>
      <c r="B32" s="7" t="s">
        <v>29</v>
      </c>
      <c r="C32" s="8" t="s">
        <v>20</v>
      </c>
      <c r="D32" s="9">
        <v>14</v>
      </c>
      <c r="E32" s="9">
        <v>1300</v>
      </c>
      <c r="F32" s="9">
        <v>112.61499999999999</v>
      </c>
      <c r="G32" s="9">
        <v>126.24299999999999</v>
      </c>
      <c r="H32" s="8" t="s">
        <v>39</v>
      </c>
      <c r="I32" s="8" t="s">
        <v>36</v>
      </c>
      <c r="J32" s="10">
        <f t="shared" ref="J32:J34" si="4">(F32)*(1.805/($Q$9*2.65*202600))</f>
        <v>7.512034883738119E-3</v>
      </c>
      <c r="K32" s="11">
        <f t="shared" ref="K32:K34" si="5">(G32)*(1.805/($Q$9*2.65*202600))</f>
        <v>8.4210968328175765E-3</v>
      </c>
      <c r="L32" s="11">
        <f>Pl2_P!$G$35*(1.805/($Q$8*2.65*202600))</f>
        <v>5.5678214488212819E-3</v>
      </c>
      <c r="M32" s="11">
        <f t="shared" ref="M32:M34" si="6">SUM(J32:L32)</f>
        <v>2.1500953165376979E-2</v>
      </c>
      <c r="N32" s="12">
        <f t="shared" ref="N32:N34" si="7">M32*10000</f>
        <v>215.00953165376978</v>
      </c>
    </row>
    <row r="33" spans="1:14" x14ac:dyDescent="0.25">
      <c r="A33" s="6" t="s">
        <v>41</v>
      </c>
      <c r="B33" s="13" t="s">
        <v>29</v>
      </c>
      <c r="C33" s="14" t="s">
        <v>20</v>
      </c>
      <c r="D33" s="15">
        <v>15</v>
      </c>
      <c r="E33" s="15">
        <v>1400</v>
      </c>
      <c r="F33" s="15">
        <v>31.97</v>
      </c>
      <c r="G33" s="15">
        <v>45.024999999999999</v>
      </c>
      <c r="H33" s="14" t="s">
        <v>40</v>
      </c>
      <c r="I33" s="14" t="s">
        <v>36</v>
      </c>
      <c r="J33" s="16">
        <f t="shared" si="4"/>
        <v>2.1325734159135788E-3</v>
      </c>
      <c r="K33" s="17">
        <f t="shared" si="5"/>
        <v>3.0034131389273968E-3</v>
      </c>
      <c r="L33" s="17">
        <f>Pl2_P!$G$35*(1.805/($Q$8*2.65*202600))</f>
        <v>5.5678214488212819E-3</v>
      </c>
      <c r="M33" s="17">
        <f t="shared" si="6"/>
        <v>1.0703808003662257E-2</v>
      </c>
      <c r="N33" s="6">
        <f t="shared" si="7"/>
        <v>107.03808003662256</v>
      </c>
    </row>
    <row r="34" spans="1:14" x14ac:dyDescent="0.25">
      <c r="A34" s="6" t="s">
        <v>41</v>
      </c>
      <c r="B34" s="13" t="s">
        <v>29</v>
      </c>
      <c r="C34" s="14" t="s">
        <v>20</v>
      </c>
      <c r="D34" s="15">
        <v>16</v>
      </c>
      <c r="E34" s="15">
        <v>1500</v>
      </c>
      <c r="F34" s="15">
        <v>30.802</v>
      </c>
      <c r="G34" s="15">
        <v>44.069000000000003</v>
      </c>
      <c r="H34" s="14" t="s">
        <v>40</v>
      </c>
      <c r="I34" s="14" t="s">
        <v>36</v>
      </c>
      <c r="J34" s="16">
        <f t="shared" si="4"/>
        <v>2.054661443758838E-3</v>
      </c>
      <c r="K34" s="17">
        <f t="shared" si="5"/>
        <v>2.939642723362387E-3</v>
      </c>
      <c r="L34" s="17">
        <f>Pl2_P!$G$35*(1.805/($Q$8*2.65*202600))</f>
        <v>5.5678214488212819E-3</v>
      </c>
      <c r="M34" s="17">
        <f t="shared" si="6"/>
        <v>1.0562125615942507E-2</v>
      </c>
      <c r="N34" s="6">
        <f t="shared" si="7"/>
        <v>105.62125615942507</v>
      </c>
    </row>
    <row r="36" spans="1:14" x14ac:dyDescent="0.25">
      <c r="E36" s="2" t="s">
        <v>46</v>
      </c>
      <c r="F36" s="2">
        <f>AVERAGE(F3:F7,F9,F14:F17)</f>
        <v>35.168799999999997</v>
      </c>
      <c r="G36" s="2">
        <f>AVERAGE(G3:G7,G9,G14:G17)</f>
        <v>64.315300000000008</v>
      </c>
    </row>
    <row r="37" spans="1:14" x14ac:dyDescent="0.25">
      <c r="E37" s="2" t="s">
        <v>47</v>
      </c>
      <c r="F37" s="2">
        <f>AVERAGE(F19:F20,F28,F33:F34)</f>
        <v>30.202800000000003</v>
      </c>
      <c r="G37" s="2">
        <f>AVERAGE(G19:G20,G28,G33:G34)</f>
        <v>59.0884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E91A-7EDB-4C5F-9256-87BA306E38FD}">
  <dimension ref="A1:Q38"/>
  <sheetViews>
    <sheetView topLeftCell="A19" workbookViewId="0">
      <selection activeCell="M35" sqref="M35:N38"/>
    </sheetView>
  </sheetViews>
  <sheetFormatPr defaultColWidth="11.42578125" defaultRowHeight="15" x14ac:dyDescent="0.25"/>
  <cols>
    <col min="1" max="1" width="12.85546875" style="1" bestFit="1" customWidth="1"/>
    <col min="2" max="2" width="8.85546875" style="1" customWidth="1"/>
    <col min="3" max="3" width="9.5703125" style="1" bestFit="1" customWidth="1"/>
    <col min="4" max="4" width="7" style="2" customWidth="1"/>
    <col min="5" max="5" width="10.140625" style="2" customWidth="1"/>
    <col min="6" max="9" width="11.42578125" style="2"/>
    <col min="10" max="12" width="5.5703125" style="2" bestFit="1" customWidth="1"/>
    <col min="13" max="13" width="15.140625" style="2" customWidth="1"/>
    <col min="14" max="14" width="16.5703125" style="2" customWidth="1"/>
    <col min="15" max="15" width="5.5703125" style="2" customWidth="1"/>
    <col min="16" max="16384" width="11.42578125" style="2"/>
  </cols>
  <sheetData>
    <row r="1" spans="1:17" x14ac:dyDescent="0.25">
      <c r="F1" s="3" t="s">
        <v>0</v>
      </c>
      <c r="G1" s="3" t="s">
        <v>1</v>
      </c>
      <c r="H1" s="3" t="s">
        <v>0</v>
      </c>
      <c r="I1" s="3" t="s">
        <v>1</v>
      </c>
      <c r="J1" s="30" t="s">
        <v>42</v>
      </c>
      <c r="K1" s="30" t="s">
        <v>43</v>
      </c>
      <c r="L1" s="31" t="s">
        <v>44</v>
      </c>
    </row>
    <row r="2" spans="1:17" x14ac:dyDescent="0.25">
      <c r="A2" s="3" t="s">
        <v>2</v>
      </c>
      <c r="B2" s="3" t="s">
        <v>3</v>
      </c>
      <c r="C2" s="4" t="s">
        <v>4</v>
      </c>
      <c r="D2" s="4" t="s">
        <v>5</v>
      </c>
      <c r="E2" s="5" t="s">
        <v>6</v>
      </c>
      <c r="F2" s="5" t="s">
        <v>7</v>
      </c>
      <c r="G2" s="5" t="s">
        <v>7</v>
      </c>
      <c r="H2" s="5" t="s">
        <v>8</v>
      </c>
      <c r="I2" s="5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P2" t="s">
        <v>14</v>
      </c>
    </row>
    <row r="3" spans="1:17" x14ac:dyDescent="0.25">
      <c r="A3" s="6" t="s">
        <v>41</v>
      </c>
      <c r="B3" s="13" t="s">
        <v>30</v>
      </c>
      <c r="C3" s="14" t="s">
        <v>15</v>
      </c>
      <c r="D3" s="15">
        <v>1</v>
      </c>
      <c r="E3" s="15">
        <v>0</v>
      </c>
      <c r="F3" s="15">
        <v>50.179000000000002</v>
      </c>
      <c r="G3" s="15">
        <v>67.763000000000005</v>
      </c>
      <c r="H3" s="14" t="s">
        <v>21</v>
      </c>
      <c r="I3" s="14" t="s">
        <v>22</v>
      </c>
      <c r="J3" s="16">
        <f t="shared" ref="J3:K27" si="0">(F3)*(1.805/($Q$8*2.65*202600))</f>
        <v>4.1449517955878664E-3</v>
      </c>
      <c r="K3" s="17">
        <f t="shared" si="0"/>
        <v>5.5974485048410809E-3</v>
      </c>
      <c r="L3" s="17">
        <f>Pl2_C!$F$37*(1.805/($Q$9*2.65*202600))</f>
        <v>2.0146915347561667E-3</v>
      </c>
      <c r="M3" s="17">
        <f>SUM(J3:L3)</f>
        <v>1.1757091835185115E-2</v>
      </c>
      <c r="N3" s="6">
        <f>M3*10000</f>
        <v>117.57091835185115</v>
      </c>
      <c r="P3" t="s">
        <v>16</v>
      </c>
    </row>
    <row r="4" spans="1:17" x14ac:dyDescent="0.25">
      <c r="A4" s="6" t="s">
        <v>41</v>
      </c>
      <c r="B4" s="13" t="s">
        <v>30</v>
      </c>
      <c r="C4" s="14" t="s">
        <v>15</v>
      </c>
      <c r="D4" s="15">
        <v>2</v>
      </c>
      <c r="E4" s="15">
        <v>100</v>
      </c>
      <c r="F4" s="15">
        <v>48.811</v>
      </c>
      <c r="G4" s="15">
        <v>63.073</v>
      </c>
      <c r="H4" s="14" t="s">
        <v>21</v>
      </c>
      <c r="I4" s="14" t="s">
        <v>22</v>
      </c>
      <c r="J4" s="16">
        <f t="shared" si="0"/>
        <v>4.0319504592446912E-3</v>
      </c>
      <c r="K4" s="17">
        <f t="shared" si="0"/>
        <v>5.2100389526119192E-3</v>
      </c>
      <c r="L4" s="17">
        <f>Pl2_C!$F$37*(1.805/($Q$9*2.65*202600))</f>
        <v>2.0146915347561667E-3</v>
      </c>
      <c r="M4" s="17">
        <f t="shared" ref="M4:M33" si="1">SUM(J4:L4)</f>
        <v>1.1256680946612778E-2</v>
      </c>
      <c r="N4" s="6">
        <f t="shared" ref="N4:N33" si="2">M4*10000</f>
        <v>112.56680946612778</v>
      </c>
      <c r="P4" t="s">
        <v>17</v>
      </c>
    </row>
    <row r="5" spans="1:17" x14ac:dyDescent="0.25">
      <c r="A5" s="6" t="s">
        <v>41</v>
      </c>
      <c r="B5" s="13" t="s">
        <v>30</v>
      </c>
      <c r="C5" s="14" t="s">
        <v>15</v>
      </c>
      <c r="D5" s="15">
        <v>3</v>
      </c>
      <c r="E5" s="15">
        <v>200</v>
      </c>
      <c r="F5" s="15">
        <v>48.265000000000001</v>
      </c>
      <c r="G5" s="15">
        <v>69.650000000000006</v>
      </c>
      <c r="H5" s="14" t="s">
        <v>21</v>
      </c>
      <c r="I5" s="14" t="s">
        <v>22</v>
      </c>
      <c r="J5" s="16">
        <f t="shared" si="0"/>
        <v>3.9868490486866691E-3</v>
      </c>
      <c r="K5" s="17">
        <f t="shared" si="0"/>
        <v>5.7533209622091892E-3</v>
      </c>
      <c r="L5" s="17">
        <f>Pl2_C!$F$37*(1.805/($Q$9*2.65*202600))</f>
        <v>2.0146915347561667E-3</v>
      </c>
      <c r="M5" s="17">
        <f t="shared" si="1"/>
        <v>1.1754861545652025E-2</v>
      </c>
      <c r="N5" s="6">
        <f t="shared" si="2"/>
        <v>117.54861545652025</v>
      </c>
      <c r="P5" t="s">
        <v>18</v>
      </c>
    </row>
    <row r="6" spans="1:17" x14ac:dyDescent="0.25">
      <c r="A6" s="6" t="s">
        <v>41</v>
      </c>
      <c r="B6" s="13" t="s">
        <v>30</v>
      </c>
      <c r="C6" s="14" t="s">
        <v>15</v>
      </c>
      <c r="D6" s="15">
        <v>4</v>
      </c>
      <c r="E6" s="15">
        <v>300</v>
      </c>
      <c r="F6" s="15">
        <v>46.475000000000001</v>
      </c>
      <c r="G6" s="15">
        <v>69.774000000000001</v>
      </c>
      <c r="H6" s="14" t="s">
        <v>21</v>
      </c>
      <c r="I6" s="14" t="s">
        <v>22</v>
      </c>
      <c r="J6" s="16">
        <f t="shared" si="0"/>
        <v>3.8389891129744732E-3</v>
      </c>
      <c r="K6" s="17">
        <f t="shared" si="0"/>
        <v>5.7635637733981903E-3</v>
      </c>
      <c r="L6" s="17">
        <f>Pl2_C!$F$37*(1.805/($Q$9*2.65*202600))</f>
        <v>2.0146915347561667E-3</v>
      </c>
      <c r="M6" s="17">
        <f t="shared" si="1"/>
        <v>1.161724442112883E-2</v>
      </c>
      <c r="N6" s="6">
        <f t="shared" si="2"/>
        <v>116.17244421128831</v>
      </c>
    </row>
    <row r="7" spans="1:17" x14ac:dyDescent="0.25">
      <c r="A7" s="6" t="s">
        <v>41</v>
      </c>
      <c r="B7" s="13" t="s">
        <v>30</v>
      </c>
      <c r="C7" s="14" t="s">
        <v>15</v>
      </c>
      <c r="D7" s="15">
        <v>5</v>
      </c>
      <c r="E7" s="15">
        <v>400</v>
      </c>
      <c r="F7" s="15">
        <v>47.902999999999999</v>
      </c>
      <c r="G7" s="15">
        <v>68.191999999999993</v>
      </c>
      <c r="H7" s="14" t="s">
        <v>21</v>
      </c>
      <c r="I7" s="14" t="s">
        <v>22</v>
      </c>
      <c r="J7" s="16">
        <f t="shared" si="0"/>
        <v>3.9569466482800688E-3</v>
      </c>
      <c r="K7" s="17">
        <f t="shared" si="0"/>
        <v>5.6328853274223833E-3</v>
      </c>
      <c r="L7" s="17">
        <f>Pl2_C!$F$37*(1.805/($Q$9*2.65*202600))</f>
        <v>2.0146915347561667E-3</v>
      </c>
      <c r="M7" s="17">
        <f t="shared" si="1"/>
        <v>1.160452351045862E-2</v>
      </c>
      <c r="N7" s="6">
        <f t="shared" si="2"/>
        <v>116.0452351045862</v>
      </c>
      <c r="P7" t="s">
        <v>19</v>
      </c>
    </row>
    <row r="8" spans="1:17" x14ac:dyDescent="0.25">
      <c r="A8" s="6" t="s">
        <v>41</v>
      </c>
      <c r="B8" s="13" t="s">
        <v>30</v>
      </c>
      <c r="C8" s="14" t="s">
        <v>15</v>
      </c>
      <c r="D8" s="15">
        <v>6</v>
      </c>
      <c r="E8" s="15">
        <v>500</v>
      </c>
      <c r="F8" s="15">
        <v>55.220999999999997</v>
      </c>
      <c r="G8" s="15">
        <v>74.664000000000001</v>
      </c>
      <c r="H8" s="14" t="s">
        <v>21</v>
      </c>
      <c r="I8" s="14" t="s">
        <v>22</v>
      </c>
      <c r="J8" s="16">
        <f t="shared" si="0"/>
        <v>4.5614377150632246E-3</v>
      </c>
      <c r="K8" s="17">
        <f t="shared" si="0"/>
        <v>6.1674939888354185E-3</v>
      </c>
      <c r="L8" s="17">
        <f>Pl2_C!$F$37*(1.805/($Q$9*2.65*202600))</f>
        <v>2.0146915347561667E-3</v>
      </c>
      <c r="M8" s="17">
        <f t="shared" si="1"/>
        <v>1.274362323865481E-2</v>
      </c>
      <c r="N8" s="6">
        <f t="shared" si="2"/>
        <v>127.4362323865481</v>
      </c>
      <c r="P8" s="2" t="s">
        <v>30</v>
      </c>
      <c r="Q8">
        <v>4.07E-2</v>
      </c>
    </row>
    <row r="9" spans="1:17" x14ac:dyDescent="0.25">
      <c r="A9" s="6" t="s">
        <v>41</v>
      </c>
      <c r="B9" s="13" t="s">
        <v>30</v>
      </c>
      <c r="C9" s="14" t="s">
        <v>15</v>
      </c>
      <c r="D9" s="15">
        <v>7</v>
      </c>
      <c r="E9" s="15">
        <v>600</v>
      </c>
      <c r="F9" s="15">
        <v>43.180999999999997</v>
      </c>
      <c r="G9" s="15">
        <v>71.167000000000002</v>
      </c>
      <c r="H9" s="14" t="s">
        <v>21</v>
      </c>
      <c r="I9" s="14" t="s">
        <v>22</v>
      </c>
      <c r="J9" s="16">
        <f t="shared" si="0"/>
        <v>3.5668937899376164E-3</v>
      </c>
      <c r="K9" s="17">
        <f t="shared" si="0"/>
        <v>5.8786301926423744E-3</v>
      </c>
      <c r="L9" s="17">
        <f>Pl2_C!$F$37*(1.805/($Q$9*2.65*202600))</f>
        <v>2.0146915347561667E-3</v>
      </c>
      <c r="M9" s="17">
        <f t="shared" si="1"/>
        <v>1.1460215517336158E-2</v>
      </c>
      <c r="N9" s="6">
        <f t="shared" si="2"/>
        <v>114.60215517336158</v>
      </c>
      <c r="P9" s="2" t="s">
        <v>29</v>
      </c>
      <c r="Q9">
        <v>5.04E-2</v>
      </c>
    </row>
    <row r="10" spans="1:17" x14ac:dyDescent="0.25">
      <c r="A10" s="6" t="s">
        <v>41</v>
      </c>
      <c r="B10" s="13" t="s">
        <v>30</v>
      </c>
      <c r="C10" s="14" t="s">
        <v>15</v>
      </c>
      <c r="D10" s="15">
        <v>8</v>
      </c>
      <c r="E10" s="15">
        <v>700</v>
      </c>
      <c r="F10" s="15">
        <v>32.924999999999997</v>
      </c>
      <c r="G10" s="15">
        <v>49.389000000000003</v>
      </c>
      <c r="H10" s="14" t="s">
        <v>21</v>
      </c>
      <c r="I10" s="14" t="s">
        <v>22</v>
      </c>
      <c r="J10" s="16">
        <f t="shared" si="0"/>
        <v>2.7197141806279616E-3</v>
      </c>
      <c r="K10" s="17">
        <f t="shared" si="0"/>
        <v>4.0796951759160035E-3</v>
      </c>
      <c r="L10" s="17">
        <f>Pl2_C!$F$37*(1.805/($Q$9*2.65*202600))</f>
        <v>2.0146915347561667E-3</v>
      </c>
      <c r="M10" s="17">
        <f t="shared" si="1"/>
        <v>8.8141008913001327E-3</v>
      </c>
      <c r="N10" s="6">
        <f t="shared" si="2"/>
        <v>88.141008913001329</v>
      </c>
    </row>
    <row r="11" spans="1:17" x14ac:dyDescent="0.25">
      <c r="A11" s="6" t="s">
        <v>41</v>
      </c>
      <c r="B11" s="13" t="s">
        <v>30</v>
      </c>
      <c r="C11" s="14" t="s">
        <v>15</v>
      </c>
      <c r="D11" s="15">
        <v>9</v>
      </c>
      <c r="E11" s="15">
        <v>800</v>
      </c>
      <c r="F11" s="15">
        <v>55.344999999999999</v>
      </c>
      <c r="G11" s="15">
        <v>72.966999999999999</v>
      </c>
      <c r="H11" s="14" t="s">
        <v>21</v>
      </c>
      <c r="I11" s="14" t="s">
        <v>22</v>
      </c>
      <c r="J11" s="16">
        <f t="shared" si="0"/>
        <v>4.5716805262522265E-3</v>
      </c>
      <c r="K11" s="17">
        <f t="shared" si="0"/>
        <v>6.0273161615149737E-3</v>
      </c>
      <c r="L11" s="17">
        <f>Pl2_C!$F$37*(1.805/($Q$9*2.65*202600))</f>
        <v>2.0146915347561667E-3</v>
      </c>
      <c r="M11" s="17">
        <f t="shared" si="1"/>
        <v>1.2613688222523367E-2</v>
      </c>
      <c r="N11" s="6">
        <f t="shared" si="2"/>
        <v>126.13688222523368</v>
      </c>
    </row>
    <row r="12" spans="1:17" x14ac:dyDescent="0.25">
      <c r="A12" s="6" t="s">
        <v>41</v>
      </c>
      <c r="B12" s="13" t="s">
        <v>30</v>
      </c>
      <c r="C12" s="14" t="s">
        <v>20</v>
      </c>
      <c r="D12" s="15">
        <v>1</v>
      </c>
      <c r="E12" s="15">
        <v>0</v>
      </c>
      <c r="F12" s="15">
        <v>48.959000000000003</v>
      </c>
      <c r="G12" s="15">
        <v>62.817</v>
      </c>
      <c r="H12" s="14" t="s">
        <v>23</v>
      </c>
      <c r="I12" s="14" t="s">
        <v>24</v>
      </c>
      <c r="J12" s="16">
        <f t="shared" si="0"/>
        <v>4.0441757500186606E-3</v>
      </c>
      <c r="K12" s="17">
        <f t="shared" si="0"/>
        <v>5.1888925037055942E-3</v>
      </c>
      <c r="L12" s="17">
        <f>Pl2_C!$F$37*(1.805/($Q$9*2.65*202600))</f>
        <v>2.0146915347561667E-3</v>
      </c>
      <c r="M12" s="17">
        <f t="shared" si="1"/>
        <v>1.1247759788480421E-2</v>
      </c>
      <c r="N12" s="6">
        <f t="shared" si="2"/>
        <v>112.47759788480421</v>
      </c>
    </row>
    <row r="13" spans="1:17" x14ac:dyDescent="0.25">
      <c r="A13" s="6" t="s">
        <v>41</v>
      </c>
      <c r="B13" s="13" t="s">
        <v>30</v>
      </c>
      <c r="C13" s="14" t="s">
        <v>20</v>
      </c>
      <c r="D13" s="15">
        <v>2</v>
      </c>
      <c r="E13" s="15">
        <v>100</v>
      </c>
      <c r="F13" s="15">
        <v>42.521000000000001</v>
      </c>
      <c r="G13" s="15">
        <v>67.691999999999993</v>
      </c>
      <c r="H13" s="14" t="s">
        <v>23</v>
      </c>
      <c r="I13" s="14" t="s">
        <v>24</v>
      </c>
      <c r="J13" s="16">
        <f t="shared" si="0"/>
        <v>3.5123756013509971E-3</v>
      </c>
      <c r="K13" s="17">
        <f t="shared" si="0"/>
        <v>5.5915836694022166E-3</v>
      </c>
      <c r="L13" s="17">
        <f>Pl2_C!$F$37*(1.805/($Q$9*2.65*202600))</f>
        <v>2.0146915347561667E-3</v>
      </c>
      <c r="M13" s="17">
        <f t="shared" si="1"/>
        <v>1.111865080550938E-2</v>
      </c>
      <c r="N13" s="6">
        <f t="shared" si="2"/>
        <v>111.18650805509381</v>
      </c>
    </row>
    <row r="14" spans="1:17" x14ac:dyDescent="0.25">
      <c r="A14" s="6" t="s">
        <v>41</v>
      </c>
      <c r="B14" s="13" t="s">
        <v>30</v>
      </c>
      <c r="C14" s="14" t="s">
        <v>20</v>
      </c>
      <c r="D14" s="15">
        <v>3</v>
      </c>
      <c r="E14" s="15">
        <v>200</v>
      </c>
      <c r="F14" s="15">
        <v>72.552000000000007</v>
      </c>
      <c r="G14" s="15">
        <v>69.929000000000002</v>
      </c>
      <c r="H14" s="14" t="s">
        <v>23</v>
      </c>
      <c r="I14" s="14" t="s">
        <v>24</v>
      </c>
      <c r="J14" s="16">
        <f t="shared" si="0"/>
        <v>5.9930357853582358E-3</v>
      </c>
      <c r="K14" s="17">
        <f t="shared" si="0"/>
        <v>5.7763672873844419E-3</v>
      </c>
      <c r="L14" s="17">
        <f>Pl2_C!$F$37*(1.805/($Q$9*2.65*202600))</f>
        <v>2.0146915347561667E-3</v>
      </c>
      <c r="M14" s="17">
        <f t="shared" si="1"/>
        <v>1.3784094607498845E-2</v>
      </c>
      <c r="N14" s="6">
        <f t="shared" si="2"/>
        <v>137.84094607498844</v>
      </c>
    </row>
    <row r="15" spans="1:17" x14ac:dyDescent="0.25">
      <c r="A15" s="12" t="s">
        <v>41</v>
      </c>
      <c r="B15" s="7" t="s">
        <v>30</v>
      </c>
      <c r="C15" s="8" t="s">
        <v>20</v>
      </c>
      <c r="D15" s="9">
        <v>4</v>
      </c>
      <c r="E15" s="9">
        <v>300</v>
      </c>
      <c r="F15" s="9">
        <v>51.576000000000001</v>
      </c>
      <c r="G15" s="9">
        <v>109.721</v>
      </c>
      <c r="H15" s="8" t="s">
        <v>23</v>
      </c>
      <c r="I15" s="8" t="s">
        <v>24</v>
      </c>
      <c r="J15" s="10">
        <f t="shared" si="0"/>
        <v>4.2603486280962119E-3</v>
      </c>
      <c r="K15" s="11">
        <f t="shared" si="0"/>
        <v>9.0633184392613711E-3</v>
      </c>
      <c r="L15" s="11">
        <f>Pl2_C!$F$37*(1.805/($Q$9*2.65*202600))</f>
        <v>2.0146915347561667E-3</v>
      </c>
      <c r="M15" s="11">
        <f t="shared" si="1"/>
        <v>1.5338358602113749E-2</v>
      </c>
      <c r="N15" s="12">
        <f t="shared" si="2"/>
        <v>153.38358602113749</v>
      </c>
    </row>
    <row r="16" spans="1:17" x14ac:dyDescent="0.25">
      <c r="A16" s="12" t="s">
        <v>41</v>
      </c>
      <c r="B16" s="7" t="s">
        <v>30</v>
      </c>
      <c r="C16" s="8" t="s">
        <v>20</v>
      </c>
      <c r="D16" s="9">
        <v>5</v>
      </c>
      <c r="E16" s="9">
        <v>400</v>
      </c>
      <c r="F16" s="9">
        <v>40.301000000000002</v>
      </c>
      <c r="G16" s="9">
        <v>71.388000000000005</v>
      </c>
      <c r="H16" s="8" t="s">
        <v>23</v>
      </c>
      <c r="I16" s="8" t="s">
        <v>24</v>
      </c>
      <c r="J16" s="10">
        <f t="shared" si="0"/>
        <v>3.3289962397414579E-3</v>
      </c>
      <c r="K16" s="11">
        <f t="shared" si="0"/>
        <v>5.8968855254872884E-3</v>
      </c>
      <c r="L16" s="11">
        <f>Pl2_C!$F$37*(1.805/($Q$9*2.65*202600))</f>
        <v>2.0146915347561667E-3</v>
      </c>
      <c r="M16" s="11">
        <f t="shared" si="1"/>
        <v>1.1240573299984914E-2</v>
      </c>
      <c r="N16" s="12">
        <f t="shared" si="2"/>
        <v>112.40573299984914</v>
      </c>
    </row>
    <row r="17" spans="1:17" x14ac:dyDescent="0.25">
      <c r="A17" s="12" t="s">
        <v>41</v>
      </c>
      <c r="B17" s="7" t="s">
        <v>30</v>
      </c>
      <c r="C17" s="8" t="s">
        <v>20</v>
      </c>
      <c r="D17" s="9">
        <v>6</v>
      </c>
      <c r="E17" s="9">
        <v>500</v>
      </c>
      <c r="F17" s="9">
        <v>49.03</v>
      </c>
      <c r="G17" s="9">
        <v>81.221999999999994</v>
      </c>
      <c r="H17" s="8" t="s">
        <v>23</v>
      </c>
      <c r="I17" s="8" t="s">
        <v>24</v>
      </c>
      <c r="J17" s="19">
        <f t="shared" si="0"/>
        <v>4.050040585457524E-3</v>
      </c>
      <c r="K17" s="20">
        <f t="shared" si="0"/>
        <v>6.7092065354279213E-3</v>
      </c>
      <c r="L17" s="11">
        <f>Pl2_C!$F$37*(1.805/($Q$9*2.65*202600))</f>
        <v>2.0146915347561667E-3</v>
      </c>
      <c r="M17" s="11">
        <f t="shared" si="1"/>
        <v>1.2773938655641612E-2</v>
      </c>
      <c r="N17" s="12">
        <f t="shared" si="2"/>
        <v>127.73938655641612</v>
      </c>
    </row>
    <row r="18" spans="1:17" x14ac:dyDescent="0.25">
      <c r="A18" s="6" t="s">
        <v>41</v>
      </c>
      <c r="B18" s="13" t="s">
        <v>30</v>
      </c>
      <c r="C18" s="14" t="s">
        <v>20</v>
      </c>
      <c r="D18" s="15">
        <v>7</v>
      </c>
      <c r="E18" s="15">
        <v>600</v>
      </c>
      <c r="F18" s="15">
        <v>33.859000000000002</v>
      </c>
      <c r="G18" s="15">
        <v>61.985999999999997</v>
      </c>
      <c r="H18" s="14" t="s">
        <v>23</v>
      </c>
      <c r="I18" s="14" t="s">
        <v>24</v>
      </c>
      <c r="J18" s="21">
        <f t="shared" si="0"/>
        <v>2.796865677809633E-3</v>
      </c>
      <c r="K18" s="22">
        <f t="shared" si="0"/>
        <v>5.1202491480760769E-3</v>
      </c>
      <c r="L18" s="17">
        <f>Pl2_C!$F$37*(1.805/($Q$9*2.65*202600))</f>
        <v>2.0146915347561667E-3</v>
      </c>
      <c r="M18" s="17">
        <f t="shared" si="1"/>
        <v>9.9318063606418771E-3</v>
      </c>
      <c r="N18" s="6">
        <f t="shared" si="2"/>
        <v>99.318063606418775</v>
      </c>
    </row>
    <row r="19" spans="1:17" x14ac:dyDescent="0.25">
      <c r="A19" s="6" t="s">
        <v>41</v>
      </c>
      <c r="B19" s="13" t="s">
        <v>30</v>
      </c>
      <c r="C19" s="14" t="s">
        <v>20</v>
      </c>
      <c r="D19" s="15">
        <v>8</v>
      </c>
      <c r="E19" s="15">
        <v>700</v>
      </c>
      <c r="F19" s="15">
        <v>24.655999999999999</v>
      </c>
      <c r="G19" s="15">
        <v>59.381999999999998</v>
      </c>
      <c r="H19" s="14" t="s">
        <v>23</v>
      </c>
      <c r="I19" s="14" t="s">
        <v>24</v>
      </c>
      <c r="J19" s="21">
        <f t="shared" si="0"/>
        <v>2.0366673602904488E-3</v>
      </c>
      <c r="K19" s="22">
        <f t="shared" si="0"/>
        <v>4.9051501131070502E-3</v>
      </c>
      <c r="L19" s="17">
        <f>Pl2_C!$F$37*(1.805/($Q$9*2.65*202600))</f>
        <v>2.0146915347561667E-3</v>
      </c>
      <c r="M19" s="17">
        <f t="shared" si="1"/>
        <v>8.9565090081536666E-3</v>
      </c>
      <c r="N19" s="6">
        <f t="shared" si="2"/>
        <v>89.565090081536667</v>
      </c>
    </row>
    <row r="20" spans="1:17" x14ac:dyDescent="0.25">
      <c r="A20" s="12" t="s">
        <v>41</v>
      </c>
      <c r="B20" s="7" t="s">
        <v>30</v>
      </c>
      <c r="C20" s="8" t="s">
        <v>20</v>
      </c>
      <c r="D20" s="9">
        <v>9</v>
      </c>
      <c r="E20" s="9">
        <v>800</v>
      </c>
      <c r="F20" s="9">
        <v>56.216999999999999</v>
      </c>
      <c r="G20" s="9">
        <v>62.502000000000002</v>
      </c>
      <c r="H20" s="8" t="s">
        <v>23</v>
      </c>
      <c r="I20" s="8" t="s">
        <v>24</v>
      </c>
      <c r="J20" s="10">
        <f t="shared" si="0"/>
        <v>4.6437106178393965E-3</v>
      </c>
      <c r="K20" s="11">
        <f t="shared" si="0"/>
        <v>5.1628724591528891E-3</v>
      </c>
      <c r="L20" s="11">
        <f>Pl2_C!$F$37*(1.805/($Q$9*2.65*202600))</f>
        <v>2.0146915347561667E-3</v>
      </c>
      <c r="M20" s="11">
        <f t="shared" si="1"/>
        <v>1.1821274611748452E-2</v>
      </c>
      <c r="N20" s="12">
        <f t="shared" si="2"/>
        <v>118.21274611748451</v>
      </c>
    </row>
    <row r="21" spans="1:17" x14ac:dyDescent="0.25">
      <c r="A21" s="12" t="s">
        <v>41</v>
      </c>
      <c r="B21" s="7" t="s">
        <v>30</v>
      </c>
      <c r="C21" s="8" t="s">
        <v>20</v>
      </c>
      <c r="D21" s="9">
        <v>10</v>
      </c>
      <c r="E21" s="9">
        <v>900</v>
      </c>
      <c r="F21" s="9">
        <v>48.207999999999998</v>
      </c>
      <c r="G21" s="9">
        <v>79.959000000000003</v>
      </c>
      <c r="H21" s="8" t="s">
        <v>23</v>
      </c>
      <c r="I21" s="8" t="s">
        <v>24</v>
      </c>
      <c r="J21" s="10">
        <f t="shared" si="0"/>
        <v>3.98214065967237E-3</v>
      </c>
      <c r="K21" s="11">
        <f t="shared" si="0"/>
        <v>6.6048785472689817E-3</v>
      </c>
      <c r="L21" s="11">
        <f>Pl2_C!$F$37*(1.805/($Q$9*2.65*202600))</f>
        <v>2.0146915347561667E-3</v>
      </c>
      <c r="M21" s="11">
        <f>SUM(J21:L21)</f>
        <v>1.260171074169752E-2</v>
      </c>
      <c r="N21" s="12">
        <f t="shared" si="2"/>
        <v>126.01710741697519</v>
      </c>
    </row>
    <row r="22" spans="1:17" x14ac:dyDescent="0.25">
      <c r="A22" s="6" t="s">
        <v>41</v>
      </c>
      <c r="B22" s="13" t="s">
        <v>30</v>
      </c>
      <c r="C22" s="14" t="s">
        <v>20</v>
      </c>
      <c r="D22" s="15">
        <v>11</v>
      </c>
      <c r="E22" s="15">
        <v>1000</v>
      </c>
      <c r="F22" s="15">
        <v>46.46</v>
      </c>
      <c r="G22" s="15">
        <v>64.138999999999996</v>
      </c>
      <c r="H22" s="14" t="s">
        <v>23</v>
      </c>
      <c r="I22" s="14" t="s">
        <v>24</v>
      </c>
      <c r="J22" s="16">
        <f t="shared" si="0"/>
        <v>3.8377500632338682E-3</v>
      </c>
      <c r="K22" s="17">
        <f t="shared" si="0"/>
        <v>5.298094087510914E-3</v>
      </c>
      <c r="L22" s="17">
        <f>Pl2_C!$F$37*(1.805/($Q$9*2.65*202600))</f>
        <v>2.0146915347561667E-3</v>
      </c>
      <c r="M22" s="17">
        <f t="shared" si="1"/>
        <v>1.1150535685500949E-2</v>
      </c>
      <c r="N22" s="6">
        <f t="shared" si="2"/>
        <v>111.5053568550095</v>
      </c>
    </row>
    <row r="23" spans="1:17" x14ac:dyDescent="0.25">
      <c r="A23" s="12" t="s">
        <v>41</v>
      </c>
      <c r="B23" s="7" t="s">
        <v>30</v>
      </c>
      <c r="C23" s="8" t="s">
        <v>20</v>
      </c>
      <c r="D23" s="9">
        <v>12</v>
      </c>
      <c r="E23" s="9">
        <v>1100</v>
      </c>
      <c r="F23" s="9">
        <v>60.314</v>
      </c>
      <c r="G23" s="9">
        <v>71.55</v>
      </c>
      <c r="H23" s="8" t="s">
        <v>23</v>
      </c>
      <c r="I23" s="8" t="s">
        <v>24</v>
      </c>
      <c r="J23" s="10">
        <f t="shared" si="0"/>
        <v>4.982136403656641E-3</v>
      </c>
      <c r="K23" s="11">
        <f t="shared" si="0"/>
        <v>5.9102672626858213E-3</v>
      </c>
      <c r="L23" s="11">
        <f>Pl2_C!$F$37*(1.805/($Q$9*2.65*202600))</f>
        <v>2.0146915347561667E-3</v>
      </c>
      <c r="M23" s="11">
        <f t="shared" si="1"/>
        <v>1.2907095201098629E-2</v>
      </c>
      <c r="N23" s="12">
        <f t="shared" si="2"/>
        <v>129.0709520109863</v>
      </c>
    </row>
    <row r="24" spans="1:17" x14ac:dyDescent="0.25">
      <c r="A24" s="6" t="s">
        <v>41</v>
      </c>
      <c r="B24" s="13" t="s">
        <v>30</v>
      </c>
      <c r="C24" s="14" t="s">
        <v>25</v>
      </c>
      <c r="D24" s="15">
        <v>1</v>
      </c>
      <c r="E24" s="15">
        <v>0</v>
      </c>
      <c r="F24" s="15">
        <v>46.115000000000002</v>
      </c>
      <c r="G24" s="15">
        <v>58.414999999999999</v>
      </c>
      <c r="H24" s="14" t="s">
        <v>26</v>
      </c>
      <c r="I24" s="14" t="s">
        <v>27</v>
      </c>
      <c r="J24" s="16">
        <f t="shared" si="0"/>
        <v>3.8092519191999536E-3</v>
      </c>
      <c r="K24" s="17">
        <f t="shared" si="0"/>
        <v>4.8252727064960485E-3</v>
      </c>
      <c r="L24" s="17">
        <f>Pl2_C!$F$37*(1.805/($Q$9*2.65*202600))</f>
        <v>2.0146915347561667E-3</v>
      </c>
      <c r="M24" s="17">
        <f t="shared" si="1"/>
        <v>1.064921616045217E-2</v>
      </c>
      <c r="N24" s="6">
        <f t="shared" si="2"/>
        <v>106.4921616045217</v>
      </c>
    </row>
    <row r="25" spans="1:17" x14ac:dyDescent="0.25">
      <c r="A25" s="6" t="s">
        <v>41</v>
      </c>
      <c r="B25" s="13" t="s">
        <v>30</v>
      </c>
      <c r="C25" s="14" t="s">
        <v>25</v>
      </c>
      <c r="D25" s="15">
        <v>2</v>
      </c>
      <c r="E25" s="15">
        <v>100</v>
      </c>
      <c r="F25" s="15">
        <v>49.808</v>
      </c>
      <c r="G25" s="15">
        <v>70.694999999999993</v>
      </c>
      <c r="H25" s="14" t="s">
        <v>26</v>
      </c>
      <c r="I25" s="14" t="s">
        <v>27</v>
      </c>
      <c r="J25" s="16">
        <f t="shared" si="0"/>
        <v>4.1143059653369028E-3</v>
      </c>
      <c r="K25" s="17">
        <f t="shared" si="0"/>
        <v>5.8396414274713366E-3</v>
      </c>
      <c r="L25" s="17">
        <f>Pl2_C!$F$37*(1.805/($Q$9*2.65*202600))</f>
        <v>2.0146915347561667E-3</v>
      </c>
      <c r="M25" s="17">
        <f t="shared" si="1"/>
        <v>1.1968638927564406E-2</v>
      </c>
      <c r="N25" s="6">
        <f t="shared" si="2"/>
        <v>119.68638927564406</v>
      </c>
    </row>
    <row r="26" spans="1:17" x14ac:dyDescent="0.25">
      <c r="A26" s="6" t="s">
        <v>41</v>
      </c>
      <c r="B26" s="13" t="s">
        <v>30</v>
      </c>
      <c r="C26" s="14" t="s">
        <v>25</v>
      </c>
      <c r="D26" s="15">
        <v>3</v>
      </c>
      <c r="E26" s="15">
        <v>200</v>
      </c>
      <c r="F26" s="15">
        <v>62.527000000000001</v>
      </c>
      <c r="G26" s="15">
        <v>74.430000000000007</v>
      </c>
      <c r="H26" s="14" t="s">
        <v>26</v>
      </c>
      <c r="I26" s="14" t="s">
        <v>27</v>
      </c>
      <c r="J26" s="16">
        <f t="shared" si="0"/>
        <v>5.1649375420538979E-3</v>
      </c>
      <c r="K26" s="17">
        <f t="shared" si="0"/>
        <v>6.1481648128819807E-3</v>
      </c>
      <c r="L26" s="17">
        <f>Pl2_C!$F$37*(1.805/($Q$9*2.65*202600))</f>
        <v>2.0146915347561667E-3</v>
      </c>
      <c r="M26" s="17">
        <f t="shared" si="1"/>
        <v>1.3327793889692045E-2</v>
      </c>
      <c r="N26" s="6">
        <f t="shared" si="2"/>
        <v>133.27793889692046</v>
      </c>
    </row>
    <row r="27" spans="1:17" x14ac:dyDescent="0.25">
      <c r="A27" s="6" t="s">
        <v>41</v>
      </c>
      <c r="B27" s="13" t="s">
        <v>30</v>
      </c>
      <c r="C27" s="14" t="s">
        <v>25</v>
      </c>
      <c r="D27" s="15">
        <v>4</v>
      </c>
      <c r="E27" s="15">
        <v>300</v>
      </c>
      <c r="F27" s="15">
        <v>45.375</v>
      </c>
      <c r="G27" s="15">
        <v>64.569999999999993</v>
      </c>
      <c r="H27" s="14" t="s">
        <v>26</v>
      </c>
      <c r="I27" s="14" t="s">
        <v>27</v>
      </c>
      <c r="J27" s="16">
        <f t="shared" si="0"/>
        <v>3.7481254653301071E-3</v>
      </c>
      <c r="K27" s="17">
        <f t="shared" si="0"/>
        <v>5.3336961167242975E-3</v>
      </c>
      <c r="L27" s="17">
        <f>Pl2_C!$F$37*(1.805/($Q$9*2.65*202600))</f>
        <v>2.0146915347561667E-3</v>
      </c>
      <c r="M27" s="17">
        <f t="shared" si="1"/>
        <v>1.1096513116810572E-2</v>
      </c>
      <c r="N27" s="6">
        <f t="shared" si="2"/>
        <v>110.96513116810573</v>
      </c>
    </row>
    <row r="28" spans="1:17" x14ac:dyDescent="0.25">
      <c r="A28" s="6" t="s">
        <v>41</v>
      </c>
      <c r="B28" s="13" t="s">
        <v>30</v>
      </c>
      <c r="C28" s="14" t="s">
        <v>25</v>
      </c>
      <c r="D28" s="15">
        <v>5</v>
      </c>
      <c r="E28" s="15">
        <v>400</v>
      </c>
      <c r="F28" s="15">
        <v>39.447000000000003</v>
      </c>
      <c r="G28" s="15">
        <v>52.392000000000003</v>
      </c>
      <c r="H28" s="14" t="s">
        <v>26</v>
      </c>
      <c r="I28" s="14" t="s">
        <v>27</v>
      </c>
      <c r="J28" s="16">
        <f t="shared" ref="J28:K33" si="3">(F28)*(1.805/($Q$8*2.65*202600))</f>
        <v>3.2584530078430137E-3</v>
      </c>
      <c r="K28" s="17">
        <f t="shared" si="3"/>
        <v>4.3277529339851234E-3</v>
      </c>
      <c r="L28" s="17">
        <f>Pl2_C!$F$37*(1.805/($Q$9*2.65*202600))</f>
        <v>2.0146915347561667E-3</v>
      </c>
      <c r="M28" s="17">
        <f t="shared" si="1"/>
        <v>9.6008974765843039E-3</v>
      </c>
      <c r="N28" s="6">
        <f t="shared" si="2"/>
        <v>96.008974765843035</v>
      </c>
      <c r="Q28" s="2" t="s">
        <v>28</v>
      </c>
    </row>
    <row r="29" spans="1:17" x14ac:dyDescent="0.25">
      <c r="A29" s="6" t="s">
        <v>41</v>
      </c>
      <c r="B29" s="13" t="s">
        <v>30</v>
      </c>
      <c r="C29" s="14" t="s">
        <v>25</v>
      </c>
      <c r="D29" s="15">
        <v>6</v>
      </c>
      <c r="E29" s="15">
        <v>500</v>
      </c>
      <c r="F29" s="15">
        <v>66.921000000000006</v>
      </c>
      <c r="G29" s="15">
        <v>87.344999999999999</v>
      </c>
      <c r="H29" s="14" t="s">
        <v>26</v>
      </c>
      <c r="I29" s="14" t="s">
        <v>27</v>
      </c>
      <c r="J29" s="16">
        <f t="shared" si="3"/>
        <v>5.5278965127351209E-3</v>
      </c>
      <c r="K29" s="17">
        <f t="shared" si="3"/>
        <v>7.2149866395428801E-3</v>
      </c>
      <c r="L29" s="17">
        <f>Pl2_C!$F$37*(1.805/($Q$9*2.65*202600))</f>
        <v>2.0146915347561667E-3</v>
      </c>
      <c r="M29" s="17">
        <f t="shared" si="1"/>
        <v>1.4757574687034168E-2</v>
      </c>
      <c r="N29" s="6">
        <f t="shared" si="2"/>
        <v>147.57574687034167</v>
      </c>
    </row>
    <row r="30" spans="1:17" x14ac:dyDescent="0.25">
      <c r="A30" s="6" t="s">
        <v>41</v>
      </c>
      <c r="B30" s="13" t="s">
        <v>30</v>
      </c>
      <c r="C30" s="14" t="s">
        <v>25</v>
      </c>
      <c r="D30" s="15">
        <v>7</v>
      </c>
      <c r="E30" s="15">
        <v>600</v>
      </c>
      <c r="F30" s="15">
        <v>63.634</v>
      </c>
      <c r="G30" s="15">
        <v>88.501000000000005</v>
      </c>
      <c r="H30" s="14" t="s">
        <v>26</v>
      </c>
      <c r="I30" s="14" t="s">
        <v>27</v>
      </c>
      <c r="J30" s="16">
        <f t="shared" si="3"/>
        <v>5.2563794129105463E-3</v>
      </c>
      <c r="K30" s="17">
        <f t="shared" si="3"/>
        <v>7.3104760728855056E-3</v>
      </c>
      <c r="L30" s="17">
        <f>Pl2_C!$F$37*(1.805/($Q$9*2.65*202600))</f>
        <v>2.0146915347561667E-3</v>
      </c>
      <c r="M30" s="17">
        <f t="shared" si="1"/>
        <v>1.4581547020552218E-2</v>
      </c>
      <c r="N30" s="6">
        <f t="shared" si="2"/>
        <v>145.81547020552219</v>
      </c>
    </row>
    <row r="31" spans="1:17" x14ac:dyDescent="0.25">
      <c r="A31" s="6" t="s">
        <v>41</v>
      </c>
      <c r="B31" s="13" t="s">
        <v>30</v>
      </c>
      <c r="C31" s="14" t="s">
        <v>25</v>
      </c>
      <c r="D31" s="15">
        <v>8</v>
      </c>
      <c r="E31" s="15">
        <v>700</v>
      </c>
      <c r="F31" s="15">
        <v>49.465000000000003</v>
      </c>
      <c r="G31" s="15">
        <v>71.567999999999998</v>
      </c>
      <c r="H31" s="14" t="s">
        <v>26</v>
      </c>
      <c r="I31" s="14" t="s">
        <v>27</v>
      </c>
      <c r="J31" s="16">
        <f t="shared" si="3"/>
        <v>4.0859730279350689E-3</v>
      </c>
      <c r="K31" s="17">
        <f t="shared" si="3"/>
        <v>5.9117541223745471E-3</v>
      </c>
      <c r="L31" s="17">
        <f>Pl2_C!$F$37*(1.805/($Q$9*2.65*202600))</f>
        <v>2.0146915347561667E-3</v>
      </c>
      <c r="M31" s="17">
        <f t="shared" si="1"/>
        <v>1.2012418685065784E-2</v>
      </c>
      <c r="N31" s="6">
        <f t="shared" si="2"/>
        <v>120.12418685065784</v>
      </c>
    </row>
    <row r="32" spans="1:17" x14ac:dyDescent="0.25">
      <c r="A32" s="6" t="s">
        <v>41</v>
      </c>
      <c r="B32" s="7" t="s">
        <v>30</v>
      </c>
      <c r="C32" s="8" t="s">
        <v>25</v>
      </c>
      <c r="D32" s="9">
        <v>9</v>
      </c>
      <c r="E32" s="9">
        <v>800</v>
      </c>
      <c r="F32" s="9">
        <v>75.126000000000005</v>
      </c>
      <c r="G32" s="9">
        <v>79.921000000000006</v>
      </c>
      <c r="H32" s="8" t="s">
        <v>26</v>
      </c>
      <c r="I32" s="8" t="s">
        <v>27</v>
      </c>
      <c r="J32" s="10">
        <f t="shared" si="3"/>
        <v>6.2056567208460525E-3</v>
      </c>
      <c r="K32" s="11">
        <f t="shared" si="3"/>
        <v>6.601739621259449E-3</v>
      </c>
      <c r="L32" s="17">
        <f>Pl2_C!$F$37*(1.805/($Q$9*2.65*202600))</f>
        <v>2.0146915347561667E-3</v>
      </c>
      <c r="M32" s="11">
        <f t="shared" si="1"/>
        <v>1.4822087876861669E-2</v>
      </c>
      <c r="N32" s="12">
        <f t="shared" si="2"/>
        <v>148.2208787686167</v>
      </c>
    </row>
    <row r="33" spans="1:14" x14ac:dyDescent="0.25">
      <c r="A33" s="6" t="s">
        <v>41</v>
      </c>
      <c r="B33" s="13" t="s">
        <v>30</v>
      </c>
      <c r="C33" s="14" t="s">
        <v>25</v>
      </c>
      <c r="D33" s="15">
        <v>10</v>
      </c>
      <c r="E33" s="15">
        <v>900</v>
      </c>
      <c r="F33" s="15">
        <v>60.463999999999999</v>
      </c>
      <c r="G33" s="15">
        <v>62.996000000000002</v>
      </c>
      <c r="H33" s="14" t="s">
        <v>26</v>
      </c>
      <c r="I33" s="14" t="s">
        <v>27</v>
      </c>
      <c r="J33" s="16">
        <f t="shared" si="3"/>
        <v>4.9945269010626906E-3</v>
      </c>
      <c r="K33" s="17">
        <f t="shared" si="3"/>
        <v>5.2036784972768141E-3</v>
      </c>
      <c r="L33" s="17">
        <f>Pl2_C!$F$37*(1.805/($Q$9*2.65*202600))</f>
        <v>2.0146915347561667E-3</v>
      </c>
      <c r="M33" s="17">
        <f t="shared" si="1"/>
        <v>1.2212896933095673E-2</v>
      </c>
      <c r="N33" s="6">
        <f t="shared" si="2"/>
        <v>122.12896933095672</v>
      </c>
    </row>
    <row r="35" spans="1:14" x14ac:dyDescent="0.25">
      <c r="E35" s="2" t="s">
        <v>46</v>
      </c>
      <c r="F35" s="2">
        <f>AVERAGE(F3:F11)</f>
        <v>47.589444444444439</v>
      </c>
      <c r="G35" s="2">
        <f>AVERAGE(G3:G11)</f>
        <v>67.404333333333341</v>
      </c>
    </row>
    <row r="36" spans="1:14" x14ac:dyDescent="0.25">
      <c r="E36" s="2" t="s">
        <v>47</v>
      </c>
      <c r="F36" s="2">
        <f>AVERAGE(F12:F14,F16,F18:F19,F22)</f>
        <v>44.186857142857143</v>
      </c>
      <c r="G36" s="2">
        <f>AVERAGE(G12:G14,G16,G18:G19,G22)</f>
        <v>65.333285714285722</v>
      </c>
    </row>
    <row r="37" spans="1:14" x14ac:dyDescent="0.25">
      <c r="E37" s="2" t="s">
        <v>48</v>
      </c>
      <c r="F37" s="2">
        <f>AVERAGE(F24:F31,F33)</f>
        <v>53.750666666666667</v>
      </c>
      <c r="G37" s="2">
        <f>AVERAGE(G24:G31,G33)</f>
        <v>70.101333333333329</v>
      </c>
    </row>
    <row r="38" spans="1:14" x14ac:dyDescent="0.25">
      <c r="M38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Pl2_C</vt:lpstr>
      <vt:lpstr>Pl2_P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Castilla</dc:creator>
  <cp:lastModifiedBy>Silvia Castilla</cp:lastModifiedBy>
  <dcterms:created xsi:type="dcterms:W3CDTF">2022-05-03T22:47:09Z</dcterms:created>
  <dcterms:modified xsi:type="dcterms:W3CDTF">2022-11-13T22:37:33Z</dcterms:modified>
</cp:coreProperties>
</file>