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 Castilla\Documents\Master Thesis\1 Project\1 Manuscript\Thesis\Appendix E. Water in feldspar\"/>
    </mc:Choice>
  </mc:AlternateContent>
  <xr:revisionPtr revIDLastSave="0" documentId="8_{4B79A2A4-8E64-4A09-BBFF-D4AB74A52588}" xr6:coauthVersionLast="36" xr6:coauthVersionMax="36" xr10:uidLastSave="{00000000-0000-0000-0000-000000000000}"/>
  <bookViews>
    <workbookView xWindow="0" yWindow="0" windowWidth="25200" windowHeight="11775" activeTab="1" xr2:uid="{ADFB9773-587D-46B2-A4AB-209C608D49AB}"/>
  </bookViews>
  <sheets>
    <sheet name="Pl2C" sheetId="1" r:id="rId1"/>
    <sheet name="Pl2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2" l="1"/>
  <c r="F32" i="2"/>
  <c r="G31" i="2" l="1"/>
  <c r="F31" i="2"/>
  <c r="G27" i="1"/>
  <c r="G26" i="1"/>
  <c r="F27" i="1"/>
  <c r="F26" i="1"/>
  <c r="L4" i="2" l="1"/>
  <c r="L16" i="2"/>
  <c r="M16" i="2" s="1"/>
  <c r="N16" i="2" s="1"/>
  <c r="L28" i="2"/>
  <c r="L5" i="2"/>
  <c r="L17" i="2"/>
  <c r="L29" i="2"/>
  <c r="L21" i="2"/>
  <c r="L22" i="2"/>
  <c r="M22" i="2" s="1"/>
  <c r="N22" i="2" s="1"/>
  <c r="L12" i="2"/>
  <c r="L13" i="2"/>
  <c r="L26" i="2"/>
  <c r="M26" i="2" s="1"/>
  <c r="N26" i="2" s="1"/>
  <c r="L27" i="2"/>
  <c r="L6" i="2"/>
  <c r="L18" i="2"/>
  <c r="L3" i="2"/>
  <c r="L19" i="2"/>
  <c r="L8" i="2"/>
  <c r="L9" i="2"/>
  <c r="L10" i="2"/>
  <c r="L23" i="2"/>
  <c r="M23" i="2" s="1"/>
  <c r="N23" i="2" s="1"/>
  <c r="L24" i="2"/>
  <c r="L25" i="2"/>
  <c r="M25" i="2" s="1"/>
  <c r="N25" i="2" s="1"/>
  <c r="L15" i="2"/>
  <c r="M15" i="2" s="1"/>
  <c r="N15" i="2" s="1"/>
  <c r="L7" i="2"/>
  <c r="M7" i="2" s="1"/>
  <c r="N7" i="2" s="1"/>
  <c r="L11" i="2"/>
  <c r="L14" i="2"/>
  <c r="L20" i="2"/>
  <c r="L4" i="1"/>
  <c r="L5" i="1"/>
  <c r="L6" i="1"/>
  <c r="L7" i="1"/>
  <c r="L8" i="1"/>
  <c r="L9" i="1"/>
  <c r="L10" i="1"/>
  <c r="L11" i="1"/>
  <c r="M11" i="1" s="1"/>
  <c r="N11" i="1" s="1"/>
  <c r="L12" i="1"/>
  <c r="L13" i="1"/>
  <c r="L14" i="1"/>
  <c r="L15" i="1"/>
  <c r="L16" i="1"/>
  <c r="L17" i="1"/>
  <c r="L18" i="1"/>
  <c r="L19" i="1"/>
  <c r="L20" i="1"/>
  <c r="L21" i="1"/>
  <c r="L22" i="1"/>
  <c r="L23" i="1"/>
  <c r="M23" i="1" s="1"/>
  <c r="N23" i="1" s="1"/>
  <c r="L24" i="1"/>
  <c r="L3" i="1"/>
  <c r="M5" i="2"/>
  <c r="N5" i="2" s="1"/>
  <c r="M6" i="2"/>
  <c r="N6" i="2" s="1"/>
  <c r="M8" i="2"/>
  <c r="N8" i="2" s="1"/>
  <c r="M11" i="2"/>
  <c r="N11" i="2" s="1"/>
  <c r="M17" i="2"/>
  <c r="N17" i="2" s="1"/>
  <c r="M18" i="2"/>
  <c r="N18" i="2" s="1"/>
  <c r="M19" i="2"/>
  <c r="N19" i="2" s="1"/>
  <c r="M20" i="2"/>
  <c r="N20" i="2" s="1"/>
  <c r="M28" i="2"/>
  <c r="N28" i="2" s="1"/>
  <c r="M29" i="2"/>
  <c r="N29" i="2" s="1"/>
  <c r="M3" i="2"/>
  <c r="N3" i="2" s="1"/>
  <c r="J29" i="2"/>
  <c r="K29" i="2"/>
  <c r="J28" i="2"/>
  <c r="K28" i="2"/>
  <c r="J27" i="2"/>
  <c r="K27" i="2"/>
  <c r="M27" i="2"/>
  <c r="N27" i="2"/>
  <c r="J26" i="2"/>
  <c r="K26" i="2"/>
  <c r="J25" i="2"/>
  <c r="K25" i="2"/>
  <c r="J24" i="2"/>
  <c r="K24" i="2"/>
  <c r="M24" i="2"/>
  <c r="N24" i="2" s="1"/>
  <c r="J23" i="2"/>
  <c r="K23" i="2"/>
  <c r="J22" i="2"/>
  <c r="K22" i="2"/>
  <c r="J21" i="2"/>
  <c r="K21" i="2"/>
  <c r="M21" i="2"/>
  <c r="N21" i="2" s="1"/>
  <c r="J20" i="2"/>
  <c r="K20" i="2"/>
  <c r="J19" i="2"/>
  <c r="K19" i="2"/>
  <c r="J18" i="2"/>
  <c r="K18" i="2"/>
  <c r="J17" i="2"/>
  <c r="K17" i="2"/>
  <c r="J16" i="2"/>
  <c r="K16" i="2"/>
  <c r="J15" i="2"/>
  <c r="K15" i="2"/>
  <c r="J14" i="2"/>
  <c r="K14" i="2"/>
  <c r="M14" i="2"/>
  <c r="N14" i="2" s="1"/>
  <c r="J13" i="2"/>
  <c r="K13" i="2"/>
  <c r="M13" i="2"/>
  <c r="N13" i="2" s="1"/>
  <c r="J12" i="2"/>
  <c r="K12" i="2"/>
  <c r="M12" i="2"/>
  <c r="N12" i="2" s="1"/>
  <c r="J11" i="2"/>
  <c r="K11" i="2"/>
  <c r="J10" i="2"/>
  <c r="K10" i="2"/>
  <c r="M10" i="2"/>
  <c r="N10" i="2" s="1"/>
  <c r="J9" i="2"/>
  <c r="K9" i="2"/>
  <c r="M9" i="2"/>
  <c r="N9" i="2"/>
  <c r="J8" i="2"/>
  <c r="K8" i="2"/>
  <c r="J7" i="2"/>
  <c r="K7" i="2"/>
  <c r="J6" i="2"/>
  <c r="K6" i="2"/>
  <c r="J5" i="2"/>
  <c r="K5" i="2"/>
  <c r="J4" i="2"/>
  <c r="K4" i="2"/>
  <c r="M4" i="2"/>
  <c r="N4" i="2" s="1"/>
  <c r="J3" i="2"/>
  <c r="K3" i="2"/>
  <c r="J24" i="1"/>
  <c r="K24" i="1"/>
  <c r="J23" i="1"/>
  <c r="K23" i="1"/>
  <c r="J22" i="1"/>
  <c r="K22" i="1"/>
  <c r="J21" i="1"/>
  <c r="K21" i="1"/>
  <c r="M21" i="1"/>
  <c r="N21" i="1" s="1"/>
  <c r="J20" i="1"/>
  <c r="K20" i="1"/>
  <c r="J19" i="1"/>
  <c r="M19" i="1" s="1"/>
  <c r="N19" i="1" s="1"/>
  <c r="K19" i="1"/>
  <c r="J18" i="1"/>
  <c r="M18" i="1" s="1"/>
  <c r="N18" i="1" s="1"/>
  <c r="K18" i="1"/>
  <c r="J17" i="1"/>
  <c r="K17" i="1"/>
  <c r="J16" i="1"/>
  <c r="K16" i="1"/>
  <c r="J15" i="1"/>
  <c r="K15" i="1"/>
  <c r="J14" i="1"/>
  <c r="K14" i="1"/>
  <c r="J13" i="1"/>
  <c r="K13" i="1"/>
  <c r="J12" i="1"/>
  <c r="M12" i="1" s="1"/>
  <c r="N12" i="1" s="1"/>
  <c r="K12" i="1"/>
  <c r="J11" i="1"/>
  <c r="K11" i="1"/>
  <c r="J10" i="1"/>
  <c r="K10" i="1"/>
  <c r="J9" i="1"/>
  <c r="K9" i="1"/>
  <c r="M9" i="1"/>
  <c r="N9" i="1" s="1"/>
  <c r="J8" i="1"/>
  <c r="M8" i="1" s="1"/>
  <c r="N8" i="1" s="1"/>
  <c r="K8" i="1"/>
  <c r="J7" i="1"/>
  <c r="K7" i="1"/>
  <c r="J6" i="1"/>
  <c r="K6" i="1"/>
  <c r="M6" i="1"/>
  <c r="N6" i="1" s="1"/>
  <c r="J5" i="1"/>
  <c r="K5" i="1"/>
  <c r="J4" i="1"/>
  <c r="K4" i="1"/>
  <c r="J3" i="1"/>
  <c r="K3" i="1"/>
  <c r="M24" i="1" l="1"/>
  <c r="N24" i="1" s="1"/>
  <c r="M20" i="1"/>
  <c r="N20" i="1" s="1"/>
  <c r="M16" i="1"/>
  <c r="N16" i="1" s="1"/>
  <c r="M10" i="1"/>
  <c r="N10" i="1" s="1"/>
  <c r="M22" i="1"/>
  <c r="N22" i="1" s="1"/>
  <c r="M17" i="1"/>
  <c r="N17" i="1" s="1"/>
  <c r="M5" i="1"/>
  <c r="N5" i="1" s="1"/>
  <c r="M7" i="1"/>
  <c r="N7" i="1" s="1"/>
  <c r="M15" i="1"/>
  <c r="N15" i="1" s="1"/>
  <c r="M14" i="1"/>
  <c r="N14" i="1" s="1"/>
  <c r="M3" i="1"/>
  <c r="N3" i="1" s="1"/>
  <c r="M4" i="1"/>
  <c r="N4" i="1" s="1"/>
  <c r="M13" i="1"/>
  <c r="N13" i="1" s="1"/>
</calcChain>
</file>

<file path=xl/sharedStrings.xml><?xml version="1.0" encoding="utf-8"?>
<sst xmlns="http://schemas.openxmlformats.org/spreadsheetml/2006/main" count="305" uniqueCount="78">
  <si>
    <t>Profile_0</t>
  </si>
  <si>
    <t>Profile_90</t>
  </si>
  <si>
    <t>Sample</t>
  </si>
  <si>
    <t xml:space="preserve">Crystal </t>
  </si>
  <si>
    <t>Name</t>
  </si>
  <si>
    <t>Point</t>
  </si>
  <si>
    <t>Distance</t>
  </si>
  <si>
    <t>Area (cm2)</t>
  </si>
  <si>
    <t>Baseline</t>
  </si>
  <si>
    <t>X</t>
  </si>
  <si>
    <t>Y</t>
  </si>
  <si>
    <t>Z</t>
  </si>
  <si>
    <t>Total water (%)</t>
  </si>
  <si>
    <t>Total water (ppm)</t>
  </si>
  <si>
    <t>c (wt% H2O) = Abstot × 1.805/[t·D·I]</t>
  </si>
  <si>
    <t>NS</t>
  </si>
  <si>
    <t>Abstotal= sum of areas</t>
  </si>
  <si>
    <t>D= 2.65 g/cm3</t>
  </si>
  <si>
    <t>I = 202600 ± 20260 L·mol–1 H2O cm–2</t>
  </si>
  <si>
    <t>t=thickness</t>
  </si>
  <si>
    <t>EW</t>
  </si>
  <si>
    <t>Pl2_C</t>
  </si>
  <si>
    <t>Pl2_P</t>
  </si>
  <si>
    <t>3742-2498</t>
  </si>
  <si>
    <t>3709-2741</t>
  </si>
  <si>
    <t>3671-2614</t>
  </si>
  <si>
    <t>3776-2610</t>
  </si>
  <si>
    <t>3664-2685</t>
  </si>
  <si>
    <t>3709-2712</t>
  </si>
  <si>
    <t>3664-2686</t>
  </si>
  <si>
    <t>3709-2713</t>
  </si>
  <si>
    <t>3664-2687</t>
  </si>
  <si>
    <t>3709-2714</t>
  </si>
  <si>
    <t>3664-2688</t>
  </si>
  <si>
    <t>3709-2715</t>
  </si>
  <si>
    <t>3664-2689</t>
  </si>
  <si>
    <t>3709-2716</t>
  </si>
  <si>
    <t>3664-2690</t>
  </si>
  <si>
    <t>3709-2717</t>
  </si>
  <si>
    <t>3664-2691</t>
  </si>
  <si>
    <t>3709-2718</t>
  </si>
  <si>
    <t>3664-2692</t>
  </si>
  <si>
    <t>3709-2719</t>
  </si>
  <si>
    <t>3664-2693</t>
  </si>
  <si>
    <t>3709-2720</t>
  </si>
  <si>
    <t>3664-2694</t>
  </si>
  <si>
    <t>3709-2721</t>
  </si>
  <si>
    <t>3664-2695</t>
  </si>
  <si>
    <t>3709-2722</t>
  </si>
  <si>
    <t>3664-2696</t>
  </si>
  <si>
    <t>3709-2723</t>
  </si>
  <si>
    <t>3664-2697</t>
  </si>
  <si>
    <t>3709-2724</t>
  </si>
  <si>
    <t>3716-2611</t>
  </si>
  <si>
    <t>3742-2513</t>
  </si>
  <si>
    <t>3716-2612</t>
  </si>
  <si>
    <t>3742-2514</t>
  </si>
  <si>
    <t>3716-2613</t>
  </si>
  <si>
    <t>3742-2515</t>
  </si>
  <si>
    <t>3716-2614</t>
  </si>
  <si>
    <t>3742-2516</t>
  </si>
  <si>
    <t>3716-2615</t>
  </si>
  <si>
    <t>3742-2517</t>
  </si>
  <si>
    <t>3716-2616</t>
  </si>
  <si>
    <t>3742-2518</t>
  </si>
  <si>
    <t>3716-2617</t>
  </si>
  <si>
    <t>3742-2519</t>
  </si>
  <si>
    <t>3716-2618</t>
  </si>
  <si>
    <t>3742-2520</t>
  </si>
  <si>
    <t>3716-2619</t>
  </si>
  <si>
    <t>3742-2521</t>
  </si>
  <si>
    <t>P_0</t>
  </si>
  <si>
    <t>P_90</t>
  </si>
  <si>
    <t>C_0</t>
  </si>
  <si>
    <t>C_90</t>
  </si>
  <si>
    <t>CMV8Ad2PT9</t>
  </si>
  <si>
    <t>Average NS</t>
  </si>
  <si>
    <t>Average 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</si>
</sst>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1" xfId="0" applyFill="1" applyBorder="1"/>
    <xf numFmtId="0" fontId="0" fillId="0" borderId="4" xfId="0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64" fontId="0" fillId="0" borderId="5" xfId="0" applyNumberFormat="1" applyFill="1" applyBorder="1"/>
    <xf numFmtId="164" fontId="0" fillId="0" borderId="1" xfId="0" applyNumberForma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164" fontId="0" fillId="2" borderId="5" xfId="0" applyNumberFormat="1" applyFill="1" applyBorder="1"/>
    <xf numFmtId="164" fontId="0" fillId="2" borderId="1" xfId="0" applyNumberFormat="1" applyFill="1" applyBorder="1"/>
    <xf numFmtId="0" fontId="2" fillId="0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1" fillId="0" borderId="6" xfId="0" applyFont="1" applyFill="1" applyBorder="1"/>
    <xf numFmtId="0" fontId="0" fillId="2" borderId="4" xfId="0" applyFill="1" applyBorder="1"/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T9_Pl2_C_EW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Pl2C!$E$16:$E$24</c:f>
              <c:numCache>
                <c:formatCode>General</c:formatCode>
                <c:ptCount val="9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</c:numCache>
            </c:numRef>
          </c:xVal>
          <c:yVal>
            <c:numRef>
              <c:f>Pl2C!$N$16:$N$24</c:f>
              <c:numCache>
                <c:formatCode>General</c:formatCode>
                <c:ptCount val="9"/>
                <c:pt idx="0">
                  <c:v>156.83013019058268</c:v>
                </c:pt>
                <c:pt idx="1">
                  <c:v>212.51423629430485</c:v>
                </c:pt>
                <c:pt idx="2">
                  <c:v>215.99708347327601</c:v>
                </c:pt>
                <c:pt idx="3">
                  <c:v>162.83214088280633</c:v>
                </c:pt>
                <c:pt idx="4">
                  <c:v>138.64563817581575</c:v>
                </c:pt>
                <c:pt idx="5">
                  <c:v>147.64807853693154</c:v>
                </c:pt>
                <c:pt idx="6">
                  <c:v>115.44239216001243</c:v>
                </c:pt>
                <c:pt idx="7">
                  <c:v>134.41901602903789</c:v>
                </c:pt>
                <c:pt idx="8">
                  <c:v>149.41886166462001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4E-4E55-80D8-24D6A257F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855152"/>
        <c:axId val="1337673696"/>
      </c:scatterChart>
      <c:scatterChart>
        <c:scatterStyle val="lineMarker"/>
        <c:varyColors val="0"/>
        <c:ser>
          <c:idx val="0"/>
          <c:order val="0"/>
          <c:tx>
            <c:v>T9_Pl2_C_NS</c:v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xVal>
            <c:numRef>
              <c:f>Pl2C!$E$3:$E$15</c:f>
              <c:numCache>
                <c:formatCode>General</c:formatCode>
                <c:ptCount val="1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</c:numCache>
              <c:extLst xmlns:c15="http://schemas.microsoft.com/office/drawing/2012/chart"/>
            </c:numRef>
          </c:xVal>
          <c:yVal>
            <c:numRef>
              <c:f>Pl2C!$N$3:$N$15</c:f>
              <c:numCache>
                <c:formatCode>General</c:formatCode>
                <c:ptCount val="13"/>
                <c:pt idx="0">
                  <c:v>142.16648005128476</c:v>
                </c:pt>
                <c:pt idx="1">
                  <c:v>139.21786133216241</c:v>
                </c:pt>
                <c:pt idx="2">
                  <c:v>143.08065547611221</c:v>
                </c:pt>
                <c:pt idx="3">
                  <c:v>142.03752835407988</c:v>
                </c:pt>
                <c:pt idx="4">
                  <c:v>135.51280274640072</c:v>
                </c:pt>
                <c:pt idx="5">
                  <c:v>168.54976702851562</c:v>
                </c:pt>
                <c:pt idx="6">
                  <c:v>203.38284423598418</c:v>
                </c:pt>
                <c:pt idx="7">
                  <c:v>181.10643854384094</c:v>
                </c:pt>
                <c:pt idx="8">
                  <c:v>261.20386417910152</c:v>
                </c:pt>
                <c:pt idx="9">
                  <c:v>199.89654299369511</c:v>
                </c:pt>
                <c:pt idx="10">
                  <c:v>145.68271650899644</c:v>
                </c:pt>
                <c:pt idx="11">
                  <c:v>111.17432125341871</c:v>
                </c:pt>
                <c:pt idx="12">
                  <c:v>121.52730037186775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44E-4E55-80D8-24D6A257F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327200"/>
        <c:axId val="1583310560"/>
        <c:extLst/>
      </c:scatterChart>
      <c:valAx>
        <c:axId val="1223855152"/>
        <c:scaling>
          <c:orientation val="minMax"/>
          <c:max val="8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673696"/>
        <c:crosses val="autoZero"/>
        <c:crossBetween val="midCat"/>
      </c:valAx>
      <c:valAx>
        <c:axId val="1337673696"/>
        <c:scaling>
          <c:orientation val="minMax"/>
          <c:max val="6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 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855152"/>
        <c:crosses val="autoZero"/>
        <c:crossBetween val="midCat"/>
      </c:valAx>
      <c:valAx>
        <c:axId val="15833105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5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327200"/>
        <c:crosses val="max"/>
        <c:crossBetween val="midCat"/>
      </c:valAx>
      <c:valAx>
        <c:axId val="1583327200"/>
        <c:scaling>
          <c:orientation val="minMax"/>
          <c:max val="1200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5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310560"/>
        <c:crosses val="max"/>
        <c:crossBetween val="midCat"/>
        <c:majorUnit val="200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v>T7Pl1P-EW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Pl2P!$E$17:$E$29</c:f>
              <c:numCache>
                <c:formatCode>General</c:formatCode>
                <c:ptCount val="1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</c:numCache>
            </c:numRef>
          </c:xVal>
          <c:yVal>
            <c:numRef>
              <c:f>Pl2P!$N$17:$N$29</c:f>
              <c:numCache>
                <c:formatCode>General</c:formatCode>
                <c:ptCount val="13"/>
                <c:pt idx="0">
                  <c:v>109.774835600201</c:v>
                </c:pt>
                <c:pt idx="1">
                  <c:v>111.75713352642418</c:v>
                </c:pt>
                <c:pt idx="2">
                  <c:v>115.92888718467219</c:v>
                </c:pt>
                <c:pt idx="3">
                  <c:v>131.54175023202598</c:v>
                </c:pt>
                <c:pt idx="4">
                  <c:v>208.17130585083538</c:v>
                </c:pt>
                <c:pt idx="5">
                  <c:v>142.13818587424359</c:v>
                </c:pt>
                <c:pt idx="6">
                  <c:v>146.29947701704705</c:v>
                </c:pt>
                <c:pt idx="7">
                  <c:v>179.99435675666317</c:v>
                </c:pt>
                <c:pt idx="8">
                  <c:v>192.61005787967457</c:v>
                </c:pt>
                <c:pt idx="9">
                  <c:v>193.78185960946169</c:v>
                </c:pt>
                <c:pt idx="10">
                  <c:v>197.28819728543772</c:v>
                </c:pt>
                <c:pt idx="11">
                  <c:v>179.67559878611985</c:v>
                </c:pt>
                <c:pt idx="12">
                  <c:v>202.8919205575267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1F-47AC-8B67-2DC9DB937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791807"/>
        <c:axId val="2057494639"/>
      </c:scatterChart>
      <c:scatterChart>
        <c:scatterStyle val="lineMarker"/>
        <c:varyColors val="0"/>
        <c:ser>
          <c:idx val="0"/>
          <c:order val="0"/>
          <c:tx>
            <c:v>T7Pl1P-NS</c:v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xVal>
            <c:numRef>
              <c:f>Pl2P!$E$3:$E$16</c:f>
              <c:numCache>
                <c:formatCode>General</c:formatCode>
                <c:ptCount val="14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</c:numCache>
              <c:extLst xmlns:c15="http://schemas.microsoft.com/office/drawing/2012/chart"/>
            </c:numRef>
          </c:xVal>
          <c:yVal>
            <c:numRef>
              <c:f>Pl2P!$N$3:$N$16</c:f>
              <c:numCache>
                <c:formatCode>General</c:formatCode>
                <c:ptCount val="14"/>
                <c:pt idx="0">
                  <c:v>177.34455034507911</c:v>
                </c:pt>
                <c:pt idx="1">
                  <c:v>195.81647011290747</c:v>
                </c:pt>
                <c:pt idx="2">
                  <c:v>198.12380351894066</c:v>
                </c:pt>
                <c:pt idx="3">
                  <c:v>165.8692634055212</c:v>
                </c:pt>
                <c:pt idx="4">
                  <c:v>148.60402041896165</c:v>
                </c:pt>
                <c:pt idx="5">
                  <c:v>145.43597074235865</c:v>
                </c:pt>
                <c:pt idx="6">
                  <c:v>126.45208521877809</c:v>
                </c:pt>
                <c:pt idx="7">
                  <c:v>127.45997420660092</c:v>
                </c:pt>
                <c:pt idx="8">
                  <c:v>157.21188062568936</c:v>
                </c:pt>
                <c:pt idx="9">
                  <c:v>172.60921585488586</c:v>
                </c:pt>
                <c:pt idx="10">
                  <c:v>111.27934532112408</c:v>
                </c:pt>
                <c:pt idx="11">
                  <c:v>210.93898993642773</c:v>
                </c:pt>
                <c:pt idx="12">
                  <c:v>224.08548934299156</c:v>
                </c:pt>
                <c:pt idx="13">
                  <c:v>154.11846355925738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021F-47AC-8B67-2DC9DB937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409072"/>
        <c:axId val="165140491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T7Pl1P-NS2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Pl2P!$D$15:$D$24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13</c:v>
                      </c:pt>
                      <c:pt idx="1">
                        <c:v>14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6</c:v>
                      </c:pt>
                      <c:pt idx="8">
                        <c:v>7</c:v>
                      </c:pt>
                      <c:pt idx="9">
                        <c:v>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Pl2P!$N$15:$N$24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224.08548934299156</c:v>
                      </c:pt>
                      <c:pt idx="1">
                        <c:v>154.11846355925738</c:v>
                      </c:pt>
                      <c:pt idx="2">
                        <c:v>109.774835600201</c:v>
                      </c:pt>
                      <c:pt idx="3">
                        <c:v>111.75713352642418</c:v>
                      </c:pt>
                      <c:pt idx="4">
                        <c:v>115.92888718467219</c:v>
                      </c:pt>
                      <c:pt idx="5">
                        <c:v>131.54175023202598</c:v>
                      </c:pt>
                      <c:pt idx="6">
                        <c:v>208.17130585083538</c:v>
                      </c:pt>
                      <c:pt idx="7">
                        <c:v>142.13818587424359</c:v>
                      </c:pt>
                      <c:pt idx="8">
                        <c:v>146.29947701704705</c:v>
                      </c:pt>
                      <c:pt idx="9">
                        <c:v>179.99435675666317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21F-47AC-8B67-2DC9DB937DD4}"/>
                  </c:ext>
                </c:extLst>
              </c15:ser>
            </c15:filteredScatterSeries>
          </c:ext>
        </c:extLst>
      </c:scatterChart>
      <c:valAx>
        <c:axId val="2039791807"/>
        <c:scaling>
          <c:orientation val="minMax"/>
          <c:max val="1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94639"/>
        <c:crosses val="autoZero"/>
        <c:crossBetween val="midCat"/>
      </c:valAx>
      <c:valAx>
        <c:axId val="2057494639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 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791807"/>
        <c:crosses val="autoZero"/>
        <c:crossBetween val="midCat"/>
        <c:majorUnit val="100"/>
      </c:valAx>
      <c:valAx>
        <c:axId val="16514049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5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409072"/>
        <c:crosses val="max"/>
        <c:crossBetween val="midCat"/>
      </c:valAx>
      <c:valAx>
        <c:axId val="1651409072"/>
        <c:scaling>
          <c:orientation val="minMax"/>
          <c:max val="1300"/>
          <c:min val="0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5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404912"/>
        <c:crosses val="max"/>
        <c:crossBetween val="midCat"/>
        <c:majorUnit val="200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523875</xdr:colOff>
      <xdr:row>12</xdr:row>
      <xdr:rowOff>61912</xdr:rowOff>
    </xdr:from>
    <xdr:to>
      <xdr:col>21</xdr:col>
      <xdr:colOff>523875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2A82B7-9915-471C-8036-0F58EAA84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552450</xdr:colOff>
      <xdr:row>10</xdr:row>
      <xdr:rowOff>138112</xdr:rowOff>
    </xdr:from>
    <xdr:to>
      <xdr:col>22</xdr:col>
      <xdr:colOff>247650</xdr:colOff>
      <xdr:row>25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7D4D22-DE23-418B-8A9E-99AC8C002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A9B4-687F-4BC2-BD24-1200CC725C1E}">
  <dimension ref="A1:Q33"/>
  <sheetViews>
    <sheetView workbookViewId="0">
      <selection activeCell="J25" sqref="J25:N41"/>
    </sheetView>
  </sheetViews>
  <sheetFormatPr defaultColWidth="11.42578125" defaultRowHeight="15" x14ac:dyDescent="0.25"/>
  <cols>
    <col min="1" max="1" width="12.85546875" style="1" bestFit="1" customWidth="1"/>
    <col min="2" max="2" width="8.85546875" style="1" customWidth="1"/>
    <col min="3" max="3" width="9.5703125" style="1" bestFit="1" customWidth="1"/>
    <col min="4" max="4" width="7" style="2" customWidth="1"/>
    <col min="5" max="5" width="10.140625" style="2" customWidth="1"/>
    <col min="6" max="9" width="11.42578125" style="2"/>
    <col min="10" max="12" width="5.5703125" style="2" bestFit="1" customWidth="1"/>
    <col min="13" max="13" width="11.42578125" style="2"/>
    <col min="14" max="14" width="17" style="2" bestFit="1" customWidth="1"/>
    <col min="15" max="16384" width="11.42578125" style="2"/>
  </cols>
  <sheetData>
    <row r="1" spans="1:17" x14ac:dyDescent="0.25">
      <c r="F1" s="3" t="s">
        <v>0</v>
      </c>
      <c r="G1" s="3" t="s">
        <v>1</v>
      </c>
      <c r="H1" s="3" t="s">
        <v>0</v>
      </c>
      <c r="I1" s="3" t="s">
        <v>1</v>
      </c>
      <c r="J1" s="22" t="s">
        <v>73</v>
      </c>
      <c r="K1" s="22" t="s">
        <v>74</v>
      </c>
      <c r="L1" s="4" t="s">
        <v>71</v>
      </c>
    </row>
    <row r="2" spans="1:17" x14ac:dyDescent="0.25">
      <c r="A2" s="3" t="s">
        <v>2</v>
      </c>
      <c r="B2" s="3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7</v>
      </c>
      <c r="H2" s="6" t="s">
        <v>8</v>
      </c>
      <c r="I2" s="6" t="s">
        <v>8</v>
      </c>
      <c r="J2" s="3" t="s">
        <v>10</v>
      </c>
      <c r="K2" s="3" t="s">
        <v>11</v>
      </c>
      <c r="L2" s="3" t="s">
        <v>9</v>
      </c>
      <c r="M2" s="3" t="s">
        <v>12</v>
      </c>
      <c r="N2" s="3" t="s">
        <v>13</v>
      </c>
      <c r="P2" t="s">
        <v>14</v>
      </c>
    </row>
    <row r="3" spans="1:17" x14ac:dyDescent="0.25">
      <c r="A3" s="13" t="s">
        <v>75</v>
      </c>
      <c r="B3" s="23" t="s">
        <v>21</v>
      </c>
      <c r="C3" s="14" t="s">
        <v>15</v>
      </c>
      <c r="D3" s="15">
        <v>1</v>
      </c>
      <c r="E3" s="15">
        <v>0</v>
      </c>
      <c r="F3" s="15">
        <v>27.655999999999999</v>
      </c>
      <c r="G3" s="15">
        <v>19.443000000000001</v>
      </c>
      <c r="H3" s="14" t="s">
        <v>27</v>
      </c>
      <c r="I3" s="14" t="s">
        <v>28</v>
      </c>
      <c r="J3" s="16">
        <f>(F3)*(1.805/($Q$9*2.65*202600))</f>
        <v>3.1841858374091064E-3</v>
      </c>
      <c r="K3" s="17">
        <f>(G3)*(1.805/($Q$9*2.65*202600))</f>
        <v>2.2385784363879542E-3</v>
      </c>
      <c r="L3" s="17">
        <f>Pl2P!$F$24*(1.805/($Q$8*2.65*202600))</f>
        <v>8.7938837313314144E-3</v>
      </c>
      <c r="M3" s="17">
        <f>SUM(J3:L3)</f>
        <v>1.4216648005128476E-2</v>
      </c>
      <c r="N3" s="13">
        <f>M3*10000</f>
        <v>142.16648005128476</v>
      </c>
      <c r="P3" t="s">
        <v>16</v>
      </c>
    </row>
    <row r="4" spans="1:17" x14ac:dyDescent="0.25">
      <c r="A4" s="7" t="s">
        <v>75</v>
      </c>
      <c r="B4" s="8" t="s">
        <v>21</v>
      </c>
      <c r="C4" s="9" t="s">
        <v>15</v>
      </c>
      <c r="D4" s="10">
        <v>2</v>
      </c>
      <c r="E4" s="10">
        <v>100</v>
      </c>
      <c r="F4" s="10">
        <v>27.872</v>
      </c>
      <c r="G4" s="10">
        <v>16.666</v>
      </c>
      <c r="H4" s="9" t="s">
        <v>29</v>
      </c>
      <c r="I4" s="9" t="s">
        <v>30</v>
      </c>
      <c r="J4" s="11">
        <f t="shared" ref="J4:K24" si="0">(F4)*(1.805/($Q$9*2.65*202600))</f>
        <v>3.2090550932986194E-3</v>
      </c>
      <c r="K4" s="12">
        <f t="shared" si="0"/>
        <v>1.9188473085862082E-3</v>
      </c>
      <c r="L4" s="12">
        <f>Pl2P!$F$24*(1.805/($Q$8*2.65*202600))</f>
        <v>8.7938837313314144E-3</v>
      </c>
      <c r="M4" s="12">
        <f t="shared" ref="M4:M24" si="1">SUM(J4:L4)</f>
        <v>1.3921786133216242E-2</v>
      </c>
      <c r="N4" s="7">
        <f t="shared" ref="N4:N24" si="2">M4*10000</f>
        <v>139.21786133216241</v>
      </c>
      <c r="P4" t="s">
        <v>17</v>
      </c>
    </row>
    <row r="5" spans="1:17" x14ac:dyDescent="0.25">
      <c r="A5" s="7" t="s">
        <v>75</v>
      </c>
      <c r="B5" s="8" t="s">
        <v>21</v>
      </c>
      <c r="C5" s="9" t="s">
        <v>15</v>
      </c>
      <c r="D5" s="10">
        <v>3</v>
      </c>
      <c r="E5" s="10">
        <v>200</v>
      </c>
      <c r="F5" s="10">
        <v>28.672999999999998</v>
      </c>
      <c r="G5" s="10">
        <v>19.22</v>
      </c>
      <c r="H5" s="9" t="s">
        <v>31</v>
      </c>
      <c r="I5" s="9" t="s">
        <v>32</v>
      </c>
      <c r="J5" s="11">
        <f t="shared" si="0"/>
        <v>3.3012785838888959E-3</v>
      </c>
      <c r="K5" s="12">
        <f>(G5)*(1.805/($Q$9*2.65*202600))</f>
        <v>2.2129032323909108E-3</v>
      </c>
      <c r="L5" s="12">
        <f>Pl2P!$F$24*(1.805/($Q$8*2.65*202600))</f>
        <v>8.7938837313314144E-3</v>
      </c>
      <c r="M5" s="12">
        <f t="shared" si="1"/>
        <v>1.4308065547611222E-2</v>
      </c>
      <c r="N5" s="7">
        <f t="shared" si="2"/>
        <v>143.08065547611221</v>
      </c>
      <c r="P5" t="s">
        <v>18</v>
      </c>
    </row>
    <row r="6" spans="1:17" x14ac:dyDescent="0.25">
      <c r="A6" s="7" t="s">
        <v>75</v>
      </c>
      <c r="B6" s="8" t="s">
        <v>21</v>
      </c>
      <c r="C6" s="9" t="s">
        <v>15</v>
      </c>
      <c r="D6" s="10">
        <v>4</v>
      </c>
      <c r="E6" s="10">
        <v>300</v>
      </c>
      <c r="F6" s="10">
        <v>30.873000000000001</v>
      </c>
      <c r="G6" s="10">
        <v>16.114000000000001</v>
      </c>
      <c r="H6" s="9" t="s">
        <v>33</v>
      </c>
      <c r="I6" s="9" t="s">
        <v>34</v>
      </c>
      <c r="J6" s="11">
        <f t="shared" si="0"/>
        <v>3.5545765605413419E-3</v>
      </c>
      <c r="K6" s="12">
        <f t="shared" si="0"/>
        <v>1.8552925435352311E-3</v>
      </c>
      <c r="L6" s="12">
        <f>Pl2P!$F$24*(1.805/($Q$8*2.65*202600))</f>
        <v>8.7938837313314144E-3</v>
      </c>
      <c r="M6" s="12">
        <f t="shared" si="1"/>
        <v>1.4203752835407988E-2</v>
      </c>
      <c r="N6" s="7">
        <f t="shared" si="2"/>
        <v>142.03752835407988</v>
      </c>
    </row>
    <row r="7" spans="1:17" x14ac:dyDescent="0.25">
      <c r="A7" s="7" t="s">
        <v>75</v>
      </c>
      <c r="B7" s="8" t="s">
        <v>21</v>
      </c>
      <c r="C7" s="9" t="s">
        <v>15</v>
      </c>
      <c r="D7" s="10">
        <v>5</v>
      </c>
      <c r="E7" s="10">
        <v>400</v>
      </c>
      <c r="F7" s="10">
        <v>27.742000000000001</v>
      </c>
      <c r="G7" s="10">
        <v>13.577999999999999</v>
      </c>
      <c r="H7" s="9" t="s">
        <v>35</v>
      </c>
      <c r="I7" s="9" t="s">
        <v>36</v>
      </c>
      <c r="J7" s="11">
        <f t="shared" si="0"/>
        <v>3.194087485587339E-3</v>
      </c>
      <c r="K7" s="12">
        <f t="shared" si="0"/>
        <v>1.5633090577213209E-3</v>
      </c>
      <c r="L7" s="12">
        <f>Pl2P!$F$24*(1.805/($Q$8*2.65*202600))</f>
        <v>8.7938837313314144E-3</v>
      </c>
      <c r="M7" s="12">
        <f t="shared" si="1"/>
        <v>1.3551280274640073E-2</v>
      </c>
      <c r="N7" s="7">
        <f t="shared" si="2"/>
        <v>135.51280274640072</v>
      </c>
      <c r="P7" t="s">
        <v>19</v>
      </c>
    </row>
    <row r="8" spans="1:17" x14ac:dyDescent="0.25">
      <c r="A8" s="13" t="s">
        <v>75</v>
      </c>
      <c r="B8" s="23" t="s">
        <v>21</v>
      </c>
      <c r="C8" s="14" t="s">
        <v>15</v>
      </c>
      <c r="D8" s="15">
        <v>6</v>
      </c>
      <c r="E8" s="15">
        <v>500</v>
      </c>
      <c r="F8" s="15">
        <v>38.847999999999999</v>
      </c>
      <c r="G8" s="15">
        <v>31.166</v>
      </c>
      <c r="H8" s="14" t="s">
        <v>37</v>
      </c>
      <c r="I8" s="14" t="s">
        <v>38</v>
      </c>
      <c r="J8" s="16">
        <f t="shared" si="0"/>
        <v>4.4727817259064568E-3</v>
      </c>
      <c r="K8" s="17">
        <f t="shared" si="0"/>
        <v>3.5883112456136903E-3</v>
      </c>
      <c r="L8" s="17">
        <f>Pl2P!$F$24*(1.805/($Q$8*2.65*202600))</f>
        <v>8.7938837313314144E-3</v>
      </c>
      <c r="M8" s="17">
        <f t="shared" si="1"/>
        <v>1.6854976702851562E-2</v>
      </c>
      <c r="N8" s="13">
        <f t="shared" si="2"/>
        <v>168.54976702851562</v>
      </c>
      <c r="P8" s="2" t="s">
        <v>22</v>
      </c>
      <c r="Q8" s="2">
        <v>4.82E-2</v>
      </c>
    </row>
    <row r="9" spans="1:17" x14ac:dyDescent="0.25">
      <c r="A9" s="13" t="s">
        <v>75</v>
      </c>
      <c r="B9" s="23" t="s">
        <v>21</v>
      </c>
      <c r="C9" s="14" t="s">
        <v>15</v>
      </c>
      <c r="D9" s="15">
        <v>7</v>
      </c>
      <c r="E9" s="15">
        <v>600</v>
      </c>
      <c r="F9" s="15">
        <v>52.496000000000002</v>
      </c>
      <c r="G9" s="15">
        <v>47.771999999999998</v>
      </c>
      <c r="H9" s="14" t="s">
        <v>39</v>
      </c>
      <c r="I9" s="14" t="s">
        <v>40</v>
      </c>
      <c r="J9" s="16">
        <f t="shared" si="0"/>
        <v>6.0441502647030831E-3</v>
      </c>
      <c r="K9" s="17">
        <f t="shared" si="0"/>
        <v>5.5002504275639226E-3</v>
      </c>
      <c r="L9" s="17">
        <f>Pl2P!$F$24*(1.805/($Q$8*2.65*202600))</f>
        <v>8.7938837313314144E-3</v>
      </c>
      <c r="M9" s="17">
        <f t="shared" si="1"/>
        <v>2.0338284423598418E-2</v>
      </c>
      <c r="N9" s="13">
        <f t="shared" si="2"/>
        <v>203.38284423598418</v>
      </c>
      <c r="P9" s="2" t="s">
        <v>21</v>
      </c>
      <c r="Q9" s="2">
        <v>2.92E-2</v>
      </c>
    </row>
    <row r="10" spans="1:17" x14ac:dyDescent="0.25">
      <c r="A10" s="13" t="s">
        <v>75</v>
      </c>
      <c r="B10" s="23" t="s">
        <v>21</v>
      </c>
      <c r="C10" s="14" t="s">
        <v>15</v>
      </c>
      <c r="D10" s="15">
        <v>8</v>
      </c>
      <c r="E10" s="15">
        <v>700</v>
      </c>
      <c r="F10" s="15">
        <v>45.802</v>
      </c>
      <c r="G10" s="15">
        <v>35.118000000000002</v>
      </c>
      <c r="H10" s="14" t="s">
        <v>41</v>
      </c>
      <c r="I10" s="14" t="s">
        <v>42</v>
      </c>
      <c r="J10" s="16">
        <f t="shared" si="0"/>
        <v>5.2734336030160513E-3</v>
      </c>
      <c r="K10" s="17">
        <f t="shared" si="0"/>
        <v>4.0433265200366291E-3</v>
      </c>
      <c r="L10" s="17">
        <f>Pl2P!$F$24*(1.805/($Q$8*2.65*202600))</f>
        <v>8.7938837313314144E-3</v>
      </c>
      <c r="M10" s="17">
        <f t="shared" si="1"/>
        <v>1.8110643854384094E-2</v>
      </c>
      <c r="N10" s="13">
        <f t="shared" si="2"/>
        <v>181.10643854384094</v>
      </c>
    </row>
    <row r="11" spans="1:17" x14ac:dyDescent="0.25">
      <c r="A11" s="13" t="s">
        <v>75</v>
      </c>
      <c r="B11" s="23" t="s">
        <v>21</v>
      </c>
      <c r="C11" s="14" t="s">
        <v>15</v>
      </c>
      <c r="D11" s="15">
        <v>9</v>
      </c>
      <c r="E11" s="15">
        <v>800</v>
      </c>
      <c r="F11" s="15">
        <v>76.91</v>
      </c>
      <c r="G11" s="15">
        <v>73.578000000000003</v>
      </c>
      <c r="H11" s="14" t="s">
        <v>43</v>
      </c>
      <c r="I11" s="14" t="s">
        <v>44</v>
      </c>
      <c r="J11" s="16">
        <f t="shared" si="0"/>
        <v>8.8550669928816311E-3</v>
      </c>
      <c r="K11" s="17">
        <f t="shared" si="0"/>
        <v>8.4714356936971096E-3</v>
      </c>
      <c r="L11" s="17">
        <f>Pl2P!$F$24*(1.805/($Q$8*2.65*202600))</f>
        <v>8.7938837313314144E-3</v>
      </c>
      <c r="M11" s="17">
        <f t="shared" si="1"/>
        <v>2.6120386417910153E-2</v>
      </c>
      <c r="N11" s="13">
        <f t="shared" si="2"/>
        <v>261.20386417910152</v>
      </c>
    </row>
    <row r="12" spans="1:17" x14ac:dyDescent="0.25">
      <c r="A12" s="13" t="s">
        <v>75</v>
      </c>
      <c r="B12" s="23" t="s">
        <v>21</v>
      </c>
      <c r="C12" s="14" t="s">
        <v>15</v>
      </c>
      <c r="D12" s="15">
        <v>10</v>
      </c>
      <c r="E12" s="15">
        <v>900</v>
      </c>
      <c r="F12" s="15">
        <v>49.573</v>
      </c>
      <c r="G12" s="15">
        <v>47.667000000000002</v>
      </c>
      <c r="H12" s="14" t="s">
        <v>45</v>
      </c>
      <c r="I12" s="14" t="s">
        <v>46</v>
      </c>
      <c r="J12" s="16">
        <f t="shared" si="0"/>
        <v>5.7076093620871291E-3</v>
      </c>
      <c r="K12" s="17">
        <f t="shared" si="0"/>
        <v>5.4881612059509656E-3</v>
      </c>
      <c r="L12" s="17">
        <f>Pl2P!$F$24*(1.805/($Q$8*2.65*202600))</f>
        <v>8.7938837313314144E-3</v>
      </c>
      <c r="M12" s="17">
        <f t="shared" si="1"/>
        <v>1.9989654299369511E-2</v>
      </c>
      <c r="N12" s="13">
        <f t="shared" si="2"/>
        <v>199.89654299369511</v>
      </c>
    </row>
    <row r="13" spans="1:17" x14ac:dyDescent="0.25">
      <c r="A13" s="13" t="s">
        <v>75</v>
      </c>
      <c r="B13" s="23" t="s">
        <v>21</v>
      </c>
      <c r="C13" s="14" t="s">
        <v>15</v>
      </c>
      <c r="D13" s="15">
        <v>11</v>
      </c>
      <c r="E13" s="15">
        <v>1000</v>
      </c>
      <c r="F13" s="15">
        <v>31.954999999999998</v>
      </c>
      <c r="G13" s="15">
        <v>18.198</v>
      </c>
      <c r="H13" s="14" t="s">
        <v>47</v>
      </c>
      <c r="I13" s="14" t="s">
        <v>48</v>
      </c>
      <c r="J13" s="16">
        <f t="shared" si="0"/>
        <v>3.6791531108767719E-3</v>
      </c>
      <c r="K13" s="17">
        <f t="shared" si="0"/>
        <v>2.0952348086914568E-3</v>
      </c>
      <c r="L13" s="17">
        <f>Pl2P!$F$24*(1.805/($Q$8*2.65*202600))</f>
        <v>8.7938837313314144E-3</v>
      </c>
      <c r="M13" s="17">
        <f t="shared" si="1"/>
        <v>1.4568271650899644E-2</v>
      </c>
      <c r="N13" s="13">
        <f t="shared" si="2"/>
        <v>145.68271650899644</v>
      </c>
    </row>
    <row r="14" spans="1:17" x14ac:dyDescent="0.25">
      <c r="A14" s="7" t="s">
        <v>75</v>
      </c>
      <c r="B14" s="8" t="s">
        <v>21</v>
      </c>
      <c r="C14" s="9" t="s">
        <v>15</v>
      </c>
      <c r="D14" s="21">
        <v>12</v>
      </c>
      <c r="E14" s="10">
        <v>1100</v>
      </c>
      <c r="F14" s="10">
        <v>18.89</v>
      </c>
      <c r="G14" s="10">
        <v>1.2909999999999999</v>
      </c>
      <c r="H14" s="9" t="s">
        <v>49</v>
      </c>
      <c r="I14" s="9" t="s">
        <v>50</v>
      </c>
      <c r="J14" s="11">
        <f t="shared" si="0"/>
        <v>2.1749085358930441E-3</v>
      </c>
      <c r="K14" s="12">
        <f t="shared" si="0"/>
        <v>1.4863985811741236E-4</v>
      </c>
      <c r="L14" s="12">
        <f>Pl2P!$F$24*(1.805/($Q$8*2.65*202600))</f>
        <v>8.7938837313314144E-3</v>
      </c>
      <c r="M14" s="12">
        <f t="shared" si="1"/>
        <v>1.1117432125341871E-2</v>
      </c>
      <c r="N14" s="7">
        <f t="shared" si="2"/>
        <v>111.17432125341871</v>
      </c>
    </row>
    <row r="15" spans="1:17" x14ac:dyDescent="0.25">
      <c r="A15" s="7" t="s">
        <v>75</v>
      </c>
      <c r="B15" s="8" t="s">
        <v>21</v>
      </c>
      <c r="C15" s="9" t="s">
        <v>15</v>
      </c>
      <c r="D15" s="10">
        <v>13</v>
      </c>
      <c r="E15" s="10">
        <v>1200</v>
      </c>
      <c r="F15" s="10">
        <v>19.274999999999999</v>
      </c>
      <c r="G15" s="10">
        <v>9.8979999999999997</v>
      </c>
      <c r="H15" s="9" t="s">
        <v>51</v>
      </c>
      <c r="I15" s="9" t="s">
        <v>52</v>
      </c>
      <c r="J15" s="11">
        <f t="shared" si="0"/>
        <v>2.2192356818072217E-3</v>
      </c>
      <c r="K15" s="12">
        <f t="shared" si="0"/>
        <v>1.1396106240481392E-3</v>
      </c>
      <c r="L15" s="12">
        <f>Pl2P!$F$24*(1.805/($Q$8*2.65*202600))</f>
        <v>8.7938837313314144E-3</v>
      </c>
      <c r="M15" s="12">
        <f t="shared" si="1"/>
        <v>1.2152730037186775E-2</v>
      </c>
      <c r="N15" s="7">
        <f t="shared" si="2"/>
        <v>121.52730037186775</v>
      </c>
    </row>
    <row r="16" spans="1:17" x14ac:dyDescent="0.25">
      <c r="A16" s="7" t="s">
        <v>75</v>
      </c>
      <c r="B16" s="8" t="s">
        <v>21</v>
      </c>
      <c r="C16" s="9" t="s">
        <v>20</v>
      </c>
      <c r="D16" s="10">
        <v>1</v>
      </c>
      <c r="E16" s="10">
        <v>0</v>
      </c>
      <c r="F16" s="10">
        <v>37.283999999999999</v>
      </c>
      <c r="G16" s="10">
        <v>22.550999999999998</v>
      </c>
      <c r="H16" s="9" t="s">
        <v>53</v>
      </c>
      <c r="I16" s="9" t="s">
        <v>54</v>
      </c>
      <c r="J16" s="11">
        <f t="shared" si="0"/>
        <v>4.2927098915953544E-3</v>
      </c>
      <c r="K16" s="12">
        <f t="shared" si="0"/>
        <v>2.5964193961315E-3</v>
      </c>
      <c r="L16" s="12">
        <f>Pl2P!$F$24*(1.805/($Q$8*2.65*202600))</f>
        <v>8.7938837313314144E-3</v>
      </c>
      <c r="M16" s="12">
        <f t="shared" si="1"/>
        <v>1.5683013019058268E-2</v>
      </c>
      <c r="N16" s="7">
        <f t="shared" si="2"/>
        <v>156.83013019058268</v>
      </c>
    </row>
    <row r="17" spans="1:14" x14ac:dyDescent="0.25">
      <c r="A17" s="13" t="s">
        <v>75</v>
      </c>
      <c r="B17" s="23" t="s">
        <v>21</v>
      </c>
      <c r="C17" s="14" t="s">
        <v>20</v>
      </c>
      <c r="D17" s="15">
        <v>2</v>
      </c>
      <c r="E17" s="15">
        <v>100</v>
      </c>
      <c r="F17" s="15">
        <v>64.399000000000001</v>
      </c>
      <c r="G17" s="15">
        <v>43.8</v>
      </c>
      <c r="H17" s="14" t="s">
        <v>55</v>
      </c>
      <c r="I17" s="14" t="s">
        <v>56</v>
      </c>
      <c r="J17" s="16">
        <f t="shared" si="0"/>
        <v>7.414607453836747E-3</v>
      </c>
      <c r="K17" s="17">
        <f t="shared" si="0"/>
        <v>5.0429324442623248E-3</v>
      </c>
      <c r="L17" s="17">
        <f>Pl2P!$F$24*(1.805/($Q$8*2.65*202600))</f>
        <v>8.7938837313314144E-3</v>
      </c>
      <c r="M17" s="17">
        <f t="shared" si="1"/>
        <v>2.1251423629430485E-2</v>
      </c>
      <c r="N17" s="13">
        <f t="shared" si="2"/>
        <v>212.51423629430485</v>
      </c>
    </row>
    <row r="18" spans="1:14" x14ac:dyDescent="0.25">
      <c r="A18" s="13" t="s">
        <v>75</v>
      </c>
      <c r="B18" s="23" t="s">
        <v>21</v>
      </c>
      <c r="C18" s="14" t="s">
        <v>20</v>
      </c>
      <c r="D18" s="15">
        <v>3</v>
      </c>
      <c r="E18" s="15">
        <v>200</v>
      </c>
      <c r="F18" s="15">
        <v>67.176000000000002</v>
      </c>
      <c r="G18" s="15">
        <v>44.048000000000002</v>
      </c>
      <c r="H18" s="14" t="s">
        <v>57</v>
      </c>
      <c r="I18" s="14" t="s">
        <v>58</v>
      </c>
      <c r="J18" s="16">
        <f t="shared" si="0"/>
        <v>7.7343385816384929E-3</v>
      </c>
      <c r="K18" s="17">
        <f t="shared" si="0"/>
        <v>5.0714860343576921E-3</v>
      </c>
      <c r="L18" s="17">
        <f>Pl2P!$F$24*(1.805/($Q$8*2.65*202600))</f>
        <v>8.7938837313314144E-3</v>
      </c>
      <c r="M18" s="17">
        <f t="shared" si="1"/>
        <v>2.1599708347327599E-2</v>
      </c>
      <c r="N18" s="13">
        <f t="shared" si="2"/>
        <v>215.99708347327601</v>
      </c>
    </row>
    <row r="19" spans="1:14" x14ac:dyDescent="0.25">
      <c r="A19" s="7" t="s">
        <v>75</v>
      </c>
      <c r="B19" s="8" t="s">
        <v>21</v>
      </c>
      <c r="C19" s="9" t="s">
        <v>20</v>
      </c>
      <c r="D19" s="10">
        <v>4</v>
      </c>
      <c r="E19" s="10">
        <v>300</v>
      </c>
      <c r="F19" s="10">
        <v>36.161999999999999</v>
      </c>
      <c r="G19" s="10">
        <v>28.885999999999999</v>
      </c>
      <c r="H19" s="9" t="s">
        <v>59</v>
      </c>
      <c r="I19" s="9" t="s">
        <v>60</v>
      </c>
      <c r="J19" s="11">
        <f t="shared" si="0"/>
        <v>4.1635279235026079E-3</v>
      </c>
      <c r="K19" s="12">
        <f t="shared" si="0"/>
        <v>3.3258024334466103E-3</v>
      </c>
      <c r="L19" s="12">
        <f>Pl2P!$F$24*(1.805/($Q$8*2.65*202600))</f>
        <v>8.7938837313314144E-3</v>
      </c>
      <c r="M19" s="12">
        <f t="shared" si="1"/>
        <v>1.6283214088280634E-2</v>
      </c>
      <c r="N19" s="7">
        <f t="shared" si="2"/>
        <v>162.83214088280633</v>
      </c>
    </row>
    <row r="20" spans="1:14" x14ac:dyDescent="0.25">
      <c r="A20" s="7" t="s">
        <v>75</v>
      </c>
      <c r="B20" s="8" t="s">
        <v>21</v>
      </c>
      <c r="C20" s="9" t="s">
        <v>20</v>
      </c>
      <c r="D20" s="10">
        <v>5</v>
      </c>
      <c r="E20" s="10">
        <v>400</v>
      </c>
      <c r="F20" s="10">
        <v>26.334</v>
      </c>
      <c r="G20" s="10">
        <v>17.707000000000001</v>
      </c>
      <c r="H20" s="9" t="s">
        <v>61</v>
      </c>
      <c r="I20" s="9" t="s">
        <v>62</v>
      </c>
      <c r="J20" s="11">
        <f t="shared" si="0"/>
        <v>3.0319767805297737E-3</v>
      </c>
      <c r="K20" s="12">
        <f t="shared" si="0"/>
        <v>2.038703305720388E-3</v>
      </c>
      <c r="L20" s="12">
        <f>Pl2P!$F$24*(1.805/($Q$8*2.65*202600))</f>
        <v>8.7938837313314144E-3</v>
      </c>
      <c r="M20" s="12">
        <f t="shared" si="1"/>
        <v>1.3864563817581575E-2</v>
      </c>
      <c r="N20" s="7">
        <f t="shared" si="2"/>
        <v>138.64563817581575</v>
      </c>
    </row>
    <row r="21" spans="1:14" x14ac:dyDescent="0.25">
      <c r="A21" s="7" t="s">
        <v>75</v>
      </c>
      <c r="B21" s="8" t="s">
        <v>21</v>
      </c>
      <c r="C21" s="9" t="s">
        <v>20</v>
      </c>
      <c r="D21" s="21">
        <v>6</v>
      </c>
      <c r="E21" s="10">
        <v>500</v>
      </c>
      <c r="F21" s="10">
        <v>23.350999999999999</v>
      </c>
      <c r="G21" s="10">
        <v>28.509</v>
      </c>
      <c r="H21" s="9" t="s">
        <v>63</v>
      </c>
      <c r="I21" s="9" t="s">
        <v>64</v>
      </c>
      <c r="J21" s="11">
        <f t="shared" si="0"/>
        <v>2.6885277512778438E-3</v>
      </c>
      <c r="K21" s="12">
        <f t="shared" si="0"/>
        <v>3.2823963710838957E-3</v>
      </c>
      <c r="L21" s="12">
        <f>Pl2P!$F$24*(1.805/($Q$8*2.65*202600))</f>
        <v>8.7938837313314144E-3</v>
      </c>
      <c r="M21" s="12">
        <f t="shared" si="1"/>
        <v>1.4764807853693154E-2</v>
      </c>
      <c r="N21" s="7">
        <f t="shared" si="2"/>
        <v>147.64807853693154</v>
      </c>
    </row>
    <row r="22" spans="1:14" x14ac:dyDescent="0.25">
      <c r="A22" s="7" t="s">
        <v>75</v>
      </c>
      <c r="B22" s="8" t="s">
        <v>21</v>
      </c>
      <c r="C22" s="9" t="s">
        <v>20</v>
      </c>
      <c r="D22" s="10">
        <v>7</v>
      </c>
      <c r="E22" s="10">
        <v>600</v>
      </c>
      <c r="F22" s="10">
        <v>17.664999999999999</v>
      </c>
      <c r="G22" s="10">
        <v>6.2229999999999999</v>
      </c>
      <c r="H22" s="9" t="s">
        <v>65</v>
      </c>
      <c r="I22" s="9" t="s">
        <v>66</v>
      </c>
      <c r="J22" s="11">
        <f t="shared" si="0"/>
        <v>2.0338676170752051E-3</v>
      </c>
      <c r="K22" s="12">
        <f t="shared" si="0"/>
        <v>7.1648786759462215E-4</v>
      </c>
      <c r="L22" s="12">
        <f>Pl2P!$F$24*(1.805/($Q$8*2.65*202600))</f>
        <v>8.7938837313314144E-3</v>
      </c>
      <c r="M22" s="12">
        <f t="shared" si="1"/>
        <v>1.1544239216001242E-2</v>
      </c>
      <c r="N22" s="7">
        <f t="shared" si="2"/>
        <v>115.44239216001243</v>
      </c>
    </row>
    <row r="23" spans="1:14" x14ac:dyDescent="0.25">
      <c r="A23" s="7" t="s">
        <v>75</v>
      </c>
      <c r="B23" s="8" t="s">
        <v>21</v>
      </c>
      <c r="C23" s="9" t="s">
        <v>20</v>
      </c>
      <c r="D23" s="10">
        <v>8</v>
      </c>
      <c r="E23" s="10">
        <v>700</v>
      </c>
      <c r="F23" s="10">
        <v>26.835000000000001</v>
      </c>
      <c r="G23" s="10">
        <v>13.535</v>
      </c>
      <c r="H23" s="9" t="s">
        <v>67</v>
      </c>
      <c r="I23" s="9" t="s">
        <v>68</v>
      </c>
      <c r="J23" s="11">
        <f t="shared" si="0"/>
        <v>3.0896596379401714E-3</v>
      </c>
      <c r="K23" s="12">
        <f t="shared" si="0"/>
        <v>1.5583582336322049E-3</v>
      </c>
      <c r="L23" s="12">
        <f>Pl2P!$F$24*(1.805/($Q$8*2.65*202600))</f>
        <v>8.7938837313314144E-3</v>
      </c>
      <c r="M23" s="12">
        <f t="shared" si="1"/>
        <v>1.344190160290379E-2</v>
      </c>
      <c r="N23" s="7">
        <f t="shared" si="2"/>
        <v>134.41901602903789</v>
      </c>
    </row>
    <row r="24" spans="1:14" x14ac:dyDescent="0.25">
      <c r="A24" s="13" t="s">
        <v>75</v>
      </c>
      <c r="B24" s="23" t="s">
        <v>21</v>
      </c>
      <c r="C24" s="14" t="s">
        <v>20</v>
      </c>
      <c r="D24" s="15">
        <v>9</v>
      </c>
      <c r="E24" s="15">
        <v>800</v>
      </c>
      <c r="F24" s="15">
        <v>33.509</v>
      </c>
      <c r="G24" s="15">
        <v>19.888999999999999</v>
      </c>
      <c r="H24" s="14" t="s">
        <v>69</v>
      </c>
      <c r="I24" s="14" t="s">
        <v>70</v>
      </c>
      <c r="J24" s="16">
        <f t="shared" si="0"/>
        <v>3.8580735907485448E-3</v>
      </c>
      <c r="K24" s="17">
        <f t="shared" si="0"/>
        <v>2.289928844382041E-3</v>
      </c>
      <c r="L24" s="17">
        <f>Pl2P!$F$24*(1.805/($Q$8*2.65*202600))</f>
        <v>8.7938837313314144E-3</v>
      </c>
      <c r="M24" s="17">
        <f t="shared" si="1"/>
        <v>1.4941886166462E-2</v>
      </c>
      <c r="N24" s="13">
        <f t="shared" si="2"/>
        <v>149.41886166462001</v>
      </c>
    </row>
    <row r="25" spans="1:14" x14ac:dyDescent="0.25">
      <c r="A25" s="2"/>
      <c r="B25" s="2"/>
      <c r="C25" s="2"/>
    </row>
    <row r="26" spans="1:14" x14ac:dyDescent="0.25">
      <c r="A26" s="2"/>
      <c r="B26" s="2"/>
      <c r="C26" s="2"/>
      <c r="E26" s="24" t="s">
        <v>76</v>
      </c>
      <c r="F26" s="2">
        <f>AVERAGE(F4:F7,F14:F15)</f>
        <v>25.554166666666671</v>
      </c>
      <c r="G26" s="2">
        <f>AVERAGE(G4:G7,G14:G15)</f>
        <v>12.794499999999999</v>
      </c>
    </row>
    <row r="27" spans="1:14" x14ac:dyDescent="0.25">
      <c r="A27" s="2"/>
      <c r="B27" s="2"/>
      <c r="C27" s="2"/>
      <c r="E27" s="24" t="s">
        <v>77</v>
      </c>
      <c r="F27" s="2">
        <f>AVERAGE(F14:F16,F19:F23)</f>
        <v>25.724499999999999</v>
      </c>
      <c r="G27" s="2">
        <f>AVERAGE(G14:G16,G19:G23)</f>
        <v>16.074999999999999</v>
      </c>
    </row>
    <row r="28" spans="1:14" x14ac:dyDescent="0.25">
      <c r="A28" s="2"/>
      <c r="B28" s="2"/>
      <c r="C28" s="2"/>
    </row>
    <row r="29" spans="1:14" x14ac:dyDescent="0.25">
      <c r="A29" s="2"/>
      <c r="B29" s="2"/>
      <c r="C29" s="2"/>
    </row>
    <row r="30" spans="1:14" x14ac:dyDescent="0.25">
      <c r="A30" s="2"/>
      <c r="B30" s="2"/>
      <c r="C30" s="2"/>
    </row>
    <row r="31" spans="1:14" x14ac:dyDescent="0.25">
      <c r="A31" s="2"/>
      <c r="B31" s="2"/>
      <c r="C31" s="2"/>
    </row>
    <row r="32" spans="1:14" x14ac:dyDescent="0.25">
      <c r="A32" s="2"/>
      <c r="B32" s="2"/>
      <c r="C32" s="2"/>
    </row>
    <row r="33" spans="1:3" x14ac:dyDescent="0.25">
      <c r="A33" s="2"/>
      <c r="B33" s="2"/>
      <c r="C33" s="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1C46-BA09-46DB-9CFB-F7CE78519905}">
  <dimension ref="A1:R44"/>
  <sheetViews>
    <sheetView tabSelected="1" topLeftCell="A21" workbookViewId="0">
      <selection activeCell="I36" sqref="I36"/>
    </sheetView>
  </sheetViews>
  <sheetFormatPr defaultRowHeight="15" x14ac:dyDescent="0.25"/>
  <cols>
    <col min="1" max="1" width="12.85546875" style="1" bestFit="1" customWidth="1"/>
    <col min="7" max="7" width="10.5703125" bestFit="1" customWidth="1"/>
    <col min="8" max="8" width="9.7109375" bestFit="1" customWidth="1"/>
    <col min="9" max="9" width="10" bestFit="1" customWidth="1"/>
    <col min="10" max="12" width="5.5703125" style="2" bestFit="1" customWidth="1"/>
    <col min="13" max="13" width="14.5703125" style="2" bestFit="1" customWidth="1"/>
    <col min="14" max="14" width="17" style="2" bestFit="1" customWidth="1"/>
    <col min="16" max="18" width="9.140625" style="2"/>
  </cols>
  <sheetData>
    <row r="1" spans="1:17" x14ac:dyDescent="0.25">
      <c r="B1" s="1"/>
      <c r="C1" s="1"/>
      <c r="D1" s="2"/>
      <c r="E1" s="2"/>
      <c r="F1" s="3" t="s">
        <v>0</v>
      </c>
      <c r="G1" s="3" t="s">
        <v>1</v>
      </c>
      <c r="H1" s="3" t="s">
        <v>0</v>
      </c>
      <c r="I1" s="3" t="s">
        <v>1</v>
      </c>
      <c r="J1" s="22" t="s">
        <v>71</v>
      </c>
      <c r="K1" s="22" t="s">
        <v>72</v>
      </c>
      <c r="L1" s="22" t="s">
        <v>73</v>
      </c>
    </row>
    <row r="2" spans="1:17" x14ac:dyDescent="0.25">
      <c r="A2" s="3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7</v>
      </c>
      <c r="H2" s="6" t="s">
        <v>8</v>
      </c>
      <c r="I2" s="6" t="s">
        <v>8</v>
      </c>
      <c r="J2" s="3" t="s">
        <v>9</v>
      </c>
      <c r="K2" s="3" t="s">
        <v>11</v>
      </c>
      <c r="L2" s="3" t="s">
        <v>10</v>
      </c>
      <c r="M2" s="3" t="s">
        <v>12</v>
      </c>
      <c r="N2" s="3" t="s">
        <v>13</v>
      </c>
      <c r="P2" t="s">
        <v>14</v>
      </c>
    </row>
    <row r="3" spans="1:17" x14ac:dyDescent="0.25">
      <c r="A3" s="13" t="s">
        <v>75</v>
      </c>
      <c r="B3" s="20" t="s">
        <v>22</v>
      </c>
      <c r="C3" s="14" t="s">
        <v>15</v>
      </c>
      <c r="D3" s="15">
        <v>1</v>
      </c>
      <c r="E3" s="15">
        <v>0</v>
      </c>
      <c r="F3" s="15">
        <v>136.059</v>
      </c>
      <c r="G3" s="15">
        <v>75.734999999999999</v>
      </c>
      <c r="H3" s="14" t="s">
        <v>23</v>
      </c>
      <c r="I3" s="14" t="s">
        <v>24</v>
      </c>
      <c r="J3" s="16">
        <f>(F3)*(1.805/($Q$8*2.65*202600))</f>
        <v>9.4901292591132481E-3</v>
      </c>
      <c r="K3" s="17">
        <f>(G3)*(1.805/($Q$8*2.65*202600))</f>
        <v>5.2825240479420091E-3</v>
      </c>
      <c r="L3" s="17">
        <f>Pl2C!$F$27*(1.805/($Q$9*2.65*202600))</f>
        <v>2.9618017274526528E-3</v>
      </c>
      <c r="M3" s="17">
        <f>SUM(J3:L3)</f>
        <v>1.773445503450791E-2</v>
      </c>
      <c r="N3" s="13">
        <f>M3*10000</f>
        <v>177.34455034507911</v>
      </c>
      <c r="P3" t="s">
        <v>16</v>
      </c>
    </row>
    <row r="4" spans="1:17" x14ac:dyDescent="0.25">
      <c r="A4" s="13" t="s">
        <v>75</v>
      </c>
      <c r="B4" s="20" t="s">
        <v>22</v>
      </c>
      <c r="C4" s="14" t="s">
        <v>15</v>
      </c>
      <c r="D4" s="15">
        <v>2</v>
      </c>
      <c r="E4" s="15">
        <v>100</v>
      </c>
      <c r="F4" s="15">
        <v>162.315</v>
      </c>
      <c r="G4" s="15">
        <v>75.962000000000003</v>
      </c>
      <c r="H4" s="14" t="s">
        <v>23</v>
      </c>
      <c r="I4" s="14" t="s">
        <v>24</v>
      </c>
      <c r="J4" s="16">
        <f t="shared" ref="J4:K27" si="0">(F4)*(1.805/($Q$8*2.65*202600))</f>
        <v>1.1321487962523366E-2</v>
      </c>
      <c r="K4" s="17">
        <f t="shared" si="0"/>
        <v>5.2983573213147284E-3</v>
      </c>
      <c r="L4" s="17">
        <f>Pl2C!$F$27*(1.805/($Q$9*2.65*202600))</f>
        <v>2.9618017274526528E-3</v>
      </c>
      <c r="M4" s="17">
        <f t="shared" ref="M4:M29" si="1">SUM(J4:L4)</f>
        <v>1.9581647011290747E-2</v>
      </c>
      <c r="N4" s="13">
        <f t="shared" ref="N4:N29" si="2">M4*10000</f>
        <v>195.81647011290747</v>
      </c>
      <c r="P4" t="s">
        <v>17</v>
      </c>
    </row>
    <row r="5" spans="1:17" x14ac:dyDescent="0.25">
      <c r="A5" s="13" t="s">
        <v>75</v>
      </c>
      <c r="B5" s="20" t="s">
        <v>22</v>
      </c>
      <c r="C5" s="14" t="s">
        <v>15</v>
      </c>
      <c r="D5" s="15">
        <v>3</v>
      </c>
      <c r="E5" s="15">
        <v>200</v>
      </c>
      <c r="F5" s="15">
        <v>166.006</v>
      </c>
      <c r="G5" s="15">
        <v>75.578999999999994</v>
      </c>
      <c r="H5" s="14" t="s">
        <v>23</v>
      </c>
      <c r="I5" s="14" t="s">
        <v>24</v>
      </c>
      <c r="J5" s="16">
        <f t="shared" si="0"/>
        <v>1.1578935592561712E-2</v>
      </c>
      <c r="K5" s="17">
        <f t="shared" si="0"/>
        <v>5.2716430318796997E-3</v>
      </c>
      <c r="L5" s="17">
        <f>Pl2C!$F$27*(1.805/($Q$9*2.65*202600))</f>
        <v>2.9618017274526528E-3</v>
      </c>
      <c r="M5" s="17">
        <f t="shared" si="1"/>
        <v>1.9812380351894067E-2</v>
      </c>
      <c r="N5" s="13">
        <f t="shared" si="2"/>
        <v>198.12380351894066</v>
      </c>
      <c r="P5" t="s">
        <v>18</v>
      </c>
    </row>
    <row r="6" spans="1:17" x14ac:dyDescent="0.25">
      <c r="A6" s="13" t="s">
        <v>75</v>
      </c>
      <c r="B6" s="20" t="s">
        <v>22</v>
      </c>
      <c r="C6" s="14" t="s">
        <v>15</v>
      </c>
      <c r="D6" s="15">
        <v>4</v>
      </c>
      <c r="E6" s="15">
        <v>300</v>
      </c>
      <c r="F6" s="15">
        <v>140.4</v>
      </c>
      <c r="G6" s="15">
        <v>54.942</v>
      </c>
      <c r="H6" s="14" t="s">
        <v>23</v>
      </c>
      <c r="I6" s="14" t="s">
        <v>24</v>
      </c>
      <c r="J6" s="16">
        <f t="shared" si="0"/>
        <v>9.7929144560778784E-3</v>
      </c>
      <c r="K6" s="17">
        <f t="shared" si="0"/>
        <v>3.8322101570215867E-3</v>
      </c>
      <c r="L6" s="17">
        <f>Pl2C!$F$27*(1.805/($Q$9*2.65*202600))</f>
        <v>2.9618017274526528E-3</v>
      </c>
      <c r="M6" s="17">
        <f t="shared" si="1"/>
        <v>1.658692634055212E-2</v>
      </c>
      <c r="N6" s="13">
        <f t="shared" si="2"/>
        <v>165.8692634055212</v>
      </c>
    </row>
    <row r="7" spans="1:17" x14ac:dyDescent="0.25">
      <c r="A7" s="7" t="s">
        <v>75</v>
      </c>
      <c r="B7" s="19" t="s">
        <v>22</v>
      </c>
      <c r="C7" s="9" t="s">
        <v>15</v>
      </c>
      <c r="D7" s="10">
        <v>5</v>
      </c>
      <c r="E7" s="10">
        <v>400</v>
      </c>
      <c r="F7" s="10">
        <v>118.18</v>
      </c>
      <c r="G7" s="10">
        <v>52.408999999999999</v>
      </c>
      <c r="H7" s="9" t="s">
        <v>23</v>
      </c>
      <c r="I7" s="9" t="s">
        <v>24</v>
      </c>
      <c r="J7" s="11">
        <f t="shared" si="0"/>
        <v>8.2430671682285159E-3</v>
      </c>
      <c r="K7" s="12">
        <f t="shared" si="0"/>
        <v>3.6555331462149966E-3</v>
      </c>
      <c r="L7" s="12">
        <f>Pl2C!$F$27*(1.805/($Q$9*2.65*202600))</f>
        <v>2.9618017274526528E-3</v>
      </c>
      <c r="M7" s="12">
        <f t="shared" si="1"/>
        <v>1.4860402041896165E-2</v>
      </c>
      <c r="N7" s="7">
        <f t="shared" si="2"/>
        <v>148.60402041896165</v>
      </c>
      <c r="P7" t="s">
        <v>19</v>
      </c>
    </row>
    <row r="8" spans="1:17" x14ac:dyDescent="0.25">
      <c r="A8" s="7" t="s">
        <v>75</v>
      </c>
      <c r="B8" s="19" t="s">
        <v>22</v>
      </c>
      <c r="C8" s="9" t="s">
        <v>15</v>
      </c>
      <c r="D8" s="10">
        <v>6</v>
      </c>
      <c r="E8" s="10">
        <v>500</v>
      </c>
      <c r="F8" s="10">
        <v>122.58499999999999</v>
      </c>
      <c r="G8" s="10">
        <v>43.462000000000003</v>
      </c>
      <c r="H8" s="9" t="s">
        <v>23</v>
      </c>
      <c r="I8" s="9" t="s">
        <v>24</v>
      </c>
      <c r="J8" s="11">
        <f t="shared" si="0"/>
        <v>8.5503163717828099E-3</v>
      </c>
      <c r="K8" s="12">
        <f t="shared" si="0"/>
        <v>3.0314789750004044E-3</v>
      </c>
      <c r="L8" s="12">
        <f>Pl2C!$F$27*(1.805/($Q$9*2.65*202600))</f>
        <v>2.9618017274526528E-3</v>
      </c>
      <c r="M8" s="12">
        <f t="shared" si="1"/>
        <v>1.4543597074235866E-2</v>
      </c>
      <c r="N8" s="7">
        <f t="shared" si="2"/>
        <v>145.43597074235865</v>
      </c>
      <c r="P8" s="2" t="s">
        <v>22</v>
      </c>
      <c r="Q8" s="2">
        <v>4.82E-2</v>
      </c>
    </row>
    <row r="9" spans="1:17" x14ac:dyDescent="0.25">
      <c r="A9" s="7" t="s">
        <v>75</v>
      </c>
      <c r="B9" s="19" t="s">
        <v>22</v>
      </c>
      <c r="C9" s="18" t="s">
        <v>15</v>
      </c>
      <c r="D9" s="21">
        <v>7</v>
      </c>
      <c r="E9" s="21">
        <v>600</v>
      </c>
      <c r="F9" s="21">
        <v>94.555000000000007</v>
      </c>
      <c r="G9" s="21">
        <v>44.274999999999999</v>
      </c>
      <c r="H9" s="18" t="s">
        <v>23</v>
      </c>
      <c r="I9" s="18" t="s">
        <v>24</v>
      </c>
      <c r="J9" s="11">
        <f t="shared" si="0"/>
        <v>6.5952209857154118E-3</v>
      </c>
      <c r="K9" s="12">
        <f t="shared" si="0"/>
        <v>3.0881858087097439E-3</v>
      </c>
      <c r="L9" s="12">
        <f>Pl2C!$F$27*(1.805/($Q$9*2.65*202600))</f>
        <v>2.9618017274526528E-3</v>
      </c>
      <c r="M9" s="12">
        <f t="shared" si="1"/>
        <v>1.264520852187781E-2</v>
      </c>
      <c r="N9" s="7">
        <f t="shared" si="2"/>
        <v>126.45208521877809</v>
      </c>
      <c r="P9" s="2" t="s">
        <v>21</v>
      </c>
      <c r="Q9" s="2">
        <v>2.92E-2</v>
      </c>
    </row>
    <row r="10" spans="1:17" x14ac:dyDescent="0.25">
      <c r="A10" s="7" t="s">
        <v>75</v>
      </c>
      <c r="B10" s="19" t="s">
        <v>22</v>
      </c>
      <c r="C10" s="18" t="s">
        <v>15</v>
      </c>
      <c r="D10" s="21">
        <v>8</v>
      </c>
      <c r="E10" s="21">
        <v>700</v>
      </c>
      <c r="F10" s="21">
        <v>115.90300000000001</v>
      </c>
      <c r="G10" s="21">
        <v>24.372</v>
      </c>
      <c r="H10" s="18" t="s">
        <v>23</v>
      </c>
      <c r="I10" s="18" t="s">
        <v>24</v>
      </c>
      <c r="J10" s="11">
        <f t="shared" si="0"/>
        <v>8.084246183780586E-3</v>
      </c>
      <c r="K10" s="12">
        <f t="shared" si="0"/>
        <v>1.6999495094268521E-3</v>
      </c>
      <c r="L10" s="12">
        <f>Pl2C!$F$27*(1.805/($Q$9*2.65*202600))</f>
        <v>2.9618017274526528E-3</v>
      </c>
      <c r="M10" s="12">
        <f t="shared" si="1"/>
        <v>1.2745997420660092E-2</v>
      </c>
      <c r="N10" s="7">
        <f t="shared" si="2"/>
        <v>127.45997420660092</v>
      </c>
    </row>
    <row r="11" spans="1:17" x14ac:dyDescent="0.25">
      <c r="A11" s="13" t="s">
        <v>75</v>
      </c>
      <c r="B11" s="20" t="s">
        <v>22</v>
      </c>
      <c r="C11" s="14" t="s">
        <v>15</v>
      </c>
      <c r="D11" s="15">
        <v>9</v>
      </c>
      <c r="E11" s="15">
        <v>800</v>
      </c>
      <c r="F11" s="15">
        <v>129.244</v>
      </c>
      <c r="G11" s="15">
        <v>53.686</v>
      </c>
      <c r="H11" s="14" t="s">
        <v>23</v>
      </c>
      <c r="I11" s="14" t="s">
        <v>24</v>
      </c>
      <c r="J11" s="16">
        <f t="shared" si="0"/>
        <v>9.0147823074168756E-3</v>
      </c>
      <c r="K11" s="17">
        <f t="shared" si="0"/>
        <v>3.7446040276994086E-3</v>
      </c>
      <c r="L11" s="17">
        <f>Pl2C!$F$27*(1.805/($Q$9*2.65*202600))</f>
        <v>2.9618017274526528E-3</v>
      </c>
      <c r="M11" s="17">
        <f t="shared" si="1"/>
        <v>1.5721188062568937E-2</v>
      </c>
      <c r="N11" s="13">
        <f t="shared" si="2"/>
        <v>157.21188062568936</v>
      </c>
    </row>
    <row r="12" spans="1:17" x14ac:dyDescent="0.25">
      <c r="A12" s="13" t="s">
        <v>75</v>
      </c>
      <c r="B12" s="20" t="s">
        <v>22</v>
      </c>
      <c r="C12" s="14" t="s">
        <v>15</v>
      </c>
      <c r="D12" s="15">
        <v>10</v>
      </c>
      <c r="E12" s="15">
        <v>900</v>
      </c>
      <c r="F12" s="15">
        <v>142.44499999999999</v>
      </c>
      <c r="G12" s="15">
        <v>62.56</v>
      </c>
      <c r="H12" s="14" t="s">
        <v>23</v>
      </c>
      <c r="I12" s="14" t="s">
        <v>24</v>
      </c>
      <c r="J12" s="16">
        <f t="shared" si="0"/>
        <v>9.9355534166382705E-3</v>
      </c>
      <c r="K12" s="17">
        <f t="shared" si="0"/>
        <v>4.3635664413976642E-3</v>
      </c>
      <c r="L12" s="17">
        <f>Pl2C!$F$27*(1.805/($Q$9*2.65*202600))</f>
        <v>2.9618017274526528E-3</v>
      </c>
      <c r="M12" s="17">
        <f t="shared" si="1"/>
        <v>1.7260921585488587E-2</v>
      </c>
      <c r="N12" s="13">
        <f t="shared" si="2"/>
        <v>172.60921585488586</v>
      </c>
    </row>
    <row r="13" spans="1:17" x14ac:dyDescent="0.25">
      <c r="A13" s="7" t="s">
        <v>75</v>
      </c>
      <c r="B13" s="19" t="s">
        <v>22</v>
      </c>
      <c r="C13" s="9" t="s">
        <v>15</v>
      </c>
      <c r="D13" s="10">
        <v>11</v>
      </c>
      <c r="E13" s="10">
        <v>1000</v>
      </c>
      <c r="F13" s="10">
        <v>85.209000000000003</v>
      </c>
      <c r="G13" s="10">
        <v>31.867999999999999</v>
      </c>
      <c r="H13" s="9" t="s">
        <v>23</v>
      </c>
      <c r="I13" s="9" t="s">
        <v>24</v>
      </c>
      <c r="J13" s="11">
        <f t="shared" si="0"/>
        <v>5.9433365234183759E-3</v>
      </c>
      <c r="K13" s="12">
        <f t="shared" si="0"/>
        <v>2.2227962812413804E-3</v>
      </c>
      <c r="L13" s="12">
        <f>Pl2C!$F$27*(1.805/($Q$9*2.65*202600))</f>
        <v>2.9618017274526528E-3</v>
      </c>
      <c r="M13" s="12">
        <f t="shared" si="1"/>
        <v>1.1127934532112409E-2</v>
      </c>
      <c r="N13" s="7">
        <f t="shared" si="2"/>
        <v>111.27934532112408</v>
      </c>
    </row>
    <row r="14" spans="1:17" x14ac:dyDescent="0.25">
      <c r="A14" s="13" t="s">
        <v>75</v>
      </c>
      <c r="B14" s="20" t="s">
        <v>22</v>
      </c>
      <c r="C14" s="14" t="s">
        <v>15</v>
      </c>
      <c r="D14" s="15">
        <v>12</v>
      </c>
      <c r="E14" s="15">
        <v>1100</v>
      </c>
      <c r="F14" s="15">
        <v>184.01</v>
      </c>
      <c r="G14" s="15">
        <v>75.947999999999993</v>
      </c>
      <c r="H14" s="14" t="s">
        <v>23</v>
      </c>
      <c r="I14" s="14" t="s">
        <v>24</v>
      </c>
      <c r="J14" s="16">
        <f t="shared" si="0"/>
        <v>1.2834716446316882E-2</v>
      </c>
      <c r="K14" s="17">
        <f t="shared" si="0"/>
        <v>5.2973808198732378E-3</v>
      </c>
      <c r="L14" s="17">
        <f>Pl2C!$F$27*(1.805/($Q$9*2.65*202600))</f>
        <v>2.9618017274526528E-3</v>
      </c>
      <c r="M14" s="17">
        <f t="shared" si="1"/>
        <v>2.1093898993642772E-2</v>
      </c>
      <c r="N14" s="13">
        <f t="shared" si="2"/>
        <v>210.93898993642773</v>
      </c>
    </row>
    <row r="15" spans="1:17" x14ac:dyDescent="0.25">
      <c r="A15" s="13" t="s">
        <v>75</v>
      </c>
      <c r="B15" s="20" t="s">
        <v>22</v>
      </c>
      <c r="C15" s="14" t="s">
        <v>15</v>
      </c>
      <c r="D15" s="15">
        <v>13</v>
      </c>
      <c r="E15" s="15">
        <v>1200</v>
      </c>
      <c r="F15" s="15">
        <v>165.577</v>
      </c>
      <c r="G15" s="15">
        <v>113.229</v>
      </c>
      <c r="H15" s="14" t="s">
        <v>23</v>
      </c>
      <c r="I15" s="14" t="s">
        <v>24</v>
      </c>
      <c r="J15" s="16">
        <f t="shared" si="0"/>
        <v>1.1549012798390362E-2</v>
      </c>
      <c r="K15" s="17">
        <f t="shared" si="0"/>
        <v>7.8977344084561404E-3</v>
      </c>
      <c r="L15" s="17">
        <f>Pl2C!$F$27*(1.805/($Q$9*2.65*202600))</f>
        <v>2.9618017274526528E-3</v>
      </c>
      <c r="M15" s="17">
        <f t="shared" si="1"/>
        <v>2.2408548934299156E-2</v>
      </c>
      <c r="N15" s="13">
        <f t="shared" si="2"/>
        <v>224.08548934299156</v>
      </c>
    </row>
    <row r="16" spans="1:17" x14ac:dyDescent="0.25">
      <c r="A16" s="13" t="s">
        <v>75</v>
      </c>
      <c r="B16" s="20" t="s">
        <v>22</v>
      </c>
      <c r="C16" s="14" t="s">
        <v>15</v>
      </c>
      <c r="D16" s="15">
        <v>14</v>
      </c>
      <c r="E16" s="15">
        <v>1300</v>
      </c>
      <c r="F16" s="15">
        <v>120.94499999999999</v>
      </c>
      <c r="G16" s="15">
        <v>57.55</v>
      </c>
      <c r="H16" s="14" t="s">
        <v>23</v>
      </c>
      <c r="I16" s="14" t="s">
        <v>24</v>
      </c>
      <c r="J16" s="16">
        <f t="shared" si="0"/>
        <v>8.4359262029226421E-3</v>
      </c>
      <c r="K16" s="17">
        <f t="shared" si="0"/>
        <v>4.0141184255504409E-3</v>
      </c>
      <c r="L16" s="17">
        <f>Pl2C!$F$27*(1.805/($Q$9*2.65*202600))</f>
        <v>2.9618017274526528E-3</v>
      </c>
      <c r="M16" s="17">
        <f t="shared" si="1"/>
        <v>1.5411846355925737E-2</v>
      </c>
      <c r="N16" s="13">
        <f t="shared" si="2"/>
        <v>154.11846355925738</v>
      </c>
    </row>
    <row r="17" spans="1:14" x14ac:dyDescent="0.25">
      <c r="A17" s="7" t="s">
        <v>75</v>
      </c>
      <c r="B17" s="19" t="s">
        <v>22</v>
      </c>
      <c r="C17" s="9" t="s">
        <v>20</v>
      </c>
      <c r="D17" s="10">
        <v>1</v>
      </c>
      <c r="E17" s="10">
        <v>0</v>
      </c>
      <c r="F17" s="10">
        <v>82.843999999999994</v>
      </c>
      <c r="G17" s="10">
        <v>32.076000000000001</v>
      </c>
      <c r="H17" s="9" t="s">
        <v>25</v>
      </c>
      <c r="I17" s="9" t="s">
        <v>26</v>
      </c>
      <c r="J17" s="11">
        <f t="shared" si="0"/>
        <v>5.7783775299096556E-3</v>
      </c>
      <c r="K17" s="12">
        <f t="shared" si="0"/>
        <v>2.2373043026577923E-3</v>
      </c>
      <c r="L17" s="12">
        <f>Pl2C!$F$27*(1.805/($Q$9*2.65*202600))</f>
        <v>2.9618017274526528E-3</v>
      </c>
      <c r="M17" s="12">
        <f t="shared" si="1"/>
        <v>1.0977483560020099E-2</v>
      </c>
      <c r="N17" s="7">
        <f t="shared" si="2"/>
        <v>109.774835600201</v>
      </c>
    </row>
    <row r="18" spans="1:14" x14ac:dyDescent="0.25">
      <c r="A18" s="7" t="s">
        <v>75</v>
      </c>
      <c r="B18" s="19" t="s">
        <v>22</v>
      </c>
      <c r="C18" s="9" t="s">
        <v>20</v>
      </c>
      <c r="D18" s="10">
        <v>2</v>
      </c>
      <c r="E18" s="10">
        <v>100</v>
      </c>
      <c r="F18" s="10">
        <v>84.781999999999996</v>
      </c>
      <c r="G18" s="10">
        <v>32.979999999999997</v>
      </c>
      <c r="H18" s="9" t="s">
        <v>25</v>
      </c>
      <c r="I18" s="9" t="s">
        <v>26</v>
      </c>
      <c r="J18" s="11">
        <f t="shared" si="0"/>
        <v>5.9135532294529534E-3</v>
      </c>
      <c r="K18" s="12">
        <f t="shared" si="0"/>
        <v>2.300358395736812E-3</v>
      </c>
      <c r="L18" s="12">
        <f>Pl2C!$F$27*(1.805/($Q$9*2.65*202600))</f>
        <v>2.9618017274526528E-3</v>
      </c>
      <c r="M18" s="12">
        <f t="shared" si="1"/>
        <v>1.1175713352642419E-2</v>
      </c>
      <c r="N18" s="7">
        <f t="shared" si="2"/>
        <v>111.75713352642418</v>
      </c>
    </row>
    <row r="19" spans="1:14" x14ac:dyDescent="0.25">
      <c r="A19" s="7" t="s">
        <v>75</v>
      </c>
      <c r="B19" s="19" t="s">
        <v>22</v>
      </c>
      <c r="C19" s="9" t="s">
        <v>20</v>
      </c>
      <c r="D19" s="10">
        <v>3</v>
      </c>
      <c r="E19" s="10">
        <v>200</v>
      </c>
      <c r="F19" s="10">
        <v>94.090999999999994</v>
      </c>
      <c r="G19" s="10">
        <v>29.652000000000001</v>
      </c>
      <c r="H19" s="9" t="s">
        <v>25</v>
      </c>
      <c r="I19" s="9" t="s">
        <v>26</v>
      </c>
      <c r="J19" s="11">
        <f t="shared" si="0"/>
        <v>6.5628569379403388E-3</v>
      </c>
      <c r="K19" s="12">
        <f t="shared" si="0"/>
        <v>2.0682300530742255E-3</v>
      </c>
      <c r="L19" s="12">
        <f>Pl2C!$F$27*(1.805/($Q$9*2.65*202600))</f>
        <v>2.9618017274526528E-3</v>
      </c>
      <c r="M19" s="12">
        <f t="shared" si="1"/>
        <v>1.1592888718467219E-2</v>
      </c>
      <c r="N19" s="7">
        <f t="shared" si="2"/>
        <v>115.92888718467219</v>
      </c>
    </row>
    <row r="20" spans="1:14" x14ac:dyDescent="0.25">
      <c r="A20" s="7" t="s">
        <v>75</v>
      </c>
      <c r="B20" s="19" t="s">
        <v>22</v>
      </c>
      <c r="C20" s="9" t="s">
        <v>20</v>
      </c>
      <c r="D20" s="10">
        <v>4</v>
      </c>
      <c r="E20" s="10">
        <v>300</v>
      </c>
      <c r="F20" s="10">
        <v>102.066</v>
      </c>
      <c r="G20" s="10">
        <v>44.061</v>
      </c>
      <c r="H20" s="9" t="s">
        <v>25</v>
      </c>
      <c r="I20" s="9" t="s">
        <v>26</v>
      </c>
      <c r="J20" s="11">
        <f t="shared" si="0"/>
        <v>7.1191140090743925E-3</v>
      </c>
      <c r="K20" s="12">
        <f t="shared" si="0"/>
        <v>3.073259286675551E-3</v>
      </c>
      <c r="L20" s="12">
        <f>Pl2C!$F$27*(1.805/($Q$9*2.65*202600))</f>
        <v>2.9618017274526528E-3</v>
      </c>
      <c r="M20" s="12">
        <f t="shared" si="1"/>
        <v>1.3154175023202597E-2</v>
      </c>
      <c r="N20" s="7">
        <f t="shared" si="2"/>
        <v>131.54175023202598</v>
      </c>
    </row>
    <row r="21" spans="1:14" x14ac:dyDescent="0.25">
      <c r="A21" s="13" t="s">
        <v>75</v>
      </c>
      <c r="B21" s="20" t="s">
        <v>22</v>
      </c>
      <c r="C21" s="14" t="s">
        <v>20</v>
      </c>
      <c r="D21" s="15">
        <v>5</v>
      </c>
      <c r="E21" s="15">
        <v>400</v>
      </c>
      <c r="F21" s="15">
        <v>135.78800000000001</v>
      </c>
      <c r="G21" s="15">
        <v>120.202</v>
      </c>
      <c r="H21" s="14" t="s">
        <v>25</v>
      </c>
      <c r="I21" s="14" t="s">
        <v>26</v>
      </c>
      <c r="J21" s="16">
        <f t="shared" si="0"/>
        <v>9.471226981210135E-3</v>
      </c>
      <c r="K21" s="17">
        <f t="shared" si="0"/>
        <v>8.3841018764207482E-3</v>
      </c>
      <c r="L21" s="17">
        <f>Pl2C!$F$27*(1.805/($Q$9*2.65*202600))</f>
        <v>2.9618017274526528E-3</v>
      </c>
      <c r="M21" s="17">
        <f t="shared" si="1"/>
        <v>2.0817130585083537E-2</v>
      </c>
      <c r="N21" s="13">
        <f t="shared" si="2"/>
        <v>208.17130585083538</v>
      </c>
    </row>
    <row r="22" spans="1:14" x14ac:dyDescent="0.25">
      <c r="A22" s="7" t="s">
        <v>75</v>
      </c>
      <c r="B22" s="19" t="s">
        <v>22</v>
      </c>
      <c r="C22" s="9" t="s">
        <v>20</v>
      </c>
      <c r="D22" s="10">
        <v>6</v>
      </c>
      <c r="E22" s="10">
        <v>500</v>
      </c>
      <c r="F22" s="10">
        <v>102.51900000000001</v>
      </c>
      <c r="G22" s="10">
        <v>58.8</v>
      </c>
      <c r="H22" s="9" t="s">
        <v>25</v>
      </c>
      <c r="I22" s="9" t="s">
        <v>26</v>
      </c>
      <c r="J22" s="11">
        <f t="shared" si="0"/>
        <v>7.1507108057168667E-3</v>
      </c>
      <c r="K22" s="12">
        <f t="shared" si="0"/>
        <v>4.1013060542548375E-3</v>
      </c>
      <c r="L22" s="12">
        <f>Pl2C!$F$27*(1.805/($Q$9*2.65*202600))</f>
        <v>2.9618017274526528E-3</v>
      </c>
      <c r="M22" s="12">
        <f t="shared" si="1"/>
        <v>1.4213818587424359E-2</v>
      </c>
      <c r="N22" s="7">
        <f t="shared" si="2"/>
        <v>142.13818587424359</v>
      </c>
    </row>
    <row r="23" spans="1:14" x14ac:dyDescent="0.25">
      <c r="A23" s="7" t="s">
        <v>75</v>
      </c>
      <c r="B23" s="19" t="s">
        <v>22</v>
      </c>
      <c r="C23" s="9" t="s">
        <v>20</v>
      </c>
      <c r="D23" s="10">
        <v>7</v>
      </c>
      <c r="E23" s="10">
        <v>600</v>
      </c>
      <c r="F23" s="10">
        <v>113.78700000000001</v>
      </c>
      <c r="G23" s="10">
        <v>53.497999999999998</v>
      </c>
      <c r="H23" s="9" t="s">
        <v>25</v>
      </c>
      <c r="I23" s="9" t="s">
        <v>26</v>
      </c>
      <c r="J23" s="11">
        <f t="shared" si="0"/>
        <v>7.936654965909784E-3</v>
      </c>
      <c r="K23" s="12">
        <f t="shared" si="0"/>
        <v>3.731491008342267E-3</v>
      </c>
      <c r="L23" s="12">
        <f>Pl2C!$F$27*(1.805/($Q$9*2.65*202600))</f>
        <v>2.9618017274526528E-3</v>
      </c>
      <c r="M23" s="12">
        <f t="shared" si="1"/>
        <v>1.4629947701704706E-2</v>
      </c>
      <c r="N23" s="7">
        <f t="shared" si="2"/>
        <v>146.29947701704705</v>
      </c>
    </row>
    <row r="24" spans="1:14" x14ac:dyDescent="0.25">
      <c r="A24" s="7" t="s">
        <v>75</v>
      </c>
      <c r="B24" s="19" t="s">
        <v>22</v>
      </c>
      <c r="C24" s="9" t="s">
        <v>20</v>
      </c>
      <c r="D24" s="10">
        <v>8</v>
      </c>
      <c r="E24" s="10">
        <v>700</v>
      </c>
      <c r="F24" s="10">
        <v>126.077</v>
      </c>
      <c r="G24" s="10">
        <v>89.516000000000005</v>
      </c>
      <c r="H24" s="9" t="s">
        <v>25</v>
      </c>
      <c r="I24" s="9" t="s">
        <v>26</v>
      </c>
      <c r="J24" s="11">
        <f t="shared" si="0"/>
        <v>8.7938837313314144E-3</v>
      </c>
      <c r="K24" s="12">
        <f t="shared" si="0"/>
        <v>6.2437502168822467E-3</v>
      </c>
      <c r="L24" s="12">
        <f>Pl2C!$F$27*(1.805/($Q$9*2.65*202600))</f>
        <v>2.9618017274526528E-3</v>
      </c>
      <c r="M24" s="12">
        <f t="shared" si="1"/>
        <v>1.7999435675666316E-2</v>
      </c>
      <c r="N24" s="7">
        <f t="shared" si="2"/>
        <v>179.99435675666317</v>
      </c>
    </row>
    <row r="25" spans="1:14" x14ac:dyDescent="0.25">
      <c r="A25" s="13" t="s">
        <v>75</v>
      </c>
      <c r="B25" s="20" t="s">
        <v>22</v>
      </c>
      <c r="C25" s="14" t="s">
        <v>20</v>
      </c>
      <c r="D25" s="15">
        <v>9</v>
      </c>
      <c r="E25" s="15">
        <v>800</v>
      </c>
      <c r="F25" s="15">
        <v>141.23099999999999</v>
      </c>
      <c r="G25" s="15">
        <v>92.448999999999998</v>
      </c>
      <c r="H25" s="14" t="s">
        <v>25</v>
      </c>
      <c r="I25" s="14" t="s">
        <v>26</v>
      </c>
      <c r="J25" s="16">
        <f t="shared" si="0"/>
        <v>9.8508767916405601E-3</v>
      </c>
      <c r="K25" s="17">
        <f t="shared" si="0"/>
        <v>6.4483272688742434E-3</v>
      </c>
      <c r="L25" s="17">
        <f>Pl2C!$F$27*(1.805/($Q$9*2.65*202600))</f>
        <v>2.9618017274526528E-3</v>
      </c>
      <c r="M25" s="17">
        <f t="shared" si="1"/>
        <v>1.9261005787967456E-2</v>
      </c>
      <c r="N25" s="13">
        <f t="shared" si="2"/>
        <v>192.61005787967457</v>
      </c>
    </row>
    <row r="26" spans="1:14" x14ac:dyDescent="0.25">
      <c r="A26" s="13" t="s">
        <v>75</v>
      </c>
      <c r="B26" s="20" t="s">
        <v>22</v>
      </c>
      <c r="C26" s="14" t="s">
        <v>20</v>
      </c>
      <c r="D26" s="15">
        <v>10</v>
      </c>
      <c r="E26" s="15">
        <v>900</v>
      </c>
      <c r="F26" s="15">
        <v>150.09100000000001</v>
      </c>
      <c r="G26" s="15">
        <v>85.269000000000005</v>
      </c>
      <c r="H26" s="14" t="s">
        <v>25</v>
      </c>
      <c r="I26" s="14" t="s">
        <v>26</v>
      </c>
      <c r="J26" s="16">
        <f t="shared" si="0"/>
        <v>1.0468862703897328E-2</v>
      </c>
      <c r="K26" s="17">
        <f t="shared" si="0"/>
        <v>5.9475215295961871E-3</v>
      </c>
      <c r="L26" s="17">
        <f>Pl2C!$F$27*(1.805/($Q$9*2.65*202600))</f>
        <v>2.9618017274526528E-3</v>
      </c>
      <c r="M26" s="17">
        <f t="shared" si="1"/>
        <v>1.9378185960946169E-2</v>
      </c>
      <c r="N26" s="13">
        <f t="shared" si="2"/>
        <v>193.78185960946169</v>
      </c>
    </row>
    <row r="27" spans="1:14" x14ac:dyDescent="0.25">
      <c r="A27" s="13" t="s">
        <v>75</v>
      </c>
      <c r="B27" s="20" t="s">
        <v>22</v>
      </c>
      <c r="C27" s="14" t="s">
        <v>20</v>
      </c>
      <c r="D27" s="15">
        <v>11</v>
      </c>
      <c r="E27" s="15">
        <v>1000</v>
      </c>
      <c r="F27" s="15">
        <v>132.73699999999999</v>
      </c>
      <c r="G27" s="15">
        <v>107.65</v>
      </c>
      <c r="H27" s="14" t="s">
        <v>25</v>
      </c>
      <c r="I27" s="14" t="s">
        <v>26</v>
      </c>
      <c r="J27" s="16">
        <f t="shared" si="0"/>
        <v>9.2584194170684427E-3</v>
      </c>
      <c r="K27" s="17">
        <f t="shared" si="0"/>
        <v>7.5085985840226757E-3</v>
      </c>
      <c r="L27" s="17">
        <f>Pl2C!$F$27*(1.805/($Q$9*2.65*202600))</f>
        <v>2.9618017274526528E-3</v>
      </c>
      <c r="M27" s="17">
        <f t="shared" si="1"/>
        <v>1.9728819728543772E-2</v>
      </c>
      <c r="N27" s="13">
        <f t="shared" si="2"/>
        <v>197.28819728543772</v>
      </c>
    </row>
    <row r="28" spans="1:14" x14ac:dyDescent="0.25">
      <c r="A28" s="7" t="s">
        <v>75</v>
      </c>
      <c r="B28" s="19" t="s">
        <v>22</v>
      </c>
      <c r="C28" s="9" t="s">
        <v>20</v>
      </c>
      <c r="D28" s="10">
        <v>12</v>
      </c>
      <c r="E28" s="10">
        <v>1100</v>
      </c>
      <c r="F28" s="10">
        <v>155.22300000000001</v>
      </c>
      <c r="G28" s="10">
        <v>59.912999999999997</v>
      </c>
      <c r="H28" s="9" t="s">
        <v>25</v>
      </c>
      <c r="I28" s="9" t="s">
        <v>26</v>
      </c>
      <c r="J28" s="11">
        <f t="shared" ref="J28:K29" si="3">(F28)*(1.805/($Q$8*2.65*202600))</f>
        <v>1.0826820232306101E-2</v>
      </c>
      <c r="K28" s="12">
        <f t="shared" si="3"/>
        <v>4.1789379188532328E-3</v>
      </c>
      <c r="L28" s="12">
        <f>Pl2C!$F$27*(1.805/($Q$9*2.65*202600))</f>
        <v>2.9618017274526528E-3</v>
      </c>
      <c r="M28" s="12">
        <f t="shared" si="1"/>
        <v>1.7967559878611986E-2</v>
      </c>
      <c r="N28" s="7">
        <f t="shared" si="2"/>
        <v>179.67559878611985</v>
      </c>
    </row>
    <row r="29" spans="1:14" x14ac:dyDescent="0.25">
      <c r="A29" s="13" t="s">
        <v>75</v>
      </c>
      <c r="B29" s="20" t="s">
        <v>22</v>
      </c>
      <c r="C29" s="14" t="s">
        <v>20</v>
      </c>
      <c r="D29" s="15">
        <v>13</v>
      </c>
      <c r="E29" s="15">
        <v>1200</v>
      </c>
      <c r="F29" s="15">
        <v>151.964</v>
      </c>
      <c r="G29" s="15">
        <v>96.456999999999994</v>
      </c>
      <c r="H29" s="14" t="s">
        <v>25</v>
      </c>
      <c r="I29" s="14" t="s">
        <v>26</v>
      </c>
      <c r="J29" s="16">
        <f t="shared" si="3"/>
        <v>1.0599504646747996E-2</v>
      </c>
      <c r="K29" s="17">
        <f t="shared" si="3"/>
        <v>6.7278856815520217E-3</v>
      </c>
      <c r="L29" s="17">
        <f>Pl2C!$F$27*(1.805/($Q$9*2.65*202600))</f>
        <v>2.9618017274526528E-3</v>
      </c>
      <c r="M29" s="17">
        <f t="shared" si="1"/>
        <v>2.0289192055752671E-2</v>
      </c>
      <c r="N29" s="13">
        <f t="shared" si="2"/>
        <v>202.8919205575267</v>
      </c>
    </row>
    <row r="30" spans="1:14" x14ac:dyDescent="0.25">
      <c r="B30" s="1"/>
      <c r="C30" s="1"/>
      <c r="D30" s="1"/>
      <c r="E30" s="1"/>
      <c r="F30" s="1"/>
      <c r="G30" s="1"/>
      <c r="H30" s="1"/>
      <c r="I30" s="1"/>
    </row>
    <row r="31" spans="1:14" x14ac:dyDescent="0.25">
      <c r="B31" s="1"/>
      <c r="C31" s="1"/>
      <c r="D31" s="1"/>
      <c r="E31" s="25" t="s">
        <v>76</v>
      </c>
      <c r="F31" s="1">
        <f>AVERAGE(F7:F10,F13)</f>
        <v>107.2864</v>
      </c>
      <c r="G31" s="1">
        <f>AVERAGE(G7:G10,G13)</f>
        <v>39.277200000000008</v>
      </c>
      <c r="H31" s="1"/>
      <c r="I31" s="1"/>
      <c r="N31" s="1"/>
    </row>
    <row r="32" spans="1:14" x14ac:dyDescent="0.25">
      <c r="B32" s="1"/>
      <c r="C32" s="1"/>
      <c r="D32" s="1"/>
      <c r="E32" s="25" t="s">
        <v>77</v>
      </c>
      <c r="F32" s="1">
        <f>AVERAGE(F17:F20,F22:F24,F28)</f>
        <v>107.67362500000002</v>
      </c>
      <c r="G32" s="1">
        <f>AVERAGE(G17:G20,G22:G24,G28)</f>
        <v>50.062000000000005</v>
      </c>
      <c r="H32" s="1"/>
      <c r="I32" s="1"/>
      <c r="N32" s="1"/>
    </row>
    <row r="33" spans="1:15" x14ac:dyDescent="0.25">
      <c r="B33" s="1"/>
      <c r="C33" s="1"/>
      <c r="D33" s="1"/>
      <c r="E33" s="1"/>
      <c r="F33" s="1"/>
      <c r="G33" s="1"/>
      <c r="H33" s="1"/>
      <c r="I33" s="1"/>
    </row>
    <row r="34" spans="1:15" x14ac:dyDescent="0.25">
      <c r="B34" s="1"/>
      <c r="C34" s="1"/>
      <c r="D34" s="1"/>
      <c r="E34" s="1"/>
      <c r="F34" s="1"/>
      <c r="G34" s="1"/>
      <c r="H34" s="1"/>
      <c r="I34" s="1"/>
    </row>
    <row r="35" spans="1:15" x14ac:dyDescent="0.25">
      <c r="B35" s="1"/>
      <c r="C35" s="1"/>
      <c r="D35" s="1"/>
      <c r="E35" s="1"/>
      <c r="F35" s="1"/>
      <c r="G35" s="1"/>
      <c r="H35" s="1"/>
      <c r="I35" s="1"/>
    </row>
    <row r="36" spans="1:15" x14ac:dyDescent="0.25">
      <c r="B36" s="1"/>
      <c r="C36" s="1"/>
      <c r="D36" s="1"/>
      <c r="E36" s="1"/>
      <c r="F36" s="1"/>
      <c r="G36" s="1"/>
      <c r="H36" s="1"/>
      <c r="I36" s="1"/>
    </row>
    <row r="37" spans="1:15" x14ac:dyDescent="0.25">
      <c r="B37" s="1"/>
      <c r="C37" s="1"/>
      <c r="D37" s="1"/>
      <c r="E37" s="1"/>
      <c r="F37" s="1"/>
      <c r="G37" s="1"/>
      <c r="H37" s="1"/>
      <c r="I37" s="1"/>
    </row>
    <row r="38" spans="1:15" x14ac:dyDescent="0.25">
      <c r="B38" s="1"/>
      <c r="C38" s="1"/>
      <c r="D38" s="1"/>
      <c r="E38" s="1"/>
      <c r="F38" s="1"/>
      <c r="G38" s="1"/>
      <c r="H38" s="1"/>
      <c r="I38" s="1"/>
    </row>
    <row r="39" spans="1:15" x14ac:dyDescent="0.25">
      <c r="B39" s="1"/>
      <c r="C39" s="1"/>
      <c r="D39" s="1"/>
      <c r="E39" s="1"/>
      <c r="F39" s="1"/>
      <c r="G39" s="1"/>
      <c r="H39" s="1"/>
      <c r="I39" s="1"/>
    </row>
    <row r="40" spans="1:15" s="2" customFormat="1" x14ac:dyDescent="0.25">
      <c r="A40" s="1"/>
      <c r="B40" s="1"/>
      <c r="C40" s="1"/>
      <c r="D40" s="1"/>
      <c r="E40" s="1"/>
      <c r="F40" s="1"/>
      <c r="G40" s="1"/>
      <c r="H40" s="1"/>
      <c r="I40" s="1"/>
      <c r="O40"/>
    </row>
    <row r="41" spans="1:15" s="2" customFormat="1" x14ac:dyDescent="0.25">
      <c r="A41" s="1"/>
      <c r="B41" s="1"/>
      <c r="C41" s="1"/>
      <c r="D41" s="1"/>
      <c r="E41" s="1"/>
      <c r="F41" s="1"/>
      <c r="G41" s="1"/>
      <c r="H41" s="1"/>
      <c r="I41" s="1"/>
      <c r="O41"/>
    </row>
    <row r="42" spans="1:15" s="2" customFormat="1" x14ac:dyDescent="0.25">
      <c r="A42" s="1"/>
      <c r="B42" s="1"/>
      <c r="C42" s="1"/>
      <c r="D42" s="1"/>
      <c r="E42" s="1"/>
      <c r="F42" s="1"/>
      <c r="G42" s="1"/>
      <c r="H42" s="1"/>
      <c r="I42" s="1"/>
      <c r="O42"/>
    </row>
    <row r="43" spans="1:15" s="2" customFormat="1" x14ac:dyDescent="0.25">
      <c r="A43" s="1"/>
      <c r="B43" s="1"/>
      <c r="C43" s="1"/>
      <c r="D43" s="1"/>
      <c r="E43" s="1"/>
      <c r="F43" s="1"/>
      <c r="G43" s="1"/>
      <c r="H43" s="1"/>
      <c r="I43" s="1"/>
      <c r="O43"/>
    </row>
    <row r="44" spans="1:15" s="2" customFormat="1" x14ac:dyDescent="0.25">
      <c r="A44" s="1"/>
      <c r="B44" s="1"/>
      <c r="C44" s="1"/>
      <c r="D44" s="1"/>
      <c r="E44" s="1"/>
      <c r="F44" s="1"/>
      <c r="G44" s="1"/>
      <c r="H44" s="1"/>
      <c r="I44" s="1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Pl2C</vt:lpstr>
      <vt:lpstr>Pl2P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Castilla</dc:creator>
  <cp:lastModifiedBy>Silvia Castilla</cp:lastModifiedBy>
  <dcterms:created xsi:type="dcterms:W3CDTF">2022-05-04T13:11:28Z</dcterms:created>
  <dcterms:modified xsi:type="dcterms:W3CDTF">2022-11-13T22:45:25Z</dcterms:modified>
</cp:coreProperties>
</file>