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 Castilla\Documents\Master Thesis\1 Project\1 Manuscript\Thesis\Appendix E. Water in feldspar\"/>
    </mc:Choice>
  </mc:AlternateContent>
  <xr:revisionPtr revIDLastSave="0" documentId="8_{DE6F741F-B583-4609-B4A4-8989B44616BF}" xr6:coauthVersionLast="36" xr6:coauthVersionMax="36" xr10:uidLastSave="{00000000-0000-0000-0000-000000000000}"/>
  <bookViews>
    <workbookView xWindow="0" yWindow="0" windowWidth="25200" windowHeight="11775" activeTab="1" xr2:uid="{ED73C08A-7916-439D-958D-014AF5FEA3EC}"/>
  </bookViews>
  <sheets>
    <sheet name="Pl3C" sheetId="1" r:id="rId1"/>
    <sheet name="Pl3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3" i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" i="2"/>
  <c r="G35" i="2"/>
  <c r="G34" i="2"/>
  <c r="F35" i="2"/>
  <c r="F34" i="2"/>
  <c r="G28" i="1"/>
  <c r="G27" i="1"/>
  <c r="F28" i="1"/>
  <c r="F27" i="1"/>
  <c r="M4" i="1" l="1"/>
  <c r="N4" i="1" s="1"/>
  <c r="M12" i="1"/>
  <c r="N12" i="1" s="1"/>
  <c r="M14" i="1"/>
  <c r="N14" i="1" s="1"/>
  <c r="M16" i="1"/>
  <c r="N16" i="1" s="1"/>
  <c r="M23" i="1"/>
  <c r="N23" i="1" s="1"/>
  <c r="M24" i="1"/>
  <c r="N24" i="1" s="1"/>
  <c r="M3" i="1"/>
  <c r="N3" i="1" s="1"/>
  <c r="J30" i="2"/>
  <c r="K30" i="2"/>
  <c r="M30" i="2"/>
  <c r="N30" i="2" s="1"/>
  <c r="J31" i="2"/>
  <c r="K31" i="2"/>
  <c r="M31" i="2"/>
  <c r="N31" i="2" s="1"/>
  <c r="J32" i="2"/>
  <c r="K32" i="2"/>
  <c r="M32" i="2"/>
  <c r="N32" i="2" s="1"/>
  <c r="J29" i="2"/>
  <c r="K29" i="2"/>
  <c r="M29" i="2"/>
  <c r="N29" i="2" s="1"/>
  <c r="J28" i="2"/>
  <c r="K28" i="2"/>
  <c r="M28" i="2"/>
  <c r="N28" i="2" s="1"/>
  <c r="J27" i="2"/>
  <c r="K27" i="2"/>
  <c r="M27" i="2"/>
  <c r="N27" i="2" s="1"/>
  <c r="J26" i="2"/>
  <c r="K26" i="2"/>
  <c r="M26" i="2"/>
  <c r="N26" i="2" s="1"/>
  <c r="J25" i="2"/>
  <c r="K25" i="2"/>
  <c r="M25" i="2"/>
  <c r="N25" i="2"/>
  <c r="J24" i="2"/>
  <c r="K24" i="2"/>
  <c r="M24" i="2"/>
  <c r="N24" i="2"/>
  <c r="J23" i="2"/>
  <c r="K23" i="2"/>
  <c r="M23" i="2"/>
  <c r="N23" i="2" s="1"/>
  <c r="J22" i="2"/>
  <c r="K22" i="2"/>
  <c r="M22" i="2"/>
  <c r="N22" i="2" s="1"/>
  <c r="J21" i="2"/>
  <c r="K21" i="2"/>
  <c r="M21" i="2"/>
  <c r="N21" i="2" s="1"/>
  <c r="J20" i="2"/>
  <c r="K20" i="2"/>
  <c r="M20" i="2"/>
  <c r="N20" i="2" s="1"/>
  <c r="J19" i="2"/>
  <c r="K19" i="2"/>
  <c r="M19" i="2"/>
  <c r="N19" i="2" s="1"/>
  <c r="J18" i="2"/>
  <c r="K18" i="2"/>
  <c r="M18" i="2"/>
  <c r="N18" i="2" s="1"/>
  <c r="J17" i="2"/>
  <c r="K17" i="2"/>
  <c r="M17" i="2"/>
  <c r="N17" i="2" s="1"/>
  <c r="J16" i="2"/>
  <c r="K16" i="2"/>
  <c r="M16" i="2"/>
  <c r="N16" i="2" s="1"/>
  <c r="J15" i="2"/>
  <c r="K15" i="2"/>
  <c r="M15" i="2"/>
  <c r="N15" i="2" s="1"/>
  <c r="J14" i="2"/>
  <c r="K14" i="2"/>
  <c r="M14" i="2"/>
  <c r="N14" i="2" s="1"/>
  <c r="J13" i="2"/>
  <c r="K13" i="2"/>
  <c r="M13" i="2"/>
  <c r="N13" i="2" s="1"/>
  <c r="J12" i="2"/>
  <c r="K12" i="2"/>
  <c r="M12" i="2"/>
  <c r="N12" i="2" s="1"/>
  <c r="J11" i="2"/>
  <c r="K11" i="2"/>
  <c r="M11" i="2"/>
  <c r="N11" i="2" s="1"/>
  <c r="J10" i="2"/>
  <c r="K10" i="2"/>
  <c r="M10" i="2"/>
  <c r="N10" i="2" s="1"/>
  <c r="J9" i="2"/>
  <c r="K9" i="2"/>
  <c r="M9" i="2"/>
  <c r="N9" i="2" s="1"/>
  <c r="J8" i="2"/>
  <c r="K8" i="2"/>
  <c r="M8" i="2"/>
  <c r="N8" i="2" s="1"/>
  <c r="J7" i="2"/>
  <c r="K7" i="2"/>
  <c r="M7" i="2"/>
  <c r="N7" i="2" s="1"/>
  <c r="J6" i="2"/>
  <c r="K6" i="2"/>
  <c r="M6" i="2"/>
  <c r="N6" i="2" s="1"/>
  <c r="J5" i="2"/>
  <c r="K5" i="2"/>
  <c r="M5" i="2"/>
  <c r="N5" i="2" s="1"/>
  <c r="J4" i="2"/>
  <c r="K4" i="2"/>
  <c r="M4" i="2"/>
  <c r="N4" i="2" s="1"/>
  <c r="J3" i="2"/>
  <c r="K3" i="2"/>
  <c r="M3" i="2"/>
  <c r="N3" i="2" s="1"/>
  <c r="J25" i="1"/>
  <c r="K25" i="1"/>
  <c r="M25" i="1"/>
  <c r="N25" i="1" s="1"/>
  <c r="J24" i="1"/>
  <c r="K24" i="1"/>
  <c r="J23" i="1"/>
  <c r="K23" i="1"/>
  <c r="J22" i="1"/>
  <c r="K22" i="1"/>
  <c r="M22" i="1"/>
  <c r="N22" i="1" s="1"/>
  <c r="J21" i="1"/>
  <c r="K21" i="1"/>
  <c r="M21" i="1"/>
  <c r="N21" i="1" s="1"/>
  <c r="J20" i="1"/>
  <c r="K20" i="1"/>
  <c r="M20" i="1"/>
  <c r="N20" i="1" s="1"/>
  <c r="J19" i="1"/>
  <c r="K19" i="1"/>
  <c r="M19" i="1"/>
  <c r="N19" i="1" s="1"/>
  <c r="J18" i="1"/>
  <c r="K18" i="1"/>
  <c r="M18" i="1"/>
  <c r="N18" i="1" s="1"/>
  <c r="J17" i="1"/>
  <c r="K17" i="1"/>
  <c r="M17" i="1"/>
  <c r="N17" i="1" s="1"/>
  <c r="J16" i="1"/>
  <c r="K16" i="1"/>
  <c r="J15" i="1"/>
  <c r="K15" i="1"/>
  <c r="M15" i="1"/>
  <c r="N15" i="1" s="1"/>
  <c r="J14" i="1"/>
  <c r="K14" i="1"/>
  <c r="J13" i="1"/>
  <c r="K13" i="1"/>
  <c r="M13" i="1"/>
  <c r="N13" i="1" s="1"/>
  <c r="J12" i="1"/>
  <c r="K12" i="1"/>
  <c r="J11" i="1"/>
  <c r="K11" i="1"/>
  <c r="M11" i="1"/>
  <c r="N11" i="1"/>
  <c r="J10" i="1"/>
  <c r="K10" i="1"/>
  <c r="M10" i="1"/>
  <c r="N10" i="1" s="1"/>
  <c r="J9" i="1"/>
  <c r="K9" i="1"/>
  <c r="M9" i="1"/>
  <c r="N9" i="1" s="1"/>
  <c r="J8" i="1"/>
  <c r="K8" i="1"/>
  <c r="M8" i="1"/>
  <c r="N8" i="1" s="1"/>
  <c r="J7" i="1"/>
  <c r="K7" i="1"/>
  <c r="M7" i="1"/>
  <c r="N7" i="1" s="1"/>
  <c r="J6" i="1"/>
  <c r="K6" i="1"/>
  <c r="M6" i="1"/>
  <c r="N6" i="1" s="1"/>
  <c r="J5" i="1"/>
  <c r="K5" i="1"/>
  <c r="M5" i="1"/>
  <c r="N5" i="1" s="1"/>
  <c r="J4" i="1"/>
  <c r="K4" i="1"/>
  <c r="J3" i="1"/>
  <c r="K3" i="1"/>
</calcChain>
</file>

<file path=xl/sharedStrings.xml><?xml version="1.0" encoding="utf-8"?>
<sst xmlns="http://schemas.openxmlformats.org/spreadsheetml/2006/main" count="315" uniqueCount="59">
  <si>
    <t>Profile_0</t>
  </si>
  <si>
    <t>Profile_90</t>
  </si>
  <si>
    <t>Sample</t>
  </si>
  <si>
    <t xml:space="preserve">Crystal </t>
  </si>
  <si>
    <t>Name</t>
  </si>
  <si>
    <t>Point</t>
  </si>
  <si>
    <t>Distance</t>
  </si>
  <si>
    <t>Area (cm2)</t>
  </si>
  <si>
    <t>Baseline</t>
  </si>
  <si>
    <t>X</t>
  </si>
  <si>
    <t>Y</t>
  </si>
  <si>
    <t>Z</t>
  </si>
  <si>
    <t>Total water (%)</t>
  </si>
  <si>
    <t>Total water (ppm)</t>
  </si>
  <si>
    <t>c (wt% H2O) = Abstot × 1.805/[t·D·I]</t>
  </si>
  <si>
    <t>Abstotal= sum of areas</t>
  </si>
  <si>
    <t>D= 2.65 g/cm3</t>
  </si>
  <si>
    <t>I = 202600 ± 20260 L·mol–1 H2O cm–2</t>
  </si>
  <si>
    <t>t=thickness</t>
  </si>
  <si>
    <t>NS</t>
  </si>
  <si>
    <t>EW</t>
  </si>
  <si>
    <t>Pl3_C</t>
  </si>
  <si>
    <t>Pl3_P</t>
  </si>
  <si>
    <t>3739-2681</t>
  </si>
  <si>
    <t>3754-2610</t>
  </si>
  <si>
    <t>3750-2520</t>
  </si>
  <si>
    <t>3750-2681</t>
  </si>
  <si>
    <t>3739-2536</t>
  </si>
  <si>
    <t>3761-2550</t>
  </si>
  <si>
    <t>3734-2678</t>
  </si>
  <si>
    <t>3750-2585</t>
  </si>
  <si>
    <t>3735-2696</t>
  </si>
  <si>
    <t>3750-2586</t>
  </si>
  <si>
    <t>3735-2697</t>
  </si>
  <si>
    <t>3750-2587</t>
  </si>
  <si>
    <t>3735-2698</t>
  </si>
  <si>
    <t>3750-2588</t>
  </si>
  <si>
    <t>3735-2699</t>
  </si>
  <si>
    <t>3750-2589</t>
  </si>
  <si>
    <t>3735-2700</t>
  </si>
  <si>
    <t>3750-2590</t>
  </si>
  <si>
    <t>3735-2701</t>
  </si>
  <si>
    <t>3750-2591</t>
  </si>
  <si>
    <t>3735-2702</t>
  </si>
  <si>
    <t>3750-2592</t>
  </si>
  <si>
    <t>3735-2703</t>
  </si>
  <si>
    <t>3750-2593</t>
  </si>
  <si>
    <t>3735-2704</t>
  </si>
  <si>
    <t>3750-2594</t>
  </si>
  <si>
    <t>3735-2705</t>
  </si>
  <si>
    <t>3750-2595</t>
  </si>
  <si>
    <t>3735-2706</t>
  </si>
  <si>
    <t>CMV8Ad2PT9</t>
  </si>
  <si>
    <t>C_0</t>
  </si>
  <si>
    <t>C_90</t>
  </si>
  <si>
    <t>P_0</t>
  </si>
  <si>
    <t>P_90</t>
  </si>
  <si>
    <t>Average NS</t>
  </si>
  <si>
    <t>Average 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</si>
</sst>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1" xfId="0" applyFill="1" applyBorder="1"/>
    <xf numFmtId="0" fontId="0" fillId="0" borderId="4" xfId="0" applyFill="1" applyBorder="1"/>
    <xf numFmtId="164" fontId="0" fillId="0" borderId="5" xfId="0" applyNumberFormat="1" applyFill="1" applyBorder="1"/>
    <xf numFmtId="164" fontId="0" fillId="0" borderId="1" xfId="0" applyNumberFormat="1" applyFill="1" applyBorder="1"/>
    <xf numFmtId="0" fontId="2" fillId="0" borderId="4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2" borderId="1" xfId="0" applyFill="1" applyBorder="1"/>
    <xf numFmtId="0" fontId="2" fillId="2" borderId="4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164" fontId="0" fillId="2" borderId="5" xfId="0" applyNumberFormat="1" applyFill="1" applyBorder="1"/>
    <xf numFmtId="164" fontId="0" fillId="2" borderId="1" xfId="0" applyNumberFormat="1" applyFill="1" applyBorder="1"/>
    <xf numFmtId="0" fontId="2" fillId="3" borderId="1" xfId="0" applyFont="1" applyFill="1" applyBorder="1" applyAlignment="1">
      <alignment horizontal="right" wrapText="1"/>
    </xf>
    <xf numFmtId="0" fontId="0" fillId="2" borderId="4" xfId="0" applyFill="1" applyBorder="1"/>
    <xf numFmtId="0" fontId="0" fillId="4" borderId="1" xfId="0" applyFill="1" applyBorder="1"/>
    <xf numFmtId="0" fontId="2" fillId="4" borderId="4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164" fontId="0" fillId="4" borderId="5" xfId="0" applyNumberFormat="1" applyFill="1" applyBorder="1"/>
    <xf numFmtId="164" fontId="0" fillId="4" borderId="1" xfId="0" applyNumberForma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1" fillId="0" borderId="6" xfId="0" applyFont="1" applyFill="1" applyBorder="1"/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T9_Pl3_C_EW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Pl3C!$E$15:$E$25</c:f>
              <c:numCache>
                <c:formatCode>General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Pl3C!$N$15:$N$25</c:f>
              <c:numCache>
                <c:formatCode>General</c:formatCode>
                <c:ptCount val="11"/>
                <c:pt idx="0">
                  <c:v>201.51642839145546</c:v>
                </c:pt>
                <c:pt idx="1">
                  <c:v>178.23009139842296</c:v>
                </c:pt>
                <c:pt idx="2">
                  <c:v>144.11365250470001</c:v>
                </c:pt>
                <c:pt idx="3">
                  <c:v>136.58407996230989</c:v>
                </c:pt>
                <c:pt idx="4">
                  <c:v>136.17384467483754</c:v>
                </c:pt>
                <c:pt idx="5">
                  <c:v>140.58990688703983</c:v>
                </c:pt>
                <c:pt idx="6">
                  <c:v>166.76544106510485</c:v>
                </c:pt>
                <c:pt idx="7">
                  <c:v>147.30339639766683</c:v>
                </c:pt>
                <c:pt idx="8">
                  <c:v>142.09154354091586</c:v>
                </c:pt>
                <c:pt idx="9">
                  <c:v>141.82006430655917</c:v>
                </c:pt>
                <c:pt idx="10">
                  <c:v>152.47466447998869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09-43BA-A41E-369E82D70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732367"/>
        <c:axId val="636812095"/>
      </c:scatterChart>
      <c:scatterChart>
        <c:scatterStyle val="lineMarker"/>
        <c:varyColors val="0"/>
        <c:ser>
          <c:idx val="0"/>
          <c:order val="0"/>
          <c:tx>
            <c:v>T9_Pl3_C_NS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Pl3C!$E$3:$E$14</c:f>
              <c:numCache>
                <c:formatCode>General</c:formatCode>
                <c:ptCount val="1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</c:numCache>
              <c:extLst xmlns:c15="http://schemas.microsoft.com/office/drawing/2012/chart"/>
            </c:numRef>
          </c:xVal>
          <c:yVal>
            <c:numRef>
              <c:f>Pl3C!$N$3:$N$14</c:f>
              <c:numCache>
                <c:formatCode>General</c:formatCode>
                <c:ptCount val="12"/>
                <c:pt idx="0">
                  <c:v>85.344156916900346</c:v>
                </c:pt>
                <c:pt idx="1">
                  <c:v>85.344156916900346</c:v>
                </c:pt>
                <c:pt idx="2">
                  <c:v>180.07231109176465</c:v>
                </c:pt>
                <c:pt idx="3">
                  <c:v>152.48124579476095</c:v>
                </c:pt>
                <c:pt idx="4">
                  <c:v>160.22196885276188</c:v>
                </c:pt>
                <c:pt idx="5">
                  <c:v>148.7359292464339</c:v>
                </c:pt>
                <c:pt idx="6">
                  <c:v>141.51787226993181</c:v>
                </c:pt>
                <c:pt idx="7">
                  <c:v>141.70160064065809</c:v>
                </c:pt>
                <c:pt idx="8">
                  <c:v>132.76088452251079</c:v>
                </c:pt>
                <c:pt idx="9">
                  <c:v>145.94380645429257</c:v>
                </c:pt>
                <c:pt idx="10">
                  <c:v>139.62245361551413</c:v>
                </c:pt>
                <c:pt idx="11">
                  <c:v>140.75718197083538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8009-43BA-A41E-369E82D70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275664"/>
        <c:axId val="1563274832"/>
        <c:extLst/>
      </c:scatterChart>
      <c:valAx>
        <c:axId val="637732367"/>
        <c:scaling>
          <c:orientation val="minMax"/>
          <c:max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12095"/>
        <c:crosses val="autoZero"/>
        <c:crossBetween val="midCat"/>
      </c:valAx>
      <c:valAx>
        <c:axId val="636812095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</a:t>
                </a:r>
                <a:r>
                  <a:rPr lang="en-US" baseline="0"/>
                  <a:t> concentration (ppm)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732367"/>
        <c:crosses val="autoZero"/>
        <c:crossBetween val="midCat"/>
        <c:majorUnit val="50"/>
      </c:valAx>
      <c:valAx>
        <c:axId val="1563274832"/>
        <c:scaling>
          <c:orientation val="minMax"/>
          <c:max val="2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5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275664"/>
        <c:crosses val="max"/>
        <c:crossBetween val="midCat"/>
      </c:valAx>
      <c:valAx>
        <c:axId val="1563275664"/>
        <c:scaling>
          <c:orientation val="minMax"/>
          <c:max val="1100"/>
          <c:min val="0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5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274832"/>
        <c:crosses val="max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2"/>
          <c:tx>
            <c:v>T7Pl1P-EW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Pl3P!$E$17:$E$30</c:f>
              <c:numCache>
                <c:formatCode>General</c:formatCode>
                <c:ptCount val="1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</c:numCache>
              <c:extLst xmlns:c15="http://schemas.microsoft.com/office/drawing/2012/chart"/>
            </c:numRef>
          </c:xVal>
          <c:yVal>
            <c:numRef>
              <c:f>Pl3P!$N$17:$N$30</c:f>
              <c:numCache>
                <c:formatCode>General</c:formatCode>
                <c:ptCount val="14"/>
                <c:pt idx="0">
                  <c:v>154.29945446776077</c:v>
                </c:pt>
                <c:pt idx="1">
                  <c:v>153.92744684252463</c:v>
                </c:pt>
                <c:pt idx="2">
                  <c:v>166.76061362351044</c:v>
                </c:pt>
                <c:pt idx="3">
                  <c:v>173.67893224921875</c:v>
                </c:pt>
                <c:pt idx="4">
                  <c:v>175.53970123517408</c:v>
                </c:pt>
                <c:pt idx="5">
                  <c:v>171.89928869823629</c:v>
                </c:pt>
                <c:pt idx="6">
                  <c:v>161.85069765821271</c:v>
                </c:pt>
                <c:pt idx="7">
                  <c:v>154.39592795799882</c:v>
                </c:pt>
                <c:pt idx="8">
                  <c:v>144.16462197434257</c:v>
                </c:pt>
                <c:pt idx="9">
                  <c:v>225.16946508446068</c:v>
                </c:pt>
                <c:pt idx="10">
                  <c:v>154.97696147875078</c:v>
                </c:pt>
                <c:pt idx="11">
                  <c:v>161.59343501757789</c:v>
                </c:pt>
                <c:pt idx="12">
                  <c:v>161.72206633789528</c:v>
                </c:pt>
                <c:pt idx="13">
                  <c:v>167.19766776867985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0994-48E0-BE55-7453F603D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791807"/>
        <c:axId val="2057494639"/>
      </c:scatterChart>
      <c:scatterChart>
        <c:scatterStyle val="lineMarker"/>
        <c:varyColors val="0"/>
        <c:ser>
          <c:idx val="0"/>
          <c:order val="0"/>
          <c:tx>
            <c:v>T7Pl1P-NS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xVal>
            <c:numRef>
              <c:f>Pl3P!$E$3:$E$15</c:f>
              <c:numCache>
                <c:formatCode>General</c:formatCode>
                <c:ptCount val="1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</c:numCache>
              <c:extLst xmlns:c15="http://schemas.microsoft.com/office/drawing/2012/chart"/>
            </c:numRef>
          </c:xVal>
          <c:yVal>
            <c:numRef>
              <c:f>Pl3P!$N$3:$N$15</c:f>
              <c:numCache>
                <c:formatCode>General</c:formatCode>
                <c:ptCount val="13"/>
                <c:pt idx="0">
                  <c:v>152.40141163330438</c:v>
                </c:pt>
                <c:pt idx="1">
                  <c:v>150.40762616838441</c:v>
                </c:pt>
                <c:pt idx="2">
                  <c:v>158.72115610367197</c:v>
                </c:pt>
                <c:pt idx="3">
                  <c:v>159.82840866208608</c:v>
                </c:pt>
                <c:pt idx="4">
                  <c:v>169.64093199493624</c:v>
                </c:pt>
                <c:pt idx="5">
                  <c:v>158.38861490626047</c:v>
                </c:pt>
                <c:pt idx="6">
                  <c:v>161.45091736154438</c:v>
                </c:pt>
                <c:pt idx="7">
                  <c:v>131.59164127308969</c:v>
                </c:pt>
                <c:pt idx="8">
                  <c:v>168.34365589514411</c:v>
                </c:pt>
                <c:pt idx="9">
                  <c:v>179.38913966762763</c:v>
                </c:pt>
                <c:pt idx="10">
                  <c:v>176.74635072292438</c:v>
                </c:pt>
                <c:pt idx="11">
                  <c:v>154.23148450872941</c:v>
                </c:pt>
                <c:pt idx="12">
                  <c:v>142.10798256881296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0994-48E0-BE55-7453F603D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787504"/>
        <c:axId val="157579624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T7Pl1P-NS2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Pl3P!$D$15:$D$24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13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Pl3P!$N$15:$N$24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142.10798256881296</c:v>
                      </c:pt>
                      <c:pt idx="1">
                        <c:v>22.588291060472258</c:v>
                      </c:pt>
                      <c:pt idx="2">
                        <c:v>154.29945446776077</c:v>
                      </c:pt>
                      <c:pt idx="3">
                        <c:v>153.92744684252463</c:v>
                      </c:pt>
                      <c:pt idx="4">
                        <c:v>166.76061362351044</c:v>
                      </c:pt>
                      <c:pt idx="5">
                        <c:v>173.67893224921875</c:v>
                      </c:pt>
                      <c:pt idx="6">
                        <c:v>175.53970123517408</c:v>
                      </c:pt>
                      <c:pt idx="7">
                        <c:v>171.89928869823629</c:v>
                      </c:pt>
                      <c:pt idx="8">
                        <c:v>161.85069765821271</c:v>
                      </c:pt>
                      <c:pt idx="9">
                        <c:v>154.39592795799882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994-48E0-BE55-7453F603D78D}"/>
                  </c:ext>
                </c:extLst>
              </c15:ser>
            </c15:filteredScatterSeries>
          </c:ext>
        </c:extLst>
      </c:scatterChart>
      <c:valAx>
        <c:axId val="2039791807"/>
        <c:scaling>
          <c:orientation val="minMax"/>
          <c:max val="14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94639"/>
        <c:crosses val="autoZero"/>
        <c:crossBetween val="midCat"/>
        <c:majorUnit val="200"/>
      </c:valAx>
      <c:valAx>
        <c:axId val="2057494639"/>
        <c:scaling>
          <c:orientation val="minMax"/>
          <c:max val="300"/>
          <c:min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 concentration </a:t>
                </a:r>
                <a:r>
                  <a:rPr lang="en-US" baseline="0"/>
                  <a:t>(ppm)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791807"/>
        <c:crosses val="autoZero"/>
        <c:crossBetween val="midCat"/>
        <c:majorUnit val="40"/>
      </c:valAx>
      <c:valAx>
        <c:axId val="15757962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5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87504"/>
        <c:crosses val="max"/>
        <c:crossBetween val="midCat"/>
      </c:valAx>
      <c:valAx>
        <c:axId val="1575787504"/>
        <c:scaling>
          <c:orientation val="minMax"/>
          <c:max val="1200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5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796240"/>
        <c:crosses val="max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11</xdr:row>
      <xdr:rowOff>100012</xdr:rowOff>
    </xdr:from>
    <xdr:to>
      <xdr:col>20</xdr:col>
      <xdr:colOff>295275</xdr:colOff>
      <xdr:row>25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5E36B-0159-4978-826A-F0A76D1B6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552450</xdr:colOff>
      <xdr:row>10</xdr:row>
      <xdr:rowOff>138112</xdr:rowOff>
    </xdr:from>
    <xdr:to>
      <xdr:col>22</xdr:col>
      <xdr:colOff>247650</xdr:colOff>
      <xdr:row>25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E64640-E06B-4BA1-9D20-75D59EA93C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5BF5-0B6E-47A1-AE3D-9C768E02022A}">
  <dimension ref="A1:Q28"/>
  <sheetViews>
    <sheetView workbookViewId="0">
      <selection activeCell="M28" sqref="M28"/>
    </sheetView>
  </sheetViews>
  <sheetFormatPr defaultColWidth="11.42578125" defaultRowHeight="15" x14ac:dyDescent="0.25"/>
  <cols>
    <col min="1" max="1" width="12.85546875" style="1" bestFit="1" customWidth="1"/>
    <col min="2" max="2" width="8.85546875" style="1" customWidth="1"/>
    <col min="3" max="3" width="9.5703125" style="1" bestFit="1" customWidth="1"/>
    <col min="4" max="4" width="7" style="2" customWidth="1"/>
    <col min="5" max="5" width="10.140625" style="2" customWidth="1"/>
    <col min="6" max="9" width="11.42578125" style="2"/>
    <col min="10" max="12" width="5.5703125" style="2" bestFit="1" customWidth="1"/>
    <col min="13" max="16384" width="11.42578125" style="2"/>
  </cols>
  <sheetData>
    <row r="1" spans="1:17" x14ac:dyDescent="0.25">
      <c r="F1" s="3" t="s">
        <v>0</v>
      </c>
      <c r="G1" s="3" t="s">
        <v>1</v>
      </c>
      <c r="H1" s="3" t="s">
        <v>0</v>
      </c>
      <c r="I1" s="3" t="s">
        <v>1</v>
      </c>
      <c r="J1" s="29" t="s">
        <v>53</v>
      </c>
      <c r="K1" s="29" t="s">
        <v>54</v>
      </c>
      <c r="L1" s="29" t="s">
        <v>56</v>
      </c>
    </row>
    <row r="2" spans="1:17" x14ac:dyDescent="0.25">
      <c r="A2" s="3" t="s">
        <v>2</v>
      </c>
      <c r="B2" s="3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7</v>
      </c>
      <c r="H2" s="5" t="s">
        <v>8</v>
      </c>
      <c r="I2" s="5" t="s">
        <v>8</v>
      </c>
      <c r="J2" s="3" t="s">
        <v>10</v>
      </c>
      <c r="K2" s="3" t="s">
        <v>11</v>
      </c>
      <c r="L2" s="3" t="s">
        <v>9</v>
      </c>
      <c r="M2" s="3" t="s">
        <v>12</v>
      </c>
      <c r="N2" s="3" t="s">
        <v>13</v>
      </c>
      <c r="P2" t="s">
        <v>14</v>
      </c>
    </row>
    <row r="3" spans="1:17" x14ac:dyDescent="0.25">
      <c r="A3" s="13" t="s">
        <v>52</v>
      </c>
      <c r="B3" s="20" t="s">
        <v>21</v>
      </c>
      <c r="C3" s="15" t="s">
        <v>19</v>
      </c>
      <c r="D3" s="16">
        <v>1</v>
      </c>
      <c r="E3" s="16">
        <v>0</v>
      </c>
      <c r="F3" s="15"/>
      <c r="G3" s="15"/>
      <c r="H3" s="15"/>
      <c r="I3" s="15"/>
      <c r="J3" s="17">
        <f>(F3)*(1.805/($Q$9*2.65*202600))</f>
        <v>0</v>
      </c>
      <c r="K3" s="18">
        <f>(G3)*(1.805/($Q$9*2.65*202600))</f>
        <v>0</v>
      </c>
      <c r="L3" s="18">
        <f>Pl3P!$G$34*(1.805/($Q$8*2.65*202600))</f>
        <v>8.5344156916900352E-3</v>
      </c>
      <c r="M3" s="18">
        <f>SUM(J3:L3)</f>
        <v>8.5344156916900352E-3</v>
      </c>
      <c r="N3" s="13">
        <f>M3*10000</f>
        <v>85.344156916900346</v>
      </c>
      <c r="P3" t="s">
        <v>15</v>
      </c>
    </row>
    <row r="4" spans="1:17" x14ac:dyDescent="0.25">
      <c r="A4" s="13" t="s">
        <v>52</v>
      </c>
      <c r="B4" s="20" t="s">
        <v>21</v>
      </c>
      <c r="C4" s="15" t="s">
        <v>19</v>
      </c>
      <c r="D4" s="16">
        <v>2</v>
      </c>
      <c r="E4" s="16">
        <v>100</v>
      </c>
      <c r="F4" s="15"/>
      <c r="G4" s="15"/>
      <c r="H4" s="15"/>
      <c r="I4" s="15"/>
      <c r="J4" s="17">
        <f t="shared" ref="J4:K25" si="0">(F4)*(1.805/($Q$9*2.65*202600))</f>
        <v>0</v>
      </c>
      <c r="K4" s="18">
        <f t="shared" si="0"/>
        <v>0</v>
      </c>
      <c r="L4" s="18">
        <f>Pl3P!$G$34*(1.805/($Q$8*2.65*202600))</f>
        <v>8.5344156916900352E-3</v>
      </c>
      <c r="M4" s="18">
        <f t="shared" ref="M4:M25" si="1">SUM(J4:L4)</f>
        <v>8.5344156916900352E-3</v>
      </c>
      <c r="N4" s="13">
        <f t="shared" ref="N4:N25" si="2">M4*10000</f>
        <v>85.344156916900346</v>
      </c>
      <c r="P4" t="s">
        <v>16</v>
      </c>
    </row>
    <row r="5" spans="1:17" x14ac:dyDescent="0.25">
      <c r="A5" s="13" t="s">
        <v>52</v>
      </c>
      <c r="B5" s="20" t="s">
        <v>21</v>
      </c>
      <c r="C5" s="15" t="s">
        <v>19</v>
      </c>
      <c r="D5" s="16">
        <v>3</v>
      </c>
      <c r="E5" s="16">
        <v>200</v>
      </c>
      <c r="F5" s="16">
        <v>96.259</v>
      </c>
      <c r="G5" s="16">
        <v>76.462999999999994</v>
      </c>
      <c r="H5" s="15" t="s">
        <v>28</v>
      </c>
      <c r="I5" s="15" t="s">
        <v>29</v>
      </c>
      <c r="J5" s="17">
        <f t="shared" si="0"/>
        <v>5.2792564888770764E-3</v>
      </c>
      <c r="K5" s="18">
        <f>(G5)*(1.805/($Q$9*2.65*202600))</f>
        <v>4.1935589286093543E-3</v>
      </c>
      <c r="L5" s="18">
        <f>Pl3P!$G$34*(1.805/($Q$8*2.65*202600))</f>
        <v>8.5344156916900352E-3</v>
      </c>
      <c r="M5" s="18">
        <f t="shared" si="1"/>
        <v>1.8007231109176465E-2</v>
      </c>
      <c r="N5" s="13">
        <f t="shared" si="2"/>
        <v>180.07231109176465</v>
      </c>
      <c r="P5" t="s">
        <v>17</v>
      </c>
    </row>
    <row r="6" spans="1:17" x14ac:dyDescent="0.25">
      <c r="A6" s="6" t="s">
        <v>52</v>
      </c>
      <c r="B6" s="7" t="s">
        <v>21</v>
      </c>
      <c r="C6" s="11" t="s">
        <v>19</v>
      </c>
      <c r="D6" s="12">
        <v>4</v>
      </c>
      <c r="E6" s="12">
        <v>300</v>
      </c>
      <c r="F6" s="12">
        <v>69.284000000000006</v>
      </c>
      <c r="G6" s="12">
        <v>53.13</v>
      </c>
      <c r="H6" s="11" t="s">
        <v>28</v>
      </c>
      <c r="I6" s="11" t="s">
        <v>29</v>
      </c>
      <c r="J6" s="8">
        <f t="shared" si="0"/>
        <v>3.7998317723574875E-3</v>
      </c>
      <c r="K6" s="9">
        <f t="shared" si="0"/>
        <v>2.9138771154285734E-3</v>
      </c>
      <c r="L6" s="9">
        <f>Pl3P!$G$34*(1.805/($Q$8*2.65*202600))</f>
        <v>8.5344156916900352E-3</v>
      </c>
      <c r="M6" s="9">
        <f t="shared" si="1"/>
        <v>1.5248124579476096E-2</v>
      </c>
      <c r="N6" s="6">
        <f t="shared" si="2"/>
        <v>152.48124579476095</v>
      </c>
    </row>
    <row r="7" spans="1:17" x14ac:dyDescent="0.25">
      <c r="A7" s="6" t="s">
        <v>52</v>
      </c>
      <c r="B7" s="7" t="s">
        <v>21</v>
      </c>
      <c r="C7" s="11" t="s">
        <v>19</v>
      </c>
      <c r="D7" s="12">
        <v>5</v>
      </c>
      <c r="E7" s="12">
        <v>400</v>
      </c>
      <c r="F7" s="12">
        <v>79.123000000000005</v>
      </c>
      <c r="G7" s="12">
        <v>57.405000000000001</v>
      </c>
      <c r="H7" s="11" t="s">
        <v>28</v>
      </c>
      <c r="I7" s="11" t="s">
        <v>29</v>
      </c>
      <c r="J7" s="8">
        <f t="shared" si="0"/>
        <v>4.3394447393949754E-3</v>
      </c>
      <c r="K7" s="9">
        <f t="shared" si="0"/>
        <v>3.1483364541911776E-3</v>
      </c>
      <c r="L7" s="9">
        <f>Pl3P!$G$34*(1.805/($Q$8*2.65*202600))</f>
        <v>8.5344156916900352E-3</v>
      </c>
      <c r="M7" s="9">
        <f t="shared" si="1"/>
        <v>1.6022196885276188E-2</v>
      </c>
      <c r="N7" s="6">
        <f t="shared" si="2"/>
        <v>160.22196885276188</v>
      </c>
      <c r="P7" t="s">
        <v>18</v>
      </c>
    </row>
    <row r="8" spans="1:17" x14ac:dyDescent="0.25">
      <c r="A8" s="6" t="s">
        <v>52</v>
      </c>
      <c r="B8" s="7" t="s">
        <v>21</v>
      </c>
      <c r="C8" s="11" t="s">
        <v>19</v>
      </c>
      <c r="D8" s="19">
        <v>6</v>
      </c>
      <c r="E8" s="12">
        <v>500</v>
      </c>
      <c r="F8" s="12">
        <v>69.744</v>
      </c>
      <c r="G8" s="12">
        <v>45.841000000000001</v>
      </c>
      <c r="H8" s="11" t="s">
        <v>28</v>
      </c>
      <c r="I8" s="11" t="s">
        <v>29</v>
      </c>
      <c r="J8" s="8">
        <f t="shared" si="0"/>
        <v>3.825060145651241E-3</v>
      </c>
      <c r="K8" s="9">
        <f t="shared" si="0"/>
        <v>2.5141170873021128E-3</v>
      </c>
      <c r="L8" s="9">
        <f>Pl3P!$G$34*(1.805/($Q$8*2.65*202600))</f>
        <v>8.5344156916900352E-3</v>
      </c>
      <c r="M8" s="9">
        <f t="shared" si="1"/>
        <v>1.4873592924643389E-2</v>
      </c>
      <c r="N8" s="6">
        <f t="shared" si="2"/>
        <v>148.7359292464339</v>
      </c>
      <c r="P8" s="2" t="s">
        <v>22</v>
      </c>
      <c r="Q8" s="2">
        <v>4.5999999999999999E-2</v>
      </c>
    </row>
    <row r="9" spans="1:17" x14ac:dyDescent="0.25">
      <c r="A9" s="6" t="s">
        <v>52</v>
      </c>
      <c r="B9" s="7" t="s">
        <v>21</v>
      </c>
      <c r="C9" s="11" t="s">
        <v>19</v>
      </c>
      <c r="D9" s="12">
        <v>7</v>
      </c>
      <c r="E9" s="12">
        <v>600</v>
      </c>
      <c r="F9" s="12">
        <v>63.936</v>
      </c>
      <c r="G9" s="12">
        <v>38.488</v>
      </c>
      <c r="H9" s="11" t="s">
        <v>28</v>
      </c>
      <c r="I9" s="11" t="s">
        <v>29</v>
      </c>
      <c r="J9" s="8">
        <f t="shared" si="0"/>
        <v>3.5065245106727138E-3</v>
      </c>
      <c r="K9" s="9">
        <f t="shared" si="0"/>
        <v>2.1108470246304334E-3</v>
      </c>
      <c r="L9" s="9">
        <f>Pl3P!$G$34*(1.805/($Q$8*2.65*202600))</f>
        <v>8.5344156916900352E-3</v>
      </c>
      <c r="M9" s="9">
        <f t="shared" si="1"/>
        <v>1.4151787226993182E-2</v>
      </c>
      <c r="N9" s="6">
        <f t="shared" si="2"/>
        <v>141.51787226993181</v>
      </c>
      <c r="P9" s="2" t="s">
        <v>21</v>
      </c>
      <c r="Q9" s="2">
        <v>6.13E-2</v>
      </c>
    </row>
    <row r="10" spans="1:17" x14ac:dyDescent="0.25">
      <c r="A10" s="6" t="s">
        <v>52</v>
      </c>
      <c r="B10" s="7" t="s">
        <v>21</v>
      </c>
      <c r="C10" s="11" t="s">
        <v>19</v>
      </c>
      <c r="D10" s="12">
        <v>8</v>
      </c>
      <c r="E10" s="12">
        <v>700</v>
      </c>
      <c r="F10" s="12">
        <v>65.698999999999998</v>
      </c>
      <c r="G10" s="12">
        <v>37.06</v>
      </c>
      <c r="H10" s="11" t="s">
        <v>28</v>
      </c>
      <c r="I10" s="11" t="s">
        <v>29</v>
      </c>
      <c r="J10" s="8">
        <f t="shared" si="0"/>
        <v>3.6032149935355138E-3</v>
      </c>
      <c r="K10" s="9">
        <f t="shared" si="0"/>
        <v>2.0325293788402586E-3</v>
      </c>
      <c r="L10" s="9">
        <f>Pl3P!$G$34*(1.805/($Q$8*2.65*202600))</f>
        <v>8.5344156916900352E-3</v>
      </c>
      <c r="M10" s="9">
        <f t="shared" si="1"/>
        <v>1.4170160064065808E-2</v>
      </c>
      <c r="N10" s="6">
        <f t="shared" si="2"/>
        <v>141.70160064065809</v>
      </c>
    </row>
    <row r="11" spans="1:17" x14ac:dyDescent="0.25">
      <c r="A11" s="6" t="s">
        <v>52</v>
      </c>
      <c r="B11" s="7" t="s">
        <v>21</v>
      </c>
      <c r="C11" s="11" t="s">
        <v>19</v>
      </c>
      <c r="D11" s="12">
        <v>9</v>
      </c>
      <c r="E11" s="12">
        <v>800</v>
      </c>
      <c r="F11" s="12">
        <v>54.801000000000002</v>
      </c>
      <c r="G11" s="12">
        <v>31.655999999999999</v>
      </c>
      <c r="H11" s="11" t="s">
        <v>28</v>
      </c>
      <c r="I11" s="11" t="s">
        <v>29</v>
      </c>
      <c r="J11" s="8">
        <f t="shared" si="0"/>
        <v>3.0055219236326232E-3</v>
      </c>
      <c r="K11" s="9">
        <f t="shared" si="0"/>
        <v>1.7361508369284193E-3</v>
      </c>
      <c r="L11" s="9">
        <f>Pl3P!$G$34*(1.805/($Q$8*2.65*202600))</f>
        <v>8.5344156916900352E-3</v>
      </c>
      <c r="M11" s="9">
        <f t="shared" si="1"/>
        <v>1.3276088452251079E-2</v>
      </c>
      <c r="N11" s="6">
        <f t="shared" si="2"/>
        <v>132.76088452251079</v>
      </c>
    </row>
    <row r="12" spans="1:17" x14ac:dyDescent="0.25">
      <c r="A12" s="6" t="s">
        <v>52</v>
      </c>
      <c r="B12" s="7" t="s">
        <v>21</v>
      </c>
      <c r="C12" s="11" t="s">
        <v>19</v>
      </c>
      <c r="D12" s="12">
        <v>10</v>
      </c>
      <c r="E12" s="12">
        <v>900</v>
      </c>
      <c r="F12" s="12">
        <v>63.695999999999998</v>
      </c>
      <c r="G12" s="12">
        <v>46.798000000000002</v>
      </c>
      <c r="H12" s="11" t="s">
        <v>28</v>
      </c>
      <c r="I12" s="11" t="s">
        <v>29</v>
      </c>
      <c r="J12" s="8">
        <f t="shared" si="0"/>
        <v>3.4933618811281461E-3</v>
      </c>
      <c r="K12" s="9">
        <f t="shared" si="0"/>
        <v>2.5666030726110745E-3</v>
      </c>
      <c r="L12" s="9">
        <f>Pl3P!$G$34*(1.805/($Q$8*2.65*202600))</f>
        <v>8.5344156916900352E-3</v>
      </c>
      <c r="M12" s="9">
        <f t="shared" si="1"/>
        <v>1.4594380645429256E-2</v>
      </c>
      <c r="N12" s="6">
        <f t="shared" si="2"/>
        <v>145.94380645429257</v>
      </c>
    </row>
    <row r="13" spans="1:17" x14ac:dyDescent="0.25">
      <c r="A13" s="6" t="s">
        <v>52</v>
      </c>
      <c r="B13" s="7" t="s">
        <v>21</v>
      </c>
      <c r="C13" s="11" t="s">
        <v>19</v>
      </c>
      <c r="D13" s="12">
        <v>11</v>
      </c>
      <c r="E13" s="12">
        <v>1000</v>
      </c>
      <c r="F13" s="12">
        <v>57.142000000000003</v>
      </c>
      <c r="G13" s="12">
        <v>41.826000000000001</v>
      </c>
      <c r="H13" s="11" t="s">
        <v>28</v>
      </c>
      <c r="I13" s="11" t="s">
        <v>29</v>
      </c>
      <c r="J13" s="8">
        <f t="shared" si="0"/>
        <v>3.1339124059819225E-3</v>
      </c>
      <c r="K13" s="9">
        <f t="shared" si="0"/>
        <v>2.2939172638794564E-3</v>
      </c>
      <c r="L13" s="9">
        <f>Pl3P!$G$34*(1.805/($Q$8*2.65*202600))</f>
        <v>8.5344156916900352E-3</v>
      </c>
      <c r="M13" s="9">
        <f t="shared" si="1"/>
        <v>1.3962245361551414E-2</v>
      </c>
      <c r="N13" s="6">
        <f t="shared" si="2"/>
        <v>139.62245361551413</v>
      </c>
    </row>
    <row r="14" spans="1:17" x14ac:dyDescent="0.25">
      <c r="A14" s="6" t="s">
        <v>52</v>
      </c>
      <c r="B14" s="7" t="s">
        <v>21</v>
      </c>
      <c r="C14" s="11" t="s">
        <v>19</v>
      </c>
      <c r="D14" s="12">
        <v>12</v>
      </c>
      <c r="E14" s="12">
        <v>1100</v>
      </c>
      <c r="F14" s="12">
        <v>64.272999999999996</v>
      </c>
      <c r="G14" s="12">
        <v>36.764000000000003</v>
      </c>
      <c r="H14" s="11" t="s">
        <v>28</v>
      </c>
      <c r="I14" s="11" t="s">
        <v>29</v>
      </c>
      <c r="J14" s="8">
        <f t="shared" si="0"/>
        <v>3.5250070363248764E-3</v>
      </c>
      <c r="K14" s="9">
        <f t="shared" si="0"/>
        <v>2.0162954690686255E-3</v>
      </c>
      <c r="L14" s="9">
        <f>Pl3P!$G$34*(1.805/($Q$8*2.65*202600))</f>
        <v>8.5344156916900352E-3</v>
      </c>
      <c r="M14" s="9">
        <f t="shared" si="1"/>
        <v>1.4075718197083538E-2</v>
      </c>
      <c r="N14" s="6">
        <f t="shared" si="2"/>
        <v>140.75718197083538</v>
      </c>
    </row>
    <row r="15" spans="1:17" x14ac:dyDescent="0.25">
      <c r="A15" s="13" t="s">
        <v>52</v>
      </c>
      <c r="B15" s="20" t="s">
        <v>21</v>
      </c>
      <c r="C15" s="15" t="s">
        <v>20</v>
      </c>
      <c r="D15" s="16">
        <v>1</v>
      </c>
      <c r="E15" s="16">
        <v>0</v>
      </c>
      <c r="F15" s="16">
        <v>121.07</v>
      </c>
      <c r="G15" s="16">
        <v>90.751999999999995</v>
      </c>
      <c r="H15" s="15" t="s">
        <v>30</v>
      </c>
      <c r="I15" s="15" t="s">
        <v>31</v>
      </c>
      <c r="J15" s="17">
        <f t="shared" si="0"/>
        <v>6.6399981623364839E-3</v>
      </c>
      <c r="K15" s="18">
        <f t="shared" si="0"/>
        <v>4.9772289851190265E-3</v>
      </c>
      <c r="L15" s="18">
        <f>Pl3P!$G$34*(1.805/($Q$8*2.65*202600))</f>
        <v>8.5344156916900352E-3</v>
      </c>
      <c r="M15" s="18">
        <f t="shared" si="1"/>
        <v>2.0151642839145546E-2</v>
      </c>
      <c r="N15" s="13">
        <f t="shared" si="2"/>
        <v>201.51642839145546</v>
      </c>
    </row>
    <row r="16" spans="1:17" x14ac:dyDescent="0.25">
      <c r="A16" s="13" t="s">
        <v>52</v>
      </c>
      <c r="B16" s="20" t="s">
        <v>21</v>
      </c>
      <c r="C16" s="15" t="s">
        <v>20</v>
      </c>
      <c r="D16" s="16">
        <v>2</v>
      </c>
      <c r="E16" s="16">
        <v>100</v>
      </c>
      <c r="F16" s="16">
        <v>108.015</v>
      </c>
      <c r="G16" s="16">
        <v>61.347999999999999</v>
      </c>
      <c r="H16" s="15" t="s">
        <v>32</v>
      </c>
      <c r="I16" s="15" t="s">
        <v>33</v>
      </c>
      <c r="J16" s="17">
        <f t="shared" si="0"/>
        <v>5.9240059594017954E-3</v>
      </c>
      <c r="K16" s="18">
        <f t="shared" si="0"/>
        <v>3.3645874887504633E-3</v>
      </c>
      <c r="L16" s="18">
        <f>Pl3P!$G$34*(1.805/($Q$8*2.65*202600))</f>
        <v>8.5344156916900352E-3</v>
      </c>
      <c r="M16" s="18">
        <f t="shared" si="1"/>
        <v>1.7823009139842295E-2</v>
      </c>
      <c r="N16" s="13">
        <f t="shared" si="2"/>
        <v>178.23009139842296</v>
      </c>
    </row>
    <row r="17" spans="1:14" x14ac:dyDescent="0.25">
      <c r="A17" s="6" t="s">
        <v>52</v>
      </c>
      <c r="B17" s="7" t="s">
        <v>21</v>
      </c>
      <c r="C17" s="11" t="s">
        <v>20</v>
      </c>
      <c r="D17" s="12">
        <v>3</v>
      </c>
      <c r="E17" s="12">
        <v>200</v>
      </c>
      <c r="F17" s="12">
        <v>69.561999999999998</v>
      </c>
      <c r="G17" s="12">
        <v>37.594999999999999</v>
      </c>
      <c r="H17" s="11" t="s">
        <v>34</v>
      </c>
      <c r="I17" s="11" t="s">
        <v>35</v>
      </c>
      <c r="J17" s="8">
        <f t="shared" si="0"/>
        <v>3.8150784849132775E-3</v>
      </c>
      <c r="K17" s="9">
        <f t="shared" si="0"/>
        <v>2.0618710738666895E-3</v>
      </c>
      <c r="L17" s="9">
        <f>Pl3P!$G$34*(1.805/($Q$8*2.65*202600))</f>
        <v>8.5344156916900352E-3</v>
      </c>
      <c r="M17" s="9">
        <f t="shared" si="1"/>
        <v>1.4411365250470001E-2</v>
      </c>
      <c r="N17" s="6">
        <f t="shared" si="2"/>
        <v>144.11365250470001</v>
      </c>
    </row>
    <row r="18" spans="1:14" x14ac:dyDescent="0.25">
      <c r="A18" s="6" t="s">
        <v>52</v>
      </c>
      <c r="B18" s="7" t="s">
        <v>21</v>
      </c>
      <c r="C18" s="11" t="s">
        <v>20</v>
      </c>
      <c r="D18" s="12">
        <v>4</v>
      </c>
      <c r="E18" s="12">
        <v>300</v>
      </c>
      <c r="F18" s="12">
        <v>59.887</v>
      </c>
      <c r="G18" s="12">
        <v>33.540999999999997</v>
      </c>
      <c r="H18" s="11" t="s">
        <v>36</v>
      </c>
      <c r="I18" s="11" t="s">
        <v>37</v>
      </c>
      <c r="J18" s="8">
        <f t="shared" si="0"/>
        <v>3.2844599813979104E-3</v>
      </c>
      <c r="K18" s="9">
        <f t="shared" si="0"/>
        <v>1.839532323143041E-3</v>
      </c>
      <c r="L18" s="9">
        <f>Pl3P!$G$34*(1.805/($Q$8*2.65*202600))</f>
        <v>8.5344156916900352E-3</v>
      </c>
      <c r="M18" s="9">
        <f t="shared" si="1"/>
        <v>1.3658407996230987E-2</v>
      </c>
      <c r="N18" s="6">
        <f t="shared" si="2"/>
        <v>136.58407996230989</v>
      </c>
    </row>
    <row r="19" spans="1:14" x14ac:dyDescent="0.25">
      <c r="A19" s="6" t="s">
        <v>52</v>
      </c>
      <c r="B19" s="7" t="s">
        <v>21</v>
      </c>
      <c r="C19" s="11" t="s">
        <v>20</v>
      </c>
      <c r="D19" s="12">
        <v>5</v>
      </c>
      <c r="E19" s="12">
        <v>400</v>
      </c>
      <c r="F19" s="12">
        <v>58.311</v>
      </c>
      <c r="G19" s="12">
        <v>34.369</v>
      </c>
      <c r="H19" s="11" t="s">
        <v>38</v>
      </c>
      <c r="I19" s="11" t="s">
        <v>39</v>
      </c>
      <c r="J19" s="8">
        <f t="shared" si="0"/>
        <v>3.198025380721919E-3</v>
      </c>
      <c r="K19" s="9">
        <f t="shared" si="0"/>
        <v>1.8849433950717982E-3</v>
      </c>
      <c r="L19" s="9">
        <f>Pl3P!$G$34*(1.805/($Q$8*2.65*202600))</f>
        <v>8.5344156916900352E-3</v>
      </c>
      <c r="M19" s="9">
        <f t="shared" si="1"/>
        <v>1.3617384467483753E-2</v>
      </c>
      <c r="N19" s="6">
        <f t="shared" si="2"/>
        <v>136.17384467483754</v>
      </c>
    </row>
    <row r="20" spans="1:14" x14ac:dyDescent="0.25">
      <c r="A20" s="6" t="s">
        <v>52</v>
      </c>
      <c r="B20" s="7" t="s">
        <v>21</v>
      </c>
      <c r="C20" s="11" t="s">
        <v>20</v>
      </c>
      <c r="D20" s="12">
        <v>6</v>
      </c>
      <c r="E20" s="12">
        <v>500</v>
      </c>
      <c r="F20" s="12">
        <v>61.607999999999997</v>
      </c>
      <c r="G20" s="12">
        <v>39.124000000000002</v>
      </c>
      <c r="H20" s="11" t="s">
        <v>40</v>
      </c>
      <c r="I20" s="11" t="s">
        <v>41</v>
      </c>
      <c r="J20" s="8">
        <f t="shared" si="0"/>
        <v>3.3788470040904111E-3</v>
      </c>
      <c r="K20" s="9">
        <f t="shared" si="0"/>
        <v>2.1457279929235368E-3</v>
      </c>
      <c r="L20" s="9">
        <f>Pl3P!$G$34*(1.805/($Q$8*2.65*202600))</f>
        <v>8.5344156916900352E-3</v>
      </c>
      <c r="M20" s="9">
        <f t="shared" si="1"/>
        <v>1.4058990688703983E-2</v>
      </c>
      <c r="N20" s="6">
        <f t="shared" si="2"/>
        <v>140.58990688703983</v>
      </c>
    </row>
    <row r="21" spans="1:14" x14ac:dyDescent="0.25">
      <c r="A21" s="6" t="s">
        <v>52</v>
      </c>
      <c r="B21" s="7" t="s">
        <v>21</v>
      </c>
      <c r="C21" s="11" t="s">
        <v>20</v>
      </c>
      <c r="D21" s="12">
        <v>7</v>
      </c>
      <c r="E21" s="12">
        <v>600</v>
      </c>
      <c r="F21" s="12">
        <v>84.866</v>
      </c>
      <c r="G21" s="12">
        <v>63.593000000000004</v>
      </c>
      <c r="H21" s="11" t="s">
        <v>42</v>
      </c>
      <c r="I21" s="11" t="s">
        <v>43</v>
      </c>
      <c r="J21" s="8">
        <f t="shared" si="0"/>
        <v>4.654415495538515E-3</v>
      </c>
      <c r="K21" s="9">
        <f t="shared" si="0"/>
        <v>3.4877129192819366E-3</v>
      </c>
      <c r="L21" s="9">
        <f>Pl3P!$G$34*(1.805/($Q$8*2.65*202600))</f>
        <v>8.5344156916900352E-3</v>
      </c>
      <c r="M21" s="9">
        <f t="shared" si="1"/>
        <v>1.6676544106510486E-2</v>
      </c>
      <c r="N21" s="6">
        <f t="shared" si="2"/>
        <v>166.76544106510485</v>
      </c>
    </row>
    <row r="22" spans="1:14" x14ac:dyDescent="0.25">
      <c r="A22" s="6" t="s">
        <v>52</v>
      </c>
      <c r="B22" s="7" t="s">
        <v>21</v>
      </c>
      <c r="C22" s="11" t="s">
        <v>20</v>
      </c>
      <c r="D22" s="12">
        <v>8</v>
      </c>
      <c r="E22" s="12">
        <v>700</v>
      </c>
      <c r="F22" s="12">
        <v>71.069000000000003</v>
      </c>
      <c r="G22" s="12">
        <v>41.904000000000003</v>
      </c>
      <c r="H22" s="11" t="s">
        <v>44</v>
      </c>
      <c r="I22" s="11" t="s">
        <v>45</v>
      </c>
      <c r="J22" s="8">
        <f t="shared" si="0"/>
        <v>3.8977288295952059E-3</v>
      </c>
      <c r="K22" s="9">
        <f t="shared" si="0"/>
        <v>2.2981951184814411E-3</v>
      </c>
      <c r="L22" s="9">
        <f>Pl3P!$G$34*(1.805/($Q$8*2.65*202600))</f>
        <v>8.5344156916900352E-3</v>
      </c>
      <c r="M22" s="9">
        <f t="shared" si="1"/>
        <v>1.4730339639766683E-2</v>
      </c>
      <c r="N22" s="6">
        <f t="shared" si="2"/>
        <v>147.30339639766683</v>
      </c>
    </row>
    <row r="23" spans="1:14" x14ac:dyDescent="0.25">
      <c r="A23" s="6" t="s">
        <v>52</v>
      </c>
      <c r="B23" s="7" t="s">
        <v>21</v>
      </c>
      <c r="C23" s="27" t="s">
        <v>20</v>
      </c>
      <c r="D23" s="28">
        <v>9</v>
      </c>
      <c r="E23" s="28">
        <v>800</v>
      </c>
      <c r="F23" s="28">
        <v>67.92</v>
      </c>
      <c r="G23" s="28">
        <v>35.549999999999997</v>
      </c>
      <c r="H23" s="27" t="s">
        <v>46</v>
      </c>
      <c r="I23" s="27" t="s">
        <v>47</v>
      </c>
      <c r="J23" s="8">
        <f t="shared" si="0"/>
        <v>3.72502416111253E-3</v>
      </c>
      <c r="K23" s="9">
        <f t="shared" si="0"/>
        <v>1.9497145012890228E-3</v>
      </c>
      <c r="L23" s="9">
        <f>Pl3P!$G$34*(1.805/($Q$8*2.65*202600))</f>
        <v>8.5344156916900352E-3</v>
      </c>
      <c r="M23" s="9">
        <f t="shared" si="1"/>
        <v>1.4209154354091588E-2</v>
      </c>
      <c r="N23" s="6">
        <f t="shared" si="2"/>
        <v>142.09154354091586</v>
      </c>
    </row>
    <row r="24" spans="1:14" x14ac:dyDescent="0.25">
      <c r="A24" s="6" t="s">
        <v>52</v>
      </c>
      <c r="B24" s="7" t="s">
        <v>21</v>
      </c>
      <c r="C24" s="11" t="s">
        <v>20</v>
      </c>
      <c r="D24" s="12">
        <v>10</v>
      </c>
      <c r="E24" s="12">
        <v>900</v>
      </c>
      <c r="F24" s="12">
        <v>64.623000000000005</v>
      </c>
      <c r="G24" s="12">
        <v>38.351999999999997</v>
      </c>
      <c r="H24" s="11" t="s">
        <v>48</v>
      </c>
      <c r="I24" s="11" t="s">
        <v>49</v>
      </c>
      <c r="J24" s="8">
        <f t="shared" si="0"/>
        <v>3.5442025377440374E-3</v>
      </c>
      <c r="K24" s="9">
        <f t="shared" si="0"/>
        <v>2.1033882012218455E-3</v>
      </c>
      <c r="L24" s="9">
        <f>Pl3P!$G$34*(1.805/($Q$8*2.65*202600))</f>
        <v>8.5344156916900352E-3</v>
      </c>
      <c r="M24" s="9">
        <f t="shared" si="1"/>
        <v>1.4182006430655918E-2</v>
      </c>
      <c r="N24" s="6">
        <f t="shared" si="2"/>
        <v>141.82006430655917</v>
      </c>
    </row>
    <row r="25" spans="1:14" x14ac:dyDescent="0.25">
      <c r="A25" s="6" t="s">
        <v>52</v>
      </c>
      <c r="B25" s="7" t="s">
        <v>21</v>
      </c>
      <c r="C25" s="11" t="s">
        <v>20</v>
      </c>
      <c r="D25" s="12">
        <v>11</v>
      </c>
      <c r="E25" s="12">
        <v>1000</v>
      </c>
      <c r="F25" s="12">
        <v>75.754000000000005</v>
      </c>
      <c r="G25" s="12">
        <v>46.648000000000003</v>
      </c>
      <c r="H25" s="11" t="s">
        <v>50</v>
      </c>
      <c r="I25" s="11" t="s">
        <v>51</v>
      </c>
      <c r="J25" s="8">
        <f t="shared" si="0"/>
        <v>4.1546743271631123E-3</v>
      </c>
      <c r="K25" s="9">
        <f t="shared" si="0"/>
        <v>2.5583764291457201E-3</v>
      </c>
      <c r="L25" s="9">
        <f>Pl3P!$G$34*(1.805/($Q$8*2.65*202600))</f>
        <v>8.5344156916900352E-3</v>
      </c>
      <c r="M25" s="9">
        <f t="shared" si="1"/>
        <v>1.5247466447998868E-2</v>
      </c>
      <c r="N25" s="6">
        <f t="shared" si="2"/>
        <v>152.47466447998869</v>
      </c>
    </row>
    <row r="27" spans="1:14" x14ac:dyDescent="0.25">
      <c r="E27" s="30" t="s">
        <v>57</v>
      </c>
      <c r="F27" s="2">
        <f>AVERAGE(F6:F14)</f>
        <v>65.299777777777791</v>
      </c>
      <c r="G27" s="2">
        <f>AVERAGE(G6:G14)</f>
        <v>43.218666666666671</v>
      </c>
    </row>
    <row r="28" spans="1:14" x14ac:dyDescent="0.25">
      <c r="E28" s="30" t="s">
        <v>58</v>
      </c>
      <c r="F28" s="2">
        <f>AVERAGE(F17:F25)</f>
        <v>68.177777777777791</v>
      </c>
      <c r="G28" s="2">
        <f>AVERAGE(G17:G25)</f>
        <v>41.18622222222222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75E4-C6EF-49A1-940E-150DE78F811D}">
  <dimension ref="A1:R44"/>
  <sheetViews>
    <sheetView tabSelected="1" workbookViewId="0">
      <selection activeCell="C38" sqref="C38"/>
    </sheetView>
  </sheetViews>
  <sheetFormatPr defaultRowHeight="15" x14ac:dyDescent="0.25"/>
  <cols>
    <col min="1" max="1" width="12.85546875" style="1" bestFit="1" customWidth="1"/>
    <col min="7" max="7" width="10.5703125" bestFit="1" customWidth="1"/>
    <col min="8" max="8" width="9.7109375" bestFit="1" customWidth="1"/>
    <col min="9" max="9" width="10" bestFit="1" customWidth="1"/>
    <col min="10" max="12" width="5.5703125" style="2" bestFit="1" customWidth="1"/>
    <col min="13" max="13" width="14.5703125" style="2" bestFit="1" customWidth="1"/>
    <col min="14" max="14" width="17" style="2" bestFit="1" customWidth="1"/>
    <col min="16" max="18" width="9.140625" style="2"/>
  </cols>
  <sheetData>
    <row r="1" spans="1:17" x14ac:dyDescent="0.25">
      <c r="B1" s="1"/>
      <c r="C1" s="1"/>
      <c r="D1" s="2"/>
      <c r="E1" s="2"/>
      <c r="F1" s="3" t="s">
        <v>0</v>
      </c>
      <c r="G1" s="3" t="s">
        <v>1</v>
      </c>
      <c r="H1" s="3" t="s">
        <v>0</v>
      </c>
      <c r="I1" s="3" t="s">
        <v>1</v>
      </c>
      <c r="J1" s="29" t="s">
        <v>55</v>
      </c>
      <c r="K1" s="29" t="s">
        <v>56</v>
      </c>
      <c r="L1" s="29" t="s">
        <v>54</v>
      </c>
    </row>
    <row r="2" spans="1:17" x14ac:dyDescent="0.25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7</v>
      </c>
      <c r="H2" s="5" t="s">
        <v>8</v>
      </c>
      <c r="I2" s="5" t="s">
        <v>8</v>
      </c>
      <c r="J2" s="3" t="s">
        <v>10</v>
      </c>
      <c r="K2" s="3" t="s">
        <v>9</v>
      </c>
      <c r="L2" s="3" t="s">
        <v>11</v>
      </c>
      <c r="M2" s="3" t="s">
        <v>12</v>
      </c>
      <c r="N2" s="3" t="s">
        <v>13</v>
      </c>
      <c r="P2" t="s">
        <v>14</v>
      </c>
    </row>
    <row r="3" spans="1:17" x14ac:dyDescent="0.25">
      <c r="A3" s="13" t="s">
        <v>52</v>
      </c>
      <c r="B3" s="14" t="s">
        <v>22</v>
      </c>
      <c r="C3" s="15" t="s">
        <v>19</v>
      </c>
      <c r="D3" s="16">
        <v>1</v>
      </c>
      <c r="E3" s="16">
        <v>0</v>
      </c>
      <c r="F3" s="16">
        <v>66.415000000000006</v>
      </c>
      <c r="G3" s="16">
        <v>111.202</v>
      </c>
      <c r="H3" s="15" t="s">
        <v>23</v>
      </c>
      <c r="I3" s="15" t="s">
        <v>24</v>
      </c>
      <c r="J3" s="17">
        <f>(F3)*(1.805/($Q$8*2.65*202600))</f>
        <v>4.8540051925461221E-3</v>
      </c>
      <c r="K3" s="18">
        <f>(G3)*(1.805/($Q$8*2.65*202600))</f>
        <v>8.1273068647370883E-3</v>
      </c>
      <c r="L3" s="18">
        <f>Pl3C!$G$28*(1.805/($Q$9*2.65*202600))</f>
        <v>2.2588291060472256E-3</v>
      </c>
      <c r="M3" s="18">
        <f>SUM(J3:L3)</f>
        <v>1.5240141163330436E-2</v>
      </c>
      <c r="N3" s="13">
        <f>M3*10000</f>
        <v>152.40141163330438</v>
      </c>
      <c r="P3" t="s">
        <v>15</v>
      </c>
    </row>
    <row r="4" spans="1:17" x14ac:dyDescent="0.25">
      <c r="A4" s="6" t="s">
        <v>52</v>
      </c>
      <c r="B4" s="10" t="s">
        <v>22</v>
      </c>
      <c r="C4" s="11" t="s">
        <v>19</v>
      </c>
      <c r="D4" s="12">
        <v>2</v>
      </c>
      <c r="E4" s="12">
        <v>100</v>
      </c>
      <c r="F4" s="12">
        <v>63.241</v>
      </c>
      <c r="G4" s="12">
        <v>111.648</v>
      </c>
      <c r="H4" s="11" t="s">
        <v>23</v>
      </c>
      <c r="I4" s="11" t="s">
        <v>24</v>
      </c>
      <c r="J4" s="8">
        <f t="shared" ref="J4:K27" si="0">(F4)*(1.805/($Q$8*2.65*202600))</f>
        <v>4.6220303001100541E-3</v>
      </c>
      <c r="K4" s="9">
        <f t="shared" si="0"/>
        <v>8.1599032106811614E-3</v>
      </c>
      <c r="L4" s="9">
        <f>Pl3C!$G$28*(1.805/($Q$9*2.65*202600))</f>
        <v>2.2588291060472256E-3</v>
      </c>
      <c r="M4" s="9">
        <f t="shared" ref="M4:M29" si="1">SUM(J4:L4)</f>
        <v>1.5040762616838441E-2</v>
      </c>
      <c r="N4" s="6">
        <f t="shared" ref="N4:N29" si="2">M4*10000</f>
        <v>150.40762616838441</v>
      </c>
      <c r="P4" t="s">
        <v>16</v>
      </c>
    </row>
    <row r="5" spans="1:17" x14ac:dyDescent="0.25">
      <c r="A5" s="6" t="s">
        <v>52</v>
      </c>
      <c r="B5" s="10" t="s">
        <v>22</v>
      </c>
      <c r="C5" s="11" t="s">
        <v>19</v>
      </c>
      <c r="D5" s="12">
        <v>3</v>
      </c>
      <c r="E5" s="12">
        <v>200</v>
      </c>
      <c r="F5" s="12">
        <v>71.085999999999999</v>
      </c>
      <c r="G5" s="12">
        <v>115.178</v>
      </c>
      <c r="H5" s="11" t="s">
        <v>23</v>
      </c>
      <c r="I5" s="11" t="s">
        <v>24</v>
      </c>
      <c r="J5" s="8">
        <f t="shared" si="0"/>
        <v>5.1953897932294447E-3</v>
      </c>
      <c r="K5" s="9">
        <f t="shared" si="0"/>
        <v>8.4178967110905244E-3</v>
      </c>
      <c r="L5" s="9">
        <f>Pl3C!$G$28*(1.805/($Q$9*2.65*202600))</f>
        <v>2.2588291060472256E-3</v>
      </c>
      <c r="M5" s="9">
        <f t="shared" si="1"/>
        <v>1.5872115610367197E-2</v>
      </c>
      <c r="N5" s="6">
        <f t="shared" si="2"/>
        <v>158.72115610367197</v>
      </c>
      <c r="P5" t="s">
        <v>17</v>
      </c>
    </row>
    <row r="6" spans="1:17" x14ac:dyDescent="0.25">
      <c r="A6" s="6" t="s">
        <v>52</v>
      </c>
      <c r="B6" s="10" t="s">
        <v>22</v>
      </c>
      <c r="C6" s="11" t="s">
        <v>19</v>
      </c>
      <c r="D6" s="12">
        <v>4</v>
      </c>
      <c r="E6" s="12">
        <v>300</v>
      </c>
      <c r="F6" s="12">
        <v>77.180999999999997</v>
      </c>
      <c r="G6" s="12">
        <v>110.598</v>
      </c>
      <c r="H6" s="11" t="s">
        <v>23</v>
      </c>
      <c r="I6" s="11" t="s">
        <v>24</v>
      </c>
      <c r="J6" s="8">
        <f t="shared" si="0"/>
        <v>5.6408488258059501E-3</v>
      </c>
      <c r="K6" s="9">
        <f t="shared" si="0"/>
        <v>8.0831629343554312E-3</v>
      </c>
      <c r="L6" s="9">
        <f>Pl3C!$G$28*(1.805/($Q$9*2.65*202600))</f>
        <v>2.2588291060472256E-3</v>
      </c>
      <c r="M6" s="9">
        <f t="shared" si="1"/>
        <v>1.5982840866208606E-2</v>
      </c>
      <c r="N6" s="6">
        <f t="shared" si="2"/>
        <v>159.82840866208608</v>
      </c>
    </row>
    <row r="7" spans="1:17" x14ac:dyDescent="0.25">
      <c r="A7" s="6" t="s">
        <v>52</v>
      </c>
      <c r="B7" s="10" t="s">
        <v>22</v>
      </c>
      <c r="C7" s="11" t="s">
        <v>19</v>
      </c>
      <c r="D7" s="12">
        <v>5</v>
      </c>
      <c r="E7" s="12">
        <v>400</v>
      </c>
      <c r="F7" s="12">
        <v>80.808999999999997</v>
      </c>
      <c r="G7" s="12">
        <v>120.396</v>
      </c>
      <c r="H7" s="11" t="s">
        <v>25</v>
      </c>
      <c r="I7" s="11" t="s">
        <v>24</v>
      </c>
      <c r="J7" s="8">
        <f t="shared" si="0"/>
        <v>5.9060047520057141E-3</v>
      </c>
      <c r="K7" s="9">
        <f t="shared" si="0"/>
        <v>8.7992593414406815E-3</v>
      </c>
      <c r="L7" s="9">
        <f>Pl3C!$G$28*(1.805/($Q$9*2.65*202600))</f>
        <v>2.2588291060472256E-3</v>
      </c>
      <c r="M7" s="9">
        <f t="shared" si="1"/>
        <v>1.6964093199493623E-2</v>
      </c>
      <c r="N7" s="6">
        <f t="shared" si="2"/>
        <v>169.64093199493624</v>
      </c>
      <c r="P7" t="s">
        <v>18</v>
      </c>
    </row>
    <row r="8" spans="1:17" x14ac:dyDescent="0.25">
      <c r="A8" s="6" t="s">
        <v>52</v>
      </c>
      <c r="B8" s="10" t="s">
        <v>22</v>
      </c>
      <c r="C8" s="11" t="s">
        <v>19</v>
      </c>
      <c r="D8" s="12">
        <v>6</v>
      </c>
      <c r="E8" s="12">
        <v>500</v>
      </c>
      <c r="F8" s="12">
        <v>71.513000000000005</v>
      </c>
      <c r="G8" s="12">
        <v>114.29600000000001</v>
      </c>
      <c r="H8" s="11" t="s">
        <v>25</v>
      </c>
      <c r="I8" s="11" t="s">
        <v>24</v>
      </c>
      <c r="J8" s="8">
        <f t="shared" si="0"/>
        <v>5.2265975056019088E-3</v>
      </c>
      <c r="K8" s="9">
        <f t="shared" si="0"/>
        <v>8.3534348789769102E-3</v>
      </c>
      <c r="L8" s="9">
        <f>Pl3C!$G$28*(1.805/($Q$9*2.65*202600))</f>
        <v>2.2588291060472256E-3</v>
      </c>
      <c r="M8" s="9">
        <f t="shared" si="1"/>
        <v>1.5838861490626046E-2</v>
      </c>
      <c r="N8" s="6">
        <f t="shared" si="2"/>
        <v>158.38861490626047</v>
      </c>
      <c r="P8" s="2" t="s">
        <v>22</v>
      </c>
      <c r="Q8" s="2">
        <v>4.5999999999999999E-2</v>
      </c>
    </row>
    <row r="9" spans="1:17" x14ac:dyDescent="0.25">
      <c r="A9" s="6" t="s">
        <v>52</v>
      </c>
      <c r="B9" s="10" t="s">
        <v>22</v>
      </c>
      <c r="C9" s="11" t="s">
        <v>19</v>
      </c>
      <c r="D9" s="12">
        <v>7</v>
      </c>
      <c r="E9" s="12">
        <v>600</v>
      </c>
      <c r="F9" s="12">
        <v>72.05</v>
      </c>
      <c r="G9" s="12">
        <v>117.949</v>
      </c>
      <c r="H9" s="11" t="s">
        <v>23</v>
      </c>
      <c r="I9" s="11" t="s">
        <v>24</v>
      </c>
      <c r="J9" s="8">
        <f t="shared" si="0"/>
        <v>5.2658446754942113E-3</v>
      </c>
      <c r="K9" s="9">
        <f t="shared" si="0"/>
        <v>8.6204179546130015E-3</v>
      </c>
      <c r="L9" s="9">
        <f>Pl3C!$G$28*(1.805/($Q$9*2.65*202600))</f>
        <v>2.2588291060472256E-3</v>
      </c>
      <c r="M9" s="9">
        <f t="shared" si="1"/>
        <v>1.614509173615444E-2</v>
      </c>
      <c r="N9" s="6">
        <f t="shared" si="2"/>
        <v>161.45091736154438</v>
      </c>
      <c r="P9" s="2" t="s">
        <v>21</v>
      </c>
      <c r="Q9" s="2">
        <v>6.13E-2</v>
      </c>
    </row>
    <row r="10" spans="1:17" x14ac:dyDescent="0.25">
      <c r="A10" s="6" t="s">
        <v>52</v>
      </c>
      <c r="B10" s="10" t="s">
        <v>22</v>
      </c>
      <c r="C10" s="11" t="s">
        <v>19</v>
      </c>
      <c r="D10" s="12">
        <v>8</v>
      </c>
      <c r="E10" s="12">
        <v>700</v>
      </c>
      <c r="F10" s="12">
        <v>50.683999999999997</v>
      </c>
      <c r="G10" s="12">
        <v>98.46</v>
      </c>
      <c r="H10" s="11" t="s">
        <v>25</v>
      </c>
      <c r="I10" s="11" t="s">
        <v>24</v>
      </c>
      <c r="J10" s="8">
        <f t="shared" si="0"/>
        <v>3.7042896812317641E-3</v>
      </c>
      <c r="K10" s="9">
        <f t="shared" si="0"/>
        <v>7.1960453400299797E-3</v>
      </c>
      <c r="L10" s="9">
        <f>Pl3C!$G$28*(1.805/($Q$9*2.65*202600))</f>
        <v>2.2588291060472256E-3</v>
      </c>
      <c r="M10" s="9">
        <f t="shared" si="1"/>
        <v>1.3159164127308968E-2</v>
      </c>
      <c r="N10" s="6">
        <f t="shared" si="2"/>
        <v>131.59164127308969</v>
      </c>
    </row>
    <row r="11" spans="1:17" x14ac:dyDescent="0.25">
      <c r="A11" s="6" t="s">
        <v>52</v>
      </c>
      <c r="B11" s="10" t="s">
        <v>22</v>
      </c>
      <c r="C11" s="11" t="s">
        <v>19</v>
      </c>
      <c r="D11" s="12">
        <v>9</v>
      </c>
      <c r="E11" s="12">
        <v>800</v>
      </c>
      <c r="F11" s="12">
        <v>74.759</v>
      </c>
      <c r="G11" s="12">
        <v>124.67100000000001</v>
      </c>
      <c r="H11" s="11" t="s">
        <v>25</v>
      </c>
      <c r="I11" s="11" t="s">
        <v>24</v>
      </c>
      <c r="J11" s="8">
        <f t="shared" si="0"/>
        <v>5.4638345884145973E-3</v>
      </c>
      <c r="K11" s="9">
        <f t="shared" si="0"/>
        <v>9.1117018950525857E-3</v>
      </c>
      <c r="L11" s="9">
        <f>Pl3C!$G$28*(1.805/($Q$9*2.65*202600))</f>
        <v>2.2588291060472256E-3</v>
      </c>
      <c r="M11" s="9">
        <f t="shared" si="1"/>
        <v>1.683436558951441E-2</v>
      </c>
      <c r="N11" s="6">
        <f t="shared" si="2"/>
        <v>168.34365589514411</v>
      </c>
    </row>
    <row r="12" spans="1:17" x14ac:dyDescent="0.25">
      <c r="A12" s="6" t="s">
        <v>52</v>
      </c>
      <c r="B12" s="10" t="s">
        <v>22</v>
      </c>
      <c r="C12" s="11" t="s">
        <v>19</v>
      </c>
      <c r="D12" s="12">
        <v>10</v>
      </c>
      <c r="E12" s="12">
        <v>900</v>
      </c>
      <c r="F12" s="12">
        <v>80.835999999999999</v>
      </c>
      <c r="G12" s="12">
        <v>133.70699999999999</v>
      </c>
      <c r="H12" s="11" t="s">
        <v>23</v>
      </c>
      <c r="I12" s="11" t="s">
        <v>24</v>
      </c>
      <c r="J12" s="8">
        <f t="shared" si="0"/>
        <v>5.9079780733969477E-3</v>
      </c>
      <c r="K12" s="9">
        <f t="shared" si="0"/>
        <v>9.7721067873185914E-3</v>
      </c>
      <c r="L12" s="9">
        <f>Pl3C!$G$28*(1.805/($Q$9*2.65*202600))</f>
        <v>2.2588291060472256E-3</v>
      </c>
      <c r="M12" s="9">
        <f t="shared" si="1"/>
        <v>1.7938913966762764E-2</v>
      </c>
      <c r="N12" s="6">
        <f t="shared" si="2"/>
        <v>179.38913966762763</v>
      </c>
    </row>
    <row r="13" spans="1:17" x14ac:dyDescent="0.25">
      <c r="A13" s="6" t="s">
        <v>52</v>
      </c>
      <c r="B13" s="10" t="s">
        <v>22</v>
      </c>
      <c r="C13" s="11" t="s">
        <v>19</v>
      </c>
      <c r="D13" s="12">
        <v>11</v>
      </c>
      <c r="E13" s="12">
        <v>1000</v>
      </c>
      <c r="F13" s="12">
        <v>78.283000000000001</v>
      </c>
      <c r="G13" s="12">
        <v>132.64400000000001</v>
      </c>
      <c r="H13" s="11" t="s">
        <v>23</v>
      </c>
      <c r="I13" s="11" t="s">
        <v>24</v>
      </c>
      <c r="J13" s="8">
        <f t="shared" si="0"/>
        <v>5.7213895729592412E-3</v>
      </c>
      <c r="K13" s="9">
        <f t="shared" si="0"/>
        <v>9.6944163932859706E-3</v>
      </c>
      <c r="L13" s="9">
        <f>Pl3C!$G$28*(1.805/($Q$9*2.65*202600))</f>
        <v>2.2588291060472256E-3</v>
      </c>
      <c r="M13" s="9">
        <f t="shared" si="1"/>
        <v>1.7674635072292437E-2</v>
      </c>
      <c r="N13" s="6">
        <f t="shared" si="2"/>
        <v>176.74635072292438</v>
      </c>
    </row>
    <row r="14" spans="1:17" x14ac:dyDescent="0.25">
      <c r="A14" s="13" t="s">
        <v>52</v>
      </c>
      <c r="B14" s="14" t="s">
        <v>22</v>
      </c>
      <c r="C14" s="15" t="s">
        <v>19</v>
      </c>
      <c r="D14" s="16">
        <v>12</v>
      </c>
      <c r="E14" s="16">
        <v>1100</v>
      </c>
      <c r="F14" s="16">
        <v>70.846999999999994</v>
      </c>
      <c r="G14" s="16">
        <v>109.274</v>
      </c>
      <c r="H14" s="15" t="s">
        <v>23</v>
      </c>
      <c r="I14" s="15" t="s">
        <v>24</v>
      </c>
      <c r="J14" s="17">
        <f t="shared" si="0"/>
        <v>5.1779222446181588E-3</v>
      </c>
      <c r="K14" s="18">
        <f t="shared" si="0"/>
        <v>7.9863971002075568E-3</v>
      </c>
      <c r="L14" s="18">
        <f>Pl3C!$G$28*(1.805/($Q$9*2.65*202600))</f>
        <v>2.2588291060472256E-3</v>
      </c>
      <c r="M14" s="18">
        <f t="shared" si="1"/>
        <v>1.5423148450872941E-2</v>
      </c>
      <c r="N14" s="13">
        <f t="shared" si="2"/>
        <v>154.23148450872941</v>
      </c>
    </row>
    <row r="15" spans="1:17" x14ac:dyDescent="0.25">
      <c r="A15" s="6" t="s">
        <v>52</v>
      </c>
      <c r="B15" s="10" t="s">
        <v>22</v>
      </c>
      <c r="C15" s="11" t="s">
        <v>19</v>
      </c>
      <c r="D15" s="12">
        <v>13</v>
      </c>
      <c r="E15" s="12">
        <v>1200</v>
      </c>
      <c r="F15" s="12">
        <v>58.585000000000001</v>
      </c>
      <c r="G15" s="12">
        <v>104.94799999999999</v>
      </c>
      <c r="H15" s="11" t="s">
        <v>23</v>
      </c>
      <c r="I15" s="11" t="s">
        <v>24</v>
      </c>
      <c r="J15" s="8">
        <f t="shared" si="0"/>
        <v>4.2817419890885267E-3</v>
      </c>
      <c r="K15" s="9">
        <f t="shared" si="0"/>
        <v>7.670227161745544E-3</v>
      </c>
      <c r="L15" s="9">
        <f>Pl3C!$G$28*(1.805/($Q$9*2.65*202600))</f>
        <v>2.2588291060472256E-3</v>
      </c>
      <c r="M15" s="9">
        <f t="shared" si="1"/>
        <v>1.4210798256881296E-2</v>
      </c>
      <c r="N15" s="6">
        <f t="shared" si="2"/>
        <v>142.10798256881296</v>
      </c>
    </row>
    <row r="16" spans="1:17" x14ac:dyDescent="0.25">
      <c r="A16" s="13" t="s">
        <v>52</v>
      </c>
      <c r="B16" s="14" t="s">
        <v>22</v>
      </c>
      <c r="C16" s="15" t="s">
        <v>20</v>
      </c>
      <c r="D16" s="16">
        <v>1</v>
      </c>
      <c r="E16" s="16">
        <v>0</v>
      </c>
      <c r="F16" s="15"/>
      <c r="G16" s="15"/>
      <c r="H16" s="15"/>
      <c r="I16" s="15"/>
      <c r="J16" s="17">
        <f t="shared" si="0"/>
        <v>0</v>
      </c>
      <c r="K16" s="18">
        <f t="shared" si="0"/>
        <v>0</v>
      </c>
      <c r="L16" s="18">
        <f>Pl3C!$G$28*(1.805/($Q$9*2.65*202600))</f>
        <v>2.2588291060472256E-3</v>
      </c>
      <c r="M16" s="18">
        <f t="shared" si="1"/>
        <v>2.2588291060472256E-3</v>
      </c>
      <c r="N16" s="13">
        <f t="shared" si="2"/>
        <v>22.588291060472258</v>
      </c>
    </row>
    <row r="17" spans="1:14" x14ac:dyDescent="0.25">
      <c r="A17" s="6" t="s">
        <v>52</v>
      </c>
      <c r="B17" s="10" t="s">
        <v>22</v>
      </c>
      <c r="C17" s="11" t="s">
        <v>20</v>
      </c>
      <c r="D17" s="12">
        <v>2</v>
      </c>
      <c r="E17" s="12">
        <v>100</v>
      </c>
      <c r="F17" s="12">
        <v>68.399000000000001</v>
      </c>
      <c r="G17" s="12">
        <v>111.815</v>
      </c>
      <c r="H17" s="11" t="s">
        <v>26</v>
      </c>
      <c r="I17" s="11" t="s">
        <v>27</v>
      </c>
      <c r="J17" s="8">
        <f t="shared" si="0"/>
        <v>4.9990077718130264E-3</v>
      </c>
      <c r="K17" s="9">
        <f t="shared" si="0"/>
        <v>8.172108568915825E-3</v>
      </c>
      <c r="L17" s="9">
        <f>Pl3C!$G$28*(1.805/($Q$9*2.65*202600))</f>
        <v>2.2588291060472256E-3</v>
      </c>
      <c r="M17" s="9">
        <f t="shared" si="1"/>
        <v>1.5429945446776077E-2</v>
      </c>
      <c r="N17" s="6">
        <f t="shared" si="2"/>
        <v>154.29945446776077</v>
      </c>
    </row>
    <row r="18" spans="1:14" x14ac:dyDescent="0.25">
      <c r="A18" s="6" t="s">
        <v>52</v>
      </c>
      <c r="B18" s="10" t="s">
        <v>22</v>
      </c>
      <c r="C18" s="11" t="s">
        <v>20</v>
      </c>
      <c r="D18" s="12">
        <v>3</v>
      </c>
      <c r="E18" s="12">
        <v>200</v>
      </c>
      <c r="F18" s="12">
        <v>70.638000000000005</v>
      </c>
      <c r="G18" s="12">
        <v>109.06699999999999</v>
      </c>
      <c r="H18" s="11" t="s">
        <v>26</v>
      </c>
      <c r="I18" s="11" t="s">
        <v>27</v>
      </c>
      <c r="J18" s="8">
        <f t="shared" si="0"/>
        <v>5.162647275330467E-3</v>
      </c>
      <c r="K18" s="9">
        <f t="shared" si="0"/>
        <v>7.9712683028747688E-3</v>
      </c>
      <c r="L18" s="9">
        <f>Pl3C!$G$28*(1.805/($Q$9*2.65*202600))</f>
        <v>2.2588291060472256E-3</v>
      </c>
      <c r="M18" s="9">
        <f t="shared" si="1"/>
        <v>1.5392744684252462E-2</v>
      </c>
      <c r="N18" s="6">
        <f t="shared" si="2"/>
        <v>153.92744684252463</v>
      </c>
    </row>
    <row r="19" spans="1:14" x14ac:dyDescent="0.25">
      <c r="A19" s="6" t="s">
        <v>52</v>
      </c>
      <c r="B19" s="10" t="s">
        <v>22</v>
      </c>
      <c r="C19" s="11" t="s">
        <v>20</v>
      </c>
      <c r="D19" s="12">
        <v>4</v>
      </c>
      <c r="E19" s="12">
        <v>300</v>
      </c>
      <c r="F19" s="12">
        <v>74.424999999999997</v>
      </c>
      <c r="G19" s="12">
        <v>122.839</v>
      </c>
      <c r="H19" s="11" t="s">
        <v>26</v>
      </c>
      <c r="I19" s="11" t="s">
        <v>27</v>
      </c>
      <c r="J19" s="8">
        <f t="shared" si="0"/>
        <v>5.4394238719452691E-3</v>
      </c>
      <c r="K19" s="9">
        <f t="shared" si="0"/>
        <v>8.9778083843585488E-3</v>
      </c>
      <c r="L19" s="9">
        <f>Pl3C!$G$28*(1.805/($Q$9*2.65*202600))</f>
        <v>2.2588291060472256E-3</v>
      </c>
      <c r="M19" s="9">
        <f t="shared" si="1"/>
        <v>1.6676061362351044E-2</v>
      </c>
      <c r="N19" s="6">
        <f t="shared" si="2"/>
        <v>166.76061362351044</v>
      </c>
    </row>
    <row r="20" spans="1:14" x14ac:dyDescent="0.25">
      <c r="A20" s="6" t="s">
        <v>52</v>
      </c>
      <c r="B20" s="10" t="s">
        <v>22</v>
      </c>
      <c r="C20" s="11" t="s">
        <v>20</v>
      </c>
      <c r="D20" s="12">
        <v>5</v>
      </c>
      <c r="E20" s="12">
        <v>400</v>
      </c>
      <c r="F20" s="12">
        <v>79.738</v>
      </c>
      <c r="G20" s="12">
        <v>126.992</v>
      </c>
      <c r="H20" s="11" t="s">
        <v>26</v>
      </c>
      <c r="I20" s="11" t="s">
        <v>27</v>
      </c>
      <c r="J20" s="8">
        <f t="shared" si="0"/>
        <v>5.8277296701534686E-3</v>
      </c>
      <c r="K20" s="9">
        <f t="shared" si="0"/>
        <v>9.2813344487211787E-3</v>
      </c>
      <c r="L20" s="9">
        <f>Pl3C!$G$28*(1.805/($Q$9*2.65*202600))</f>
        <v>2.2588291060472256E-3</v>
      </c>
      <c r="M20" s="9">
        <f t="shared" si="1"/>
        <v>1.7367893224921875E-2</v>
      </c>
      <c r="N20" s="6">
        <f t="shared" si="2"/>
        <v>173.67893224921875</v>
      </c>
    </row>
    <row r="21" spans="1:14" x14ac:dyDescent="0.25">
      <c r="A21" s="6" t="s">
        <v>52</v>
      </c>
      <c r="B21" s="10" t="s">
        <v>22</v>
      </c>
      <c r="C21" s="11" t="s">
        <v>20</v>
      </c>
      <c r="D21" s="12">
        <v>6</v>
      </c>
      <c r="E21" s="12">
        <v>500</v>
      </c>
      <c r="F21" s="12">
        <v>81.320999999999998</v>
      </c>
      <c r="G21" s="12">
        <v>127.955</v>
      </c>
      <c r="H21" s="11" t="s">
        <v>26</v>
      </c>
      <c r="I21" s="11" t="s">
        <v>27</v>
      </c>
      <c r="J21" s="8">
        <f t="shared" si="0"/>
        <v>5.9434247724616893E-3</v>
      </c>
      <c r="K21" s="9">
        <f t="shared" si="0"/>
        <v>9.3517162450084904E-3</v>
      </c>
      <c r="L21" s="9">
        <f>Pl3C!$G$28*(1.805/($Q$9*2.65*202600))</f>
        <v>2.2588291060472256E-3</v>
      </c>
      <c r="M21" s="9">
        <f t="shared" si="1"/>
        <v>1.7553970123517407E-2</v>
      </c>
      <c r="N21" s="6">
        <f t="shared" si="2"/>
        <v>175.53970123517408</v>
      </c>
    </row>
    <row r="22" spans="1:14" x14ac:dyDescent="0.25">
      <c r="A22" s="6" t="s">
        <v>52</v>
      </c>
      <c r="B22" s="10" t="s">
        <v>22</v>
      </c>
      <c r="C22" s="11" t="s">
        <v>20</v>
      </c>
      <c r="D22" s="12">
        <v>7</v>
      </c>
      <c r="E22" s="12">
        <v>600</v>
      </c>
      <c r="F22" s="12">
        <v>76.277000000000001</v>
      </c>
      <c r="G22" s="12">
        <v>128.018</v>
      </c>
      <c r="H22" s="11" t="s">
        <v>26</v>
      </c>
      <c r="I22" s="11" t="s">
        <v>27</v>
      </c>
      <c r="J22" s="8">
        <f t="shared" si="0"/>
        <v>5.5747791021883682E-3</v>
      </c>
      <c r="K22" s="9">
        <f t="shared" si="0"/>
        <v>9.3563206615880357E-3</v>
      </c>
      <c r="L22" s="9">
        <f>Pl3C!$G$28*(1.805/($Q$9*2.65*202600))</f>
        <v>2.2588291060472256E-3</v>
      </c>
      <c r="M22" s="9">
        <f t="shared" si="1"/>
        <v>1.718992886982363E-2</v>
      </c>
      <c r="N22" s="6">
        <f t="shared" si="2"/>
        <v>171.89928869823629</v>
      </c>
    </row>
    <row r="23" spans="1:14" x14ac:dyDescent="0.25">
      <c r="A23" s="6" t="s">
        <v>52</v>
      </c>
      <c r="B23" s="10" t="s">
        <v>22</v>
      </c>
      <c r="C23" s="11" t="s">
        <v>20</v>
      </c>
      <c r="D23" s="12">
        <v>8</v>
      </c>
      <c r="E23" s="12">
        <v>700</v>
      </c>
      <c r="F23" s="12">
        <v>69.001999999999995</v>
      </c>
      <c r="G23" s="12">
        <v>121.544</v>
      </c>
      <c r="H23" s="11" t="s">
        <v>26</v>
      </c>
      <c r="I23" s="11" t="s">
        <v>27</v>
      </c>
      <c r="J23" s="8">
        <f t="shared" si="0"/>
        <v>5.0430786162172321E-3</v>
      </c>
      <c r="K23" s="9">
        <f t="shared" si="0"/>
        <v>8.8831620435568127E-3</v>
      </c>
      <c r="L23" s="9">
        <f>Pl3C!$G$28*(1.805/($Q$9*2.65*202600))</f>
        <v>2.2588291060472256E-3</v>
      </c>
      <c r="M23" s="9">
        <f t="shared" si="1"/>
        <v>1.6185069765821271E-2</v>
      </c>
      <c r="N23" s="6">
        <f t="shared" si="2"/>
        <v>161.85069765821271</v>
      </c>
    </row>
    <row r="24" spans="1:14" x14ac:dyDescent="0.25">
      <c r="A24" s="6" t="s">
        <v>52</v>
      </c>
      <c r="B24" s="10" t="s">
        <v>22</v>
      </c>
      <c r="C24" s="11" t="s">
        <v>20</v>
      </c>
      <c r="D24" s="12">
        <v>9</v>
      </c>
      <c r="E24" s="12">
        <v>800</v>
      </c>
      <c r="F24" s="12">
        <v>65.998000000000005</v>
      </c>
      <c r="G24" s="12">
        <v>114.348</v>
      </c>
      <c r="H24" s="11" t="s">
        <v>26</v>
      </c>
      <c r="I24" s="11" t="s">
        <v>27</v>
      </c>
      <c r="J24" s="8">
        <f t="shared" si="0"/>
        <v>4.8235283399481882E-3</v>
      </c>
      <c r="K24" s="9">
        <f t="shared" si="0"/>
        <v>8.3572353498044694E-3</v>
      </c>
      <c r="L24" s="9">
        <f>Pl3C!$G$28*(1.805/($Q$9*2.65*202600))</f>
        <v>2.2588291060472256E-3</v>
      </c>
      <c r="M24" s="9">
        <f t="shared" si="1"/>
        <v>1.5439592795799883E-2</v>
      </c>
      <c r="N24" s="6">
        <f t="shared" si="2"/>
        <v>154.39592795799882</v>
      </c>
    </row>
    <row r="25" spans="1:14" x14ac:dyDescent="0.25">
      <c r="A25" s="6" t="s">
        <v>52</v>
      </c>
      <c r="B25" s="10" t="s">
        <v>22</v>
      </c>
      <c r="C25" s="11" t="s">
        <v>20</v>
      </c>
      <c r="D25" s="12">
        <v>10</v>
      </c>
      <c r="E25" s="12">
        <v>900</v>
      </c>
      <c r="F25" s="12">
        <v>59.709000000000003</v>
      </c>
      <c r="G25" s="12">
        <v>106.63800000000001</v>
      </c>
      <c r="H25" s="11" t="s">
        <v>26</v>
      </c>
      <c r="I25" s="11" t="s">
        <v>27</v>
      </c>
      <c r="J25" s="8">
        <f t="shared" si="0"/>
        <v>4.3638906277457864E-3</v>
      </c>
      <c r="K25" s="9">
        <f t="shared" si="0"/>
        <v>7.7937424636412454E-3</v>
      </c>
      <c r="L25" s="9">
        <f>Pl3C!$G$28*(1.805/($Q$9*2.65*202600))</f>
        <v>2.2588291060472256E-3</v>
      </c>
      <c r="M25" s="9">
        <f t="shared" si="1"/>
        <v>1.4416462197434256E-2</v>
      </c>
      <c r="N25" s="6">
        <f t="shared" si="2"/>
        <v>144.16462197434257</v>
      </c>
    </row>
    <row r="26" spans="1:14" x14ac:dyDescent="0.25">
      <c r="A26" s="21" t="s">
        <v>52</v>
      </c>
      <c r="B26" s="22" t="s">
        <v>22</v>
      </c>
      <c r="C26" s="23" t="s">
        <v>20</v>
      </c>
      <c r="D26" s="24">
        <v>11</v>
      </c>
      <c r="E26" s="24">
        <v>1000</v>
      </c>
      <c r="F26" s="24">
        <v>109.562</v>
      </c>
      <c r="G26" s="24">
        <v>167.62</v>
      </c>
      <c r="H26" s="23" t="s">
        <v>26</v>
      </c>
      <c r="I26" s="23" t="s">
        <v>27</v>
      </c>
      <c r="J26" s="25">
        <f t="shared" si="0"/>
        <v>8.0074458617140423E-3</v>
      </c>
      <c r="K26" s="26">
        <f t="shared" si="0"/>
        <v>1.2250671540684798E-2</v>
      </c>
      <c r="L26" s="26">
        <f>Pl3C!$G$28*(1.805/($Q$9*2.65*202600))</f>
        <v>2.2588291060472256E-3</v>
      </c>
      <c r="M26" s="26">
        <f t="shared" si="1"/>
        <v>2.2516946508446069E-2</v>
      </c>
      <c r="N26" s="21">
        <f t="shared" si="2"/>
        <v>225.16946508446068</v>
      </c>
    </row>
    <row r="27" spans="1:14" x14ac:dyDescent="0.25">
      <c r="A27" s="6" t="s">
        <v>52</v>
      </c>
      <c r="B27" s="10" t="s">
        <v>22</v>
      </c>
      <c r="C27" s="11" t="s">
        <v>20</v>
      </c>
      <c r="D27" s="12">
        <v>12</v>
      </c>
      <c r="E27" s="12">
        <v>1100</v>
      </c>
      <c r="F27" s="12">
        <v>67.007999999999996</v>
      </c>
      <c r="G27" s="12">
        <v>114.133</v>
      </c>
      <c r="H27" s="11" t="s">
        <v>26</v>
      </c>
      <c r="I27" s="11" t="s">
        <v>27</v>
      </c>
      <c r="J27" s="8">
        <f t="shared" si="0"/>
        <v>4.8973451771757957E-3</v>
      </c>
      <c r="K27" s="9">
        <f t="shared" si="0"/>
        <v>8.3415218646520576E-3</v>
      </c>
      <c r="L27" s="9">
        <f>Pl3C!$G$28*(1.805/($Q$9*2.65*202600))</f>
        <v>2.2588291060472256E-3</v>
      </c>
      <c r="M27" s="9">
        <f t="shared" si="1"/>
        <v>1.5497696147875079E-2</v>
      </c>
      <c r="N27" s="6">
        <f t="shared" si="2"/>
        <v>154.97696147875078</v>
      </c>
    </row>
    <row r="28" spans="1:14" x14ac:dyDescent="0.25">
      <c r="A28" s="6" t="s">
        <v>52</v>
      </c>
      <c r="B28" s="10" t="s">
        <v>22</v>
      </c>
      <c r="C28" s="11" t="s">
        <v>20</v>
      </c>
      <c r="D28" s="12">
        <v>13</v>
      </c>
      <c r="E28" s="12">
        <v>1200</v>
      </c>
      <c r="F28" s="12">
        <v>76.09</v>
      </c>
      <c r="G28" s="12">
        <v>114.104</v>
      </c>
      <c r="H28" s="11" t="s">
        <v>26</v>
      </c>
      <c r="I28" s="11" t="s">
        <v>27</v>
      </c>
      <c r="J28" s="8">
        <f t="shared" ref="J28:K29" si="3">(F28)*(1.805/($Q$8*2.65*202600))</f>
        <v>5.5611120244046432E-3</v>
      </c>
      <c r="K28" s="9">
        <f t="shared" si="3"/>
        <v>8.3394023713059193E-3</v>
      </c>
      <c r="L28" s="9">
        <f>Pl3C!$G$28*(1.805/($Q$9*2.65*202600))</f>
        <v>2.2588291060472256E-3</v>
      </c>
      <c r="M28" s="9">
        <f t="shared" si="1"/>
        <v>1.6159343501757788E-2</v>
      </c>
      <c r="N28" s="6">
        <f t="shared" si="2"/>
        <v>161.59343501757789</v>
      </c>
    </row>
    <row r="29" spans="1:14" x14ac:dyDescent="0.25">
      <c r="A29" s="6" t="s">
        <v>52</v>
      </c>
      <c r="B29" s="10" t="s">
        <v>22</v>
      </c>
      <c r="C29" s="11" t="s">
        <v>20</v>
      </c>
      <c r="D29" s="19">
        <v>14</v>
      </c>
      <c r="E29" s="12">
        <v>1300</v>
      </c>
      <c r="F29" s="12">
        <v>73.802999999999997</v>
      </c>
      <c r="G29" s="12">
        <v>116.56699999999999</v>
      </c>
      <c r="H29" s="11" t="s">
        <v>26</v>
      </c>
      <c r="I29" s="11" t="s">
        <v>27</v>
      </c>
      <c r="J29" s="8">
        <f t="shared" si="3"/>
        <v>5.3939643939694554E-3</v>
      </c>
      <c r="K29" s="9">
        <f t="shared" si="3"/>
        <v>8.5194131337728487E-3</v>
      </c>
      <c r="L29" s="9">
        <f>Pl3C!$G$28*(1.805/($Q$9*2.65*202600))</f>
        <v>2.2588291060472256E-3</v>
      </c>
      <c r="M29" s="9">
        <f t="shared" si="1"/>
        <v>1.6172206633789529E-2</v>
      </c>
      <c r="N29" s="6">
        <f t="shared" si="2"/>
        <v>161.72206633789528</v>
      </c>
    </row>
    <row r="30" spans="1:14" x14ac:dyDescent="0.25">
      <c r="A30" s="6" t="s">
        <v>52</v>
      </c>
      <c r="B30" s="10" t="s">
        <v>22</v>
      </c>
      <c r="C30" s="11" t="s">
        <v>20</v>
      </c>
      <c r="D30" s="19">
        <v>15</v>
      </c>
      <c r="E30" s="12">
        <v>1400</v>
      </c>
      <c r="F30" s="12">
        <v>74.924999999999997</v>
      </c>
      <c r="G30" s="12">
        <v>122.937</v>
      </c>
      <c r="H30" s="11" t="s">
        <v>26</v>
      </c>
      <c r="I30" s="11" t="s">
        <v>27</v>
      </c>
      <c r="J30" s="8">
        <f t="shared" ref="J30:J32" si="4">(F30)*(1.805/($Q$8*2.65*202600))</f>
        <v>5.4759668606718078E-3</v>
      </c>
      <c r="K30" s="9">
        <f t="shared" ref="K30:K32" si="5">(G30)*(1.805/($Q$8*2.65*202600))</f>
        <v>8.9849708101489498E-3</v>
      </c>
      <c r="L30" s="9">
        <f>Pl3C!$G$28*(1.805/($Q$9*2.65*202600))</f>
        <v>2.2588291060472256E-3</v>
      </c>
      <c r="M30" s="9">
        <f t="shared" ref="M30:M32" si="6">SUM(J30:L30)</f>
        <v>1.6719766776867984E-2</v>
      </c>
      <c r="N30" s="6">
        <f t="shared" ref="N30:N32" si="7">M30*10000</f>
        <v>167.19766776867985</v>
      </c>
    </row>
    <row r="31" spans="1:14" x14ac:dyDescent="0.25">
      <c r="A31" s="13" t="s">
        <v>52</v>
      </c>
      <c r="B31" s="14" t="s">
        <v>22</v>
      </c>
      <c r="C31" s="15" t="s">
        <v>20</v>
      </c>
      <c r="D31" s="16">
        <v>16</v>
      </c>
      <c r="E31" s="16">
        <v>1500</v>
      </c>
      <c r="F31" s="15"/>
      <c r="G31" s="15"/>
      <c r="H31" s="15"/>
      <c r="I31" s="15"/>
      <c r="J31" s="17">
        <f t="shared" si="4"/>
        <v>0</v>
      </c>
      <c r="K31" s="18">
        <f t="shared" si="5"/>
        <v>0</v>
      </c>
      <c r="L31" s="18">
        <f>Pl3C!$G$28*(1.805/($Q$9*2.65*202600))</f>
        <v>2.2588291060472256E-3</v>
      </c>
      <c r="M31" s="18">
        <f t="shared" si="6"/>
        <v>2.2588291060472256E-3</v>
      </c>
      <c r="N31" s="13">
        <f t="shared" si="7"/>
        <v>22.588291060472258</v>
      </c>
    </row>
    <row r="32" spans="1:14" x14ac:dyDescent="0.25">
      <c r="A32" s="13" t="s">
        <v>52</v>
      </c>
      <c r="B32" s="14" t="s">
        <v>22</v>
      </c>
      <c r="C32" s="15" t="s">
        <v>20</v>
      </c>
      <c r="D32" s="16">
        <v>17</v>
      </c>
      <c r="E32" s="16">
        <v>1600</v>
      </c>
      <c r="F32" s="15"/>
      <c r="G32" s="15"/>
      <c r="H32" s="15"/>
      <c r="I32" s="15"/>
      <c r="J32" s="17">
        <f t="shared" si="4"/>
        <v>0</v>
      </c>
      <c r="K32" s="18">
        <f t="shared" si="5"/>
        <v>0</v>
      </c>
      <c r="L32" s="18">
        <f>Pl3C!$G$28*(1.805/($Q$9*2.65*202600))</f>
        <v>2.2588291060472256E-3</v>
      </c>
      <c r="M32" s="18">
        <f t="shared" si="6"/>
        <v>2.2588291060472256E-3</v>
      </c>
      <c r="N32" s="13">
        <f t="shared" si="7"/>
        <v>22.588291060472258</v>
      </c>
    </row>
    <row r="33" spans="1:15" x14ac:dyDescent="0.25">
      <c r="B33" s="1"/>
      <c r="C33" s="1"/>
      <c r="D33" s="1"/>
      <c r="E33" s="1"/>
      <c r="F33" s="1"/>
      <c r="G33" s="1"/>
      <c r="H33" s="1"/>
      <c r="I33" s="1"/>
    </row>
    <row r="34" spans="1:15" x14ac:dyDescent="0.25">
      <c r="B34" s="1"/>
      <c r="C34" s="1"/>
      <c r="D34" s="1"/>
      <c r="E34" s="31" t="s">
        <v>57</v>
      </c>
      <c r="F34" s="1">
        <f>AVERAGE(F4:F13,F15)</f>
        <v>70.820636363636382</v>
      </c>
      <c r="G34" s="1">
        <f>AVERAGE(G4:G13,G15)</f>
        <v>116.77227272727274</v>
      </c>
      <c r="H34" s="1"/>
      <c r="I34" s="1"/>
      <c r="N34" s="1"/>
    </row>
    <row r="35" spans="1:15" x14ac:dyDescent="0.25">
      <c r="B35" s="1"/>
      <c r="C35" s="1"/>
      <c r="D35" s="1"/>
      <c r="E35" s="31" t="s">
        <v>58</v>
      </c>
      <c r="F35" s="1">
        <f>AVERAGE(F17:F25,F27:F30)</f>
        <v>72.102538461538472</v>
      </c>
      <c r="G35" s="1">
        <f>AVERAGE(G17:G25,G27:G30)</f>
        <v>118.22746153846153</v>
      </c>
      <c r="H35" s="1"/>
      <c r="I35" s="1"/>
      <c r="N35" s="1"/>
    </row>
    <row r="36" spans="1:15" x14ac:dyDescent="0.25">
      <c r="B36" s="1"/>
      <c r="C36" s="1"/>
      <c r="D36" s="1"/>
      <c r="F36" s="1"/>
      <c r="G36" s="1"/>
      <c r="H36" s="1"/>
      <c r="I36" s="1"/>
    </row>
    <row r="37" spans="1:15" x14ac:dyDescent="0.25">
      <c r="B37" s="1"/>
      <c r="C37" s="1"/>
      <c r="D37" s="1"/>
      <c r="E37" s="1"/>
      <c r="F37" s="1"/>
      <c r="G37" s="1"/>
      <c r="H37" s="1"/>
      <c r="I37" s="1"/>
    </row>
    <row r="38" spans="1:15" x14ac:dyDescent="0.25">
      <c r="B38" s="1"/>
      <c r="C38" s="1"/>
      <c r="D38" s="1"/>
      <c r="E38" s="1"/>
      <c r="F38" s="1"/>
      <c r="G38" s="1"/>
      <c r="H38" s="1"/>
      <c r="I38" s="1"/>
    </row>
    <row r="39" spans="1:15" x14ac:dyDescent="0.25">
      <c r="B39" s="1"/>
      <c r="C39" s="1"/>
      <c r="D39" s="1"/>
      <c r="E39" s="1"/>
      <c r="F39" s="1"/>
      <c r="G39" s="1"/>
      <c r="H39" s="1"/>
      <c r="I39" s="1"/>
    </row>
    <row r="40" spans="1:15" s="2" customFormat="1" x14ac:dyDescent="0.25">
      <c r="A40" s="1"/>
      <c r="B40" s="1"/>
      <c r="C40" s="1"/>
      <c r="D40" s="1"/>
      <c r="E40" s="1"/>
      <c r="F40" s="1"/>
      <c r="G40" s="1"/>
      <c r="H40" s="1"/>
      <c r="I40" s="1"/>
      <c r="O40"/>
    </row>
    <row r="41" spans="1:15" s="2" customFormat="1" x14ac:dyDescent="0.25">
      <c r="A41" s="1"/>
      <c r="B41" s="1"/>
      <c r="C41" s="1"/>
      <c r="D41" s="1"/>
      <c r="E41" s="1"/>
      <c r="F41" s="1"/>
      <c r="G41" s="1"/>
      <c r="H41" s="1"/>
      <c r="I41" s="1"/>
      <c r="O41"/>
    </row>
    <row r="42" spans="1:15" s="2" customFormat="1" x14ac:dyDescent="0.25">
      <c r="A42" s="1"/>
      <c r="B42" s="1"/>
      <c r="C42" s="1"/>
      <c r="D42" s="1"/>
      <c r="E42" s="1"/>
      <c r="F42" s="1"/>
      <c r="G42" s="1"/>
      <c r="H42" s="1"/>
      <c r="I42" s="1"/>
      <c r="O42"/>
    </row>
    <row r="43" spans="1:15" s="2" customFormat="1" x14ac:dyDescent="0.25">
      <c r="A43" s="1"/>
      <c r="B43" s="1"/>
      <c r="C43" s="1"/>
      <c r="D43" s="1"/>
      <c r="E43" s="1"/>
      <c r="F43" s="1"/>
      <c r="G43" s="1"/>
      <c r="H43" s="1"/>
      <c r="I43" s="1"/>
      <c r="O43"/>
    </row>
    <row r="44" spans="1:15" s="2" customFormat="1" x14ac:dyDescent="0.25">
      <c r="A44" s="1"/>
      <c r="B44" s="1"/>
      <c r="C44" s="1"/>
      <c r="D44" s="1"/>
      <c r="E44" s="1"/>
      <c r="F44" s="1"/>
      <c r="G44" s="1"/>
      <c r="H44" s="1"/>
      <c r="I44" s="1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Pl3C</vt:lpstr>
      <vt:lpstr>Pl3P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Castilla</dc:creator>
  <cp:lastModifiedBy>Silvia Castilla</cp:lastModifiedBy>
  <dcterms:created xsi:type="dcterms:W3CDTF">2022-05-04T13:14:45Z</dcterms:created>
  <dcterms:modified xsi:type="dcterms:W3CDTF">2022-11-13T22:46:57Z</dcterms:modified>
</cp:coreProperties>
</file>