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stets\Desktop\data_projects\Excel-Projects\PersonalProjects\excel-projects\dashboards\retail_dashboard\"/>
    </mc:Choice>
  </mc:AlternateContent>
  <xr:revisionPtr revIDLastSave="0" documentId="13_ncr:1_{75B6D461-1E4E-4416-B52B-CAD7BDD49D6E}" xr6:coauthVersionLast="47" xr6:coauthVersionMax="47" xr10:uidLastSave="{00000000-0000-0000-0000-000000000000}"/>
  <bookViews>
    <workbookView xWindow="-108" yWindow="-108" windowWidth="23256" windowHeight="12576" activeTab="2" xr2:uid="{EA944FB1-DE3F-40F9-BBAA-0980B1568DEE}"/>
  </bookViews>
  <sheets>
    <sheet name="Data" sheetId="16" r:id="rId1"/>
    <sheet name="Data Prep" sheetId="22" r:id="rId2"/>
    <sheet name="Dashboard" sheetId="23" r:id="rId3"/>
    <sheet name="New Data (Aug 2021)" sheetId="21" r:id="rId4"/>
    <sheet name="New Data (Sep 2021)" sheetId="18" r:id="rId5"/>
  </sheets>
  <definedNames>
    <definedName name="_xlnm._FilterDatabase" localSheetId="0" hidden="1">Data!$A$1:$J$4535</definedName>
    <definedName name="CurrentMonth">'Data Prep'!$B$9</definedName>
    <definedName name="CUrrentYear">'Data Prep'!$B$8</definedName>
    <definedName name="PMYear">'Data Prep'!$B$12</definedName>
    <definedName name="PrevMonth">'Data Prep'!$B$11</definedName>
    <definedName name="PrevYear">'Data Prep'!$B$10</definedName>
    <definedName name="Region">'Data Prep'!$B$3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2" l="1"/>
  <c r="N4" i="22"/>
  <c r="N5" i="22"/>
  <c r="N6" i="22"/>
  <c r="N7" i="22"/>
  <c r="N8" i="22"/>
  <c r="N9" i="22"/>
  <c r="N10" i="22"/>
  <c r="N11" i="22"/>
  <c r="N12" i="22"/>
  <c r="B3" i="22"/>
  <c r="B8" i="22"/>
  <c r="B10" i="22" s="1"/>
  <c r="I2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I12" i="22" l="1"/>
  <c r="I13" i="22"/>
  <c r="I14" i="22"/>
  <c r="I3" i="22"/>
  <c r="I10" i="22"/>
  <c r="I4" i="22"/>
  <c r="I5" i="22"/>
  <c r="I8" i="22"/>
  <c r="I6" i="22"/>
  <c r="I7" i="22"/>
  <c r="I9" i="22"/>
  <c r="I11" i="22"/>
  <c r="J2" i="22"/>
  <c r="B9" i="22"/>
  <c r="B13" i="22" s="1"/>
  <c r="E6" i="23" s="1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AC24" i="22" l="1"/>
  <c r="K4" i="22"/>
  <c r="K6" i="22"/>
  <c r="K8" i="22"/>
  <c r="K5" i="22"/>
  <c r="K11" i="22"/>
  <c r="K14" i="22"/>
  <c r="K13" i="22"/>
  <c r="K12" i="22"/>
  <c r="K3" i="22"/>
  <c r="K7" i="22"/>
  <c r="AC21" i="22"/>
  <c r="AC27" i="22"/>
  <c r="AC12" i="22"/>
  <c r="AC5" i="22"/>
  <c r="AC13" i="22"/>
  <c r="AC11" i="22"/>
  <c r="AC23" i="22"/>
  <c r="AC17" i="22"/>
  <c r="AC33" i="22"/>
  <c r="AC9" i="22"/>
  <c r="AC6" i="22"/>
  <c r="AC25" i="22"/>
  <c r="AC14" i="22"/>
  <c r="AC18" i="22"/>
  <c r="AC22" i="22"/>
  <c r="AC30" i="22"/>
  <c r="AC3" i="22"/>
  <c r="AC15" i="22"/>
  <c r="AC4" i="22"/>
  <c r="AC7" i="22"/>
  <c r="AC10" i="22"/>
  <c r="AC16" i="22"/>
  <c r="AC20" i="22"/>
  <c r="AC26" i="22"/>
  <c r="AC32" i="22"/>
  <c r="AC36" i="22"/>
  <c r="AC28" i="22"/>
  <c r="AC19" i="22"/>
  <c r="AC29" i="22"/>
  <c r="AC8" i="22"/>
  <c r="AC31" i="22"/>
  <c r="AC35" i="22"/>
  <c r="AC34" i="22"/>
  <c r="O7" i="22"/>
  <c r="O5" i="22"/>
  <c r="O8" i="22"/>
  <c r="O4" i="22"/>
  <c r="J4" i="22"/>
  <c r="J5" i="22"/>
  <c r="J6" i="22"/>
  <c r="J7" i="22"/>
  <c r="J8" i="22"/>
  <c r="J9" i="22"/>
  <c r="K9" i="22" s="1"/>
  <c r="O3" i="22"/>
  <c r="J10" i="22"/>
  <c r="K10" i="22" s="1"/>
  <c r="O9" i="22"/>
  <c r="J11" i="22"/>
  <c r="O6" i="22"/>
  <c r="J12" i="22"/>
  <c r="O11" i="22"/>
  <c r="J13" i="22"/>
  <c r="O12" i="22"/>
  <c r="J14" i="22"/>
  <c r="O10" i="22"/>
  <c r="J3" i="22"/>
  <c r="B12" i="22"/>
  <c r="E3" i="22"/>
  <c r="B11" i="22"/>
  <c r="E2" i="22"/>
  <c r="R12" i="22" l="1"/>
  <c r="AD19" i="22"/>
  <c r="AE19" i="22" s="1"/>
  <c r="AD14" i="22"/>
  <c r="AE14" i="22" s="1"/>
  <c r="AD8" i="22"/>
  <c r="AE8" i="22" s="1"/>
  <c r="AD3" i="22"/>
  <c r="AE3" i="22" s="1"/>
  <c r="AD27" i="22"/>
  <c r="AE27" i="22" s="1"/>
  <c r="AD18" i="22"/>
  <c r="AE18" i="22" s="1"/>
  <c r="AD11" i="22"/>
  <c r="AE11" i="22" s="1"/>
  <c r="AD16" i="22"/>
  <c r="AE16" i="22" s="1"/>
  <c r="AD35" i="22"/>
  <c r="AE35" i="22" s="1"/>
  <c r="AD15" i="22"/>
  <c r="AE15" i="22" s="1"/>
  <c r="AD29" i="22"/>
  <c r="AE29" i="22" s="1"/>
  <c r="AD10" i="22"/>
  <c r="AE10" i="22" s="1"/>
  <c r="AD23" i="22"/>
  <c r="AE23" i="22" s="1"/>
  <c r="AD6" i="22"/>
  <c r="AE6" i="22" s="1"/>
  <c r="AD13" i="22"/>
  <c r="AE13" i="22" s="1"/>
  <c r="AD34" i="22"/>
  <c r="AE34" i="22" s="1"/>
  <c r="AD7" i="22"/>
  <c r="AE7" i="22" s="1"/>
  <c r="AD5" i="22"/>
  <c r="AE5" i="22" s="1"/>
  <c r="AD26" i="22"/>
  <c r="AE26" i="22" s="1"/>
  <c r="AD31" i="22"/>
  <c r="AE31" i="22" s="1"/>
  <c r="AD21" i="22"/>
  <c r="AE21" i="22" s="1"/>
  <c r="AD20" i="22"/>
  <c r="AE20" i="22" s="1"/>
  <c r="AD33" i="22"/>
  <c r="AE33" i="22" s="1"/>
  <c r="AD25" i="22"/>
  <c r="AE25" i="22" s="1"/>
  <c r="AD17" i="22"/>
  <c r="AE17" i="22" s="1"/>
  <c r="AD28" i="22"/>
  <c r="AE28" i="22" s="1"/>
  <c r="AD9" i="22"/>
  <c r="AE9" i="22" s="1"/>
  <c r="AD32" i="22"/>
  <c r="AE32" i="22" s="1"/>
  <c r="AD12" i="22"/>
  <c r="AE12" i="22" s="1"/>
  <c r="AD36" i="22"/>
  <c r="AE36" i="22" s="1"/>
  <c r="AD4" i="22"/>
  <c r="AE4" i="22" s="1"/>
  <c r="AD30" i="22"/>
  <c r="AE30" i="22" s="1"/>
  <c r="AD24" i="22"/>
  <c r="AE24" i="22" s="1"/>
  <c r="AD22" i="22"/>
  <c r="AE22" i="22" s="1"/>
  <c r="R6" i="22"/>
  <c r="R10" i="22"/>
  <c r="R9" i="22"/>
  <c r="R11" i="22"/>
  <c r="R3" i="22"/>
  <c r="R4" i="22"/>
  <c r="R8" i="22"/>
  <c r="R5" i="22"/>
  <c r="R7" i="22"/>
  <c r="P3" i="22"/>
  <c r="P9" i="22"/>
  <c r="Q9" i="22" s="1"/>
  <c r="P6" i="22"/>
  <c r="Q6" i="22" s="1"/>
  <c r="P11" i="22"/>
  <c r="P12" i="22"/>
  <c r="Q12" i="22" s="1"/>
  <c r="P10" i="22"/>
  <c r="Q10" i="22" s="1"/>
  <c r="P7" i="22"/>
  <c r="Q7" i="22" s="1"/>
  <c r="P5" i="22"/>
  <c r="Q5" i="22" s="1"/>
  <c r="P8" i="22"/>
  <c r="Q8" i="22" s="1"/>
  <c r="P4" i="22"/>
  <c r="E4" i="22"/>
  <c r="E6" i="22" s="1"/>
  <c r="E5" i="22"/>
  <c r="Q11" i="22" l="1"/>
  <c r="Q3" i="22"/>
  <c r="Q4" i="22"/>
  <c r="AF18" i="22"/>
  <c r="AG12" i="22"/>
  <c r="AF10" i="22"/>
  <c r="AG10" i="22"/>
  <c r="AG25" i="22"/>
  <c r="AF25" i="22"/>
  <c r="AG33" i="22"/>
  <c r="AF33" i="22"/>
  <c r="AG32" i="22"/>
  <c r="AF32" i="22"/>
  <c r="AG28" i="22"/>
  <c r="AF28" i="22"/>
  <c r="AF31" i="22"/>
  <c r="AG31" i="22"/>
  <c r="AF26" i="22"/>
  <c r="AG26" i="22"/>
  <c r="AG24" i="22"/>
  <c r="AF7" i="22"/>
  <c r="AG7" i="22"/>
  <c r="AG19" i="22"/>
  <c r="AF19" i="22"/>
  <c r="AF17" i="22"/>
  <c r="AF11" i="22"/>
  <c r="AF16" i="22"/>
  <c r="AF6" i="22"/>
  <c r="AG23" i="22"/>
  <c r="AG16" i="22"/>
  <c r="AG20" i="22"/>
  <c r="AF21" i="22"/>
  <c r="AF20" i="22"/>
  <c r="AG9" i="22"/>
  <c r="AF3" i="22"/>
  <c r="AF36" i="22"/>
  <c r="AF9" i="22"/>
  <c r="AG8" i="22"/>
  <c r="AG18" i="22"/>
  <c r="AF8" i="22"/>
  <c r="AG36" i="22"/>
  <c r="AG6" i="22"/>
  <c r="AG27" i="22"/>
  <c r="AG21" i="22"/>
  <c r="AF29" i="22"/>
  <c r="AG5" i="22"/>
  <c r="AF35" i="22"/>
  <c r="AG13" i="22"/>
  <c r="AG3" i="22"/>
  <c r="AF14" i="22"/>
  <c r="AG17" i="22"/>
  <c r="AG11" i="22"/>
  <c r="AG15" i="22"/>
  <c r="AF15" i="22"/>
  <c r="AF4" i="22"/>
  <c r="AG22" i="22"/>
  <c r="AF30" i="22"/>
  <c r="AG34" i="22"/>
  <c r="AF34" i="22"/>
  <c r="AF24" i="22"/>
  <c r="AG29" i="22"/>
  <c r="AF22" i="22"/>
  <c r="AG35" i="22"/>
  <c r="AG14" i="22"/>
  <c r="AF5" i="22"/>
  <c r="AG4" i="22"/>
  <c r="AG30" i="22"/>
  <c r="AF13" i="22"/>
  <c r="AF23" i="22"/>
  <c r="AF12" i="22"/>
  <c r="AF27" i="22"/>
  <c r="W4" i="22"/>
  <c r="W12" i="22"/>
  <c r="X4" i="22"/>
  <c r="X12" i="22"/>
  <c r="W5" i="22"/>
  <c r="X3" i="22"/>
  <c r="X5" i="22"/>
  <c r="W3" i="22"/>
  <c r="W6" i="22"/>
  <c r="U4" i="22"/>
  <c r="V4" i="22" s="1"/>
  <c r="X6" i="22"/>
  <c r="U5" i="22"/>
  <c r="V5" i="22" s="1"/>
  <c r="W7" i="22"/>
  <c r="U6" i="22"/>
  <c r="V6" i="22" s="1"/>
  <c r="X7" i="22"/>
  <c r="U7" i="22"/>
  <c r="V7" i="22" s="1"/>
  <c r="W8" i="22"/>
  <c r="U8" i="22"/>
  <c r="V8" i="22" s="1"/>
  <c r="X8" i="22"/>
  <c r="U9" i="22"/>
  <c r="V9" i="22" s="1"/>
  <c r="W9" i="22"/>
  <c r="U10" i="22"/>
  <c r="V10" i="22" s="1"/>
  <c r="X10" i="22"/>
  <c r="U3" i="22"/>
  <c r="V3" i="22" s="1"/>
  <c r="X9" i="22"/>
  <c r="U11" i="22"/>
  <c r="V11" i="22" s="1"/>
  <c r="W10" i="22"/>
  <c r="U12" i="22"/>
  <c r="V12" i="22" s="1"/>
  <c r="W11" i="22"/>
  <c r="X11" i="22"/>
  <c r="Y10" i="22" l="1"/>
  <c r="Z10" i="22"/>
  <c r="Y11" i="22"/>
  <c r="Z11" i="22"/>
  <c r="Y8" i="22"/>
  <c r="Z8" i="22"/>
  <c r="Y3" i="22"/>
  <c r="Z3" i="22"/>
  <c r="Y9" i="22"/>
  <c r="Z9" i="22"/>
  <c r="Z7" i="22"/>
  <c r="Y7" i="22"/>
  <c r="Y12" i="22"/>
  <c r="Z12" i="22"/>
  <c r="Z6" i="22"/>
  <c r="Y6" i="22"/>
  <c r="Z5" i="22"/>
  <c r="Y5" i="22"/>
  <c r="Z4" i="22"/>
  <c r="Y4" i="22"/>
  <c r="AK4" i="22"/>
  <c r="U13" i="23" s="1"/>
  <c r="AM4" i="22"/>
  <c r="W13" i="23" s="1"/>
  <c r="AL4" i="22"/>
  <c r="V13" i="23" s="1"/>
  <c r="AL15" i="22"/>
  <c r="V25" i="23" s="1"/>
  <c r="AL5" i="22"/>
  <c r="V14" i="23" s="1"/>
  <c r="AM14" i="22"/>
  <c r="W24" i="23" s="1"/>
  <c r="AK5" i="22"/>
  <c r="U14" i="23" s="1"/>
  <c r="AM15" i="22"/>
  <c r="W25" i="23" s="1"/>
  <c r="AK14" i="22"/>
  <c r="U24" i="23" s="1"/>
  <c r="AM7" i="22"/>
  <c r="W16" i="23" s="1"/>
  <c r="AK6" i="22"/>
  <c r="U15" i="23" s="1"/>
  <c r="AM13" i="22"/>
  <c r="W23" i="23" s="1"/>
  <c r="AM6" i="22"/>
  <c r="W15" i="23" s="1"/>
  <c r="AK7" i="22"/>
  <c r="U16" i="23" s="1"/>
  <c r="AL3" i="22"/>
  <c r="V12" i="23" s="1"/>
  <c r="AL12" i="22"/>
  <c r="V22" i="23" s="1"/>
  <c r="AK15" i="22"/>
  <c r="U25" i="23" s="1"/>
  <c r="AL14" i="22"/>
  <c r="V24" i="23" s="1"/>
  <c r="AK12" i="22"/>
  <c r="U22" i="23" s="1"/>
  <c r="AL13" i="22"/>
  <c r="V23" i="23" s="1"/>
  <c r="AM5" i="22"/>
  <c r="W14" i="23" s="1"/>
  <c r="AM12" i="22"/>
  <c r="W22" i="23" s="1"/>
  <c r="AM11" i="22"/>
  <c r="W21" i="23" s="1"/>
  <c r="AL11" i="22"/>
  <c r="V21" i="23" s="1"/>
  <c r="AM3" i="22"/>
  <c r="W12" i="23" s="1"/>
  <c r="AL7" i="22"/>
  <c r="V16" i="23" s="1"/>
  <c r="AK11" i="22"/>
  <c r="U21" i="23" s="1"/>
  <c r="AL6" i="22"/>
  <c r="V15" i="23" s="1"/>
  <c r="AK3" i="22"/>
  <c r="U12" i="23" s="1"/>
  <c r="AK13" i="22"/>
  <c r="U23" i="23" s="1"/>
  <c r="W26" i="23" l="1"/>
  <c r="W17" i="23"/>
</calcChain>
</file>

<file path=xl/sharedStrings.xml><?xml version="1.0" encoding="utf-8"?>
<sst xmlns="http://schemas.openxmlformats.org/spreadsheetml/2006/main" count="25563" uniqueCount="134">
  <si>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</si>
  <si>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</si>
  <si>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</si>
  <si>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</si>
  <si>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</si>
  <si>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</si>
  <si>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</si>
  <si>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</si>
  <si>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</si>
  <si>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</si>
  <si>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</si>
  <si>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</si>
  <si>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</si>
  <si>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</si>
  <si>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</si>
  <si>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</si>
  <si>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</si>
  <si>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</si>
  <si>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</si>
  <si>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</si>
  <si>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</si>
  <si>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</si>
  <si>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</si>
  <si>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</si>
  <si>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</si>
  <si>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</si>
  <si>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</si>
  <si>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</si>
  <si>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</si>
  <si>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</si>
  <si>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</si>
  <si>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</si>
  <si>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</si>
  <si>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</si>
  <si>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</si>
  <si>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</si>
  <si>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</si>
  <si>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</si>
  <si>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</si>
  <si>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</si>
  <si>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</si>
  <si>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</si>
  <si>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</si>
  <si>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</si>
  <si>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</si>
  <si>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</si>
  <si>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</si>
  <si>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</si>
  <si>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</si>
  <si>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</si>
  <si>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</si>
  <si>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</si>
  <si>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</si>
  <si>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</si>
  <si>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</si>
  <si>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</si>
  <si>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</si>
  <si>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</si>
  <si>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</si>
  <si>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</si>
  <si>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</si>
  <si>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</si>
  <si>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</si>
  <si>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</si>
  <si>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</si>
  <si>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</si>
  <si>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</si>
  <si>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</si>
  <si>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</si>
  <si>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</si>
  <si>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</si>
  <si>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</si>
  <si>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</si>
  <si>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</si>
  <si>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</si>
  <si>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</si>
  <si>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</si>
  <si>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</si>
  <si>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Year:</t>
  </si>
  <si>
    <t>Current Month:</t>
  </si>
  <si>
    <t>Previous Year:</t>
  </si>
  <si>
    <t>Previous Month:</t>
  </si>
  <si>
    <t>KPIs</t>
  </si>
  <si>
    <t>Total Revenue (this month):</t>
  </si>
  <si>
    <t>YoY Revenue (this month last year):</t>
  </si>
  <si>
    <t>M-o-M Revenue (total revenue last month):</t>
  </si>
  <si>
    <t>PM Year:</t>
  </si>
  <si>
    <r>
      <t>YoY %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:</t>
    </r>
  </si>
  <si>
    <r>
      <t>MoM%</t>
    </r>
    <r>
      <rPr>
        <sz val="11"/>
        <color theme="1"/>
        <rFont val="Calibri"/>
        <family val="2"/>
      </rPr>
      <t>Δ:</t>
    </r>
  </si>
  <si>
    <t>REVENUE TREND</t>
  </si>
  <si>
    <t>Month #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</si>
  <si>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</si>
  <si>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</si>
  <si>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</si>
  <si>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</si>
  <si>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</si>
  <si>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</si>
  <si>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</si>
  <si>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</si>
  <si>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</si>
  <si>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</si>
  <si>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</si>
  <si>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</si>
  <si>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PERFORMANCE</t>
  </si>
  <si>
    <t xml:space="preserve">Store  </t>
  </si>
  <si>
    <t>PM Revenue</t>
  </si>
  <si>
    <r>
      <t>MoM%</t>
    </r>
    <r>
      <rPr>
        <sz val="11"/>
        <color theme="1"/>
        <rFont val="Calibri"/>
        <family val="2"/>
      </rPr>
      <t>Δ</t>
    </r>
  </si>
  <si>
    <t>Rank</t>
  </si>
  <si>
    <t>STORE PERFORMANCE (SORTED)</t>
  </si>
  <si>
    <t>PRODUCT PERFORMANCE</t>
  </si>
  <si>
    <t>MoM Δ</t>
  </si>
  <si>
    <t>Rank(+)</t>
  </si>
  <si>
    <t>Rank(-)</t>
  </si>
  <si>
    <t>TOP PERFORMING PRODUCTS</t>
  </si>
  <si>
    <r>
      <t xml:space="preserve">MoM </t>
    </r>
    <r>
      <rPr>
        <b/>
        <sz val="11"/>
        <color theme="1"/>
        <rFont val="Calibri"/>
        <family val="2"/>
      </rPr>
      <t>Δ</t>
    </r>
  </si>
  <si>
    <r>
      <t>MoM</t>
    </r>
    <r>
      <rPr>
        <sz val="11"/>
        <color theme="1"/>
        <rFont val="Calibri"/>
        <family val="2"/>
      </rPr>
      <t>Δ</t>
    </r>
  </si>
  <si>
    <t>Product</t>
  </si>
  <si>
    <t>BOTTOM PERFORMING PRODUCTS</t>
  </si>
  <si>
    <r>
      <t xml:space="preserve">MoM Revenue </t>
    </r>
    <r>
      <rPr>
        <b/>
        <sz val="12"/>
        <color theme="1"/>
        <rFont val="Calibri"/>
        <family val="2"/>
      </rPr>
      <t>Δ</t>
    </r>
  </si>
  <si>
    <r>
      <t xml:space="preserve">MoM Revenue </t>
    </r>
    <r>
      <rPr>
        <sz val="12"/>
        <color theme="1"/>
        <rFont val="Calibri"/>
        <family val="2"/>
      </rPr>
      <t>Δ</t>
    </r>
  </si>
  <si>
    <t>How did</t>
  </si>
  <si>
    <t>Current Period: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</si>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</sst>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9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1" fillId="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right"/>
    </xf>
    <xf numFmtId="9" fontId="0" fillId="0" borderId="0" xfId="2" applyFont="1"/>
    <xf numFmtId="165" fontId="0" fillId="0" borderId="0" xfId="2" applyNumberFormat="1" applyFont="1"/>
    <xf numFmtId="164" fontId="0" fillId="0" borderId="0" xfId="0" applyNumberFormat="1" applyAlignment="1">
      <alignment horizontal="left"/>
    </xf>
    <xf numFmtId="0" fontId="3" fillId="6" borderId="0" xfId="0" applyFont="1" applyFill="1" applyAlignment="1">
      <alignment horizontal="centerContinuous"/>
    </xf>
    <xf numFmtId="0" fontId="1" fillId="7" borderId="0" xfId="0" applyFont="1" applyFill="1" applyAlignment="1">
      <alignment horizontal="right"/>
    </xf>
    <xf numFmtId="165" fontId="1" fillId="8" borderId="0" xfId="2" applyNumberFormat="1" applyFont="1" applyFill="1" applyAlignment="1">
      <alignment horizontal="left"/>
    </xf>
    <xf numFmtId="0" fontId="7" fillId="0" borderId="0" xfId="0" applyFont="1"/>
    <xf numFmtId="164" fontId="7" fillId="0" borderId="0" xfId="1" applyNumberFormat="1" applyFont="1"/>
    <xf numFmtId="0" fontId="7" fillId="0" borderId="0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right"/>
    </xf>
    <xf numFmtId="0" fontId="7" fillId="0" borderId="2" xfId="0" applyFont="1" applyBorder="1"/>
    <xf numFmtId="166" fontId="0" fillId="0" borderId="0" xfId="1" applyNumberFormat="1" applyFont="1"/>
    <xf numFmtId="164" fontId="9" fillId="0" borderId="0" xfId="1" applyNumberFormat="1" applyFont="1"/>
    <xf numFmtId="164" fontId="9" fillId="0" borderId="1" xfId="1" applyNumberFormat="1" applyFont="1" applyBorder="1"/>
    <xf numFmtId="164" fontId="12" fillId="0" borderId="0" xfId="0" applyNumberFormat="1" applyFont="1" applyBorder="1"/>
    <xf numFmtId="164" fontId="13" fillId="0" borderId="0" xfId="0" applyNumberFormat="1" applyFont="1" applyBorder="1"/>
    <xf numFmtId="0" fontId="14" fillId="0" borderId="0" xfId="0" applyFont="1"/>
    <xf numFmtId="0" fontId="1" fillId="4" borderId="0" xfId="0" applyFont="1" applyFill="1" applyAlignment="1">
      <alignment horizontal="center"/>
    </xf>
    <xf numFmtId="0" fontId="15" fillId="8" borderId="0" xfId="0" applyFont="1" applyFill="1"/>
    <xf numFmtId="0" fontId="8" fillId="9" borderId="0" xfId="0" applyFont="1" applyFill="1" applyProtection="1">
      <protection locked="0"/>
    </xf>
    <xf numFmtId="0" fontId="14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5">
    <dxf>
      <font>
        <color theme="9" tint="-0.24994659260841701"/>
      </font>
    </dxf>
    <dxf>
      <font>
        <color rgb="FFC0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8585"/>
      <color rgb="FFFF5757"/>
      <color rgb="FFFF1919"/>
      <color rgb="FFFD5F5F"/>
      <color rgb="FFFE7A7A"/>
      <color rgb="FFFF6565"/>
      <color rgb="FFF98386"/>
      <color rgb="FFF9777A"/>
      <color rgb="FFFF4343"/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947132047791132"/>
          <c:y val="2.6402632779067039E-2"/>
          <c:w val="0.65857464505443086"/>
          <c:h val="0.9471947344418659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 Prep'!$U$3:$U$12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Prep'!$W$3:$W$12</c:f>
              <c:numCache>
                <c:formatCode>"$"#,##0</c:formatCode>
                <c:ptCount val="10"/>
                <c:pt idx="0">
                  <c:v>7938.76</c:v>
                </c:pt>
                <c:pt idx="1">
                  <c:v>10132.16</c:v>
                </c:pt>
                <c:pt idx="2">
                  <c:v>11411.519999999999</c:v>
                </c:pt>
                <c:pt idx="3">
                  <c:v>13127.479999999996</c:v>
                </c:pt>
                <c:pt idx="4">
                  <c:v>15332.379999999996</c:v>
                </c:pt>
                <c:pt idx="5">
                  <c:v>17049.52</c:v>
                </c:pt>
                <c:pt idx="6">
                  <c:v>17895.43</c:v>
                </c:pt>
                <c:pt idx="7">
                  <c:v>18815.63</c:v>
                </c:pt>
                <c:pt idx="8">
                  <c:v>21919.900000000005</c:v>
                </c:pt>
                <c:pt idx="9">
                  <c:v>27284.929999999993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E-4F86-B886-0A7F7FDBD72B}"/>
            </c:ext>
          </c:extLst>
        </c:ser>
        <c:ser>
          <c:idx val="1"/>
          <c:order val="1"/>
          <c:tx>
            <c:v>Selection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Prep'!$U$3:$U$12</c:f>
              <c:strCache>
                <c:ptCount val="10"/>
                <c:pt idx="0">
                  <c:v>Hollywood</c:v>
                </c:pt>
                <c:pt idx="1">
                  <c:v>Michigan Ave</c:v>
                </c:pt>
                <c:pt idx="2">
                  <c:v>Beverly Hills</c:v>
                </c:pt>
                <c:pt idx="3">
                  <c:v>JFK</c:v>
                </c:pt>
                <c:pt idx="4">
                  <c:v>Millenium</c:v>
                </c:pt>
                <c:pt idx="5">
                  <c:v>Lincoln Park</c:v>
                </c:pt>
                <c:pt idx="6">
                  <c:v>Times Square</c:v>
                </c:pt>
                <c:pt idx="7">
                  <c:v>Fifth Avenue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Prep'!$Y$3:$Y$12</c:f>
              <c:numCache>
                <c:formatCode>_("$"* #,##0_);_("$"* \(#,##0\);_("$"* "-"??_);_(@_)</c:formatCode>
                <c:ptCount val="10"/>
                <c:pt idx="0">
                  <c:v>7938.76</c:v>
                </c:pt>
                <c:pt idx="1">
                  <c:v>0</c:v>
                </c:pt>
                <c:pt idx="2">
                  <c:v>11411.519999999999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21919.900000000005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E-4F86-B886-0A7F7FDBD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13305327"/>
        <c:axId val="913306575"/>
      </c:barChart>
      <c:catAx>
        <c:axId val="913305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306575"/>
        <c:crosses val="autoZero"/>
        <c:auto val="1"/>
        <c:lblAlgn val="ctr"/>
        <c:lblOffset val="100"/>
        <c:noMultiLvlLbl val="0"/>
      </c:catAx>
      <c:valAx>
        <c:axId val="91330657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Revenue</a:t>
                </a:r>
              </a:p>
            </c:rich>
          </c:tx>
          <c:layout>
            <c:manualLayout>
              <c:xMode val="edge"/>
              <c:yMode val="edge"/>
              <c:x val="0.49864471400284038"/>
              <c:y val="0.9575967944835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91330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Prep'!$I$3:$I$14</c:f>
              <c:numCache>
                <c:formatCode>"$"#,##0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C01-4D7D-B399-6A0BB550DACF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Prep'!$J$3:$J$14</c:f>
              <c:numCache>
                <c:formatCode>"$"#,##0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41270.179999999986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C01-4D7D-B399-6A0BB550DACF}"/>
            </c:ext>
          </c:extLst>
        </c:ser>
        <c:ser>
          <c:idx val="2"/>
          <c:order val="2"/>
          <c:tx>
            <c:v>Selection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31750">
                <a:solidFill>
                  <a:schemeClr val="accent4"/>
                </a:solidFill>
              </a:ln>
              <a:effectLst/>
            </c:spPr>
          </c:marker>
          <c:cat>
            <c:strRef>
              <c:f>'Data Prep'!$H$3:$H$14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41270.179999999986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01-4D7D-B399-6A0BB550D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225119"/>
        <c:axId val="813226783"/>
      </c:lineChart>
      <c:catAx>
        <c:axId val="813225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Month</a:t>
                </a:r>
              </a:p>
            </c:rich>
          </c:tx>
          <c:layout>
            <c:manualLayout>
              <c:xMode val="edge"/>
              <c:yMode val="edge"/>
              <c:x val="0.10962932143389603"/>
              <c:y val="0.92380507758222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26783"/>
        <c:crosses val="autoZero"/>
        <c:auto val="1"/>
        <c:lblAlgn val="ctr"/>
        <c:lblOffset val="100"/>
        <c:noMultiLvlLbl val="0"/>
      </c:catAx>
      <c:valAx>
        <c:axId val="8132267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Revenue</a:t>
                </a:r>
              </a:p>
            </c:rich>
          </c:tx>
          <c:layout>
            <c:manualLayout>
              <c:xMode val="edge"/>
              <c:yMode val="edge"/>
              <c:x val="1.2329370321444297E-2"/>
              <c:y val="5.443550466632842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\ 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225119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38832747737943"/>
          <c:y val="2.6402646414760284E-2"/>
          <c:w val="0.65857464505443086"/>
          <c:h val="0.9471947344418659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A5A5A5"/>
            </a:solidFill>
            <a:ln>
              <a:noFill/>
            </a:ln>
            <a:effectLst/>
          </c:spPr>
          <c:invertIfNegative val="1"/>
          <c:cat>
            <c:numRef>
              <c:f>'Data Prep'!$L$3:$L$12</c:f>
              <c:numCache>
                <c:formatCode>General</c:formatCode>
                <c:ptCount val="10"/>
              </c:numCache>
            </c:numRef>
          </c:cat>
          <c:val>
            <c:numRef>
              <c:f>'Data Prep'!$X$3:$X$12</c:f>
              <c:numCache>
                <c:formatCode>0.0%</c:formatCode>
                <c:ptCount val="10"/>
                <c:pt idx="0">
                  <c:v>-0.38433214032284957</c:v>
                </c:pt>
                <c:pt idx="1">
                  <c:v>-0.37191308088754005</c:v>
                </c:pt>
                <c:pt idx="2">
                  <c:v>-0.2308389142321009</c:v>
                </c:pt>
                <c:pt idx="3">
                  <c:v>-0.45456773986071997</c:v>
                </c:pt>
                <c:pt idx="4">
                  <c:v>-0.26604704420362923</c:v>
                </c:pt>
                <c:pt idx="5">
                  <c:v>-0.21897920227359058</c:v>
                </c:pt>
                <c:pt idx="6">
                  <c:v>-0.21569956865608453</c:v>
                </c:pt>
                <c:pt idx="7">
                  <c:v>-0.15063980885408579</c:v>
                </c:pt>
                <c:pt idx="8">
                  <c:v>-0.31611678607118188</c:v>
                </c:pt>
                <c:pt idx="9">
                  <c:v>-0.2442216113563439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A5A5A5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EDA-4BD8-AE08-497B69402B46}"/>
            </c:ext>
          </c:extLst>
        </c:ser>
        <c:ser>
          <c:idx val="1"/>
          <c:order val="1"/>
          <c:tx>
            <c:v>Selection</c:v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Prep'!$Z$3:$Z$12</c:f>
              <c:numCache>
                <c:formatCode>0%</c:formatCode>
                <c:ptCount val="10"/>
                <c:pt idx="0">
                  <c:v>-0.38433214032284957</c:v>
                </c:pt>
                <c:pt idx="1">
                  <c:v>0</c:v>
                </c:pt>
                <c:pt idx="2">
                  <c:v>-0.2308389142321009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-0.31611678607118188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3-7EDA-4BD8-AE08-497B69402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13305327"/>
        <c:axId val="913306575"/>
      </c:barChart>
      <c:catAx>
        <c:axId val="913305327"/>
        <c:scaling>
          <c:orientation val="minMax"/>
        </c:scaling>
        <c:delete val="0"/>
        <c:axPos val="l"/>
        <c:numFmt formatCode="\: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306575"/>
        <c:crosses val="autoZero"/>
        <c:auto val="1"/>
        <c:lblAlgn val="ctr"/>
        <c:lblOffset val="100"/>
        <c:noMultiLvlLbl val="0"/>
      </c:catAx>
      <c:valAx>
        <c:axId val="91330657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MoM%</a:t>
                </a:r>
                <a:r>
                  <a:rPr lang="en-US" sz="1100" b="1" baseline="0"/>
                  <a:t> </a:t>
                </a:r>
                <a:r>
                  <a:rPr lang="el-GR" sz="1100" b="1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Δ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0.1084491568462838"/>
              <c:y val="0.955624407895758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91330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3.png"/><Relationship Id="rId4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1748790</xdr:colOff>
      <xdr:row>8</xdr:row>
      <xdr:rowOff>339090</xdr:rowOff>
    </xdr:from>
    <xdr:to>
      <xdr:col>10</xdr:col>
      <xdr:colOff>461960</xdr:colOff>
      <xdr:row>26</xdr:row>
      <xdr:rowOff>148590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7B38CE86-9881-40C1-AEF1-B5B96F1B0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17</xdr:row>
      <xdr:rowOff>110490</xdr:rowOff>
    </xdr:from>
    <xdr:to>
      <xdr:col>4</xdr:col>
      <xdr:colOff>1443993</xdr:colOff>
      <xdr:row>26</xdr:row>
      <xdr:rowOff>304799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A9522BA1-ABBB-4F8D-91F0-760D20E3E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613410</xdr:colOff>
          <xdr:row>12</xdr:row>
          <xdr:rowOff>148590</xdr:rowOff>
        </xdr:from>
        <xdr:to>
          <xdr:col>3</xdr:col>
          <xdr:colOff>1025703</xdr:colOff>
          <xdr:row>14</xdr:row>
          <xdr:rowOff>301942</xdr:rowOff>
        </xdr:to>
        <xdr:pic>
          <xdr:nvPicPr>
            <xdr:cNvPr id="32" name="Picture 31">
              <a:extLst>
                <a:ext uri="{FF2B5EF4-FFF2-40B4-BE49-F238E27FC236}">
                  <a16:creationId xmlns:a16="http://schemas.microsoft.com/office/drawing/2014/main" id="{A2FDD7C6-D17C-4DA0-B72C-711A4CD9379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6" spid="_x0000_s515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85825" y="3143250"/>
              <a:ext cx="2822118" cy="8715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304799</xdr:colOff>
          <xdr:row>12</xdr:row>
          <xdr:rowOff>186690</xdr:rowOff>
        </xdr:from>
        <xdr:to>
          <xdr:col>4</xdr:col>
          <xdr:colOff>1672951</xdr:colOff>
          <xdr:row>14</xdr:row>
          <xdr:rowOff>300990</xdr:rowOff>
        </xdr:to>
        <xdr:pic>
          <xdr:nvPicPr>
            <xdr:cNvPr id="31" name="Picture 30">
              <a:extLst>
                <a:ext uri="{FF2B5EF4-FFF2-40B4-BE49-F238E27FC236}">
                  <a16:creationId xmlns:a16="http://schemas.microsoft.com/office/drawing/2014/main" id="{41F2F2AD-417F-48E7-BEC9-3809E48E5D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5" spid="_x0000_s516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000374" y="3190875"/>
              <a:ext cx="2621642" cy="809625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xdr:twoCellAnchor editAs="absolute">
    <xdr:from>
      <xdr:col>1</xdr:col>
      <xdr:colOff>689610</xdr:colOff>
      <xdr:row>8</xdr:row>
      <xdr:rowOff>232409</xdr:rowOff>
    </xdr:from>
    <xdr:to>
      <xdr:col>4</xdr:col>
      <xdr:colOff>609600</xdr:colOff>
      <xdr:row>12</xdr:row>
      <xdr:rowOff>148589</xdr:rowOff>
    </xdr:to>
    <xdr:sp macro="" textlink="'Data Prep'!$E$2">
      <xdr:nvSpPr>
        <xdr:cNvPr id="30" name="TextBox 29">
          <a:extLst>
            <a:ext uri="{FF2B5EF4-FFF2-40B4-BE49-F238E27FC236}">
              <a16:creationId xmlns:a16="http://schemas.microsoft.com/office/drawing/2014/main" id="{6B3357F7-B75B-4BEA-A2F3-F363FABB9D60}"/>
            </a:ext>
          </a:extLst>
        </xdr:cNvPr>
        <xdr:cNvSpPr txBox="1"/>
      </xdr:nvSpPr>
      <xdr:spPr>
        <a:xfrm>
          <a:off x="962025" y="1904999"/>
          <a:ext cx="3609975" cy="1247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A40F253-3C8E-45E2-A469-B60D7A03F342}" type="TxLink">
            <a:rPr lang="en-US" sz="6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$41,270</a:t>
          </a:fld>
          <a:endParaRPr lang="en-US" sz="3684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1</xdr:row>
      <xdr:rowOff>34290</xdr:rowOff>
    </xdr:from>
    <xdr:to>
      <xdr:col>5</xdr:col>
      <xdr:colOff>148590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B9DE55-958D-DDE5-E18A-4EEFEF6ECCDE}"/>
            </a:ext>
          </a:extLst>
        </xdr:cNvPr>
        <xdr:cNvSpPr txBox="1"/>
      </xdr:nvSpPr>
      <xdr:spPr>
        <a:xfrm>
          <a:off x="266700" y="209550"/>
          <a:ext cx="5991225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>
              <a:solidFill>
                <a:schemeClr val="tx1"/>
              </a:solidFill>
            </a:rPr>
            <a:t>REGIONAL</a:t>
          </a:r>
          <a:r>
            <a:rPr lang="en-US" sz="3200" b="1" baseline="0">
              <a:solidFill>
                <a:schemeClr val="tx1"/>
              </a:solidFill>
            </a:rPr>
            <a:t> RETAIL DASHBOARD</a:t>
          </a:r>
          <a:endParaRPr lang="en-US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28575</xdr:colOff>
      <xdr:row>6</xdr:row>
      <xdr:rowOff>95250</xdr:rowOff>
    </xdr:from>
    <xdr:to>
      <xdr:col>35</xdr:col>
      <xdr:colOff>114300</xdr:colOff>
      <xdr:row>6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93290-2D64-33AE-8294-F815EE3B641F}"/>
            </a:ext>
          </a:extLst>
        </xdr:cNvPr>
        <xdr:cNvCxnSpPr/>
      </xdr:nvCxnSpPr>
      <xdr:spPr>
        <a:xfrm>
          <a:off x="28575" y="1381125"/>
          <a:ext cx="217170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605790</xdr:colOff>
      <xdr:row>7</xdr:row>
      <xdr:rowOff>34290</xdr:rowOff>
    </xdr:from>
    <xdr:to>
      <xdr:col>4</xdr:col>
      <xdr:colOff>834390</xdr:colOff>
      <xdr:row>8</xdr:row>
      <xdr:rowOff>186690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0E0AEF9-CD46-FC35-E304-0FA054CD4A2B}"/>
            </a:ext>
          </a:extLst>
        </xdr:cNvPr>
        <xdr:cNvSpPr txBox="1"/>
      </xdr:nvSpPr>
      <xdr:spPr>
        <a:xfrm>
          <a:off x="857250" y="1495425"/>
          <a:ext cx="39243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This was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the </a:t>
          </a:r>
          <a:r>
            <a:rPr lang="en-US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revenue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we brought in...</a:t>
          </a:r>
          <a:endParaRPr lang="en-US" sz="18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765810</xdr:colOff>
      <xdr:row>12</xdr:row>
      <xdr:rowOff>2444</xdr:rowOff>
    </xdr:from>
    <xdr:to>
      <xdr:col>2</xdr:col>
      <xdr:colOff>1295399</xdr:colOff>
      <xdr:row>12</xdr:row>
      <xdr:rowOff>342900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794E15B-709C-6A72-5592-D7471E949C8D}"/>
            </a:ext>
          </a:extLst>
        </xdr:cNvPr>
        <xdr:cNvSpPr txBox="1"/>
      </xdr:nvSpPr>
      <xdr:spPr>
        <a:xfrm>
          <a:off x="1038225" y="3009899"/>
          <a:ext cx="1390649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vs. Last Month</a:t>
          </a:r>
        </a:p>
      </xdr:txBody>
    </xdr:sp>
    <xdr:clientData/>
  </xdr:twoCellAnchor>
  <xdr:twoCellAnchor editAs="absolute">
    <xdr:from>
      <xdr:col>0</xdr:col>
      <xdr:colOff>224789</xdr:colOff>
      <xdr:row>15</xdr:row>
      <xdr:rowOff>186689</xdr:rowOff>
    </xdr:from>
    <xdr:to>
      <xdr:col>4</xdr:col>
      <xdr:colOff>1405890</xdr:colOff>
      <xdr:row>17</xdr:row>
      <xdr:rowOff>72390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3A5178B-DAF8-585B-49A3-4B996ABD259A}"/>
            </a:ext>
          </a:extLst>
        </xdr:cNvPr>
        <xdr:cNvSpPr txBox="1"/>
      </xdr:nvSpPr>
      <xdr:spPr>
        <a:xfrm>
          <a:off x="219074" y="4248149"/>
          <a:ext cx="5143501" cy="4953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...and the </a:t>
          </a:r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revenue trend</a:t>
          </a:r>
          <a:r>
            <a:rPr lang="en-US" sz="20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800" b="1" baseline="0">
              <a:solidFill>
                <a:schemeClr val="accent4"/>
              </a:solidFill>
            </a:rPr>
            <a:t>this year 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vs. </a:t>
          </a:r>
          <a:r>
            <a:rPr lang="en-US" sz="1800" b="0" baseline="0">
              <a:solidFill>
                <a:schemeClr val="bg1">
                  <a:lumMod val="50000"/>
                </a:schemeClr>
              </a:solidFill>
            </a:rPr>
            <a:t>last year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.</a:t>
          </a:r>
          <a:endParaRPr lang="en-US" sz="18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4</xdr:col>
      <xdr:colOff>1943100</xdr:colOff>
      <xdr:row>7</xdr:row>
      <xdr:rowOff>3810</xdr:rowOff>
    </xdr:from>
    <xdr:to>
      <xdr:col>14</xdr:col>
      <xdr:colOff>495300</xdr:colOff>
      <xdr:row>8</xdr:row>
      <xdr:rowOff>304801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FF2F6D8-72ED-C02A-D058-C7A41FD16DB1}"/>
            </a:ext>
          </a:extLst>
        </xdr:cNvPr>
        <xdr:cNvSpPr txBox="1"/>
      </xdr:nvSpPr>
      <xdr:spPr>
        <a:xfrm>
          <a:off x="5905500" y="1485900"/>
          <a:ext cx="6200775" cy="4857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How stores in this </a:t>
          </a:r>
          <a:r>
            <a:rPr lang="en-US" sz="2000" b="1">
              <a:solidFill>
                <a:schemeClr val="accent4"/>
              </a:solidFill>
            </a:rPr>
            <a:t>region</a:t>
          </a:r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 compare to </a:t>
          </a:r>
          <a:r>
            <a:rPr lang="en-US" sz="1800" b="0">
              <a:solidFill>
                <a:schemeClr val="bg1">
                  <a:lumMod val="50000"/>
                </a:schemeClr>
              </a:solidFill>
            </a:rPr>
            <a:t>others</a:t>
          </a:r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:</a:t>
          </a:r>
        </a:p>
      </xdr:txBody>
    </xdr:sp>
    <xdr:clientData/>
  </xdr:twoCellAnchor>
  <xdr:twoCellAnchor editAs="absolute">
    <xdr:from>
      <xdr:col>14</xdr:col>
      <xdr:colOff>346710</xdr:colOff>
      <xdr:row>7</xdr:row>
      <xdr:rowOff>34290</xdr:rowOff>
    </xdr:from>
    <xdr:to>
      <xdr:col>22</xdr:col>
      <xdr:colOff>1482090</xdr:colOff>
      <xdr:row>8</xdr:row>
      <xdr:rowOff>346710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922150F-5769-A953-CE70-FC0442EC659F}"/>
            </a:ext>
          </a:extLst>
        </xdr:cNvPr>
        <xdr:cNvSpPr txBox="1"/>
      </xdr:nvSpPr>
      <xdr:spPr>
        <a:xfrm>
          <a:off x="11963400" y="1504950"/>
          <a:ext cx="4962525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Which products </a:t>
          </a:r>
          <a:r>
            <a:rPr lang="en-US" sz="1800" b="1">
              <a:solidFill>
                <a:schemeClr val="accent6">
                  <a:lumMod val="75000"/>
                </a:schemeClr>
              </a:solidFill>
            </a:rPr>
            <a:t>drove growth...</a:t>
          </a:r>
        </a:p>
      </xdr:txBody>
    </xdr:sp>
    <xdr:clientData/>
  </xdr:twoCellAnchor>
  <xdr:twoCellAnchor editAs="absolute">
    <xdr:from>
      <xdr:col>14</xdr:col>
      <xdr:colOff>308610</xdr:colOff>
      <xdr:row>18</xdr:row>
      <xdr:rowOff>422910</xdr:rowOff>
    </xdr:from>
    <xdr:to>
      <xdr:col>22</xdr:col>
      <xdr:colOff>1485900</xdr:colOff>
      <xdr:row>18</xdr:row>
      <xdr:rowOff>910590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3F0A04-7DD4-1314-856B-2307949DAF6D}"/>
            </a:ext>
          </a:extLst>
        </xdr:cNvPr>
        <xdr:cNvSpPr txBox="1"/>
      </xdr:nvSpPr>
      <xdr:spPr>
        <a:xfrm>
          <a:off x="11925300" y="5295900"/>
          <a:ext cx="5019675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...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and which products </a:t>
          </a:r>
          <a:r>
            <a:rPr lang="en-US" sz="1800" b="1" baseline="0">
              <a:solidFill>
                <a:srgbClr val="C00000"/>
              </a:solidFill>
            </a:rPr>
            <a:t>casued losses.</a:t>
          </a:r>
          <a:endParaRPr lang="en-US" sz="18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3</xdr:col>
      <xdr:colOff>453391</xdr:colOff>
      <xdr:row>11</xdr:row>
      <xdr:rowOff>342899</xdr:rowOff>
    </xdr:from>
    <xdr:to>
      <xdr:col>4</xdr:col>
      <xdr:colOff>567690</xdr:colOff>
      <xdr:row>12</xdr:row>
      <xdr:rowOff>339090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43692F3-E4D3-1FF6-8F6F-D628618454B8}"/>
            </a:ext>
          </a:extLst>
        </xdr:cNvPr>
        <xdr:cNvSpPr txBox="1"/>
      </xdr:nvSpPr>
      <xdr:spPr>
        <a:xfrm>
          <a:off x="3133726" y="3000374"/>
          <a:ext cx="1381124" cy="342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>
              <a:solidFill>
                <a:schemeClr val="tx1">
                  <a:lumMod val="75000"/>
                  <a:lumOff val="25000"/>
                </a:schemeClr>
              </a:solidFill>
            </a:rPr>
            <a:t>vs.</a:t>
          </a:r>
          <a:r>
            <a:rPr lang="en-US" sz="1600" b="0" baseline="0">
              <a:solidFill>
                <a:schemeClr val="tx1">
                  <a:lumMod val="75000"/>
                  <a:lumOff val="25000"/>
                </a:schemeClr>
              </a:solidFill>
            </a:rPr>
            <a:t> Last Year</a:t>
          </a:r>
          <a:endParaRPr lang="en-US" sz="16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38100</xdr:colOff>
      <xdr:row>11</xdr:row>
      <xdr:rowOff>266700</xdr:rowOff>
    </xdr:from>
    <xdr:to>
      <xdr:col>4</xdr:col>
      <xdr:colOff>457200</xdr:colOff>
      <xdr:row>11</xdr:row>
      <xdr:rowOff>266700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1E0305D-D622-43E7-86A5-05B418CDC309}"/>
            </a:ext>
          </a:extLst>
        </xdr:cNvPr>
        <xdr:cNvCxnSpPr/>
      </xdr:nvCxnSpPr>
      <xdr:spPr>
        <a:xfrm>
          <a:off x="1171575" y="2924175"/>
          <a:ext cx="3248025" cy="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72390</xdr:colOff>
      <xdr:row>11</xdr:row>
      <xdr:rowOff>270510</xdr:rowOff>
    </xdr:from>
    <xdr:to>
      <xdr:col>3</xdr:col>
      <xdr:colOff>72390</xdr:colOff>
      <xdr:row>14</xdr:row>
      <xdr:rowOff>152400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9783497F-0C7A-28DA-1A24-59325F20CC29}"/>
            </a:ext>
          </a:extLst>
        </xdr:cNvPr>
        <xdr:cNvCxnSpPr/>
      </xdr:nvCxnSpPr>
      <xdr:spPr>
        <a:xfrm>
          <a:off x="2752725" y="2933700"/>
          <a:ext cx="0" cy="93345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731456</xdr:colOff>
      <xdr:row>0</xdr:row>
      <xdr:rowOff>76201</xdr:rowOff>
    </xdr:from>
    <xdr:to>
      <xdr:col>23</xdr:col>
      <xdr:colOff>491490</xdr:colOff>
      <xdr:row>7</xdr:row>
      <xdr:rowOff>80011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994E757-BC14-0C88-92B6-BE2F87860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80806" y="76201"/>
          <a:ext cx="2935669" cy="1485900"/>
        </a:xfrm>
        <a:prstGeom prst="rect">
          <a:avLst/>
        </a:prstGeom>
      </xdr:spPr>
    </xdr:pic>
    <xdr:clientData/>
  </xdr:twoCellAnchor>
  <xdr:twoCellAnchor>
    <xdr:from>
      <xdr:col>22</xdr:col>
      <xdr:colOff>533400</xdr:colOff>
      <xdr:row>5</xdr:row>
      <xdr:rowOff>28575</xdr:rowOff>
    </xdr:from>
    <xdr:to>
      <xdr:col>22</xdr:col>
      <xdr:colOff>714375</xdr:colOff>
      <xdr:row>5</xdr:row>
      <xdr:rowOff>276225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65A7B6A-C9A3-6B6C-1E7B-3CA8304736D4}"/>
            </a:ext>
          </a:extLst>
        </xdr:cNvPr>
        <xdr:cNvSpPr/>
      </xdr:nvSpPr>
      <xdr:spPr>
        <a:xfrm>
          <a:off x="15706725" y="981075"/>
          <a:ext cx="180975" cy="247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498705</xdr:colOff>
      <xdr:row>8</xdr:row>
      <xdr:rowOff>339090</xdr:rowOff>
    </xdr:from>
    <xdr:to>
      <xdr:col>14</xdr:col>
      <xdr:colOff>533400</xdr:colOff>
      <xdr:row>26</xdr:row>
      <xdr:rowOff>148590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7BB152FD-EA26-447B-9606-094225999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A6519-D4ED-4CB0-BDC0-630605D6A226}" name="Data" displayName="Data" ref="A1:J4535" totalsRowShown="0" headerRowDxfId="4">
  <autoFilter ref="A1:J4535" xr:uid="{E58A6519-D4ED-4CB0-BDC0-630605D6A226}"/>
  <tableColumns count="10">
    <tableColumn id="1" xr3:uid="{8FC7DB8F-7C3E-431C-8A8D-DAF35D694F0F}" name="Year"/>
    <tableColumn id="2" xr3:uid="{AF04A490-89BD-4899-88EC-EBA4714DC287}" name="Month"/>
    <tableColumn id="3" xr3:uid="{F4904EED-12CD-448B-829C-FE590067DDBA}" name="Store Name"/>
    <tableColumn id="4" xr3:uid="{78FF97F2-183D-42E8-BAFE-FE95358C5754}" name="Region"/>
    <tableColumn id="5" xr3:uid="{B3BED4A2-51C5-4444-948A-2342268C49E9}" name="Store Type"/>
    <tableColumn id="6" xr3:uid="{27FF2F50-64B0-466B-A201-6455DA14F4CB}" name="Product Name"/>
    <tableColumn id="7" xr3:uid="{10F109FB-D9B1-4071-959B-DBD23E5F8B35}" name="Product Category"/>
    <tableColumn id="8" xr3:uid="{59460275-AA29-43D5-B80A-10EDE655A69D}" name="Units Sold"/>
    <tableColumn id="9" xr3:uid="{EE7279AC-77BB-4BFC-89F4-9DC3EAB9536C}" name="Revenue" dataDxfId="3"/>
    <tableColumn id="10" xr3:uid="{4371A17B-1304-495B-90EF-126889B716DC}" name="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535"/>
  <sheetViews>
    <sheetView showGridLines="0" topLeftCell="A4279" zoomScaleNormal="100" workbookViewId="0">
      <selection activeCell="L4278" sqref="L4278"/>
    </sheetView>
  </sheetViews>
  <sheetFormatPr defaultRowHeight="15" x14ac:dyDescent="0.25"/>
  <cols>
    <col min="1" max="1" width="16.5703125" customWidth="1"/>
    <col min="2" max="2" width="9.140625" customWidth="1"/>
    <col min="3" max="3" width="14.28515625" customWidth="1"/>
    <col min="4" max="4" width="15" customWidth="1"/>
    <col min="5" max="5" width="16.28515625" customWidth="1"/>
    <col min="6" max="6" width="20.42578125" bestFit="1" customWidth="1"/>
    <col min="7" max="7" width="18.85546875" customWidth="1"/>
    <col min="8" max="8" width="12.140625" customWidth="1"/>
    <col min="9" max="9" width="11" customWidth="1"/>
    <col min="12" max="13" width="11.42578125" bestFit="1" customWidth="1"/>
    <col min="16" max="16" width="15.42578125" bestFit="1" customWidth="1"/>
    <col min="18" max="18" width="18.28515625" bestFit="1" customWidth="1"/>
    <col min="27" max="27" width="14.28515625" customWidth="1"/>
    <col min="28" max="28" width="11.42578125" customWidth="1"/>
    <col min="32" max="33" width="14.28515625" customWidth="1"/>
    <col min="34" max="34" width="11.42578125" customWidth="1"/>
    <col min="37" max="37" width="12.28515625" bestFit="1" customWidth="1"/>
    <col min="38" max="38" width="17.7109375" bestFit="1" customWidth="1"/>
    <col min="48" max="49" width="14.28515625" customWidth="1"/>
    <col min="50" max="50" width="17.42578125" bestFit="1" customWidth="1"/>
    <col min="51" max="51" width="11.42578125" customWidth="1"/>
  </cols>
  <sheetData>
    <row r="1" spans="1:51" x14ac:dyDescent="0.2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2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2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SUMIFS(I:I,D:D,_xlfn.SINGLE(Region),C:C,AW3,G:G,AX3,A:A,_xlfn.SINGLE(CurYear),B:B,_xlfn.SINGLE(CurMonth))</f>
        <v>0</v>
      </c>
    </row>
    <row r="4" spans="1:51" x14ac:dyDescent="0.2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0</v>
      </c>
    </row>
    <row r="5" spans="1:51" x14ac:dyDescent="0.2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0</v>
      </c>
    </row>
    <row r="6" spans="1:51" x14ac:dyDescent="0.2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0</v>
      </c>
    </row>
    <row r="7" spans="1:51" x14ac:dyDescent="0.2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0</v>
      </c>
    </row>
    <row r="8" spans="1:51" x14ac:dyDescent="0.2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2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2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2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2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2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0</v>
      </c>
    </row>
    <row r="14" spans="1:51" x14ac:dyDescent="0.2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0</v>
      </c>
    </row>
    <row r="15" spans="1:51" x14ac:dyDescent="0.2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0</v>
      </c>
    </row>
    <row r="16" spans="1:51" x14ac:dyDescent="0.2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0</v>
      </c>
    </row>
    <row r="17" spans="1:51" x14ac:dyDescent="0.2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0</v>
      </c>
    </row>
    <row r="18" spans="1:51" x14ac:dyDescent="0.2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2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2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2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2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2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0</v>
      </c>
    </row>
    <row r="24" spans="1:51" x14ac:dyDescent="0.2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0</v>
      </c>
    </row>
    <row r="25" spans="1:51" x14ac:dyDescent="0.2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0</v>
      </c>
    </row>
    <row r="26" spans="1:51" x14ac:dyDescent="0.2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0</v>
      </c>
    </row>
    <row r="27" spans="1:51" x14ac:dyDescent="0.2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0</v>
      </c>
    </row>
    <row r="28" spans="1:51" x14ac:dyDescent="0.2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0</v>
      </c>
    </row>
    <row r="29" spans="1:51" x14ac:dyDescent="0.2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0</v>
      </c>
    </row>
    <row r="30" spans="1:51" x14ac:dyDescent="0.2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0</v>
      </c>
    </row>
    <row r="31" spans="1:51" x14ac:dyDescent="0.2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0</v>
      </c>
    </row>
    <row r="32" spans="1:51" x14ac:dyDescent="0.2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0</v>
      </c>
    </row>
    <row r="33" spans="1:51" x14ac:dyDescent="0.2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0</v>
      </c>
    </row>
    <row r="34" spans="1:51" x14ac:dyDescent="0.2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0</v>
      </c>
    </row>
    <row r="35" spans="1:51" x14ac:dyDescent="0.2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54</v>
      </c>
      <c r="AX35" t="s">
        <v>21</v>
      </c>
      <c r="AY35" s="3">
        <f t="shared" ref="AY35:AY52" si="3">SUMIFS(I:I,D:D,_xlfn.SINGLE(Region),C:C,AW35,G:G,AX35,A:A,_xlfn.SINGLE(CurYear),B:B,_xlfn.SINGLE(CurMonth))</f>
        <v>0</v>
      </c>
    </row>
    <row r="36" spans="1:51" x14ac:dyDescent="0.2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0</v>
      </c>
    </row>
    <row r="37" spans="1:51" x14ac:dyDescent="0.2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0</v>
      </c>
    </row>
    <row r="38" spans="1:51" x14ac:dyDescent="0.2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0</v>
      </c>
    </row>
    <row r="39" spans="1:51" x14ac:dyDescent="0.2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0</v>
      </c>
    </row>
    <row r="40" spans="1:51" x14ac:dyDescent="0.2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0</v>
      </c>
    </row>
    <row r="41" spans="1:51" x14ac:dyDescent="0.2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0</v>
      </c>
    </row>
    <row r="42" spans="1:51" x14ac:dyDescent="0.2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0</v>
      </c>
    </row>
    <row r="43" spans="1:51" x14ac:dyDescent="0.2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0</v>
      </c>
    </row>
    <row r="44" spans="1:51" x14ac:dyDescent="0.2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0</v>
      </c>
    </row>
    <row r="45" spans="1:51" x14ac:dyDescent="0.2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0</v>
      </c>
    </row>
    <row r="46" spans="1:51" x14ac:dyDescent="0.2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0</v>
      </c>
    </row>
    <row r="47" spans="1:51" x14ac:dyDescent="0.2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0</v>
      </c>
    </row>
    <row r="48" spans="1:51" x14ac:dyDescent="0.2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2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2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2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2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2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  <row r="4267" spans="1:10" x14ac:dyDescent="0.25">
      <c r="A4267">
        <v>2021</v>
      </c>
      <c r="B4267">
        <v>8</v>
      </c>
      <c r="C4267" t="s">
        <v>56</v>
      </c>
      <c r="D4267" t="s">
        <v>4</v>
      </c>
      <c r="E4267" t="s">
        <v>2</v>
      </c>
      <c r="F4267" t="s">
        <v>13</v>
      </c>
      <c r="G4267" t="s">
        <v>14</v>
      </c>
      <c r="H4267">
        <v>7</v>
      </c>
      <c r="I4267" s="2">
        <v>111.93</v>
      </c>
      <c r="J4267" s="2">
        <v>42</v>
      </c>
    </row>
    <row r="4268" spans="1:10" x14ac:dyDescent="0.25">
      <c r="A4268">
        <v>2021</v>
      </c>
      <c r="B4268">
        <v>8</v>
      </c>
      <c r="C4268" t="s">
        <v>56</v>
      </c>
      <c r="D4268" t="s">
        <v>4</v>
      </c>
      <c r="E4268" t="s">
        <v>2</v>
      </c>
      <c r="F4268" t="s">
        <v>24</v>
      </c>
      <c r="G4268" t="s">
        <v>14</v>
      </c>
      <c r="H4268">
        <v>71</v>
      </c>
      <c r="I4268" s="2">
        <v>922.29</v>
      </c>
      <c r="J4268" s="2">
        <v>213</v>
      </c>
    </row>
    <row r="4269" spans="1:10" x14ac:dyDescent="0.25">
      <c r="A4269">
        <v>2021</v>
      </c>
      <c r="B4269">
        <v>8</v>
      </c>
      <c r="C4269" t="s">
        <v>56</v>
      </c>
      <c r="D4269" t="s">
        <v>4</v>
      </c>
      <c r="E4269" t="s">
        <v>2</v>
      </c>
      <c r="F4269" t="s">
        <v>34</v>
      </c>
      <c r="G4269" t="s">
        <v>12</v>
      </c>
      <c r="H4269">
        <v>47</v>
      </c>
      <c r="I4269" s="2">
        <v>187.53</v>
      </c>
      <c r="J4269" s="2">
        <v>94</v>
      </c>
    </row>
    <row r="4270" spans="1:10" x14ac:dyDescent="0.25">
      <c r="A4270">
        <v>2021</v>
      </c>
      <c r="B4270">
        <v>8</v>
      </c>
      <c r="C4270" t="s">
        <v>56</v>
      </c>
      <c r="D4270" t="s">
        <v>4</v>
      </c>
      <c r="E4270" t="s">
        <v>2</v>
      </c>
      <c r="F4270" t="s">
        <v>20</v>
      </c>
      <c r="G4270" t="s">
        <v>21</v>
      </c>
      <c r="H4270">
        <v>113</v>
      </c>
      <c r="I4270" s="2">
        <v>1693.8700000000001</v>
      </c>
      <c r="J4270" s="2">
        <v>904</v>
      </c>
    </row>
    <row r="4271" spans="1:10" x14ac:dyDescent="0.25">
      <c r="A4271">
        <v>2021</v>
      </c>
      <c r="B4271">
        <v>8</v>
      </c>
      <c r="C4271" t="s">
        <v>56</v>
      </c>
      <c r="D4271" t="s">
        <v>4</v>
      </c>
      <c r="E4271" t="s">
        <v>2</v>
      </c>
      <c r="F4271" t="s">
        <v>25</v>
      </c>
      <c r="G4271" t="s">
        <v>7</v>
      </c>
      <c r="H4271">
        <v>13</v>
      </c>
      <c r="I4271" s="2">
        <v>207.87</v>
      </c>
      <c r="J4271" s="2">
        <v>52</v>
      </c>
    </row>
    <row r="4272" spans="1:10" x14ac:dyDescent="0.25">
      <c r="A4272">
        <v>2021</v>
      </c>
      <c r="B4272">
        <v>8</v>
      </c>
      <c r="C4272" t="s">
        <v>56</v>
      </c>
      <c r="D4272" t="s">
        <v>4</v>
      </c>
      <c r="E4272" t="s">
        <v>2</v>
      </c>
      <c r="F4272" t="s">
        <v>8</v>
      </c>
      <c r="G4272" t="s">
        <v>9</v>
      </c>
      <c r="H4272">
        <v>131</v>
      </c>
      <c r="I4272" s="2">
        <v>915.69</v>
      </c>
      <c r="J4272" s="2">
        <v>393</v>
      </c>
    </row>
    <row r="4273" spans="1:10" x14ac:dyDescent="0.25">
      <c r="A4273">
        <v>2021</v>
      </c>
      <c r="B4273">
        <v>8</v>
      </c>
      <c r="C4273" t="s">
        <v>56</v>
      </c>
      <c r="D4273" t="s">
        <v>4</v>
      </c>
      <c r="E4273" t="s">
        <v>2</v>
      </c>
      <c r="F4273" t="s">
        <v>17</v>
      </c>
      <c r="G4273" t="s">
        <v>14</v>
      </c>
      <c r="H4273">
        <v>30</v>
      </c>
      <c r="I4273" s="2">
        <v>329.7</v>
      </c>
      <c r="J4273" s="2">
        <v>30</v>
      </c>
    </row>
    <row r="4274" spans="1:10" x14ac:dyDescent="0.25">
      <c r="A4274">
        <v>2021</v>
      </c>
      <c r="B4274">
        <v>8</v>
      </c>
      <c r="C4274" t="s">
        <v>56</v>
      </c>
      <c r="D4274" t="s">
        <v>4</v>
      </c>
      <c r="E4274" t="s">
        <v>2</v>
      </c>
      <c r="F4274" t="s">
        <v>28</v>
      </c>
      <c r="G4274" t="s">
        <v>14</v>
      </c>
      <c r="H4274">
        <v>8</v>
      </c>
      <c r="I4274" s="2">
        <v>119.92</v>
      </c>
      <c r="J4274" s="2">
        <v>32</v>
      </c>
    </row>
    <row r="4275" spans="1:10" x14ac:dyDescent="0.25">
      <c r="A4275">
        <v>2021</v>
      </c>
      <c r="B4275">
        <v>8</v>
      </c>
      <c r="C4275" t="s">
        <v>56</v>
      </c>
      <c r="D4275" t="s">
        <v>4</v>
      </c>
      <c r="E4275" t="s">
        <v>2</v>
      </c>
      <c r="F4275" t="s">
        <v>43</v>
      </c>
      <c r="G4275" t="s">
        <v>12</v>
      </c>
      <c r="H4275">
        <v>18</v>
      </c>
      <c r="I4275" s="2">
        <v>377.82</v>
      </c>
      <c r="J4275" s="2">
        <v>179.99999999999997</v>
      </c>
    </row>
    <row r="4276" spans="1:10" x14ac:dyDescent="0.25">
      <c r="A4276">
        <v>2021</v>
      </c>
      <c r="B4276">
        <v>8</v>
      </c>
      <c r="C4276" t="s">
        <v>56</v>
      </c>
      <c r="D4276" t="s">
        <v>4</v>
      </c>
      <c r="E4276" t="s">
        <v>2</v>
      </c>
      <c r="F4276" t="s">
        <v>44</v>
      </c>
      <c r="G4276" t="s">
        <v>7</v>
      </c>
      <c r="H4276">
        <v>6</v>
      </c>
      <c r="I4276" s="2">
        <v>71.94</v>
      </c>
      <c r="J4276" s="2">
        <v>18</v>
      </c>
    </row>
    <row r="4277" spans="1:10" x14ac:dyDescent="0.25">
      <c r="A4277">
        <v>2021</v>
      </c>
      <c r="B4277">
        <v>8</v>
      </c>
      <c r="C4277" t="s">
        <v>56</v>
      </c>
      <c r="D4277" t="s">
        <v>4</v>
      </c>
      <c r="E4277" t="s">
        <v>2</v>
      </c>
      <c r="F4277" t="s">
        <v>40</v>
      </c>
      <c r="G4277" t="s">
        <v>21</v>
      </c>
      <c r="H4277">
        <v>5</v>
      </c>
      <c r="I4277" s="2">
        <v>104.94999999999999</v>
      </c>
      <c r="J4277" s="2">
        <v>29.999999999999993</v>
      </c>
    </row>
    <row r="4278" spans="1:10" x14ac:dyDescent="0.25">
      <c r="A4278">
        <v>2021</v>
      </c>
      <c r="B4278">
        <v>8</v>
      </c>
      <c r="C4278" t="s">
        <v>56</v>
      </c>
      <c r="D4278" t="s">
        <v>4</v>
      </c>
      <c r="E4278" t="s">
        <v>2</v>
      </c>
      <c r="F4278" t="s">
        <v>38</v>
      </c>
      <c r="G4278" t="s">
        <v>9</v>
      </c>
      <c r="H4278">
        <v>5</v>
      </c>
      <c r="I4278" s="2">
        <v>49.95</v>
      </c>
      <c r="J4278" s="2">
        <v>35</v>
      </c>
    </row>
    <row r="4279" spans="1:10" x14ac:dyDescent="0.25">
      <c r="A4279">
        <v>2021</v>
      </c>
      <c r="B4279">
        <v>8</v>
      </c>
      <c r="C4279" t="s">
        <v>56</v>
      </c>
      <c r="D4279" t="s">
        <v>4</v>
      </c>
      <c r="E4279" t="s">
        <v>2</v>
      </c>
      <c r="F4279" t="s">
        <v>31</v>
      </c>
      <c r="G4279" t="s">
        <v>12</v>
      </c>
      <c r="H4279">
        <v>8</v>
      </c>
      <c r="I4279" s="2">
        <v>159.91999999999999</v>
      </c>
      <c r="J4279" s="2">
        <v>47.999999999999986</v>
      </c>
    </row>
    <row r="4280" spans="1:10" x14ac:dyDescent="0.25">
      <c r="A4280">
        <v>2021</v>
      </c>
      <c r="B4280">
        <v>8</v>
      </c>
      <c r="C4280" t="s">
        <v>56</v>
      </c>
      <c r="D4280" t="s">
        <v>4</v>
      </c>
      <c r="E4280" t="s">
        <v>2</v>
      </c>
      <c r="F4280" t="s">
        <v>15</v>
      </c>
      <c r="G4280" t="s">
        <v>14</v>
      </c>
      <c r="H4280">
        <v>22</v>
      </c>
      <c r="I4280" s="2">
        <v>879.78000000000009</v>
      </c>
      <c r="J4280" s="2">
        <v>110</v>
      </c>
    </row>
    <row r="4281" spans="1:10" x14ac:dyDescent="0.25">
      <c r="A4281">
        <v>2021</v>
      </c>
      <c r="B4281">
        <v>8</v>
      </c>
      <c r="C4281" t="s">
        <v>56</v>
      </c>
      <c r="D4281" t="s">
        <v>4</v>
      </c>
      <c r="E4281" t="s">
        <v>2</v>
      </c>
      <c r="F4281" t="s">
        <v>42</v>
      </c>
      <c r="G4281" t="s">
        <v>12</v>
      </c>
      <c r="H4281">
        <v>93</v>
      </c>
      <c r="I4281" s="2">
        <v>1487.07</v>
      </c>
      <c r="J4281" s="2">
        <v>186</v>
      </c>
    </row>
    <row r="4282" spans="1:10" x14ac:dyDescent="0.25">
      <c r="A4282">
        <v>2021</v>
      </c>
      <c r="B4282">
        <v>8</v>
      </c>
      <c r="C4282" t="s">
        <v>56</v>
      </c>
      <c r="D4282" t="s">
        <v>4</v>
      </c>
      <c r="E4282" t="s">
        <v>2</v>
      </c>
      <c r="F4282" t="s">
        <v>22</v>
      </c>
      <c r="G4282" t="s">
        <v>7</v>
      </c>
      <c r="H4282">
        <v>8</v>
      </c>
      <c r="I4282" s="2">
        <v>79.92</v>
      </c>
      <c r="J4282" s="2">
        <v>24</v>
      </c>
    </row>
    <row r="4283" spans="1:10" x14ac:dyDescent="0.25">
      <c r="A4283">
        <v>2021</v>
      </c>
      <c r="B4283">
        <v>8</v>
      </c>
      <c r="C4283" t="s">
        <v>56</v>
      </c>
      <c r="D4283" t="s">
        <v>4</v>
      </c>
      <c r="E4283" t="s">
        <v>2</v>
      </c>
      <c r="F4283" t="s">
        <v>19</v>
      </c>
      <c r="G4283" t="s">
        <v>9</v>
      </c>
      <c r="H4283">
        <v>18</v>
      </c>
      <c r="I4283" s="2">
        <v>359.82</v>
      </c>
      <c r="J4283" s="2">
        <v>107.99999999999997</v>
      </c>
    </row>
    <row r="4284" spans="1:10" x14ac:dyDescent="0.25">
      <c r="A4284">
        <v>2021</v>
      </c>
      <c r="B4284">
        <v>8</v>
      </c>
      <c r="C4284" t="s">
        <v>56</v>
      </c>
      <c r="D4284" t="s">
        <v>4</v>
      </c>
      <c r="E4284" t="s">
        <v>2</v>
      </c>
      <c r="F4284" t="s">
        <v>41</v>
      </c>
      <c r="G4284" t="s">
        <v>14</v>
      </c>
      <c r="H4284">
        <v>34</v>
      </c>
      <c r="I4284" s="2">
        <v>339.66</v>
      </c>
      <c r="J4284" s="2">
        <v>170</v>
      </c>
    </row>
    <row r="4285" spans="1:10" x14ac:dyDescent="0.25">
      <c r="A4285">
        <v>2021</v>
      </c>
      <c r="B4285">
        <v>8</v>
      </c>
      <c r="C4285" t="s">
        <v>56</v>
      </c>
      <c r="D4285" t="s">
        <v>4</v>
      </c>
      <c r="E4285" t="s">
        <v>2</v>
      </c>
      <c r="F4285" t="s">
        <v>10</v>
      </c>
      <c r="G4285" t="s">
        <v>7</v>
      </c>
      <c r="H4285">
        <v>40</v>
      </c>
      <c r="I4285" s="2">
        <v>799.59999999999991</v>
      </c>
      <c r="J4285" s="2">
        <v>199.99999999999994</v>
      </c>
    </row>
    <row r="4286" spans="1:10" x14ac:dyDescent="0.25">
      <c r="A4286">
        <v>2021</v>
      </c>
      <c r="B4286">
        <v>8</v>
      </c>
      <c r="C4286" t="s">
        <v>56</v>
      </c>
      <c r="D4286" t="s">
        <v>4</v>
      </c>
      <c r="E4286" t="s">
        <v>2</v>
      </c>
      <c r="F4286" t="s">
        <v>27</v>
      </c>
      <c r="G4286" t="s">
        <v>12</v>
      </c>
      <c r="H4286">
        <v>163</v>
      </c>
      <c r="I4286" s="2">
        <v>487.37000000000006</v>
      </c>
      <c r="J4286" s="2">
        <v>163.00000000000003</v>
      </c>
    </row>
    <row r="4287" spans="1:10" x14ac:dyDescent="0.25">
      <c r="A4287">
        <v>2021</v>
      </c>
      <c r="B4287">
        <v>8</v>
      </c>
      <c r="C4287" t="s">
        <v>56</v>
      </c>
      <c r="D4287" t="s">
        <v>4</v>
      </c>
      <c r="E4287" t="s">
        <v>2</v>
      </c>
      <c r="F4287" t="s">
        <v>45</v>
      </c>
      <c r="G4287" t="s">
        <v>12</v>
      </c>
      <c r="H4287">
        <v>4</v>
      </c>
      <c r="I4287" s="2">
        <v>43.96</v>
      </c>
      <c r="J4287" s="2">
        <v>28</v>
      </c>
    </row>
    <row r="4288" spans="1:10" x14ac:dyDescent="0.25">
      <c r="A4288">
        <v>2021</v>
      </c>
      <c r="B4288">
        <v>8</v>
      </c>
      <c r="C4288" t="s">
        <v>56</v>
      </c>
      <c r="D4288" t="s">
        <v>4</v>
      </c>
      <c r="E4288" t="s">
        <v>2</v>
      </c>
      <c r="F4288" t="s">
        <v>39</v>
      </c>
      <c r="G4288" t="s">
        <v>14</v>
      </c>
      <c r="H4288">
        <v>17</v>
      </c>
      <c r="I4288" s="2">
        <v>339.83</v>
      </c>
      <c r="J4288" s="2">
        <v>186.99999999999997</v>
      </c>
    </row>
    <row r="4289" spans="1:10" x14ac:dyDescent="0.25">
      <c r="A4289">
        <v>2021</v>
      </c>
      <c r="B4289">
        <v>8</v>
      </c>
      <c r="C4289" t="s">
        <v>56</v>
      </c>
      <c r="D4289" t="s">
        <v>4</v>
      </c>
      <c r="E4289" t="s">
        <v>2</v>
      </c>
      <c r="F4289" t="s">
        <v>26</v>
      </c>
      <c r="G4289" t="s">
        <v>9</v>
      </c>
      <c r="H4289">
        <v>29</v>
      </c>
      <c r="I4289" s="2">
        <v>579.70999999999992</v>
      </c>
      <c r="J4289" s="2">
        <v>58</v>
      </c>
    </row>
    <row r="4290" spans="1:10" x14ac:dyDescent="0.25">
      <c r="A4290">
        <v>2021</v>
      </c>
      <c r="B4290">
        <v>8</v>
      </c>
      <c r="C4290" t="s">
        <v>56</v>
      </c>
      <c r="D4290" t="s">
        <v>4</v>
      </c>
      <c r="E4290" t="s">
        <v>2</v>
      </c>
      <c r="F4290" t="s">
        <v>6</v>
      </c>
      <c r="G4290" t="s">
        <v>7</v>
      </c>
      <c r="H4290">
        <v>16</v>
      </c>
      <c r="I4290" s="2">
        <v>143.84</v>
      </c>
      <c r="J4290" s="2">
        <v>16</v>
      </c>
    </row>
    <row r="4291" spans="1:10" x14ac:dyDescent="0.25">
      <c r="A4291">
        <v>2021</v>
      </c>
      <c r="B4291">
        <v>8</v>
      </c>
      <c r="C4291" t="s">
        <v>56</v>
      </c>
      <c r="D4291" t="s">
        <v>4</v>
      </c>
      <c r="E4291" t="s">
        <v>2</v>
      </c>
      <c r="F4291" t="s">
        <v>36</v>
      </c>
      <c r="G4291" t="s">
        <v>7</v>
      </c>
      <c r="H4291">
        <v>36</v>
      </c>
      <c r="I4291" s="2">
        <v>539.64</v>
      </c>
      <c r="J4291" s="2">
        <v>108</v>
      </c>
    </row>
    <row r="4292" spans="1:10" x14ac:dyDescent="0.25">
      <c r="A4292">
        <v>2021</v>
      </c>
      <c r="B4292">
        <v>8</v>
      </c>
      <c r="C4292" t="s">
        <v>56</v>
      </c>
      <c r="D4292" t="s">
        <v>4</v>
      </c>
      <c r="E4292" t="s">
        <v>2</v>
      </c>
      <c r="F4292" t="s">
        <v>16</v>
      </c>
      <c r="G4292" t="s">
        <v>14</v>
      </c>
      <c r="H4292">
        <v>6</v>
      </c>
      <c r="I4292" s="2">
        <v>77.94</v>
      </c>
      <c r="J4292" s="2">
        <v>12</v>
      </c>
    </row>
    <row r="4293" spans="1:10" x14ac:dyDescent="0.25">
      <c r="A4293">
        <v>2021</v>
      </c>
      <c r="B4293">
        <v>8</v>
      </c>
      <c r="C4293" t="s">
        <v>59</v>
      </c>
      <c r="D4293" t="s">
        <v>4</v>
      </c>
      <c r="E4293" t="s">
        <v>1</v>
      </c>
      <c r="F4293" t="s">
        <v>13</v>
      </c>
      <c r="G4293" t="s">
        <v>14</v>
      </c>
      <c r="H4293">
        <v>10</v>
      </c>
      <c r="I4293" s="2">
        <v>159.9</v>
      </c>
      <c r="J4293" s="2">
        <v>60</v>
      </c>
    </row>
    <row r="4294" spans="1:10" x14ac:dyDescent="0.25">
      <c r="A4294">
        <v>2021</v>
      </c>
      <c r="B4294">
        <v>8</v>
      </c>
      <c r="C4294" t="s">
        <v>59</v>
      </c>
      <c r="D4294" t="s">
        <v>4</v>
      </c>
      <c r="E4294" t="s">
        <v>1</v>
      </c>
      <c r="F4294" t="s">
        <v>24</v>
      </c>
      <c r="G4294" t="s">
        <v>14</v>
      </c>
      <c r="H4294">
        <v>86</v>
      </c>
      <c r="I4294" s="2">
        <v>1117.1400000000001</v>
      </c>
      <c r="J4294" s="2">
        <v>258</v>
      </c>
    </row>
    <row r="4295" spans="1:10" x14ac:dyDescent="0.25">
      <c r="A4295">
        <v>2021</v>
      </c>
      <c r="B4295">
        <v>8</v>
      </c>
      <c r="C4295" t="s">
        <v>59</v>
      </c>
      <c r="D4295" t="s">
        <v>4</v>
      </c>
      <c r="E4295" t="s">
        <v>1</v>
      </c>
      <c r="F4295" t="s">
        <v>34</v>
      </c>
      <c r="G4295" t="s">
        <v>12</v>
      </c>
      <c r="H4295">
        <v>116</v>
      </c>
      <c r="I4295" s="2">
        <v>462.84000000000003</v>
      </c>
      <c r="J4295" s="2">
        <v>232</v>
      </c>
    </row>
    <row r="4296" spans="1:10" x14ac:dyDescent="0.25">
      <c r="A4296">
        <v>2021</v>
      </c>
      <c r="B4296">
        <v>8</v>
      </c>
      <c r="C4296" t="s">
        <v>59</v>
      </c>
      <c r="D4296" t="s">
        <v>4</v>
      </c>
      <c r="E4296" t="s">
        <v>1</v>
      </c>
      <c r="F4296" t="s">
        <v>20</v>
      </c>
      <c r="G4296" t="s">
        <v>21</v>
      </c>
      <c r="H4296">
        <v>55</v>
      </c>
      <c r="I4296" s="2">
        <v>824.45</v>
      </c>
      <c r="J4296" s="2">
        <v>440</v>
      </c>
    </row>
    <row r="4297" spans="1:10" x14ac:dyDescent="0.25">
      <c r="A4297">
        <v>2021</v>
      </c>
      <c r="B4297">
        <v>8</v>
      </c>
      <c r="C4297" t="s">
        <v>59</v>
      </c>
      <c r="D4297" t="s">
        <v>4</v>
      </c>
      <c r="E4297" t="s">
        <v>1</v>
      </c>
      <c r="F4297" t="s">
        <v>25</v>
      </c>
      <c r="G4297" t="s">
        <v>7</v>
      </c>
      <c r="H4297">
        <v>12</v>
      </c>
      <c r="I4297" s="2">
        <v>191.88</v>
      </c>
      <c r="J4297" s="2">
        <v>48</v>
      </c>
    </row>
    <row r="4298" spans="1:10" x14ac:dyDescent="0.25">
      <c r="A4298">
        <v>2021</v>
      </c>
      <c r="B4298">
        <v>8</v>
      </c>
      <c r="C4298" t="s">
        <v>59</v>
      </c>
      <c r="D4298" t="s">
        <v>4</v>
      </c>
      <c r="E4298" t="s">
        <v>1</v>
      </c>
      <c r="F4298" t="s">
        <v>8</v>
      </c>
      <c r="G4298" t="s">
        <v>9</v>
      </c>
      <c r="H4298">
        <v>38</v>
      </c>
      <c r="I4298" s="2">
        <v>265.62</v>
      </c>
      <c r="J4298" s="2">
        <v>114</v>
      </c>
    </row>
    <row r="4299" spans="1:10" x14ac:dyDescent="0.25">
      <c r="A4299">
        <v>2021</v>
      </c>
      <c r="B4299">
        <v>8</v>
      </c>
      <c r="C4299" t="s">
        <v>59</v>
      </c>
      <c r="D4299" t="s">
        <v>4</v>
      </c>
      <c r="E4299" t="s">
        <v>1</v>
      </c>
      <c r="F4299" t="s">
        <v>17</v>
      </c>
      <c r="G4299" t="s">
        <v>14</v>
      </c>
      <c r="H4299">
        <v>71</v>
      </c>
      <c r="I4299" s="2">
        <v>780.29</v>
      </c>
      <c r="J4299" s="2">
        <v>71</v>
      </c>
    </row>
    <row r="4300" spans="1:10" x14ac:dyDescent="0.25">
      <c r="A4300">
        <v>2021</v>
      </c>
      <c r="B4300">
        <v>8</v>
      </c>
      <c r="C4300" t="s">
        <v>59</v>
      </c>
      <c r="D4300" t="s">
        <v>4</v>
      </c>
      <c r="E4300" t="s">
        <v>1</v>
      </c>
      <c r="F4300" t="s">
        <v>28</v>
      </c>
      <c r="G4300" t="s">
        <v>14</v>
      </c>
      <c r="H4300">
        <v>5</v>
      </c>
      <c r="I4300" s="2">
        <v>74.95</v>
      </c>
      <c r="J4300" s="2">
        <v>20</v>
      </c>
    </row>
    <row r="4301" spans="1:10" x14ac:dyDescent="0.25">
      <c r="A4301">
        <v>2021</v>
      </c>
      <c r="B4301">
        <v>8</v>
      </c>
      <c r="C4301" t="s">
        <v>59</v>
      </c>
      <c r="D4301" t="s">
        <v>4</v>
      </c>
      <c r="E4301" t="s">
        <v>1</v>
      </c>
      <c r="F4301" t="s">
        <v>43</v>
      </c>
      <c r="G4301" t="s">
        <v>12</v>
      </c>
      <c r="H4301">
        <v>7</v>
      </c>
      <c r="I4301" s="2">
        <v>146.92999999999998</v>
      </c>
      <c r="J4301" s="2">
        <v>69.999999999999986</v>
      </c>
    </row>
    <row r="4302" spans="1:10" x14ac:dyDescent="0.25">
      <c r="A4302">
        <v>2021</v>
      </c>
      <c r="B4302">
        <v>8</v>
      </c>
      <c r="C4302" t="s">
        <v>59</v>
      </c>
      <c r="D4302" t="s">
        <v>4</v>
      </c>
      <c r="E4302" t="s">
        <v>1</v>
      </c>
      <c r="F4302" t="s">
        <v>44</v>
      </c>
      <c r="G4302" t="s">
        <v>7</v>
      </c>
      <c r="H4302">
        <v>7</v>
      </c>
      <c r="I4302" s="2">
        <v>83.93</v>
      </c>
      <c r="J4302" s="2">
        <v>21</v>
      </c>
    </row>
    <row r="4303" spans="1:10" x14ac:dyDescent="0.25">
      <c r="A4303">
        <v>2021</v>
      </c>
      <c r="B4303">
        <v>8</v>
      </c>
      <c r="C4303" t="s">
        <v>59</v>
      </c>
      <c r="D4303" t="s">
        <v>4</v>
      </c>
      <c r="E4303" t="s">
        <v>1</v>
      </c>
      <c r="F4303" t="s">
        <v>40</v>
      </c>
      <c r="G4303" t="s">
        <v>21</v>
      </c>
      <c r="H4303">
        <v>10</v>
      </c>
      <c r="I4303" s="2">
        <v>209.89999999999998</v>
      </c>
      <c r="J4303" s="2">
        <v>59.999999999999986</v>
      </c>
    </row>
    <row r="4304" spans="1:10" x14ac:dyDescent="0.25">
      <c r="A4304">
        <v>2021</v>
      </c>
      <c r="B4304">
        <v>8</v>
      </c>
      <c r="C4304" t="s">
        <v>59</v>
      </c>
      <c r="D4304" t="s">
        <v>4</v>
      </c>
      <c r="E4304" t="s">
        <v>1</v>
      </c>
      <c r="F4304" t="s">
        <v>32</v>
      </c>
      <c r="G4304" t="s">
        <v>9</v>
      </c>
      <c r="H4304">
        <v>36</v>
      </c>
      <c r="I4304" s="2">
        <v>395.64</v>
      </c>
      <c r="J4304" s="2">
        <v>180</v>
      </c>
    </row>
    <row r="4305" spans="1:10" x14ac:dyDescent="0.25">
      <c r="A4305">
        <v>2021</v>
      </c>
      <c r="B4305">
        <v>8</v>
      </c>
      <c r="C4305" t="s">
        <v>59</v>
      </c>
      <c r="D4305" t="s">
        <v>4</v>
      </c>
      <c r="E4305" t="s">
        <v>1</v>
      </c>
      <c r="F4305" t="s">
        <v>35</v>
      </c>
      <c r="G4305" t="s">
        <v>14</v>
      </c>
      <c r="H4305">
        <v>15</v>
      </c>
      <c r="I4305" s="2">
        <v>89.850000000000009</v>
      </c>
      <c r="J4305" s="2">
        <v>30</v>
      </c>
    </row>
    <row r="4306" spans="1:10" x14ac:dyDescent="0.25">
      <c r="A4306">
        <v>2021</v>
      </c>
      <c r="B4306">
        <v>8</v>
      </c>
      <c r="C4306" t="s">
        <v>59</v>
      </c>
      <c r="D4306" t="s">
        <v>4</v>
      </c>
      <c r="E4306" t="s">
        <v>1</v>
      </c>
      <c r="F4306" t="s">
        <v>38</v>
      </c>
      <c r="G4306" t="s">
        <v>9</v>
      </c>
      <c r="H4306">
        <v>13</v>
      </c>
      <c r="I4306" s="2">
        <v>129.87</v>
      </c>
      <c r="J4306" s="2">
        <v>91</v>
      </c>
    </row>
    <row r="4307" spans="1:10" x14ac:dyDescent="0.25">
      <c r="A4307">
        <v>2021</v>
      </c>
      <c r="B4307">
        <v>8</v>
      </c>
      <c r="C4307" t="s">
        <v>59</v>
      </c>
      <c r="D4307" t="s">
        <v>4</v>
      </c>
      <c r="E4307" t="s">
        <v>1</v>
      </c>
      <c r="F4307" t="s">
        <v>31</v>
      </c>
      <c r="G4307" t="s">
        <v>12</v>
      </c>
      <c r="H4307">
        <v>14</v>
      </c>
      <c r="I4307" s="2">
        <v>279.85999999999996</v>
      </c>
      <c r="J4307" s="2">
        <v>83.999999999999972</v>
      </c>
    </row>
    <row r="4308" spans="1:10" x14ac:dyDescent="0.25">
      <c r="A4308">
        <v>2021</v>
      </c>
      <c r="B4308">
        <v>8</v>
      </c>
      <c r="C4308" t="s">
        <v>59</v>
      </c>
      <c r="D4308" t="s">
        <v>4</v>
      </c>
      <c r="E4308" t="s">
        <v>1</v>
      </c>
      <c r="F4308" t="s">
        <v>42</v>
      </c>
      <c r="G4308" t="s">
        <v>12</v>
      </c>
      <c r="H4308">
        <v>14</v>
      </c>
      <c r="I4308" s="2">
        <v>223.86</v>
      </c>
      <c r="J4308" s="2">
        <v>28</v>
      </c>
    </row>
    <row r="4309" spans="1:10" x14ac:dyDescent="0.25">
      <c r="A4309">
        <v>2021</v>
      </c>
      <c r="B4309">
        <v>8</v>
      </c>
      <c r="C4309" t="s">
        <v>59</v>
      </c>
      <c r="D4309" t="s">
        <v>4</v>
      </c>
      <c r="E4309" t="s">
        <v>1</v>
      </c>
      <c r="F4309" t="s">
        <v>22</v>
      </c>
      <c r="G4309" t="s">
        <v>7</v>
      </c>
      <c r="H4309">
        <v>15</v>
      </c>
      <c r="I4309" s="2">
        <v>149.85</v>
      </c>
      <c r="J4309" s="2">
        <v>45</v>
      </c>
    </row>
    <row r="4310" spans="1:10" x14ac:dyDescent="0.25">
      <c r="A4310">
        <v>2021</v>
      </c>
      <c r="B4310">
        <v>8</v>
      </c>
      <c r="C4310" t="s">
        <v>59</v>
      </c>
      <c r="D4310" t="s">
        <v>4</v>
      </c>
      <c r="E4310" t="s">
        <v>1</v>
      </c>
      <c r="F4310" t="s">
        <v>41</v>
      </c>
      <c r="G4310" t="s">
        <v>14</v>
      </c>
      <c r="H4310">
        <v>3</v>
      </c>
      <c r="I4310" s="2">
        <v>29.97</v>
      </c>
      <c r="J4310" s="2">
        <v>15</v>
      </c>
    </row>
    <row r="4311" spans="1:10" x14ac:dyDescent="0.25">
      <c r="A4311">
        <v>2021</v>
      </c>
      <c r="B4311">
        <v>8</v>
      </c>
      <c r="C4311" t="s">
        <v>59</v>
      </c>
      <c r="D4311" t="s">
        <v>4</v>
      </c>
      <c r="E4311" t="s">
        <v>1</v>
      </c>
      <c r="F4311" t="s">
        <v>10</v>
      </c>
      <c r="G4311" t="s">
        <v>7</v>
      </c>
      <c r="H4311">
        <v>28</v>
      </c>
      <c r="I4311" s="2">
        <v>559.71999999999991</v>
      </c>
      <c r="J4311" s="2">
        <v>139.99999999999994</v>
      </c>
    </row>
    <row r="4312" spans="1:10" x14ac:dyDescent="0.25">
      <c r="A4312">
        <v>2021</v>
      </c>
      <c r="B4312">
        <v>8</v>
      </c>
      <c r="C4312" t="s">
        <v>59</v>
      </c>
      <c r="D4312" t="s">
        <v>4</v>
      </c>
      <c r="E4312" t="s">
        <v>1</v>
      </c>
      <c r="F4312" t="s">
        <v>27</v>
      </c>
      <c r="G4312" t="s">
        <v>12</v>
      </c>
      <c r="H4312">
        <v>87</v>
      </c>
      <c r="I4312" s="2">
        <v>260.13</v>
      </c>
      <c r="J4312" s="2">
        <v>87.000000000000014</v>
      </c>
    </row>
    <row r="4313" spans="1:10" x14ac:dyDescent="0.25">
      <c r="A4313">
        <v>2021</v>
      </c>
      <c r="B4313">
        <v>8</v>
      </c>
      <c r="C4313" t="s">
        <v>59</v>
      </c>
      <c r="D4313" t="s">
        <v>4</v>
      </c>
      <c r="E4313" t="s">
        <v>1</v>
      </c>
      <c r="F4313" t="s">
        <v>37</v>
      </c>
      <c r="G4313" t="s">
        <v>12</v>
      </c>
      <c r="H4313">
        <v>11</v>
      </c>
      <c r="I4313" s="2">
        <v>274.89</v>
      </c>
      <c r="J4313" s="2">
        <v>44</v>
      </c>
    </row>
    <row r="4314" spans="1:10" x14ac:dyDescent="0.25">
      <c r="A4314">
        <v>2021</v>
      </c>
      <c r="B4314">
        <v>8</v>
      </c>
      <c r="C4314" t="s">
        <v>59</v>
      </c>
      <c r="D4314" t="s">
        <v>4</v>
      </c>
      <c r="E4314" t="s">
        <v>1</v>
      </c>
      <c r="F4314" t="s">
        <v>11</v>
      </c>
      <c r="G4314" t="s">
        <v>12</v>
      </c>
      <c r="H4314">
        <v>5</v>
      </c>
      <c r="I4314" s="2">
        <v>24.950000000000003</v>
      </c>
      <c r="J4314" s="2">
        <v>5</v>
      </c>
    </row>
    <row r="4315" spans="1:10" x14ac:dyDescent="0.25">
      <c r="A4315">
        <v>2021</v>
      </c>
      <c r="B4315">
        <v>8</v>
      </c>
      <c r="C4315" t="s">
        <v>59</v>
      </c>
      <c r="D4315" t="s">
        <v>4</v>
      </c>
      <c r="E4315" t="s">
        <v>1</v>
      </c>
      <c r="F4315" t="s">
        <v>45</v>
      </c>
      <c r="G4315" t="s">
        <v>12</v>
      </c>
      <c r="H4315">
        <v>13</v>
      </c>
      <c r="I4315" s="2">
        <v>142.87</v>
      </c>
      <c r="J4315" s="2">
        <v>91</v>
      </c>
    </row>
    <row r="4316" spans="1:10" x14ac:dyDescent="0.25">
      <c r="A4316">
        <v>2021</v>
      </c>
      <c r="B4316">
        <v>8</v>
      </c>
      <c r="C4316" t="s">
        <v>59</v>
      </c>
      <c r="D4316" t="s">
        <v>4</v>
      </c>
      <c r="E4316" t="s">
        <v>1</v>
      </c>
      <c r="F4316" t="s">
        <v>39</v>
      </c>
      <c r="G4316" t="s">
        <v>14</v>
      </c>
      <c r="H4316">
        <v>15</v>
      </c>
      <c r="I4316" s="2">
        <v>299.84999999999997</v>
      </c>
      <c r="J4316" s="2">
        <v>164.99999999999997</v>
      </c>
    </row>
    <row r="4317" spans="1:10" x14ac:dyDescent="0.25">
      <c r="A4317">
        <v>2021</v>
      </c>
      <c r="B4317">
        <v>8</v>
      </c>
      <c r="C4317" t="s">
        <v>59</v>
      </c>
      <c r="D4317" t="s">
        <v>4</v>
      </c>
      <c r="E4317" t="s">
        <v>1</v>
      </c>
      <c r="F4317" t="s">
        <v>26</v>
      </c>
      <c r="G4317" t="s">
        <v>9</v>
      </c>
      <c r="H4317">
        <v>38</v>
      </c>
      <c r="I4317" s="2">
        <v>759.61999999999989</v>
      </c>
      <c r="J4317" s="2">
        <v>76</v>
      </c>
    </row>
    <row r="4318" spans="1:10" x14ac:dyDescent="0.25">
      <c r="A4318">
        <v>2021</v>
      </c>
      <c r="B4318">
        <v>8</v>
      </c>
      <c r="C4318" t="s">
        <v>62</v>
      </c>
      <c r="D4318" t="s">
        <v>5</v>
      </c>
      <c r="E4318" t="s">
        <v>0</v>
      </c>
      <c r="F4318" t="s">
        <v>13</v>
      </c>
      <c r="G4318" t="s">
        <v>14</v>
      </c>
      <c r="H4318">
        <v>54</v>
      </c>
      <c r="I4318" s="2">
        <v>863.46</v>
      </c>
      <c r="J4318" s="2">
        <v>324</v>
      </c>
    </row>
    <row r="4319" spans="1:10" x14ac:dyDescent="0.25">
      <c r="A4319">
        <v>2021</v>
      </c>
      <c r="B4319">
        <v>8</v>
      </c>
      <c r="C4319" t="s">
        <v>62</v>
      </c>
      <c r="D4319" t="s">
        <v>5</v>
      </c>
      <c r="E4319" t="s">
        <v>0</v>
      </c>
      <c r="F4319" t="s">
        <v>24</v>
      </c>
      <c r="G4319" t="s">
        <v>14</v>
      </c>
      <c r="H4319">
        <v>89</v>
      </c>
      <c r="I4319" s="2">
        <v>1156.1100000000001</v>
      </c>
      <c r="J4319" s="2">
        <v>267</v>
      </c>
    </row>
    <row r="4320" spans="1:10" x14ac:dyDescent="0.25">
      <c r="A4320">
        <v>2021</v>
      </c>
      <c r="B4320">
        <v>8</v>
      </c>
      <c r="C4320" t="s">
        <v>62</v>
      </c>
      <c r="D4320" t="s">
        <v>5</v>
      </c>
      <c r="E4320" t="s">
        <v>0</v>
      </c>
      <c r="F4320" t="s">
        <v>34</v>
      </c>
      <c r="G4320" t="s">
        <v>12</v>
      </c>
      <c r="H4320">
        <v>99</v>
      </c>
      <c r="I4320" s="2">
        <v>395.01000000000005</v>
      </c>
      <c r="J4320" s="2">
        <v>198</v>
      </c>
    </row>
    <row r="4321" spans="1:10" x14ac:dyDescent="0.25">
      <c r="A4321">
        <v>2021</v>
      </c>
      <c r="B4321">
        <v>8</v>
      </c>
      <c r="C4321" t="s">
        <v>62</v>
      </c>
      <c r="D4321" t="s">
        <v>5</v>
      </c>
      <c r="E4321" t="s">
        <v>0</v>
      </c>
      <c r="F4321" t="s">
        <v>18</v>
      </c>
      <c r="G4321" t="s">
        <v>9</v>
      </c>
      <c r="H4321">
        <v>30</v>
      </c>
      <c r="I4321" s="2">
        <v>389.7</v>
      </c>
      <c r="J4321" s="2">
        <v>90</v>
      </c>
    </row>
    <row r="4322" spans="1:10" x14ac:dyDescent="0.25">
      <c r="A4322">
        <v>2021</v>
      </c>
      <c r="B4322">
        <v>8</v>
      </c>
      <c r="C4322" t="s">
        <v>62</v>
      </c>
      <c r="D4322" t="s">
        <v>5</v>
      </c>
      <c r="E4322" t="s">
        <v>0</v>
      </c>
      <c r="F4322" t="s">
        <v>20</v>
      </c>
      <c r="G4322" t="s">
        <v>21</v>
      </c>
      <c r="H4322">
        <v>110</v>
      </c>
      <c r="I4322" s="2">
        <v>1648.9</v>
      </c>
      <c r="J4322" s="2">
        <v>880</v>
      </c>
    </row>
    <row r="4323" spans="1:10" x14ac:dyDescent="0.25">
      <c r="A4323">
        <v>2021</v>
      </c>
      <c r="B4323">
        <v>8</v>
      </c>
      <c r="C4323" t="s">
        <v>62</v>
      </c>
      <c r="D4323" t="s">
        <v>5</v>
      </c>
      <c r="E4323" t="s">
        <v>0</v>
      </c>
      <c r="F4323" t="s">
        <v>25</v>
      </c>
      <c r="G4323" t="s">
        <v>7</v>
      </c>
      <c r="H4323">
        <v>36</v>
      </c>
      <c r="I4323" s="2">
        <v>575.64</v>
      </c>
      <c r="J4323" s="2">
        <v>144</v>
      </c>
    </row>
    <row r="4324" spans="1:10" x14ac:dyDescent="0.25">
      <c r="A4324">
        <v>2021</v>
      </c>
      <c r="B4324">
        <v>8</v>
      </c>
      <c r="C4324" t="s">
        <v>62</v>
      </c>
      <c r="D4324" t="s">
        <v>5</v>
      </c>
      <c r="E4324" t="s">
        <v>0</v>
      </c>
      <c r="F4324" t="s">
        <v>8</v>
      </c>
      <c r="G4324" t="s">
        <v>9</v>
      </c>
      <c r="H4324">
        <v>48</v>
      </c>
      <c r="I4324" s="2">
        <v>335.52</v>
      </c>
      <c r="J4324" s="2">
        <v>144</v>
      </c>
    </row>
    <row r="4325" spans="1:10" x14ac:dyDescent="0.25">
      <c r="A4325">
        <v>2021</v>
      </c>
      <c r="B4325">
        <v>8</v>
      </c>
      <c r="C4325" t="s">
        <v>62</v>
      </c>
      <c r="D4325" t="s">
        <v>5</v>
      </c>
      <c r="E4325" t="s">
        <v>0</v>
      </c>
      <c r="F4325" t="s">
        <v>17</v>
      </c>
      <c r="G4325" t="s">
        <v>14</v>
      </c>
      <c r="H4325">
        <v>20</v>
      </c>
      <c r="I4325" s="2">
        <v>219.8</v>
      </c>
      <c r="J4325" s="2">
        <v>20</v>
      </c>
    </row>
    <row r="4326" spans="1:10" x14ac:dyDescent="0.25">
      <c r="A4326">
        <v>2021</v>
      </c>
      <c r="B4326">
        <v>8</v>
      </c>
      <c r="C4326" t="s">
        <v>62</v>
      </c>
      <c r="D4326" t="s">
        <v>5</v>
      </c>
      <c r="E4326" t="s">
        <v>0</v>
      </c>
      <c r="F4326" t="s">
        <v>28</v>
      </c>
      <c r="G4326" t="s">
        <v>14</v>
      </c>
      <c r="H4326">
        <v>45</v>
      </c>
      <c r="I4326" s="2">
        <v>674.55</v>
      </c>
      <c r="J4326" s="2">
        <v>180</v>
      </c>
    </row>
    <row r="4327" spans="1:10" x14ac:dyDescent="0.25">
      <c r="A4327">
        <v>2021</v>
      </c>
      <c r="B4327">
        <v>8</v>
      </c>
      <c r="C4327" t="s">
        <v>62</v>
      </c>
      <c r="D4327" t="s">
        <v>5</v>
      </c>
      <c r="E4327" t="s">
        <v>0</v>
      </c>
      <c r="F4327" t="s">
        <v>40</v>
      </c>
      <c r="G4327" t="s">
        <v>21</v>
      </c>
      <c r="H4327">
        <v>2</v>
      </c>
      <c r="I4327" s="2">
        <v>41.98</v>
      </c>
      <c r="J4327" s="2">
        <v>11.999999999999996</v>
      </c>
    </row>
    <row r="4328" spans="1:10" x14ac:dyDescent="0.25">
      <c r="A4328">
        <v>2021</v>
      </c>
      <c r="B4328">
        <v>8</v>
      </c>
      <c r="C4328" t="s">
        <v>62</v>
      </c>
      <c r="D4328" t="s">
        <v>5</v>
      </c>
      <c r="E4328" t="s">
        <v>0</v>
      </c>
      <c r="F4328" t="s">
        <v>32</v>
      </c>
      <c r="G4328" t="s">
        <v>9</v>
      </c>
      <c r="H4328">
        <v>21</v>
      </c>
      <c r="I4328" s="2">
        <v>230.79</v>
      </c>
      <c r="J4328" s="2">
        <v>105</v>
      </c>
    </row>
    <row r="4329" spans="1:10" x14ac:dyDescent="0.25">
      <c r="A4329">
        <v>2021</v>
      </c>
      <c r="B4329">
        <v>8</v>
      </c>
      <c r="C4329" t="s">
        <v>62</v>
      </c>
      <c r="D4329" t="s">
        <v>5</v>
      </c>
      <c r="E4329" t="s">
        <v>0</v>
      </c>
      <c r="F4329" t="s">
        <v>35</v>
      </c>
      <c r="G4329" t="s">
        <v>14</v>
      </c>
      <c r="H4329">
        <v>68</v>
      </c>
      <c r="I4329" s="2">
        <v>407.32</v>
      </c>
      <c r="J4329" s="2">
        <v>136</v>
      </c>
    </row>
    <row r="4330" spans="1:10" x14ac:dyDescent="0.25">
      <c r="A4330">
        <v>2021</v>
      </c>
      <c r="B4330">
        <v>8</v>
      </c>
      <c r="C4330" t="s">
        <v>62</v>
      </c>
      <c r="D4330" t="s">
        <v>5</v>
      </c>
      <c r="E4330" t="s">
        <v>0</v>
      </c>
      <c r="F4330" t="s">
        <v>38</v>
      </c>
      <c r="G4330" t="s">
        <v>9</v>
      </c>
      <c r="H4330">
        <v>12</v>
      </c>
      <c r="I4330" s="2">
        <v>119.88</v>
      </c>
      <c r="J4330" s="2">
        <v>84</v>
      </c>
    </row>
    <row r="4331" spans="1:10" x14ac:dyDescent="0.25">
      <c r="A4331">
        <v>2021</v>
      </c>
      <c r="B4331">
        <v>8</v>
      </c>
      <c r="C4331" t="s">
        <v>62</v>
      </c>
      <c r="D4331" t="s">
        <v>5</v>
      </c>
      <c r="E4331" t="s">
        <v>0</v>
      </c>
      <c r="F4331" t="s">
        <v>31</v>
      </c>
      <c r="G4331" t="s">
        <v>12</v>
      </c>
      <c r="H4331">
        <v>14</v>
      </c>
      <c r="I4331" s="2">
        <v>279.85999999999996</v>
      </c>
      <c r="J4331" s="2">
        <v>83.999999999999972</v>
      </c>
    </row>
    <row r="4332" spans="1:10" x14ac:dyDescent="0.25">
      <c r="A4332">
        <v>2021</v>
      </c>
      <c r="B4332">
        <v>8</v>
      </c>
      <c r="C4332" t="s">
        <v>62</v>
      </c>
      <c r="D4332" t="s">
        <v>5</v>
      </c>
      <c r="E4332" t="s">
        <v>0</v>
      </c>
      <c r="F4332" t="s">
        <v>15</v>
      </c>
      <c r="G4332" t="s">
        <v>14</v>
      </c>
      <c r="H4332">
        <v>91</v>
      </c>
      <c r="I4332" s="2">
        <v>3639.09</v>
      </c>
      <c r="J4332" s="2">
        <v>455</v>
      </c>
    </row>
    <row r="4333" spans="1:10" x14ac:dyDescent="0.25">
      <c r="A4333">
        <v>2021</v>
      </c>
      <c r="B4333">
        <v>8</v>
      </c>
      <c r="C4333" t="s">
        <v>62</v>
      </c>
      <c r="D4333" t="s">
        <v>5</v>
      </c>
      <c r="E4333" t="s">
        <v>0</v>
      </c>
      <c r="F4333" t="s">
        <v>42</v>
      </c>
      <c r="G4333" t="s">
        <v>12</v>
      </c>
      <c r="H4333">
        <v>126</v>
      </c>
      <c r="I4333" s="2">
        <v>2014.74</v>
      </c>
      <c r="J4333" s="2">
        <v>252</v>
      </c>
    </row>
    <row r="4334" spans="1:10" x14ac:dyDescent="0.25">
      <c r="A4334">
        <v>2021</v>
      </c>
      <c r="B4334">
        <v>8</v>
      </c>
      <c r="C4334" t="s">
        <v>62</v>
      </c>
      <c r="D4334" t="s">
        <v>5</v>
      </c>
      <c r="E4334" t="s">
        <v>0</v>
      </c>
      <c r="F4334" t="s">
        <v>33</v>
      </c>
      <c r="G4334" t="s">
        <v>7</v>
      </c>
      <c r="H4334">
        <v>4</v>
      </c>
      <c r="I4334" s="2">
        <v>99.96</v>
      </c>
      <c r="J4334" s="2">
        <v>63.999999999999993</v>
      </c>
    </row>
    <row r="4335" spans="1:10" x14ac:dyDescent="0.25">
      <c r="A4335">
        <v>2021</v>
      </c>
      <c r="B4335">
        <v>8</v>
      </c>
      <c r="C4335" t="s">
        <v>62</v>
      </c>
      <c r="D4335" t="s">
        <v>5</v>
      </c>
      <c r="E4335" t="s">
        <v>0</v>
      </c>
      <c r="F4335" t="s">
        <v>22</v>
      </c>
      <c r="G4335" t="s">
        <v>7</v>
      </c>
      <c r="H4335">
        <v>59</v>
      </c>
      <c r="I4335" s="2">
        <v>589.41</v>
      </c>
      <c r="J4335" s="2">
        <v>177</v>
      </c>
    </row>
    <row r="4336" spans="1:10" x14ac:dyDescent="0.25">
      <c r="A4336">
        <v>2021</v>
      </c>
      <c r="B4336">
        <v>8</v>
      </c>
      <c r="C4336" t="s">
        <v>62</v>
      </c>
      <c r="D4336" t="s">
        <v>5</v>
      </c>
      <c r="E4336" t="s">
        <v>0</v>
      </c>
      <c r="F4336" t="s">
        <v>19</v>
      </c>
      <c r="G4336" t="s">
        <v>9</v>
      </c>
      <c r="H4336">
        <v>8</v>
      </c>
      <c r="I4336" s="2">
        <v>159.91999999999999</v>
      </c>
      <c r="J4336" s="2">
        <v>47.999999999999986</v>
      </c>
    </row>
    <row r="4337" spans="1:10" x14ac:dyDescent="0.25">
      <c r="A4337">
        <v>2021</v>
      </c>
      <c r="B4337">
        <v>8</v>
      </c>
      <c r="C4337" t="s">
        <v>62</v>
      </c>
      <c r="D4337" t="s">
        <v>5</v>
      </c>
      <c r="E4337" t="s">
        <v>0</v>
      </c>
      <c r="F4337" t="s">
        <v>10</v>
      </c>
      <c r="G4337" t="s">
        <v>7</v>
      </c>
      <c r="H4337">
        <v>25</v>
      </c>
      <c r="I4337" s="2">
        <v>499.74999999999994</v>
      </c>
      <c r="J4337" s="2">
        <v>124.99999999999996</v>
      </c>
    </row>
    <row r="4338" spans="1:10" x14ac:dyDescent="0.25">
      <c r="A4338">
        <v>2021</v>
      </c>
      <c r="B4338">
        <v>8</v>
      </c>
      <c r="C4338" t="s">
        <v>62</v>
      </c>
      <c r="D4338" t="s">
        <v>5</v>
      </c>
      <c r="E4338" t="s">
        <v>0</v>
      </c>
      <c r="F4338" t="s">
        <v>27</v>
      </c>
      <c r="G4338" t="s">
        <v>12</v>
      </c>
      <c r="H4338">
        <v>205</v>
      </c>
      <c r="I4338" s="2">
        <v>612.95000000000005</v>
      </c>
      <c r="J4338" s="2">
        <v>205.00000000000006</v>
      </c>
    </row>
    <row r="4339" spans="1:10" x14ac:dyDescent="0.25">
      <c r="A4339">
        <v>2021</v>
      </c>
      <c r="B4339">
        <v>8</v>
      </c>
      <c r="C4339" t="s">
        <v>62</v>
      </c>
      <c r="D4339" t="s">
        <v>5</v>
      </c>
      <c r="E4339" t="s">
        <v>0</v>
      </c>
      <c r="F4339" t="s">
        <v>37</v>
      </c>
      <c r="G4339" t="s">
        <v>12</v>
      </c>
      <c r="H4339">
        <v>14</v>
      </c>
      <c r="I4339" s="2">
        <v>349.85999999999996</v>
      </c>
      <c r="J4339" s="2">
        <v>56</v>
      </c>
    </row>
    <row r="4340" spans="1:10" x14ac:dyDescent="0.25">
      <c r="A4340">
        <v>2021</v>
      </c>
      <c r="B4340">
        <v>8</v>
      </c>
      <c r="C4340" t="s">
        <v>62</v>
      </c>
      <c r="D4340" t="s">
        <v>5</v>
      </c>
      <c r="E4340" t="s">
        <v>0</v>
      </c>
      <c r="F4340" t="s">
        <v>11</v>
      </c>
      <c r="G4340" t="s">
        <v>12</v>
      </c>
      <c r="H4340">
        <v>16</v>
      </c>
      <c r="I4340" s="2">
        <v>79.84</v>
      </c>
      <c r="J4340" s="2">
        <v>16</v>
      </c>
    </row>
    <row r="4341" spans="1:10" x14ac:dyDescent="0.25">
      <c r="A4341">
        <v>2021</v>
      </c>
      <c r="B4341">
        <v>8</v>
      </c>
      <c r="C4341" t="s">
        <v>62</v>
      </c>
      <c r="D4341" t="s">
        <v>5</v>
      </c>
      <c r="E4341" t="s">
        <v>0</v>
      </c>
      <c r="F4341" t="s">
        <v>45</v>
      </c>
      <c r="G4341" t="s">
        <v>12</v>
      </c>
      <c r="H4341">
        <v>31</v>
      </c>
      <c r="I4341" s="2">
        <v>340.69</v>
      </c>
      <c r="J4341" s="2">
        <v>217</v>
      </c>
    </row>
    <row r="4342" spans="1:10" x14ac:dyDescent="0.25">
      <c r="A4342">
        <v>2021</v>
      </c>
      <c r="B4342">
        <v>8</v>
      </c>
      <c r="C4342" t="s">
        <v>62</v>
      </c>
      <c r="D4342" t="s">
        <v>5</v>
      </c>
      <c r="E4342" t="s">
        <v>0</v>
      </c>
      <c r="F4342" t="s">
        <v>39</v>
      </c>
      <c r="G4342" t="s">
        <v>14</v>
      </c>
      <c r="H4342">
        <v>1</v>
      </c>
      <c r="I4342" s="2">
        <v>19.989999999999998</v>
      </c>
      <c r="J4342" s="2">
        <v>10.999999999999998</v>
      </c>
    </row>
    <row r="4343" spans="1:10" x14ac:dyDescent="0.25">
      <c r="A4343">
        <v>2021</v>
      </c>
      <c r="B4343">
        <v>8</v>
      </c>
      <c r="C4343" t="s">
        <v>62</v>
      </c>
      <c r="D4343" t="s">
        <v>5</v>
      </c>
      <c r="E4343" t="s">
        <v>0</v>
      </c>
      <c r="F4343" t="s">
        <v>26</v>
      </c>
      <c r="G4343" t="s">
        <v>9</v>
      </c>
      <c r="H4343">
        <v>70</v>
      </c>
      <c r="I4343" s="2">
        <v>1399.3</v>
      </c>
      <c r="J4343" s="2">
        <v>140</v>
      </c>
    </row>
    <row r="4344" spans="1:10" x14ac:dyDescent="0.25">
      <c r="A4344">
        <v>2021</v>
      </c>
      <c r="B4344">
        <v>8</v>
      </c>
      <c r="C4344" t="s">
        <v>62</v>
      </c>
      <c r="D4344" t="s">
        <v>5</v>
      </c>
      <c r="E4344" t="s">
        <v>0</v>
      </c>
      <c r="F4344" t="s">
        <v>6</v>
      </c>
      <c r="G4344" t="s">
        <v>7</v>
      </c>
      <c r="H4344">
        <v>46</v>
      </c>
      <c r="I4344" s="2">
        <v>413.54</v>
      </c>
      <c r="J4344" s="2">
        <v>46</v>
      </c>
    </row>
    <row r="4345" spans="1:10" x14ac:dyDescent="0.25">
      <c r="A4345">
        <v>2021</v>
      </c>
      <c r="B4345">
        <v>8</v>
      </c>
      <c r="C4345" t="s">
        <v>62</v>
      </c>
      <c r="D4345" t="s">
        <v>5</v>
      </c>
      <c r="E4345" t="s">
        <v>0</v>
      </c>
      <c r="F4345" t="s">
        <v>23</v>
      </c>
      <c r="G4345" t="s">
        <v>21</v>
      </c>
      <c r="H4345">
        <v>13</v>
      </c>
      <c r="I4345" s="2">
        <v>337.87</v>
      </c>
      <c r="J4345" s="2">
        <v>65</v>
      </c>
    </row>
    <row r="4346" spans="1:10" x14ac:dyDescent="0.25">
      <c r="A4346">
        <v>2021</v>
      </c>
      <c r="B4346">
        <v>8</v>
      </c>
      <c r="C4346" t="s">
        <v>55</v>
      </c>
      <c r="D4346" t="s">
        <v>48</v>
      </c>
      <c r="E4346" t="s">
        <v>0</v>
      </c>
      <c r="F4346" t="s">
        <v>13</v>
      </c>
      <c r="G4346" t="s">
        <v>14</v>
      </c>
      <c r="H4346">
        <v>33</v>
      </c>
      <c r="I4346" s="2">
        <v>527.66999999999996</v>
      </c>
      <c r="J4346" s="2">
        <v>198</v>
      </c>
    </row>
    <row r="4347" spans="1:10" x14ac:dyDescent="0.25">
      <c r="A4347">
        <v>2021</v>
      </c>
      <c r="B4347">
        <v>8</v>
      </c>
      <c r="C4347" t="s">
        <v>55</v>
      </c>
      <c r="D4347" t="s">
        <v>48</v>
      </c>
      <c r="E4347" t="s">
        <v>0</v>
      </c>
      <c r="F4347" t="s">
        <v>24</v>
      </c>
      <c r="G4347" t="s">
        <v>14</v>
      </c>
      <c r="H4347">
        <v>66</v>
      </c>
      <c r="I4347" s="2">
        <v>857.34</v>
      </c>
      <c r="J4347" s="2">
        <v>198</v>
      </c>
    </row>
    <row r="4348" spans="1:10" x14ac:dyDescent="0.25">
      <c r="A4348">
        <v>2021</v>
      </c>
      <c r="B4348">
        <v>8</v>
      </c>
      <c r="C4348" t="s">
        <v>55</v>
      </c>
      <c r="D4348" t="s">
        <v>48</v>
      </c>
      <c r="E4348" t="s">
        <v>0</v>
      </c>
      <c r="F4348" t="s">
        <v>34</v>
      </c>
      <c r="G4348" t="s">
        <v>12</v>
      </c>
      <c r="H4348">
        <v>196</v>
      </c>
      <c r="I4348" s="2">
        <v>782.04000000000008</v>
      </c>
      <c r="J4348" s="2">
        <v>392</v>
      </c>
    </row>
    <row r="4349" spans="1:10" x14ac:dyDescent="0.25">
      <c r="A4349">
        <v>2021</v>
      </c>
      <c r="B4349">
        <v>8</v>
      </c>
      <c r="C4349" t="s">
        <v>55</v>
      </c>
      <c r="D4349" t="s">
        <v>48</v>
      </c>
      <c r="E4349" t="s">
        <v>0</v>
      </c>
      <c r="F4349" t="s">
        <v>18</v>
      </c>
      <c r="G4349" t="s">
        <v>9</v>
      </c>
      <c r="H4349">
        <v>16</v>
      </c>
      <c r="I4349" s="2">
        <v>207.84</v>
      </c>
      <c r="J4349" s="2">
        <v>48</v>
      </c>
    </row>
    <row r="4350" spans="1:10" x14ac:dyDescent="0.25">
      <c r="A4350">
        <v>2021</v>
      </c>
      <c r="B4350">
        <v>8</v>
      </c>
      <c r="C4350" t="s">
        <v>55</v>
      </c>
      <c r="D4350" t="s">
        <v>48</v>
      </c>
      <c r="E4350" t="s">
        <v>0</v>
      </c>
      <c r="F4350" t="s">
        <v>20</v>
      </c>
      <c r="G4350" t="s">
        <v>21</v>
      </c>
      <c r="H4350">
        <v>42</v>
      </c>
      <c r="I4350" s="2">
        <v>629.58000000000004</v>
      </c>
      <c r="J4350" s="2">
        <v>336</v>
      </c>
    </row>
    <row r="4351" spans="1:10" x14ac:dyDescent="0.25">
      <c r="A4351">
        <v>2021</v>
      </c>
      <c r="B4351">
        <v>8</v>
      </c>
      <c r="C4351" t="s">
        <v>55</v>
      </c>
      <c r="D4351" t="s">
        <v>48</v>
      </c>
      <c r="E4351" t="s">
        <v>0</v>
      </c>
      <c r="F4351" t="s">
        <v>25</v>
      </c>
      <c r="G4351" t="s">
        <v>7</v>
      </c>
      <c r="H4351">
        <v>15</v>
      </c>
      <c r="I4351" s="2">
        <v>239.85</v>
      </c>
      <c r="J4351" s="2">
        <v>60</v>
      </c>
    </row>
    <row r="4352" spans="1:10" x14ac:dyDescent="0.25">
      <c r="A4352">
        <v>2021</v>
      </c>
      <c r="B4352">
        <v>8</v>
      </c>
      <c r="C4352" t="s">
        <v>55</v>
      </c>
      <c r="D4352" t="s">
        <v>48</v>
      </c>
      <c r="E4352" t="s">
        <v>0</v>
      </c>
      <c r="F4352" t="s">
        <v>8</v>
      </c>
      <c r="G4352" t="s">
        <v>9</v>
      </c>
      <c r="H4352">
        <v>82</v>
      </c>
      <c r="I4352" s="2">
        <v>573.18000000000006</v>
      </c>
      <c r="J4352" s="2">
        <v>246</v>
      </c>
    </row>
    <row r="4353" spans="1:10" x14ac:dyDescent="0.25">
      <c r="A4353">
        <v>2021</v>
      </c>
      <c r="B4353">
        <v>8</v>
      </c>
      <c r="C4353" t="s">
        <v>55</v>
      </c>
      <c r="D4353" t="s">
        <v>48</v>
      </c>
      <c r="E4353" t="s">
        <v>0</v>
      </c>
      <c r="F4353" t="s">
        <v>17</v>
      </c>
      <c r="G4353" t="s">
        <v>14</v>
      </c>
      <c r="H4353">
        <v>115</v>
      </c>
      <c r="I4353" s="2">
        <v>1263.8500000000001</v>
      </c>
      <c r="J4353" s="2">
        <v>115</v>
      </c>
    </row>
    <row r="4354" spans="1:10" x14ac:dyDescent="0.25">
      <c r="A4354">
        <v>2021</v>
      </c>
      <c r="B4354">
        <v>8</v>
      </c>
      <c r="C4354" t="s">
        <v>55</v>
      </c>
      <c r="D4354" t="s">
        <v>48</v>
      </c>
      <c r="E4354" t="s">
        <v>0</v>
      </c>
      <c r="F4354" t="s">
        <v>28</v>
      </c>
      <c r="G4354" t="s">
        <v>14</v>
      </c>
      <c r="H4354">
        <v>6</v>
      </c>
      <c r="I4354" s="2">
        <v>89.94</v>
      </c>
      <c r="J4354" s="2">
        <v>24</v>
      </c>
    </row>
    <row r="4355" spans="1:10" x14ac:dyDescent="0.25">
      <c r="A4355">
        <v>2021</v>
      </c>
      <c r="B4355">
        <v>8</v>
      </c>
      <c r="C4355" t="s">
        <v>55</v>
      </c>
      <c r="D4355" t="s">
        <v>48</v>
      </c>
      <c r="E4355" t="s">
        <v>0</v>
      </c>
      <c r="F4355" t="s">
        <v>43</v>
      </c>
      <c r="G4355" t="s">
        <v>12</v>
      </c>
      <c r="H4355">
        <v>10</v>
      </c>
      <c r="I4355" s="2">
        <v>209.89999999999998</v>
      </c>
      <c r="J4355" s="2">
        <v>99.999999999999986</v>
      </c>
    </row>
    <row r="4356" spans="1:10" x14ac:dyDescent="0.25">
      <c r="A4356">
        <v>2021</v>
      </c>
      <c r="B4356">
        <v>8</v>
      </c>
      <c r="C4356" t="s">
        <v>55</v>
      </c>
      <c r="D4356" t="s">
        <v>48</v>
      </c>
      <c r="E4356" t="s">
        <v>0</v>
      </c>
      <c r="F4356" t="s">
        <v>32</v>
      </c>
      <c r="G4356" t="s">
        <v>9</v>
      </c>
      <c r="H4356">
        <v>30</v>
      </c>
      <c r="I4356" s="2">
        <v>329.7</v>
      </c>
      <c r="J4356" s="2">
        <v>150</v>
      </c>
    </row>
    <row r="4357" spans="1:10" x14ac:dyDescent="0.25">
      <c r="A4357">
        <v>2021</v>
      </c>
      <c r="B4357">
        <v>8</v>
      </c>
      <c r="C4357" t="s">
        <v>55</v>
      </c>
      <c r="D4357" t="s">
        <v>48</v>
      </c>
      <c r="E4357" t="s">
        <v>0</v>
      </c>
      <c r="F4357" t="s">
        <v>35</v>
      </c>
      <c r="G4357" t="s">
        <v>14</v>
      </c>
      <c r="H4357">
        <v>52</v>
      </c>
      <c r="I4357" s="2">
        <v>311.48</v>
      </c>
      <c r="J4357" s="2">
        <v>104</v>
      </c>
    </row>
    <row r="4358" spans="1:10" x14ac:dyDescent="0.25">
      <c r="A4358">
        <v>2021</v>
      </c>
      <c r="B4358">
        <v>8</v>
      </c>
      <c r="C4358" t="s">
        <v>55</v>
      </c>
      <c r="D4358" t="s">
        <v>48</v>
      </c>
      <c r="E4358" t="s">
        <v>0</v>
      </c>
      <c r="F4358" t="s">
        <v>38</v>
      </c>
      <c r="G4358" t="s">
        <v>9</v>
      </c>
      <c r="H4358">
        <v>12</v>
      </c>
      <c r="I4358" s="2">
        <v>119.88</v>
      </c>
      <c r="J4358" s="2">
        <v>84</v>
      </c>
    </row>
    <row r="4359" spans="1:10" x14ac:dyDescent="0.25">
      <c r="A4359">
        <v>2021</v>
      </c>
      <c r="B4359">
        <v>8</v>
      </c>
      <c r="C4359" t="s">
        <v>55</v>
      </c>
      <c r="D4359" t="s">
        <v>48</v>
      </c>
      <c r="E4359" t="s">
        <v>0</v>
      </c>
      <c r="F4359" t="s">
        <v>15</v>
      </c>
      <c r="G4359" t="s">
        <v>14</v>
      </c>
      <c r="H4359">
        <v>104</v>
      </c>
      <c r="I4359" s="2">
        <v>4158.96</v>
      </c>
      <c r="J4359" s="2">
        <v>520</v>
      </c>
    </row>
    <row r="4360" spans="1:10" x14ac:dyDescent="0.25">
      <c r="A4360">
        <v>2021</v>
      </c>
      <c r="B4360">
        <v>8</v>
      </c>
      <c r="C4360" t="s">
        <v>55</v>
      </c>
      <c r="D4360" t="s">
        <v>48</v>
      </c>
      <c r="E4360" t="s">
        <v>0</v>
      </c>
      <c r="F4360" t="s">
        <v>42</v>
      </c>
      <c r="G4360" t="s">
        <v>12</v>
      </c>
      <c r="H4360">
        <v>86</v>
      </c>
      <c r="I4360" s="2">
        <v>1375.14</v>
      </c>
      <c r="J4360" s="2">
        <v>172</v>
      </c>
    </row>
    <row r="4361" spans="1:10" x14ac:dyDescent="0.25">
      <c r="A4361">
        <v>2021</v>
      </c>
      <c r="B4361">
        <v>8</v>
      </c>
      <c r="C4361" t="s">
        <v>55</v>
      </c>
      <c r="D4361" t="s">
        <v>48</v>
      </c>
      <c r="E4361" t="s">
        <v>0</v>
      </c>
      <c r="F4361" t="s">
        <v>22</v>
      </c>
      <c r="G4361" t="s">
        <v>7</v>
      </c>
      <c r="H4361">
        <v>65</v>
      </c>
      <c r="I4361" s="2">
        <v>649.35</v>
      </c>
      <c r="J4361" s="2">
        <v>195</v>
      </c>
    </row>
    <row r="4362" spans="1:10" x14ac:dyDescent="0.25">
      <c r="A4362">
        <v>2021</v>
      </c>
      <c r="B4362">
        <v>8</v>
      </c>
      <c r="C4362" t="s">
        <v>55</v>
      </c>
      <c r="D4362" t="s">
        <v>48</v>
      </c>
      <c r="E4362" t="s">
        <v>0</v>
      </c>
      <c r="F4362" t="s">
        <v>19</v>
      </c>
      <c r="G4362" t="s">
        <v>9</v>
      </c>
      <c r="H4362">
        <v>7</v>
      </c>
      <c r="I4362" s="2">
        <v>139.92999999999998</v>
      </c>
      <c r="J4362" s="2">
        <v>41.999999999999986</v>
      </c>
    </row>
    <row r="4363" spans="1:10" x14ac:dyDescent="0.25">
      <c r="A4363">
        <v>2021</v>
      </c>
      <c r="B4363">
        <v>8</v>
      </c>
      <c r="C4363" t="s">
        <v>55</v>
      </c>
      <c r="D4363" t="s">
        <v>48</v>
      </c>
      <c r="E4363" t="s">
        <v>0</v>
      </c>
      <c r="F4363" t="s">
        <v>41</v>
      </c>
      <c r="G4363" t="s">
        <v>14</v>
      </c>
      <c r="H4363">
        <v>19</v>
      </c>
      <c r="I4363" s="2">
        <v>189.81</v>
      </c>
      <c r="J4363" s="2">
        <v>95</v>
      </c>
    </row>
    <row r="4364" spans="1:10" x14ac:dyDescent="0.25">
      <c r="A4364">
        <v>2021</v>
      </c>
      <c r="B4364">
        <v>8</v>
      </c>
      <c r="C4364" t="s">
        <v>55</v>
      </c>
      <c r="D4364" t="s">
        <v>48</v>
      </c>
      <c r="E4364" t="s">
        <v>0</v>
      </c>
      <c r="F4364" t="s">
        <v>10</v>
      </c>
      <c r="G4364" t="s">
        <v>7</v>
      </c>
      <c r="H4364">
        <v>11</v>
      </c>
      <c r="I4364" s="2">
        <v>219.89</v>
      </c>
      <c r="J4364" s="2">
        <v>54.999999999999979</v>
      </c>
    </row>
    <row r="4365" spans="1:10" x14ac:dyDescent="0.25">
      <c r="A4365">
        <v>2021</v>
      </c>
      <c r="B4365">
        <v>8</v>
      </c>
      <c r="C4365" t="s">
        <v>55</v>
      </c>
      <c r="D4365" t="s">
        <v>48</v>
      </c>
      <c r="E4365" t="s">
        <v>0</v>
      </c>
      <c r="F4365" t="s">
        <v>27</v>
      </c>
      <c r="G4365" t="s">
        <v>12</v>
      </c>
      <c r="H4365">
        <v>94</v>
      </c>
      <c r="I4365" s="2">
        <v>281.06</v>
      </c>
      <c r="J4365" s="2">
        <v>94.000000000000014</v>
      </c>
    </row>
    <row r="4366" spans="1:10" x14ac:dyDescent="0.25">
      <c r="A4366">
        <v>2021</v>
      </c>
      <c r="B4366">
        <v>8</v>
      </c>
      <c r="C4366" t="s">
        <v>55</v>
      </c>
      <c r="D4366" t="s">
        <v>48</v>
      </c>
      <c r="E4366" t="s">
        <v>0</v>
      </c>
      <c r="F4366" t="s">
        <v>37</v>
      </c>
      <c r="G4366" t="s">
        <v>12</v>
      </c>
      <c r="H4366">
        <v>8</v>
      </c>
      <c r="I4366" s="2">
        <v>199.92</v>
      </c>
      <c r="J4366" s="2">
        <v>32</v>
      </c>
    </row>
    <row r="4367" spans="1:10" x14ac:dyDescent="0.25">
      <c r="A4367">
        <v>2021</v>
      </c>
      <c r="B4367">
        <v>8</v>
      </c>
      <c r="C4367" t="s">
        <v>55</v>
      </c>
      <c r="D4367" t="s">
        <v>48</v>
      </c>
      <c r="E4367" t="s">
        <v>0</v>
      </c>
      <c r="F4367" t="s">
        <v>11</v>
      </c>
      <c r="G4367" t="s">
        <v>12</v>
      </c>
      <c r="H4367">
        <v>47</v>
      </c>
      <c r="I4367" s="2">
        <v>234.53</v>
      </c>
      <c r="J4367" s="2">
        <v>47</v>
      </c>
    </row>
    <row r="4368" spans="1:10" x14ac:dyDescent="0.25">
      <c r="A4368">
        <v>2021</v>
      </c>
      <c r="B4368">
        <v>8</v>
      </c>
      <c r="C4368" t="s">
        <v>55</v>
      </c>
      <c r="D4368" t="s">
        <v>48</v>
      </c>
      <c r="E4368" t="s">
        <v>0</v>
      </c>
      <c r="F4368" t="s">
        <v>45</v>
      </c>
      <c r="G4368" t="s">
        <v>12</v>
      </c>
      <c r="H4368">
        <v>28</v>
      </c>
      <c r="I4368" s="2">
        <v>307.72000000000003</v>
      </c>
      <c r="J4368" s="2">
        <v>196</v>
      </c>
    </row>
    <row r="4369" spans="1:10" x14ac:dyDescent="0.25">
      <c r="A4369">
        <v>2021</v>
      </c>
      <c r="B4369">
        <v>8</v>
      </c>
      <c r="C4369" t="s">
        <v>55</v>
      </c>
      <c r="D4369" t="s">
        <v>48</v>
      </c>
      <c r="E4369" t="s">
        <v>0</v>
      </c>
      <c r="F4369" t="s">
        <v>26</v>
      </c>
      <c r="G4369" t="s">
        <v>9</v>
      </c>
      <c r="H4369">
        <v>11</v>
      </c>
      <c r="I4369" s="2">
        <v>219.89</v>
      </c>
      <c r="J4369" s="2">
        <v>22</v>
      </c>
    </row>
    <row r="4370" spans="1:10" x14ac:dyDescent="0.25">
      <c r="A4370">
        <v>2021</v>
      </c>
      <c r="B4370">
        <v>8</v>
      </c>
      <c r="C4370" t="s">
        <v>55</v>
      </c>
      <c r="D4370" t="s">
        <v>48</v>
      </c>
      <c r="E4370" t="s">
        <v>0</v>
      </c>
      <c r="F4370" t="s">
        <v>6</v>
      </c>
      <c r="G4370" t="s">
        <v>7</v>
      </c>
      <c r="H4370">
        <v>66</v>
      </c>
      <c r="I4370" s="2">
        <v>593.34</v>
      </c>
      <c r="J4370" s="2">
        <v>66</v>
      </c>
    </row>
    <row r="4371" spans="1:10" x14ac:dyDescent="0.25">
      <c r="A4371">
        <v>2021</v>
      </c>
      <c r="B4371">
        <v>8</v>
      </c>
      <c r="C4371" t="s">
        <v>55</v>
      </c>
      <c r="D4371" t="s">
        <v>48</v>
      </c>
      <c r="E4371" t="s">
        <v>0</v>
      </c>
      <c r="F4371" t="s">
        <v>16</v>
      </c>
      <c r="G4371" t="s">
        <v>14</v>
      </c>
      <c r="H4371">
        <v>19</v>
      </c>
      <c r="I4371" s="2">
        <v>246.81</v>
      </c>
      <c r="J4371" s="2">
        <v>38</v>
      </c>
    </row>
    <row r="4372" spans="1:10" x14ac:dyDescent="0.25">
      <c r="A4372">
        <v>2021</v>
      </c>
      <c r="B4372">
        <v>8</v>
      </c>
      <c r="C4372" t="s">
        <v>55</v>
      </c>
      <c r="D4372" t="s">
        <v>48</v>
      </c>
      <c r="E4372" t="s">
        <v>0</v>
      </c>
      <c r="F4372" t="s">
        <v>23</v>
      </c>
      <c r="G4372" t="s">
        <v>21</v>
      </c>
      <c r="H4372">
        <v>11</v>
      </c>
      <c r="I4372" s="2">
        <v>285.89</v>
      </c>
      <c r="J4372" s="2">
        <v>55</v>
      </c>
    </row>
    <row r="4373" spans="1:10" x14ac:dyDescent="0.25">
      <c r="A4373">
        <v>2021</v>
      </c>
      <c r="B4373">
        <v>8</v>
      </c>
      <c r="C4373" t="s">
        <v>55</v>
      </c>
      <c r="D4373" t="s">
        <v>48</v>
      </c>
      <c r="E4373" t="s">
        <v>0</v>
      </c>
      <c r="F4373" t="s">
        <v>29</v>
      </c>
      <c r="G4373" t="s">
        <v>9</v>
      </c>
      <c r="H4373">
        <v>11</v>
      </c>
      <c r="I4373" s="2">
        <v>87.89</v>
      </c>
      <c r="J4373" s="2">
        <v>44</v>
      </c>
    </row>
    <row r="4374" spans="1:10" x14ac:dyDescent="0.25">
      <c r="A4374">
        <v>2021</v>
      </c>
      <c r="B4374">
        <v>8</v>
      </c>
      <c r="C4374" t="s">
        <v>61</v>
      </c>
      <c r="D4374" t="s">
        <v>4</v>
      </c>
      <c r="E4374" t="s">
        <v>3</v>
      </c>
      <c r="F4374" t="s">
        <v>13</v>
      </c>
      <c r="G4374" t="s">
        <v>14</v>
      </c>
      <c r="H4374">
        <v>51</v>
      </c>
      <c r="I4374" s="2">
        <v>815.49</v>
      </c>
      <c r="J4374" s="2">
        <v>306</v>
      </c>
    </row>
    <row r="4375" spans="1:10" x14ac:dyDescent="0.25">
      <c r="A4375">
        <v>2021</v>
      </c>
      <c r="B4375">
        <v>8</v>
      </c>
      <c r="C4375" t="s">
        <v>61</v>
      </c>
      <c r="D4375" t="s">
        <v>4</v>
      </c>
      <c r="E4375" t="s">
        <v>3</v>
      </c>
      <c r="F4375" t="s">
        <v>24</v>
      </c>
      <c r="G4375" t="s">
        <v>14</v>
      </c>
      <c r="H4375">
        <v>59</v>
      </c>
      <c r="I4375" s="2">
        <v>766.41</v>
      </c>
      <c r="J4375" s="2">
        <v>177</v>
      </c>
    </row>
    <row r="4376" spans="1:10" x14ac:dyDescent="0.25">
      <c r="A4376">
        <v>2021</v>
      </c>
      <c r="B4376">
        <v>8</v>
      </c>
      <c r="C4376" t="s">
        <v>61</v>
      </c>
      <c r="D4376" t="s">
        <v>4</v>
      </c>
      <c r="E4376" t="s">
        <v>3</v>
      </c>
      <c r="F4376" t="s">
        <v>34</v>
      </c>
      <c r="G4376" t="s">
        <v>12</v>
      </c>
      <c r="H4376">
        <v>77</v>
      </c>
      <c r="I4376" s="2">
        <v>307.23</v>
      </c>
      <c r="J4376" s="2">
        <v>154</v>
      </c>
    </row>
    <row r="4377" spans="1:10" x14ac:dyDescent="0.25">
      <c r="A4377">
        <v>2021</v>
      </c>
      <c r="B4377">
        <v>8</v>
      </c>
      <c r="C4377" t="s">
        <v>61</v>
      </c>
      <c r="D4377" t="s">
        <v>4</v>
      </c>
      <c r="E4377" t="s">
        <v>3</v>
      </c>
      <c r="F4377" t="s">
        <v>20</v>
      </c>
      <c r="G4377" t="s">
        <v>21</v>
      </c>
      <c r="H4377">
        <v>124</v>
      </c>
      <c r="I4377" s="2">
        <v>1858.76</v>
      </c>
      <c r="J4377" s="2">
        <v>992</v>
      </c>
    </row>
    <row r="4378" spans="1:10" x14ac:dyDescent="0.25">
      <c r="A4378">
        <v>2021</v>
      </c>
      <c r="B4378">
        <v>8</v>
      </c>
      <c r="C4378" t="s">
        <v>61</v>
      </c>
      <c r="D4378" t="s">
        <v>4</v>
      </c>
      <c r="E4378" t="s">
        <v>3</v>
      </c>
      <c r="F4378" t="s">
        <v>25</v>
      </c>
      <c r="G4378" t="s">
        <v>7</v>
      </c>
      <c r="H4378">
        <v>54</v>
      </c>
      <c r="I4378" s="2">
        <v>863.46</v>
      </c>
      <c r="J4378" s="2">
        <v>216</v>
      </c>
    </row>
    <row r="4379" spans="1:10" x14ac:dyDescent="0.25">
      <c r="A4379">
        <v>2021</v>
      </c>
      <c r="B4379">
        <v>8</v>
      </c>
      <c r="C4379" t="s">
        <v>61</v>
      </c>
      <c r="D4379" t="s">
        <v>4</v>
      </c>
      <c r="E4379" t="s">
        <v>3</v>
      </c>
      <c r="F4379" t="s">
        <v>8</v>
      </c>
      <c r="G4379" t="s">
        <v>9</v>
      </c>
      <c r="H4379">
        <v>118</v>
      </c>
      <c r="I4379" s="2">
        <v>824.82</v>
      </c>
      <c r="J4379" s="2">
        <v>354</v>
      </c>
    </row>
    <row r="4380" spans="1:10" x14ac:dyDescent="0.25">
      <c r="A4380">
        <v>2021</v>
      </c>
      <c r="B4380">
        <v>8</v>
      </c>
      <c r="C4380" t="s">
        <v>61</v>
      </c>
      <c r="D4380" t="s">
        <v>4</v>
      </c>
      <c r="E4380" t="s">
        <v>3</v>
      </c>
      <c r="F4380" t="s">
        <v>17</v>
      </c>
      <c r="G4380" t="s">
        <v>14</v>
      </c>
      <c r="H4380">
        <v>254</v>
      </c>
      <c r="I4380" s="2">
        <v>2791.46</v>
      </c>
      <c r="J4380" s="2">
        <v>254</v>
      </c>
    </row>
    <row r="4381" spans="1:10" x14ac:dyDescent="0.25">
      <c r="A4381">
        <v>2021</v>
      </c>
      <c r="B4381">
        <v>8</v>
      </c>
      <c r="C4381" t="s">
        <v>61</v>
      </c>
      <c r="D4381" t="s">
        <v>4</v>
      </c>
      <c r="E4381" t="s">
        <v>3</v>
      </c>
      <c r="F4381" t="s">
        <v>28</v>
      </c>
      <c r="G4381" t="s">
        <v>14</v>
      </c>
      <c r="H4381">
        <v>85</v>
      </c>
      <c r="I4381" s="2">
        <v>1274.1500000000001</v>
      </c>
      <c r="J4381" s="2">
        <v>340</v>
      </c>
    </row>
    <row r="4382" spans="1:10" x14ac:dyDescent="0.25">
      <c r="A4382">
        <v>2021</v>
      </c>
      <c r="B4382">
        <v>8</v>
      </c>
      <c r="C4382" t="s">
        <v>61</v>
      </c>
      <c r="D4382" t="s">
        <v>4</v>
      </c>
      <c r="E4382" t="s">
        <v>3</v>
      </c>
      <c r="F4382" t="s">
        <v>43</v>
      </c>
      <c r="G4382" t="s">
        <v>12</v>
      </c>
      <c r="H4382">
        <v>18</v>
      </c>
      <c r="I4382" s="2">
        <v>377.82</v>
      </c>
      <c r="J4382" s="2">
        <v>179.99999999999997</v>
      </c>
    </row>
    <row r="4383" spans="1:10" x14ac:dyDescent="0.25">
      <c r="A4383">
        <v>2021</v>
      </c>
      <c r="B4383">
        <v>8</v>
      </c>
      <c r="C4383" t="s">
        <v>61</v>
      </c>
      <c r="D4383" t="s">
        <v>4</v>
      </c>
      <c r="E4383" t="s">
        <v>3</v>
      </c>
      <c r="F4383" t="s">
        <v>44</v>
      </c>
      <c r="G4383" t="s">
        <v>7</v>
      </c>
      <c r="H4383">
        <v>75</v>
      </c>
      <c r="I4383" s="2">
        <v>899.25</v>
      </c>
      <c r="J4383" s="2">
        <v>225</v>
      </c>
    </row>
    <row r="4384" spans="1:10" x14ac:dyDescent="0.25">
      <c r="A4384">
        <v>2021</v>
      </c>
      <c r="B4384">
        <v>8</v>
      </c>
      <c r="C4384" t="s">
        <v>61</v>
      </c>
      <c r="D4384" t="s">
        <v>4</v>
      </c>
      <c r="E4384" t="s">
        <v>3</v>
      </c>
      <c r="F4384" t="s">
        <v>40</v>
      </c>
      <c r="G4384" t="s">
        <v>21</v>
      </c>
      <c r="H4384">
        <v>6</v>
      </c>
      <c r="I4384" s="2">
        <v>125.94</v>
      </c>
      <c r="J4384" s="2">
        <v>35.999999999999986</v>
      </c>
    </row>
    <row r="4385" spans="1:10" x14ac:dyDescent="0.25">
      <c r="A4385">
        <v>2021</v>
      </c>
      <c r="B4385">
        <v>8</v>
      </c>
      <c r="C4385" t="s">
        <v>61</v>
      </c>
      <c r="D4385" t="s">
        <v>4</v>
      </c>
      <c r="E4385" t="s">
        <v>3</v>
      </c>
      <c r="F4385" t="s">
        <v>32</v>
      </c>
      <c r="G4385" t="s">
        <v>9</v>
      </c>
      <c r="H4385">
        <v>29</v>
      </c>
      <c r="I4385" s="2">
        <v>318.70999999999998</v>
      </c>
      <c r="J4385" s="2">
        <v>145</v>
      </c>
    </row>
    <row r="4386" spans="1:10" x14ac:dyDescent="0.25">
      <c r="A4386">
        <v>2021</v>
      </c>
      <c r="B4386">
        <v>8</v>
      </c>
      <c r="C4386" t="s">
        <v>61</v>
      </c>
      <c r="D4386" t="s">
        <v>4</v>
      </c>
      <c r="E4386" t="s">
        <v>3</v>
      </c>
      <c r="F4386" t="s">
        <v>35</v>
      </c>
      <c r="G4386" t="s">
        <v>14</v>
      </c>
      <c r="H4386">
        <v>15</v>
      </c>
      <c r="I4386" s="2">
        <v>89.850000000000009</v>
      </c>
      <c r="J4386" s="2">
        <v>30</v>
      </c>
    </row>
    <row r="4387" spans="1:10" x14ac:dyDescent="0.25">
      <c r="A4387">
        <v>2021</v>
      </c>
      <c r="B4387">
        <v>8</v>
      </c>
      <c r="C4387" t="s">
        <v>61</v>
      </c>
      <c r="D4387" t="s">
        <v>4</v>
      </c>
      <c r="E4387" t="s">
        <v>3</v>
      </c>
      <c r="F4387" t="s">
        <v>31</v>
      </c>
      <c r="G4387" t="s">
        <v>12</v>
      </c>
      <c r="H4387">
        <v>24</v>
      </c>
      <c r="I4387" s="2">
        <v>479.76</v>
      </c>
      <c r="J4387" s="2">
        <v>143.99999999999994</v>
      </c>
    </row>
    <row r="4388" spans="1:10" x14ac:dyDescent="0.25">
      <c r="A4388">
        <v>2021</v>
      </c>
      <c r="B4388">
        <v>8</v>
      </c>
      <c r="C4388" t="s">
        <v>61</v>
      </c>
      <c r="D4388" t="s">
        <v>4</v>
      </c>
      <c r="E4388" t="s">
        <v>3</v>
      </c>
      <c r="F4388" t="s">
        <v>15</v>
      </c>
      <c r="G4388" t="s">
        <v>14</v>
      </c>
      <c r="H4388">
        <v>91</v>
      </c>
      <c r="I4388" s="2">
        <v>3639.09</v>
      </c>
      <c r="J4388" s="2">
        <v>455</v>
      </c>
    </row>
    <row r="4389" spans="1:10" x14ac:dyDescent="0.25">
      <c r="A4389">
        <v>2021</v>
      </c>
      <c r="B4389">
        <v>8</v>
      </c>
      <c r="C4389" t="s">
        <v>61</v>
      </c>
      <c r="D4389" t="s">
        <v>4</v>
      </c>
      <c r="E4389" t="s">
        <v>3</v>
      </c>
      <c r="F4389" t="s">
        <v>42</v>
      </c>
      <c r="G4389" t="s">
        <v>12</v>
      </c>
      <c r="H4389">
        <v>95</v>
      </c>
      <c r="I4389" s="2">
        <v>1519.05</v>
      </c>
      <c r="J4389" s="2">
        <v>190</v>
      </c>
    </row>
    <row r="4390" spans="1:10" x14ac:dyDescent="0.25">
      <c r="A4390">
        <v>2021</v>
      </c>
      <c r="B4390">
        <v>8</v>
      </c>
      <c r="C4390" t="s">
        <v>61</v>
      </c>
      <c r="D4390" t="s">
        <v>4</v>
      </c>
      <c r="E4390" t="s">
        <v>3</v>
      </c>
      <c r="F4390" t="s">
        <v>41</v>
      </c>
      <c r="G4390" t="s">
        <v>14</v>
      </c>
      <c r="H4390">
        <v>7</v>
      </c>
      <c r="I4390" s="2">
        <v>69.930000000000007</v>
      </c>
      <c r="J4390" s="2">
        <v>35</v>
      </c>
    </row>
    <row r="4391" spans="1:10" x14ac:dyDescent="0.25">
      <c r="A4391">
        <v>2021</v>
      </c>
      <c r="B4391">
        <v>8</v>
      </c>
      <c r="C4391" t="s">
        <v>61</v>
      </c>
      <c r="D4391" t="s">
        <v>4</v>
      </c>
      <c r="E4391" t="s">
        <v>3</v>
      </c>
      <c r="F4391" t="s">
        <v>10</v>
      </c>
      <c r="G4391" t="s">
        <v>7</v>
      </c>
      <c r="H4391">
        <v>57</v>
      </c>
      <c r="I4391" s="2">
        <v>1139.4299999999998</v>
      </c>
      <c r="J4391" s="2">
        <v>284.99999999999989</v>
      </c>
    </row>
    <row r="4392" spans="1:10" x14ac:dyDescent="0.25">
      <c r="A4392">
        <v>2021</v>
      </c>
      <c r="B4392">
        <v>8</v>
      </c>
      <c r="C4392" t="s">
        <v>61</v>
      </c>
      <c r="D4392" t="s">
        <v>4</v>
      </c>
      <c r="E4392" t="s">
        <v>3</v>
      </c>
      <c r="F4392" t="s">
        <v>27</v>
      </c>
      <c r="G4392" t="s">
        <v>12</v>
      </c>
      <c r="H4392">
        <v>80</v>
      </c>
      <c r="I4392" s="2">
        <v>239.20000000000002</v>
      </c>
      <c r="J4392" s="2">
        <v>80.000000000000014</v>
      </c>
    </row>
    <row r="4393" spans="1:10" x14ac:dyDescent="0.25">
      <c r="A4393">
        <v>2021</v>
      </c>
      <c r="B4393">
        <v>8</v>
      </c>
      <c r="C4393" t="s">
        <v>61</v>
      </c>
      <c r="D4393" t="s">
        <v>4</v>
      </c>
      <c r="E4393" t="s">
        <v>3</v>
      </c>
      <c r="F4393" t="s">
        <v>37</v>
      </c>
      <c r="G4393" t="s">
        <v>12</v>
      </c>
      <c r="H4393">
        <v>12</v>
      </c>
      <c r="I4393" s="2">
        <v>299.88</v>
      </c>
      <c r="J4393" s="2">
        <v>48</v>
      </c>
    </row>
    <row r="4394" spans="1:10" x14ac:dyDescent="0.25">
      <c r="A4394">
        <v>2021</v>
      </c>
      <c r="B4394">
        <v>8</v>
      </c>
      <c r="C4394" t="s">
        <v>61</v>
      </c>
      <c r="D4394" t="s">
        <v>4</v>
      </c>
      <c r="E4394" t="s">
        <v>3</v>
      </c>
      <c r="F4394" t="s">
        <v>11</v>
      </c>
      <c r="G4394" t="s">
        <v>12</v>
      </c>
      <c r="H4394">
        <v>1</v>
      </c>
      <c r="I4394" s="2">
        <v>4.99</v>
      </c>
      <c r="J4394" s="2">
        <v>1</v>
      </c>
    </row>
    <row r="4395" spans="1:10" x14ac:dyDescent="0.25">
      <c r="A4395">
        <v>2021</v>
      </c>
      <c r="B4395">
        <v>8</v>
      </c>
      <c r="C4395" t="s">
        <v>61</v>
      </c>
      <c r="D4395" t="s">
        <v>4</v>
      </c>
      <c r="E4395" t="s">
        <v>3</v>
      </c>
      <c r="F4395" t="s">
        <v>39</v>
      </c>
      <c r="G4395" t="s">
        <v>14</v>
      </c>
      <c r="H4395">
        <v>8</v>
      </c>
      <c r="I4395" s="2">
        <v>159.91999999999999</v>
      </c>
      <c r="J4395" s="2">
        <v>87.999999999999986</v>
      </c>
    </row>
    <row r="4396" spans="1:10" x14ac:dyDescent="0.25">
      <c r="A4396">
        <v>2021</v>
      </c>
      <c r="B4396">
        <v>8</v>
      </c>
      <c r="C4396" t="s">
        <v>61</v>
      </c>
      <c r="D4396" t="s">
        <v>4</v>
      </c>
      <c r="E4396" t="s">
        <v>3</v>
      </c>
      <c r="F4396" t="s">
        <v>26</v>
      </c>
      <c r="G4396" t="s">
        <v>9</v>
      </c>
      <c r="H4396">
        <v>137</v>
      </c>
      <c r="I4396" s="2">
        <v>2738.6299999999997</v>
      </c>
      <c r="J4396" s="2">
        <v>274</v>
      </c>
    </row>
    <row r="4397" spans="1:10" x14ac:dyDescent="0.25">
      <c r="A4397">
        <v>2021</v>
      </c>
      <c r="B4397">
        <v>8</v>
      </c>
      <c r="C4397" t="s">
        <v>61</v>
      </c>
      <c r="D4397" t="s">
        <v>4</v>
      </c>
      <c r="E4397" t="s">
        <v>3</v>
      </c>
      <c r="F4397" t="s">
        <v>6</v>
      </c>
      <c r="G4397" t="s">
        <v>7</v>
      </c>
      <c r="H4397">
        <v>28</v>
      </c>
      <c r="I4397" s="2">
        <v>251.72</v>
      </c>
      <c r="J4397" s="2">
        <v>28</v>
      </c>
    </row>
    <row r="4398" spans="1:10" x14ac:dyDescent="0.25">
      <c r="A4398">
        <v>2021</v>
      </c>
      <c r="B4398">
        <v>8</v>
      </c>
      <c r="C4398" t="s">
        <v>61</v>
      </c>
      <c r="D4398" t="s">
        <v>4</v>
      </c>
      <c r="E4398" t="s">
        <v>3</v>
      </c>
      <c r="F4398" t="s">
        <v>16</v>
      </c>
      <c r="G4398" t="s">
        <v>14</v>
      </c>
      <c r="H4398">
        <v>5</v>
      </c>
      <c r="I4398" s="2">
        <v>64.95</v>
      </c>
      <c r="J4398" s="2">
        <v>10</v>
      </c>
    </row>
    <row r="4399" spans="1:10" x14ac:dyDescent="0.25">
      <c r="A4399">
        <v>2021</v>
      </c>
      <c r="B4399">
        <v>8</v>
      </c>
      <c r="C4399" t="s">
        <v>57</v>
      </c>
      <c r="D4399" t="s">
        <v>48</v>
      </c>
      <c r="E4399" t="s">
        <v>3</v>
      </c>
      <c r="F4399" t="s">
        <v>13</v>
      </c>
      <c r="G4399" t="s">
        <v>14</v>
      </c>
      <c r="H4399">
        <v>32</v>
      </c>
      <c r="I4399" s="2">
        <v>511.68</v>
      </c>
      <c r="J4399" s="2">
        <v>192</v>
      </c>
    </row>
    <row r="4400" spans="1:10" x14ac:dyDescent="0.25">
      <c r="A4400">
        <v>2021</v>
      </c>
      <c r="B4400">
        <v>8</v>
      </c>
      <c r="C4400" t="s">
        <v>57</v>
      </c>
      <c r="D4400" t="s">
        <v>48</v>
      </c>
      <c r="E4400" t="s">
        <v>3</v>
      </c>
      <c r="F4400" t="s">
        <v>24</v>
      </c>
      <c r="G4400" t="s">
        <v>14</v>
      </c>
      <c r="H4400">
        <v>52</v>
      </c>
      <c r="I4400" s="2">
        <v>675.48</v>
      </c>
      <c r="J4400" s="2">
        <v>156</v>
      </c>
    </row>
    <row r="4401" spans="1:10" x14ac:dyDescent="0.25">
      <c r="A4401">
        <v>2021</v>
      </c>
      <c r="B4401">
        <v>8</v>
      </c>
      <c r="C4401" t="s">
        <v>57</v>
      </c>
      <c r="D4401" t="s">
        <v>48</v>
      </c>
      <c r="E4401" t="s">
        <v>3</v>
      </c>
      <c r="F4401" t="s">
        <v>34</v>
      </c>
      <c r="G4401" t="s">
        <v>12</v>
      </c>
      <c r="H4401">
        <v>147</v>
      </c>
      <c r="I4401" s="2">
        <v>586.53000000000009</v>
      </c>
      <c r="J4401" s="2">
        <v>294</v>
      </c>
    </row>
    <row r="4402" spans="1:10" x14ac:dyDescent="0.25">
      <c r="A4402">
        <v>2021</v>
      </c>
      <c r="B4402">
        <v>8</v>
      </c>
      <c r="C4402" t="s">
        <v>57</v>
      </c>
      <c r="D4402" t="s">
        <v>48</v>
      </c>
      <c r="E4402" t="s">
        <v>3</v>
      </c>
      <c r="F4402" t="s">
        <v>20</v>
      </c>
      <c r="G4402" t="s">
        <v>21</v>
      </c>
      <c r="H4402">
        <v>122</v>
      </c>
      <c r="I4402" s="2">
        <v>1828.78</v>
      </c>
      <c r="J4402" s="2">
        <v>976</v>
      </c>
    </row>
    <row r="4403" spans="1:10" x14ac:dyDescent="0.25">
      <c r="A4403">
        <v>2021</v>
      </c>
      <c r="B4403">
        <v>8</v>
      </c>
      <c r="C4403" t="s">
        <v>57</v>
      </c>
      <c r="D4403" t="s">
        <v>48</v>
      </c>
      <c r="E4403" t="s">
        <v>3</v>
      </c>
      <c r="F4403" t="s">
        <v>25</v>
      </c>
      <c r="G4403" t="s">
        <v>7</v>
      </c>
      <c r="H4403">
        <v>24</v>
      </c>
      <c r="I4403" s="2">
        <v>383.76</v>
      </c>
      <c r="J4403" s="2">
        <v>96</v>
      </c>
    </row>
    <row r="4404" spans="1:10" x14ac:dyDescent="0.25">
      <c r="A4404">
        <v>2021</v>
      </c>
      <c r="B4404">
        <v>8</v>
      </c>
      <c r="C4404" t="s">
        <v>57</v>
      </c>
      <c r="D4404" t="s">
        <v>48</v>
      </c>
      <c r="E4404" t="s">
        <v>3</v>
      </c>
      <c r="F4404" t="s">
        <v>8</v>
      </c>
      <c r="G4404" t="s">
        <v>9</v>
      </c>
      <c r="H4404">
        <v>267</v>
      </c>
      <c r="I4404" s="2">
        <v>1866.3300000000002</v>
      </c>
      <c r="J4404" s="2">
        <v>801</v>
      </c>
    </row>
    <row r="4405" spans="1:10" x14ac:dyDescent="0.25">
      <c r="A4405">
        <v>2021</v>
      </c>
      <c r="B4405">
        <v>8</v>
      </c>
      <c r="C4405" t="s">
        <v>57</v>
      </c>
      <c r="D4405" t="s">
        <v>48</v>
      </c>
      <c r="E4405" t="s">
        <v>3</v>
      </c>
      <c r="F4405" t="s">
        <v>17</v>
      </c>
      <c r="G4405" t="s">
        <v>14</v>
      </c>
      <c r="H4405">
        <v>74</v>
      </c>
      <c r="I4405" s="2">
        <v>813.26</v>
      </c>
      <c r="J4405" s="2">
        <v>74</v>
      </c>
    </row>
    <row r="4406" spans="1:10" x14ac:dyDescent="0.25">
      <c r="A4406">
        <v>2021</v>
      </c>
      <c r="B4406">
        <v>8</v>
      </c>
      <c r="C4406" t="s">
        <v>57</v>
      </c>
      <c r="D4406" t="s">
        <v>48</v>
      </c>
      <c r="E4406" t="s">
        <v>3</v>
      </c>
      <c r="F4406" t="s">
        <v>28</v>
      </c>
      <c r="G4406" t="s">
        <v>14</v>
      </c>
      <c r="H4406">
        <v>73</v>
      </c>
      <c r="I4406" s="2">
        <v>1094.27</v>
      </c>
      <c r="J4406" s="2">
        <v>292</v>
      </c>
    </row>
    <row r="4407" spans="1:10" x14ac:dyDescent="0.25">
      <c r="A4407">
        <v>2021</v>
      </c>
      <c r="B4407">
        <v>8</v>
      </c>
      <c r="C4407" t="s">
        <v>57</v>
      </c>
      <c r="D4407" t="s">
        <v>48</v>
      </c>
      <c r="E4407" t="s">
        <v>3</v>
      </c>
      <c r="F4407" t="s">
        <v>43</v>
      </c>
      <c r="G4407" t="s">
        <v>12</v>
      </c>
      <c r="H4407">
        <v>15</v>
      </c>
      <c r="I4407" s="2">
        <v>314.84999999999997</v>
      </c>
      <c r="J4407" s="2">
        <v>149.99999999999997</v>
      </c>
    </row>
    <row r="4408" spans="1:10" x14ac:dyDescent="0.25">
      <c r="A4408">
        <v>2021</v>
      </c>
      <c r="B4408">
        <v>8</v>
      </c>
      <c r="C4408" t="s">
        <v>57</v>
      </c>
      <c r="D4408" t="s">
        <v>48</v>
      </c>
      <c r="E4408" t="s">
        <v>3</v>
      </c>
      <c r="F4408" t="s">
        <v>44</v>
      </c>
      <c r="G4408" t="s">
        <v>7</v>
      </c>
      <c r="H4408">
        <v>47</v>
      </c>
      <c r="I4408" s="2">
        <v>563.53</v>
      </c>
      <c r="J4408" s="2">
        <v>141</v>
      </c>
    </row>
    <row r="4409" spans="1:10" x14ac:dyDescent="0.25">
      <c r="A4409">
        <v>2021</v>
      </c>
      <c r="B4409">
        <v>8</v>
      </c>
      <c r="C4409" t="s">
        <v>57</v>
      </c>
      <c r="D4409" t="s">
        <v>48</v>
      </c>
      <c r="E4409" t="s">
        <v>3</v>
      </c>
      <c r="F4409" t="s">
        <v>40</v>
      </c>
      <c r="G4409" t="s">
        <v>21</v>
      </c>
      <c r="H4409">
        <v>28</v>
      </c>
      <c r="I4409" s="2">
        <v>587.71999999999991</v>
      </c>
      <c r="J4409" s="2">
        <v>167.99999999999994</v>
      </c>
    </row>
    <row r="4410" spans="1:10" x14ac:dyDescent="0.25">
      <c r="A4410">
        <v>2021</v>
      </c>
      <c r="B4410">
        <v>8</v>
      </c>
      <c r="C4410" t="s">
        <v>57</v>
      </c>
      <c r="D4410" t="s">
        <v>48</v>
      </c>
      <c r="E4410" t="s">
        <v>3</v>
      </c>
      <c r="F4410" t="s">
        <v>32</v>
      </c>
      <c r="G4410" t="s">
        <v>9</v>
      </c>
      <c r="H4410">
        <v>31</v>
      </c>
      <c r="I4410" s="2">
        <v>340.69</v>
      </c>
      <c r="J4410" s="2">
        <v>155</v>
      </c>
    </row>
    <row r="4411" spans="1:10" x14ac:dyDescent="0.25">
      <c r="A4411">
        <v>2021</v>
      </c>
      <c r="B4411">
        <v>8</v>
      </c>
      <c r="C4411" t="s">
        <v>57</v>
      </c>
      <c r="D4411" t="s">
        <v>48</v>
      </c>
      <c r="E4411" t="s">
        <v>3</v>
      </c>
      <c r="F4411" t="s">
        <v>35</v>
      </c>
      <c r="G4411" t="s">
        <v>14</v>
      </c>
      <c r="H4411">
        <v>55</v>
      </c>
      <c r="I4411" s="2">
        <v>329.45</v>
      </c>
      <c r="J4411" s="2">
        <v>110</v>
      </c>
    </row>
    <row r="4412" spans="1:10" x14ac:dyDescent="0.25">
      <c r="A4412">
        <v>2021</v>
      </c>
      <c r="B4412">
        <v>8</v>
      </c>
      <c r="C4412" t="s">
        <v>57</v>
      </c>
      <c r="D4412" t="s">
        <v>48</v>
      </c>
      <c r="E4412" t="s">
        <v>3</v>
      </c>
      <c r="F4412" t="s">
        <v>31</v>
      </c>
      <c r="G4412" t="s">
        <v>12</v>
      </c>
      <c r="H4412">
        <v>53</v>
      </c>
      <c r="I4412" s="2">
        <v>1059.47</v>
      </c>
      <c r="J4412" s="2">
        <v>317.99999999999989</v>
      </c>
    </row>
    <row r="4413" spans="1:10" x14ac:dyDescent="0.25">
      <c r="A4413">
        <v>2021</v>
      </c>
      <c r="B4413">
        <v>8</v>
      </c>
      <c r="C4413" t="s">
        <v>57</v>
      </c>
      <c r="D4413" t="s">
        <v>48</v>
      </c>
      <c r="E4413" t="s">
        <v>3</v>
      </c>
      <c r="F4413" t="s">
        <v>15</v>
      </c>
      <c r="G4413" t="s">
        <v>14</v>
      </c>
      <c r="H4413">
        <v>138</v>
      </c>
      <c r="I4413" s="2">
        <v>5518.62</v>
      </c>
      <c r="J4413" s="2">
        <v>690</v>
      </c>
    </row>
    <row r="4414" spans="1:10" x14ac:dyDescent="0.25">
      <c r="A4414">
        <v>2021</v>
      </c>
      <c r="B4414">
        <v>8</v>
      </c>
      <c r="C4414" t="s">
        <v>57</v>
      </c>
      <c r="D4414" t="s">
        <v>48</v>
      </c>
      <c r="E4414" t="s">
        <v>3</v>
      </c>
      <c r="F4414" t="s">
        <v>42</v>
      </c>
      <c r="G4414" t="s">
        <v>12</v>
      </c>
      <c r="H4414">
        <v>170</v>
      </c>
      <c r="I4414" s="2">
        <v>2718.3</v>
      </c>
      <c r="J4414" s="2">
        <v>340</v>
      </c>
    </row>
    <row r="4415" spans="1:10" x14ac:dyDescent="0.25">
      <c r="A4415">
        <v>2021</v>
      </c>
      <c r="B4415">
        <v>8</v>
      </c>
      <c r="C4415" t="s">
        <v>57</v>
      </c>
      <c r="D4415" t="s">
        <v>48</v>
      </c>
      <c r="E4415" t="s">
        <v>3</v>
      </c>
      <c r="F4415" t="s">
        <v>22</v>
      </c>
      <c r="G4415" t="s">
        <v>7</v>
      </c>
      <c r="H4415">
        <v>97</v>
      </c>
      <c r="I4415" s="2">
        <v>969.03</v>
      </c>
      <c r="J4415" s="2">
        <v>291</v>
      </c>
    </row>
    <row r="4416" spans="1:10" x14ac:dyDescent="0.25">
      <c r="A4416">
        <v>2021</v>
      </c>
      <c r="B4416">
        <v>8</v>
      </c>
      <c r="C4416" t="s">
        <v>57</v>
      </c>
      <c r="D4416" t="s">
        <v>48</v>
      </c>
      <c r="E4416" t="s">
        <v>3</v>
      </c>
      <c r="F4416" t="s">
        <v>41</v>
      </c>
      <c r="G4416" t="s">
        <v>14</v>
      </c>
      <c r="H4416">
        <v>33</v>
      </c>
      <c r="I4416" s="2">
        <v>329.67</v>
      </c>
      <c r="J4416" s="2">
        <v>165</v>
      </c>
    </row>
    <row r="4417" spans="1:10" x14ac:dyDescent="0.25">
      <c r="A4417">
        <v>2021</v>
      </c>
      <c r="B4417">
        <v>8</v>
      </c>
      <c r="C4417" t="s">
        <v>57</v>
      </c>
      <c r="D4417" t="s">
        <v>48</v>
      </c>
      <c r="E4417" t="s">
        <v>3</v>
      </c>
      <c r="F4417" t="s">
        <v>10</v>
      </c>
      <c r="G4417" t="s">
        <v>7</v>
      </c>
      <c r="H4417">
        <v>61</v>
      </c>
      <c r="I4417" s="2">
        <v>1219.3899999999999</v>
      </c>
      <c r="J4417" s="2">
        <v>304.99999999999989</v>
      </c>
    </row>
    <row r="4418" spans="1:10" x14ac:dyDescent="0.25">
      <c r="A4418">
        <v>2021</v>
      </c>
      <c r="B4418">
        <v>8</v>
      </c>
      <c r="C4418" t="s">
        <v>57</v>
      </c>
      <c r="D4418" t="s">
        <v>48</v>
      </c>
      <c r="E4418" t="s">
        <v>3</v>
      </c>
      <c r="F4418" t="s">
        <v>27</v>
      </c>
      <c r="G4418" t="s">
        <v>12</v>
      </c>
      <c r="H4418">
        <v>341</v>
      </c>
      <c r="I4418" s="2">
        <v>1019.59</v>
      </c>
      <c r="J4418" s="2">
        <v>341.00000000000006</v>
      </c>
    </row>
    <row r="4419" spans="1:10" x14ac:dyDescent="0.25">
      <c r="A4419">
        <v>2021</v>
      </c>
      <c r="B4419">
        <v>8</v>
      </c>
      <c r="C4419" t="s">
        <v>57</v>
      </c>
      <c r="D4419" t="s">
        <v>48</v>
      </c>
      <c r="E4419" t="s">
        <v>3</v>
      </c>
      <c r="F4419" t="s">
        <v>37</v>
      </c>
      <c r="G4419" t="s">
        <v>12</v>
      </c>
      <c r="H4419">
        <v>27</v>
      </c>
      <c r="I4419" s="2">
        <v>674.7299999999999</v>
      </c>
      <c r="J4419" s="2">
        <v>108</v>
      </c>
    </row>
    <row r="4420" spans="1:10" x14ac:dyDescent="0.25">
      <c r="A4420">
        <v>2021</v>
      </c>
      <c r="B4420">
        <v>8</v>
      </c>
      <c r="C4420" t="s">
        <v>57</v>
      </c>
      <c r="D4420" t="s">
        <v>48</v>
      </c>
      <c r="E4420" t="s">
        <v>3</v>
      </c>
      <c r="F4420" t="s">
        <v>11</v>
      </c>
      <c r="G4420" t="s">
        <v>12</v>
      </c>
      <c r="H4420">
        <v>77</v>
      </c>
      <c r="I4420" s="2">
        <v>384.23</v>
      </c>
      <c r="J4420" s="2">
        <v>77</v>
      </c>
    </row>
    <row r="4421" spans="1:10" x14ac:dyDescent="0.25">
      <c r="A4421">
        <v>2021</v>
      </c>
      <c r="B4421">
        <v>8</v>
      </c>
      <c r="C4421" t="s">
        <v>57</v>
      </c>
      <c r="D4421" t="s">
        <v>48</v>
      </c>
      <c r="E4421" t="s">
        <v>3</v>
      </c>
      <c r="F4421" t="s">
        <v>45</v>
      </c>
      <c r="G4421" t="s">
        <v>12</v>
      </c>
      <c r="H4421">
        <v>22</v>
      </c>
      <c r="I4421" s="2">
        <v>241.78</v>
      </c>
      <c r="J4421" s="2">
        <v>154</v>
      </c>
    </row>
    <row r="4422" spans="1:10" x14ac:dyDescent="0.25">
      <c r="A4422">
        <v>2021</v>
      </c>
      <c r="B4422">
        <v>8</v>
      </c>
      <c r="C4422" t="s">
        <v>57</v>
      </c>
      <c r="D4422" t="s">
        <v>48</v>
      </c>
      <c r="E4422" t="s">
        <v>3</v>
      </c>
      <c r="F4422" t="s">
        <v>39</v>
      </c>
      <c r="G4422" t="s">
        <v>14</v>
      </c>
      <c r="H4422">
        <v>42</v>
      </c>
      <c r="I4422" s="2">
        <v>839.57999999999993</v>
      </c>
      <c r="J4422" s="2">
        <v>461.99999999999994</v>
      </c>
    </row>
    <row r="4423" spans="1:10" x14ac:dyDescent="0.25">
      <c r="A4423">
        <v>2021</v>
      </c>
      <c r="B4423">
        <v>8</v>
      </c>
      <c r="C4423" t="s">
        <v>57</v>
      </c>
      <c r="D4423" t="s">
        <v>48</v>
      </c>
      <c r="E4423" t="s">
        <v>3</v>
      </c>
      <c r="F4423" t="s">
        <v>26</v>
      </c>
      <c r="G4423" t="s">
        <v>9</v>
      </c>
      <c r="H4423">
        <v>71</v>
      </c>
      <c r="I4423" s="2">
        <v>1419.29</v>
      </c>
      <c r="J4423" s="2">
        <v>142</v>
      </c>
    </row>
    <row r="4424" spans="1:10" x14ac:dyDescent="0.25">
      <c r="A4424">
        <v>2021</v>
      </c>
      <c r="B4424">
        <v>8</v>
      </c>
      <c r="C4424" t="s">
        <v>57</v>
      </c>
      <c r="D4424" t="s">
        <v>48</v>
      </c>
      <c r="E4424" t="s">
        <v>3</v>
      </c>
      <c r="F4424" t="s">
        <v>6</v>
      </c>
      <c r="G4424" t="s">
        <v>7</v>
      </c>
      <c r="H4424">
        <v>102</v>
      </c>
      <c r="I4424" s="2">
        <v>916.98</v>
      </c>
      <c r="J4424" s="2">
        <v>102</v>
      </c>
    </row>
    <row r="4425" spans="1:10" x14ac:dyDescent="0.25">
      <c r="A4425">
        <v>2021</v>
      </c>
      <c r="B4425">
        <v>8</v>
      </c>
      <c r="C4425" t="s">
        <v>57</v>
      </c>
      <c r="D4425" t="s">
        <v>48</v>
      </c>
      <c r="E4425" t="s">
        <v>3</v>
      </c>
      <c r="F4425" t="s">
        <v>16</v>
      </c>
      <c r="G4425" t="s">
        <v>14</v>
      </c>
      <c r="H4425">
        <v>6</v>
      </c>
      <c r="I4425" s="2">
        <v>77.94</v>
      </c>
      <c r="J4425" s="2">
        <v>12</v>
      </c>
    </row>
    <row r="4426" spans="1:10" x14ac:dyDescent="0.25">
      <c r="A4426">
        <v>2021</v>
      </c>
      <c r="B4426">
        <v>8</v>
      </c>
      <c r="C4426" t="s">
        <v>60</v>
      </c>
      <c r="D4426" t="s">
        <v>5</v>
      </c>
      <c r="E4426" t="s">
        <v>3</v>
      </c>
      <c r="F4426" t="s">
        <v>13</v>
      </c>
      <c r="G4426" t="s">
        <v>14</v>
      </c>
      <c r="H4426">
        <v>14</v>
      </c>
      <c r="I4426" s="2">
        <v>223.86</v>
      </c>
      <c r="J4426" s="2">
        <v>84</v>
      </c>
    </row>
    <row r="4427" spans="1:10" x14ac:dyDescent="0.25">
      <c r="A4427">
        <v>2021</v>
      </c>
      <c r="B4427">
        <v>8</v>
      </c>
      <c r="C4427" t="s">
        <v>60</v>
      </c>
      <c r="D4427" t="s">
        <v>5</v>
      </c>
      <c r="E4427" t="s">
        <v>3</v>
      </c>
      <c r="F4427" t="s">
        <v>24</v>
      </c>
      <c r="G4427" t="s">
        <v>14</v>
      </c>
      <c r="H4427">
        <v>21</v>
      </c>
      <c r="I4427" s="2">
        <v>272.79000000000002</v>
      </c>
      <c r="J4427" s="2">
        <v>63</v>
      </c>
    </row>
    <row r="4428" spans="1:10" x14ac:dyDescent="0.25">
      <c r="A4428">
        <v>2021</v>
      </c>
      <c r="B4428">
        <v>8</v>
      </c>
      <c r="C4428" t="s">
        <v>60</v>
      </c>
      <c r="D4428" t="s">
        <v>5</v>
      </c>
      <c r="E4428" t="s">
        <v>3</v>
      </c>
      <c r="F4428" t="s">
        <v>34</v>
      </c>
      <c r="G4428" t="s">
        <v>12</v>
      </c>
      <c r="H4428">
        <v>51</v>
      </c>
      <c r="I4428" s="2">
        <v>203.49</v>
      </c>
      <c r="J4428" s="2">
        <v>102</v>
      </c>
    </row>
    <row r="4429" spans="1:10" x14ac:dyDescent="0.25">
      <c r="A4429">
        <v>2021</v>
      </c>
      <c r="B4429">
        <v>8</v>
      </c>
      <c r="C4429" t="s">
        <v>60</v>
      </c>
      <c r="D4429" t="s">
        <v>5</v>
      </c>
      <c r="E4429" t="s">
        <v>3</v>
      </c>
      <c r="F4429" t="s">
        <v>18</v>
      </c>
      <c r="G4429" t="s">
        <v>9</v>
      </c>
      <c r="H4429">
        <v>1</v>
      </c>
      <c r="I4429" s="2">
        <v>12.99</v>
      </c>
      <c r="J4429" s="2">
        <v>3</v>
      </c>
    </row>
    <row r="4430" spans="1:10" x14ac:dyDescent="0.25">
      <c r="A4430">
        <v>2021</v>
      </c>
      <c r="B4430">
        <v>8</v>
      </c>
      <c r="C4430" t="s">
        <v>60</v>
      </c>
      <c r="D4430" t="s">
        <v>5</v>
      </c>
      <c r="E4430" t="s">
        <v>3</v>
      </c>
      <c r="F4430" t="s">
        <v>20</v>
      </c>
      <c r="G4430" t="s">
        <v>21</v>
      </c>
      <c r="H4430">
        <v>59</v>
      </c>
      <c r="I4430" s="2">
        <v>884.41</v>
      </c>
      <c r="J4430" s="2">
        <v>472</v>
      </c>
    </row>
    <row r="4431" spans="1:10" x14ac:dyDescent="0.25">
      <c r="A4431">
        <v>2021</v>
      </c>
      <c r="B4431">
        <v>8</v>
      </c>
      <c r="C4431" t="s">
        <v>60</v>
      </c>
      <c r="D4431" t="s">
        <v>5</v>
      </c>
      <c r="E4431" t="s">
        <v>3</v>
      </c>
      <c r="F4431" t="s">
        <v>8</v>
      </c>
      <c r="G4431" t="s">
        <v>9</v>
      </c>
      <c r="H4431">
        <v>134</v>
      </c>
      <c r="I4431" s="2">
        <v>936.66000000000008</v>
      </c>
      <c r="J4431" s="2">
        <v>402</v>
      </c>
    </row>
    <row r="4432" spans="1:10" x14ac:dyDescent="0.25">
      <c r="A4432">
        <v>2021</v>
      </c>
      <c r="B4432">
        <v>8</v>
      </c>
      <c r="C4432" t="s">
        <v>60</v>
      </c>
      <c r="D4432" t="s">
        <v>5</v>
      </c>
      <c r="E4432" t="s">
        <v>3</v>
      </c>
      <c r="F4432" t="s">
        <v>17</v>
      </c>
      <c r="G4432" t="s">
        <v>14</v>
      </c>
      <c r="H4432">
        <v>90</v>
      </c>
      <c r="I4432" s="2">
        <v>989.1</v>
      </c>
      <c r="J4432" s="2">
        <v>90</v>
      </c>
    </row>
    <row r="4433" spans="1:10" x14ac:dyDescent="0.25">
      <c r="A4433">
        <v>2021</v>
      </c>
      <c r="B4433">
        <v>8</v>
      </c>
      <c r="C4433" t="s">
        <v>60</v>
      </c>
      <c r="D4433" t="s">
        <v>5</v>
      </c>
      <c r="E4433" t="s">
        <v>3</v>
      </c>
      <c r="F4433" t="s">
        <v>28</v>
      </c>
      <c r="G4433" t="s">
        <v>14</v>
      </c>
      <c r="H4433">
        <v>36</v>
      </c>
      <c r="I4433" s="2">
        <v>539.64</v>
      </c>
      <c r="J4433" s="2">
        <v>144</v>
      </c>
    </row>
    <row r="4434" spans="1:10" x14ac:dyDescent="0.25">
      <c r="A4434">
        <v>2021</v>
      </c>
      <c r="B4434">
        <v>8</v>
      </c>
      <c r="C4434" t="s">
        <v>60</v>
      </c>
      <c r="D4434" t="s">
        <v>5</v>
      </c>
      <c r="E4434" t="s">
        <v>3</v>
      </c>
      <c r="F4434" t="s">
        <v>43</v>
      </c>
      <c r="G4434" t="s">
        <v>12</v>
      </c>
      <c r="H4434">
        <v>37</v>
      </c>
      <c r="I4434" s="2">
        <v>776.63</v>
      </c>
      <c r="J4434" s="2">
        <v>369.99999999999994</v>
      </c>
    </row>
    <row r="4435" spans="1:10" x14ac:dyDescent="0.25">
      <c r="A4435">
        <v>2021</v>
      </c>
      <c r="B4435">
        <v>8</v>
      </c>
      <c r="C4435" t="s">
        <v>60</v>
      </c>
      <c r="D4435" t="s">
        <v>5</v>
      </c>
      <c r="E4435" t="s">
        <v>3</v>
      </c>
      <c r="F4435" t="s">
        <v>44</v>
      </c>
      <c r="G4435" t="s">
        <v>7</v>
      </c>
      <c r="H4435">
        <v>16</v>
      </c>
      <c r="I4435" s="2">
        <v>191.84</v>
      </c>
      <c r="J4435" s="2">
        <v>48</v>
      </c>
    </row>
    <row r="4436" spans="1:10" x14ac:dyDescent="0.25">
      <c r="A4436">
        <v>2021</v>
      </c>
      <c r="B4436">
        <v>8</v>
      </c>
      <c r="C4436" t="s">
        <v>60</v>
      </c>
      <c r="D4436" t="s">
        <v>5</v>
      </c>
      <c r="E4436" t="s">
        <v>3</v>
      </c>
      <c r="F4436" t="s">
        <v>40</v>
      </c>
      <c r="G4436" t="s">
        <v>21</v>
      </c>
      <c r="H4436">
        <v>37</v>
      </c>
      <c r="I4436" s="2">
        <v>776.63</v>
      </c>
      <c r="J4436" s="2">
        <v>221.99999999999994</v>
      </c>
    </row>
    <row r="4437" spans="1:10" x14ac:dyDescent="0.25">
      <c r="A4437">
        <v>2021</v>
      </c>
      <c r="B4437">
        <v>8</v>
      </c>
      <c r="C4437" t="s">
        <v>60</v>
      </c>
      <c r="D4437" t="s">
        <v>5</v>
      </c>
      <c r="E4437" t="s">
        <v>3</v>
      </c>
      <c r="F4437" t="s">
        <v>32</v>
      </c>
      <c r="G4437" t="s">
        <v>9</v>
      </c>
      <c r="H4437">
        <v>105</v>
      </c>
      <c r="I4437" s="2">
        <v>1153.95</v>
      </c>
      <c r="J4437" s="2">
        <v>525</v>
      </c>
    </row>
    <row r="4438" spans="1:10" x14ac:dyDescent="0.25">
      <c r="A4438">
        <v>2021</v>
      </c>
      <c r="B4438">
        <v>8</v>
      </c>
      <c r="C4438" t="s">
        <v>60</v>
      </c>
      <c r="D4438" t="s">
        <v>5</v>
      </c>
      <c r="E4438" t="s">
        <v>3</v>
      </c>
      <c r="F4438" t="s">
        <v>35</v>
      </c>
      <c r="G4438" t="s">
        <v>14</v>
      </c>
      <c r="H4438">
        <v>20</v>
      </c>
      <c r="I4438" s="2">
        <v>119.80000000000001</v>
      </c>
      <c r="J4438" s="2">
        <v>40</v>
      </c>
    </row>
    <row r="4439" spans="1:10" x14ac:dyDescent="0.25">
      <c r="A4439">
        <v>2021</v>
      </c>
      <c r="B4439">
        <v>8</v>
      </c>
      <c r="C4439" t="s">
        <v>60</v>
      </c>
      <c r="D4439" t="s">
        <v>5</v>
      </c>
      <c r="E4439" t="s">
        <v>3</v>
      </c>
      <c r="F4439" t="s">
        <v>31</v>
      </c>
      <c r="G4439" t="s">
        <v>12</v>
      </c>
      <c r="H4439">
        <v>16</v>
      </c>
      <c r="I4439" s="2">
        <v>319.83999999999997</v>
      </c>
      <c r="J4439" s="2">
        <v>95.999999999999972</v>
      </c>
    </row>
    <row r="4440" spans="1:10" x14ac:dyDescent="0.25">
      <c r="A4440">
        <v>2021</v>
      </c>
      <c r="B4440">
        <v>8</v>
      </c>
      <c r="C4440" t="s">
        <v>60</v>
      </c>
      <c r="D4440" t="s">
        <v>5</v>
      </c>
      <c r="E4440" t="s">
        <v>3</v>
      </c>
      <c r="F4440" t="s">
        <v>15</v>
      </c>
      <c r="G4440" t="s">
        <v>14</v>
      </c>
      <c r="H4440">
        <v>63</v>
      </c>
      <c r="I4440" s="2">
        <v>2519.3700000000003</v>
      </c>
      <c r="J4440" s="2">
        <v>315</v>
      </c>
    </row>
    <row r="4441" spans="1:10" x14ac:dyDescent="0.25">
      <c r="A4441">
        <v>2021</v>
      </c>
      <c r="B4441">
        <v>8</v>
      </c>
      <c r="C4441" t="s">
        <v>60</v>
      </c>
      <c r="D4441" t="s">
        <v>5</v>
      </c>
      <c r="E4441" t="s">
        <v>3</v>
      </c>
      <c r="F4441" t="s">
        <v>42</v>
      </c>
      <c r="G4441" t="s">
        <v>12</v>
      </c>
      <c r="H4441">
        <v>28</v>
      </c>
      <c r="I4441" s="2">
        <v>447.72</v>
      </c>
      <c r="J4441" s="2">
        <v>56</v>
      </c>
    </row>
    <row r="4442" spans="1:10" x14ac:dyDescent="0.25">
      <c r="A4442">
        <v>2021</v>
      </c>
      <c r="B4442">
        <v>8</v>
      </c>
      <c r="C4442" t="s">
        <v>60</v>
      </c>
      <c r="D4442" t="s">
        <v>5</v>
      </c>
      <c r="E4442" t="s">
        <v>3</v>
      </c>
      <c r="F4442" t="s">
        <v>22</v>
      </c>
      <c r="G4442" t="s">
        <v>7</v>
      </c>
      <c r="H4442">
        <v>12</v>
      </c>
      <c r="I4442" s="2">
        <v>119.88</v>
      </c>
      <c r="J4442" s="2">
        <v>36</v>
      </c>
    </row>
    <row r="4443" spans="1:10" x14ac:dyDescent="0.25">
      <c r="A4443">
        <v>2021</v>
      </c>
      <c r="B4443">
        <v>8</v>
      </c>
      <c r="C4443" t="s">
        <v>60</v>
      </c>
      <c r="D4443" t="s">
        <v>5</v>
      </c>
      <c r="E4443" t="s">
        <v>3</v>
      </c>
      <c r="F4443" t="s">
        <v>41</v>
      </c>
      <c r="G4443" t="s">
        <v>14</v>
      </c>
      <c r="H4443">
        <v>44</v>
      </c>
      <c r="I4443" s="2">
        <v>439.56</v>
      </c>
      <c r="J4443" s="2">
        <v>220</v>
      </c>
    </row>
    <row r="4444" spans="1:10" x14ac:dyDescent="0.25">
      <c r="A4444">
        <v>2021</v>
      </c>
      <c r="B4444">
        <v>8</v>
      </c>
      <c r="C4444" t="s">
        <v>60</v>
      </c>
      <c r="D4444" t="s">
        <v>5</v>
      </c>
      <c r="E4444" t="s">
        <v>3</v>
      </c>
      <c r="F4444" t="s">
        <v>10</v>
      </c>
      <c r="G4444" t="s">
        <v>7</v>
      </c>
      <c r="H4444">
        <v>20</v>
      </c>
      <c r="I4444" s="2">
        <v>399.79999999999995</v>
      </c>
      <c r="J4444" s="2">
        <v>99.999999999999972</v>
      </c>
    </row>
    <row r="4445" spans="1:10" x14ac:dyDescent="0.25">
      <c r="A4445">
        <v>2021</v>
      </c>
      <c r="B4445">
        <v>8</v>
      </c>
      <c r="C4445" t="s">
        <v>60</v>
      </c>
      <c r="D4445" t="s">
        <v>5</v>
      </c>
      <c r="E4445" t="s">
        <v>3</v>
      </c>
      <c r="F4445" t="s">
        <v>27</v>
      </c>
      <c r="G4445" t="s">
        <v>12</v>
      </c>
      <c r="H4445">
        <v>115</v>
      </c>
      <c r="I4445" s="2">
        <v>343.85</v>
      </c>
      <c r="J4445" s="2">
        <v>115.00000000000003</v>
      </c>
    </row>
    <row r="4446" spans="1:10" x14ac:dyDescent="0.25">
      <c r="A4446">
        <v>2021</v>
      </c>
      <c r="B4446">
        <v>8</v>
      </c>
      <c r="C4446" t="s">
        <v>60</v>
      </c>
      <c r="D4446" t="s">
        <v>5</v>
      </c>
      <c r="E4446" t="s">
        <v>3</v>
      </c>
      <c r="F4446" t="s">
        <v>37</v>
      </c>
      <c r="G4446" t="s">
        <v>12</v>
      </c>
      <c r="H4446">
        <v>5</v>
      </c>
      <c r="I4446" s="2">
        <v>124.94999999999999</v>
      </c>
      <c r="J4446" s="2">
        <v>20</v>
      </c>
    </row>
    <row r="4447" spans="1:10" x14ac:dyDescent="0.25">
      <c r="A4447">
        <v>2021</v>
      </c>
      <c r="B4447">
        <v>8</v>
      </c>
      <c r="C4447" t="s">
        <v>60</v>
      </c>
      <c r="D4447" t="s">
        <v>5</v>
      </c>
      <c r="E4447" t="s">
        <v>3</v>
      </c>
      <c r="F4447" t="s">
        <v>11</v>
      </c>
      <c r="G4447" t="s">
        <v>12</v>
      </c>
      <c r="H4447">
        <v>37</v>
      </c>
      <c r="I4447" s="2">
        <v>184.63</v>
      </c>
      <c r="J4447" s="2">
        <v>37</v>
      </c>
    </row>
    <row r="4448" spans="1:10" x14ac:dyDescent="0.25">
      <c r="A4448">
        <v>2021</v>
      </c>
      <c r="B4448">
        <v>8</v>
      </c>
      <c r="C4448" t="s">
        <v>60</v>
      </c>
      <c r="D4448" t="s">
        <v>5</v>
      </c>
      <c r="E4448" t="s">
        <v>3</v>
      </c>
      <c r="F4448" t="s">
        <v>45</v>
      </c>
      <c r="G4448" t="s">
        <v>12</v>
      </c>
      <c r="H4448">
        <v>27</v>
      </c>
      <c r="I4448" s="2">
        <v>296.73</v>
      </c>
      <c r="J4448" s="2">
        <v>189</v>
      </c>
    </row>
    <row r="4449" spans="1:10" x14ac:dyDescent="0.25">
      <c r="A4449">
        <v>2021</v>
      </c>
      <c r="B4449">
        <v>8</v>
      </c>
      <c r="C4449" t="s">
        <v>60</v>
      </c>
      <c r="D4449" t="s">
        <v>5</v>
      </c>
      <c r="E4449" t="s">
        <v>3</v>
      </c>
      <c r="F4449" t="s">
        <v>26</v>
      </c>
      <c r="G4449" t="s">
        <v>9</v>
      </c>
      <c r="H4449">
        <v>11</v>
      </c>
      <c r="I4449" s="2">
        <v>219.89</v>
      </c>
      <c r="J4449" s="2">
        <v>22</v>
      </c>
    </row>
    <row r="4450" spans="1:10" x14ac:dyDescent="0.25">
      <c r="A4450">
        <v>2021</v>
      </c>
      <c r="B4450">
        <v>8</v>
      </c>
      <c r="C4450" t="s">
        <v>60</v>
      </c>
      <c r="D4450" t="s">
        <v>5</v>
      </c>
      <c r="E4450" t="s">
        <v>3</v>
      </c>
      <c r="F4450" t="s">
        <v>6</v>
      </c>
      <c r="G4450" t="s">
        <v>7</v>
      </c>
      <c r="H4450">
        <v>44</v>
      </c>
      <c r="I4450" s="2">
        <v>395.56</v>
      </c>
      <c r="J4450" s="2">
        <v>44</v>
      </c>
    </row>
    <row r="4451" spans="1:10" x14ac:dyDescent="0.25">
      <c r="A4451">
        <v>2021</v>
      </c>
      <c r="B4451">
        <v>8</v>
      </c>
      <c r="C4451" t="s">
        <v>60</v>
      </c>
      <c r="D4451" t="s">
        <v>5</v>
      </c>
      <c r="E4451" t="s">
        <v>3</v>
      </c>
      <c r="F4451" t="s">
        <v>23</v>
      </c>
      <c r="G4451" t="s">
        <v>21</v>
      </c>
      <c r="H4451">
        <v>9</v>
      </c>
      <c r="I4451" s="2">
        <v>233.91</v>
      </c>
      <c r="J4451" s="2">
        <v>45</v>
      </c>
    </row>
    <row r="4452" spans="1:10" x14ac:dyDescent="0.25">
      <c r="A4452">
        <v>2021</v>
      </c>
      <c r="B4452">
        <v>8</v>
      </c>
      <c r="C4452" t="s">
        <v>53</v>
      </c>
      <c r="D4452" t="s">
        <v>48</v>
      </c>
      <c r="E4452" t="s">
        <v>2</v>
      </c>
      <c r="F4452" t="s">
        <v>13</v>
      </c>
      <c r="G4452" t="s">
        <v>14</v>
      </c>
      <c r="H4452">
        <v>112</v>
      </c>
      <c r="I4452" s="2">
        <v>1790.88</v>
      </c>
      <c r="J4452" s="2">
        <v>672</v>
      </c>
    </row>
    <row r="4453" spans="1:10" x14ac:dyDescent="0.25">
      <c r="A4453">
        <v>2021</v>
      </c>
      <c r="B4453">
        <v>8</v>
      </c>
      <c r="C4453" t="s">
        <v>53</v>
      </c>
      <c r="D4453" t="s">
        <v>48</v>
      </c>
      <c r="E4453" t="s">
        <v>2</v>
      </c>
      <c r="F4453" t="s">
        <v>24</v>
      </c>
      <c r="G4453" t="s">
        <v>14</v>
      </c>
      <c r="H4453">
        <v>70</v>
      </c>
      <c r="I4453" s="2">
        <v>909.30000000000007</v>
      </c>
      <c r="J4453" s="2">
        <v>210</v>
      </c>
    </row>
    <row r="4454" spans="1:10" x14ac:dyDescent="0.25">
      <c r="A4454">
        <v>2021</v>
      </c>
      <c r="B4454">
        <v>8</v>
      </c>
      <c r="C4454" t="s">
        <v>53</v>
      </c>
      <c r="D4454" t="s">
        <v>48</v>
      </c>
      <c r="E4454" t="s">
        <v>2</v>
      </c>
      <c r="F4454" t="s">
        <v>34</v>
      </c>
      <c r="G4454" t="s">
        <v>12</v>
      </c>
      <c r="H4454">
        <v>81</v>
      </c>
      <c r="I4454" s="2">
        <v>323.19</v>
      </c>
      <c r="J4454" s="2">
        <v>162</v>
      </c>
    </row>
    <row r="4455" spans="1:10" x14ac:dyDescent="0.25">
      <c r="A4455">
        <v>2021</v>
      </c>
      <c r="B4455">
        <v>8</v>
      </c>
      <c r="C4455" t="s">
        <v>53</v>
      </c>
      <c r="D4455" t="s">
        <v>48</v>
      </c>
      <c r="E4455" t="s">
        <v>2</v>
      </c>
      <c r="F4455" t="s">
        <v>18</v>
      </c>
      <c r="G4455" t="s">
        <v>9</v>
      </c>
      <c r="H4455">
        <v>10</v>
      </c>
      <c r="I4455" s="2">
        <v>129.9</v>
      </c>
      <c r="J4455" s="2">
        <v>30</v>
      </c>
    </row>
    <row r="4456" spans="1:10" x14ac:dyDescent="0.25">
      <c r="A4456">
        <v>2021</v>
      </c>
      <c r="B4456">
        <v>8</v>
      </c>
      <c r="C4456" t="s">
        <v>53</v>
      </c>
      <c r="D4456" t="s">
        <v>48</v>
      </c>
      <c r="E4456" t="s">
        <v>2</v>
      </c>
      <c r="F4456" t="s">
        <v>20</v>
      </c>
      <c r="G4456" t="s">
        <v>21</v>
      </c>
      <c r="H4456">
        <v>3</v>
      </c>
      <c r="I4456" s="2">
        <v>44.97</v>
      </c>
      <c r="J4456" s="2">
        <v>24</v>
      </c>
    </row>
    <row r="4457" spans="1:10" x14ac:dyDescent="0.25">
      <c r="A4457">
        <v>2021</v>
      </c>
      <c r="B4457">
        <v>8</v>
      </c>
      <c r="C4457" t="s">
        <v>53</v>
      </c>
      <c r="D4457" t="s">
        <v>48</v>
      </c>
      <c r="E4457" t="s">
        <v>2</v>
      </c>
      <c r="F4457" t="s">
        <v>25</v>
      </c>
      <c r="G4457" t="s">
        <v>7</v>
      </c>
      <c r="H4457">
        <v>27</v>
      </c>
      <c r="I4457" s="2">
        <v>431.73</v>
      </c>
      <c r="J4457" s="2">
        <v>108</v>
      </c>
    </row>
    <row r="4458" spans="1:10" x14ac:dyDescent="0.25">
      <c r="A4458">
        <v>2021</v>
      </c>
      <c r="B4458">
        <v>8</v>
      </c>
      <c r="C4458" t="s">
        <v>53</v>
      </c>
      <c r="D4458" t="s">
        <v>48</v>
      </c>
      <c r="E4458" t="s">
        <v>2</v>
      </c>
      <c r="F4458" t="s">
        <v>8</v>
      </c>
      <c r="G4458" t="s">
        <v>9</v>
      </c>
      <c r="H4458">
        <v>19</v>
      </c>
      <c r="I4458" s="2">
        <v>132.81</v>
      </c>
      <c r="J4458" s="2">
        <v>57</v>
      </c>
    </row>
    <row r="4459" spans="1:10" x14ac:dyDescent="0.25">
      <c r="A4459">
        <v>2021</v>
      </c>
      <c r="B4459">
        <v>8</v>
      </c>
      <c r="C4459" t="s">
        <v>53</v>
      </c>
      <c r="D4459" t="s">
        <v>48</v>
      </c>
      <c r="E4459" t="s">
        <v>2</v>
      </c>
      <c r="F4459" t="s">
        <v>17</v>
      </c>
      <c r="G4459" t="s">
        <v>14</v>
      </c>
      <c r="H4459">
        <v>44</v>
      </c>
      <c r="I4459" s="2">
        <v>483.56</v>
      </c>
      <c r="J4459" s="2">
        <v>44</v>
      </c>
    </row>
    <row r="4460" spans="1:10" x14ac:dyDescent="0.25">
      <c r="A4460">
        <v>2021</v>
      </c>
      <c r="B4460">
        <v>8</v>
      </c>
      <c r="C4460" t="s">
        <v>53</v>
      </c>
      <c r="D4460" t="s">
        <v>48</v>
      </c>
      <c r="E4460" t="s">
        <v>2</v>
      </c>
      <c r="F4460" t="s">
        <v>28</v>
      </c>
      <c r="G4460" t="s">
        <v>14</v>
      </c>
      <c r="H4460">
        <v>47</v>
      </c>
      <c r="I4460" s="2">
        <v>704.53</v>
      </c>
      <c r="J4460" s="2">
        <v>188</v>
      </c>
    </row>
    <row r="4461" spans="1:10" x14ac:dyDescent="0.25">
      <c r="A4461">
        <v>2021</v>
      </c>
      <c r="B4461">
        <v>8</v>
      </c>
      <c r="C4461" t="s">
        <v>53</v>
      </c>
      <c r="D4461" t="s">
        <v>48</v>
      </c>
      <c r="E4461" t="s">
        <v>2</v>
      </c>
      <c r="F4461" t="s">
        <v>43</v>
      </c>
      <c r="G4461" t="s">
        <v>12</v>
      </c>
      <c r="H4461">
        <v>57</v>
      </c>
      <c r="I4461" s="2">
        <v>1196.4299999999998</v>
      </c>
      <c r="J4461" s="2">
        <v>569.99999999999989</v>
      </c>
    </row>
    <row r="4462" spans="1:10" x14ac:dyDescent="0.25">
      <c r="A4462">
        <v>2021</v>
      </c>
      <c r="B4462">
        <v>8</v>
      </c>
      <c r="C4462" t="s">
        <v>53</v>
      </c>
      <c r="D4462" t="s">
        <v>48</v>
      </c>
      <c r="E4462" t="s">
        <v>2</v>
      </c>
      <c r="F4462" t="s">
        <v>44</v>
      </c>
      <c r="G4462" t="s">
        <v>7</v>
      </c>
      <c r="H4462">
        <v>16</v>
      </c>
      <c r="I4462" s="2">
        <v>191.84</v>
      </c>
      <c r="J4462" s="2">
        <v>48</v>
      </c>
    </row>
    <row r="4463" spans="1:10" x14ac:dyDescent="0.25">
      <c r="A4463">
        <v>2021</v>
      </c>
      <c r="B4463">
        <v>8</v>
      </c>
      <c r="C4463" t="s">
        <v>53</v>
      </c>
      <c r="D4463" t="s">
        <v>48</v>
      </c>
      <c r="E4463" t="s">
        <v>2</v>
      </c>
      <c r="F4463" t="s">
        <v>40</v>
      </c>
      <c r="G4463" t="s">
        <v>21</v>
      </c>
      <c r="H4463">
        <v>32</v>
      </c>
      <c r="I4463" s="2">
        <v>671.68</v>
      </c>
      <c r="J4463" s="2">
        <v>191.99999999999994</v>
      </c>
    </row>
    <row r="4464" spans="1:10" x14ac:dyDescent="0.25">
      <c r="A4464">
        <v>2021</v>
      </c>
      <c r="B4464">
        <v>8</v>
      </c>
      <c r="C4464" t="s">
        <v>53</v>
      </c>
      <c r="D4464" t="s">
        <v>48</v>
      </c>
      <c r="E4464" t="s">
        <v>2</v>
      </c>
      <c r="F4464" t="s">
        <v>32</v>
      </c>
      <c r="G4464" t="s">
        <v>9</v>
      </c>
      <c r="H4464">
        <v>14</v>
      </c>
      <c r="I4464" s="2">
        <v>153.86000000000001</v>
      </c>
      <c r="J4464" s="2">
        <v>70</v>
      </c>
    </row>
    <row r="4465" spans="1:10" x14ac:dyDescent="0.25">
      <c r="A4465">
        <v>2021</v>
      </c>
      <c r="B4465">
        <v>8</v>
      </c>
      <c r="C4465" t="s">
        <v>53</v>
      </c>
      <c r="D4465" t="s">
        <v>48</v>
      </c>
      <c r="E4465" t="s">
        <v>2</v>
      </c>
      <c r="F4465" t="s">
        <v>35</v>
      </c>
      <c r="G4465" t="s">
        <v>14</v>
      </c>
      <c r="H4465">
        <v>10</v>
      </c>
      <c r="I4465" s="2">
        <v>59.900000000000006</v>
      </c>
      <c r="J4465" s="2">
        <v>20</v>
      </c>
    </row>
    <row r="4466" spans="1:10" x14ac:dyDescent="0.25">
      <c r="A4466">
        <v>2021</v>
      </c>
      <c r="B4466">
        <v>8</v>
      </c>
      <c r="C4466" t="s">
        <v>53</v>
      </c>
      <c r="D4466" t="s">
        <v>48</v>
      </c>
      <c r="E4466" t="s">
        <v>2</v>
      </c>
      <c r="F4466" t="s">
        <v>38</v>
      </c>
      <c r="G4466" t="s">
        <v>9</v>
      </c>
      <c r="H4466">
        <v>3</v>
      </c>
      <c r="I4466" s="2">
        <v>29.97</v>
      </c>
      <c r="J4466" s="2">
        <v>21</v>
      </c>
    </row>
    <row r="4467" spans="1:10" x14ac:dyDescent="0.25">
      <c r="A4467">
        <v>2021</v>
      </c>
      <c r="B4467">
        <v>8</v>
      </c>
      <c r="C4467" t="s">
        <v>53</v>
      </c>
      <c r="D4467" t="s">
        <v>48</v>
      </c>
      <c r="E4467" t="s">
        <v>2</v>
      </c>
      <c r="F4467" t="s">
        <v>31</v>
      </c>
      <c r="G4467" t="s">
        <v>12</v>
      </c>
      <c r="H4467">
        <v>56</v>
      </c>
      <c r="I4467" s="2">
        <v>1119.4399999999998</v>
      </c>
      <c r="J4467" s="2">
        <v>335.99999999999989</v>
      </c>
    </row>
    <row r="4468" spans="1:10" x14ac:dyDescent="0.25">
      <c r="A4468">
        <v>2021</v>
      </c>
      <c r="B4468">
        <v>8</v>
      </c>
      <c r="C4468" t="s">
        <v>53</v>
      </c>
      <c r="D4468" t="s">
        <v>48</v>
      </c>
      <c r="E4468" t="s">
        <v>2</v>
      </c>
      <c r="F4468" t="s">
        <v>15</v>
      </c>
      <c r="G4468" t="s">
        <v>14</v>
      </c>
      <c r="H4468">
        <v>76</v>
      </c>
      <c r="I4468" s="2">
        <v>3039.2400000000002</v>
      </c>
      <c r="J4468" s="2">
        <v>380</v>
      </c>
    </row>
    <row r="4469" spans="1:10" x14ac:dyDescent="0.25">
      <c r="A4469">
        <v>2021</v>
      </c>
      <c r="B4469">
        <v>8</v>
      </c>
      <c r="C4469" t="s">
        <v>53</v>
      </c>
      <c r="D4469" t="s">
        <v>48</v>
      </c>
      <c r="E4469" t="s">
        <v>2</v>
      </c>
      <c r="F4469" t="s">
        <v>42</v>
      </c>
      <c r="G4469" t="s">
        <v>12</v>
      </c>
      <c r="H4469">
        <v>70</v>
      </c>
      <c r="I4469" s="2">
        <v>1119.3</v>
      </c>
      <c r="J4469" s="2">
        <v>140</v>
      </c>
    </row>
    <row r="4470" spans="1:10" x14ac:dyDescent="0.25">
      <c r="A4470">
        <v>2021</v>
      </c>
      <c r="B4470">
        <v>8</v>
      </c>
      <c r="C4470" t="s">
        <v>53</v>
      </c>
      <c r="D4470" t="s">
        <v>48</v>
      </c>
      <c r="E4470" t="s">
        <v>2</v>
      </c>
      <c r="F4470" t="s">
        <v>22</v>
      </c>
      <c r="G4470" t="s">
        <v>7</v>
      </c>
      <c r="H4470">
        <v>108</v>
      </c>
      <c r="I4470" s="2">
        <v>1078.92</v>
      </c>
      <c r="J4470" s="2">
        <v>324</v>
      </c>
    </row>
    <row r="4471" spans="1:10" x14ac:dyDescent="0.25">
      <c r="A4471">
        <v>2021</v>
      </c>
      <c r="B4471">
        <v>8</v>
      </c>
      <c r="C4471" t="s">
        <v>53</v>
      </c>
      <c r="D4471" t="s">
        <v>48</v>
      </c>
      <c r="E4471" t="s">
        <v>2</v>
      </c>
      <c r="F4471" t="s">
        <v>19</v>
      </c>
      <c r="G4471" t="s">
        <v>9</v>
      </c>
      <c r="H4471">
        <v>6</v>
      </c>
      <c r="I4471" s="2">
        <v>119.94</v>
      </c>
      <c r="J4471" s="2">
        <v>35.999999999999986</v>
      </c>
    </row>
    <row r="4472" spans="1:10" x14ac:dyDescent="0.25">
      <c r="A4472">
        <v>2021</v>
      </c>
      <c r="B4472">
        <v>8</v>
      </c>
      <c r="C4472" t="s">
        <v>53</v>
      </c>
      <c r="D4472" t="s">
        <v>48</v>
      </c>
      <c r="E4472" t="s">
        <v>2</v>
      </c>
      <c r="F4472" t="s">
        <v>10</v>
      </c>
      <c r="G4472" t="s">
        <v>7</v>
      </c>
      <c r="H4472">
        <v>23</v>
      </c>
      <c r="I4472" s="2">
        <v>459.77</v>
      </c>
      <c r="J4472" s="2">
        <v>114.99999999999996</v>
      </c>
    </row>
    <row r="4473" spans="1:10" x14ac:dyDescent="0.25">
      <c r="A4473">
        <v>2021</v>
      </c>
      <c r="B4473">
        <v>8</v>
      </c>
      <c r="C4473" t="s">
        <v>53</v>
      </c>
      <c r="D4473" t="s">
        <v>48</v>
      </c>
      <c r="E4473" t="s">
        <v>2</v>
      </c>
      <c r="F4473" t="s">
        <v>27</v>
      </c>
      <c r="G4473" t="s">
        <v>12</v>
      </c>
      <c r="H4473">
        <v>107</v>
      </c>
      <c r="I4473" s="2">
        <v>319.93</v>
      </c>
      <c r="J4473" s="2">
        <v>107.00000000000003</v>
      </c>
    </row>
    <row r="4474" spans="1:10" x14ac:dyDescent="0.25">
      <c r="A4474">
        <v>2021</v>
      </c>
      <c r="B4474">
        <v>8</v>
      </c>
      <c r="C4474" t="s">
        <v>53</v>
      </c>
      <c r="D4474" t="s">
        <v>48</v>
      </c>
      <c r="E4474" t="s">
        <v>2</v>
      </c>
      <c r="F4474" t="s">
        <v>37</v>
      </c>
      <c r="G4474" t="s">
        <v>12</v>
      </c>
      <c r="H4474">
        <v>1</v>
      </c>
      <c r="I4474" s="2">
        <v>24.99</v>
      </c>
      <c r="J4474" s="2">
        <v>4</v>
      </c>
    </row>
    <row r="4475" spans="1:10" x14ac:dyDescent="0.25">
      <c r="A4475">
        <v>2021</v>
      </c>
      <c r="B4475">
        <v>8</v>
      </c>
      <c r="C4475" t="s">
        <v>53</v>
      </c>
      <c r="D4475" t="s">
        <v>48</v>
      </c>
      <c r="E4475" t="s">
        <v>2</v>
      </c>
      <c r="F4475" t="s">
        <v>45</v>
      </c>
      <c r="G4475" t="s">
        <v>12</v>
      </c>
      <c r="H4475">
        <v>27</v>
      </c>
      <c r="I4475" s="2">
        <v>296.73</v>
      </c>
      <c r="J4475" s="2">
        <v>189</v>
      </c>
    </row>
    <row r="4476" spans="1:10" x14ac:dyDescent="0.25">
      <c r="A4476">
        <v>2021</v>
      </c>
      <c r="B4476">
        <v>8</v>
      </c>
      <c r="C4476" t="s">
        <v>53</v>
      </c>
      <c r="D4476" t="s">
        <v>48</v>
      </c>
      <c r="E4476" t="s">
        <v>2</v>
      </c>
      <c r="F4476" t="s">
        <v>39</v>
      </c>
      <c r="G4476" t="s">
        <v>14</v>
      </c>
      <c r="H4476">
        <v>8</v>
      </c>
      <c r="I4476" s="2">
        <v>159.91999999999999</v>
      </c>
      <c r="J4476" s="2">
        <v>87.999999999999986</v>
      </c>
    </row>
    <row r="4477" spans="1:10" x14ac:dyDescent="0.25">
      <c r="A4477">
        <v>2021</v>
      </c>
      <c r="B4477">
        <v>8</v>
      </c>
      <c r="C4477" t="s">
        <v>53</v>
      </c>
      <c r="D4477" t="s">
        <v>48</v>
      </c>
      <c r="E4477" t="s">
        <v>2</v>
      </c>
      <c r="F4477" t="s">
        <v>26</v>
      </c>
      <c r="G4477" t="s">
        <v>9</v>
      </c>
      <c r="H4477">
        <v>21</v>
      </c>
      <c r="I4477" s="2">
        <v>419.78999999999996</v>
      </c>
      <c r="J4477" s="2">
        <v>42</v>
      </c>
    </row>
    <row r="4478" spans="1:10" x14ac:dyDescent="0.25">
      <c r="A4478">
        <v>2021</v>
      </c>
      <c r="B4478">
        <v>8</v>
      </c>
      <c r="C4478" t="s">
        <v>53</v>
      </c>
      <c r="D4478" t="s">
        <v>48</v>
      </c>
      <c r="E4478" t="s">
        <v>2</v>
      </c>
      <c r="F4478" t="s">
        <v>6</v>
      </c>
      <c r="G4478" t="s">
        <v>7</v>
      </c>
      <c r="H4478">
        <v>16</v>
      </c>
      <c r="I4478" s="2">
        <v>143.84</v>
      </c>
      <c r="J4478" s="2">
        <v>16</v>
      </c>
    </row>
    <row r="4479" spans="1:10" x14ac:dyDescent="0.25">
      <c r="A4479">
        <v>2021</v>
      </c>
      <c r="B4479">
        <v>8</v>
      </c>
      <c r="C4479" t="s">
        <v>53</v>
      </c>
      <c r="D4479" t="s">
        <v>48</v>
      </c>
      <c r="E4479" t="s">
        <v>2</v>
      </c>
      <c r="F4479" t="s">
        <v>36</v>
      </c>
      <c r="G4479" t="s">
        <v>7</v>
      </c>
      <c r="H4479">
        <v>3</v>
      </c>
      <c r="I4479" s="2">
        <v>44.97</v>
      </c>
      <c r="J4479" s="2">
        <v>9</v>
      </c>
    </row>
    <row r="4480" spans="1:10" x14ac:dyDescent="0.25">
      <c r="A4480">
        <v>2021</v>
      </c>
      <c r="B4480">
        <v>8</v>
      </c>
      <c r="C4480" t="s">
        <v>53</v>
      </c>
      <c r="D4480" t="s">
        <v>48</v>
      </c>
      <c r="E4480" t="s">
        <v>2</v>
      </c>
      <c r="F4480" t="s">
        <v>16</v>
      </c>
      <c r="G4480" t="s">
        <v>14</v>
      </c>
      <c r="H4480">
        <v>27</v>
      </c>
      <c r="I4480" s="2">
        <v>350.73</v>
      </c>
      <c r="J4480" s="2">
        <v>54</v>
      </c>
    </row>
    <row r="4481" spans="1:10" x14ac:dyDescent="0.25">
      <c r="A4481">
        <v>2021</v>
      </c>
      <c r="B4481">
        <v>8</v>
      </c>
      <c r="C4481" t="s">
        <v>53</v>
      </c>
      <c r="D4481" t="s">
        <v>48</v>
      </c>
      <c r="E4481" t="s">
        <v>2</v>
      </c>
      <c r="F4481" t="s">
        <v>23</v>
      </c>
      <c r="G4481" t="s">
        <v>21</v>
      </c>
      <c r="H4481">
        <v>37</v>
      </c>
      <c r="I4481" s="2">
        <v>961.63</v>
      </c>
      <c r="J4481" s="2">
        <v>185</v>
      </c>
    </row>
    <row r="4482" spans="1:10" x14ac:dyDescent="0.25">
      <c r="A4482">
        <v>2021</v>
      </c>
      <c r="B4482">
        <v>8</v>
      </c>
      <c r="C4482" t="s">
        <v>53</v>
      </c>
      <c r="D4482" t="s">
        <v>48</v>
      </c>
      <c r="E4482" t="s">
        <v>2</v>
      </c>
      <c r="F4482" t="s">
        <v>29</v>
      </c>
      <c r="G4482" t="s">
        <v>9</v>
      </c>
      <c r="H4482">
        <v>17</v>
      </c>
      <c r="I4482" s="2">
        <v>135.83000000000001</v>
      </c>
      <c r="J4482" s="2">
        <v>68</v>
      </c>
    </row>
    <row r="4483" spans="1:10" x14ac:dyDescent="0.25">
      <c r="A4483">
        <v>2021</v>
      </c>
      <c r="B4483">
        <v>8</v>
      </c>
      <c r="C4483" t="s">
        <v>54</v>
      </c>
      <c r="D4483" t="s">
        <v>48</v>
      </c>
      <c r="E4483" t="s">
        <v>1</v>
      </c>
      <c r="F4483" t="s">
        <v>13</v>
      </c>
      <c r="G4483" t="s">
        <v>14</v>
      </c>
      <c r="H4483">
        <v>35</v>
      </c>
      <c r="I4483" s="2">
        <v>559.65</v>
      </c>
      <c r="J4483" s="2">
        <v>210</v>
      </c>
    </row>
    <row r="4484" spans="1:10" x14ac:dyDescent="0.25">
      <c r="A4484">
        <v>2021</v>
      </c>
      <c r="B4484">
        <v>8</v>
      </c>
      <c r="C4484" t="s">
        <v>54</v>
      </c>
      <c r="D4484" t="s">
        <v>48</v>
      </c>
      <c r="E4484" t="s">
        <v>1</v>
      </c>
      <c r="F4484" t="s">
        <v>24</v>
      </c>
      <c r="G4484" t="s">
        <v>14</v>
      </c>
      <c r="H4484">
        <v>35</v>
      </c>
      <c r="I4484" s="2">
        <v>454.65000000000003</v>
      </c>
      <c r="J4484" s="2">
        <v>105</v>
      </c>
    </row>
    <row r="4485" spans="1:10" x14ac:dyDescent="0.25">
      <c r="A4485">
        <v>2021</v>
      </c>
      <c r="B4485">
        <v>8</v>
      </c>
      <c r="C4485" t="s">
        <v>54</v>
      </c>
      <c r="D4485" t="s">
        <v>48</v>
      </c>
      <c r="E4485" t="s">
        <v>1</v>
      </c>
      <c r="F4485" t="s">
        <v>34</v>
      </c>
      <c r="G4485" t="s">
        <v>12</v>
      </c>
      <c r="H4485">
        <v>36</v>
      </c>
      <c r="I4485" s="2">
        <v>143.64000000000001</v>
      </c>
      <c r="J4485" s="2">
        <v>72</v>
      </c>
    </row>
    <row r="4486" spans="1:10" x14ac:dyDescent="0.25">
      <c r="A4486">
        <v>2021</v>
      </c>
      <c r="B4486">
        <v>8</v>
      </c>
      <c r="C4486" t="s">
        <v>54</v>
      </c>
      <c r="D4486" t="s">
        <v>48</v>
      </c>
      <c r="E4486" t="s">
        <v>1</v>
      </c>
      <c r="F4486" t="s">
        <v>20</v>
      </c>
      <c r="G4486" t="s">
        <v>21</v>
      </c>
      <c r="H4486">
        <v>91</v>
      </c>
      <c r="I4486" s="2">
        <v>1364.09</v>
      </c>
      <c r="J4486" s="2">
        <v>728</v>
      </c>
    </row>
    <row r="4487" spans="1:10" x14ac:dyDescent="0.25">
      <c r="A4487">
        <v>2021</v>
      </c>
      <c r="B4487">
        <v>8</v>
      </c>
      <c r="C4487" t="s">
        <v>54</v>
      </c>
      <c r="D4487" t="s">
        <v>48</v>
      </c>
      <c r="E4487" t="s">
        <v>1</v>
      </c>
      <c r="F4487" t="s">
        <v>25</v>
      </c>
      <c r="G4487" t="s">
        <v>7</v>
      </c>
      <c r="H4487">
        <v>51</v>
      </c>
      <c r="I4487" s="2">
        <v>815.49</v>
      </c>
      <c r="J4487" s="2">
        <v>204</v>
      </c>
    </row>
    <row r="4488" spans="1:10" x14ac:dyDescent="0.25">
      <c r="A4488">
        <v>2021</v>
      </c>
      <c r="B4488">
        <v>8</v>
      </c>
      <c r="C4488" t="s">
        <v>54</v>
      </c>
      <c r="D4488" t="s">
        <v>48</v>
      </c>
      <c r="E4488" t="s">
        <v>1</v>
      </c>
      <c r="F4488" t="s">
        <v>8</v>
      </c>
      <c r="G4488" t="s">
        <v>9</v>
      </c>
      <c r="H4488">
        <v>55</v>
      </c>
      <c r="I4488" s="2">
        <v>384.45</v>
      </c>
      <c r="J4488" s="2">
        <v>165</v>
      </c>
    </row>
    <row r="4489" spans="1:10" x14ac:dyDescent="0.25">
      <c r="A4489">
        <v>2021</v>
      </c>
      <c r="B4489">
        <v>8</v>
      </c>
      <c r="C4489" t="s">
        <v>54</v>
      </c>
      <c r="D4489" t="s">
        <v>48</v>
      </c>
      <c r="E4489" t="s">
        <v>1</v>
      </c>
      <c r="F4489" t="s">
        <v>17</v>
      </c>
      <c r="G4489" t="s">
        <v>14</v>
      </c>
      <c r="H4489">
        <v>120</v>
      </c>
      <c r="I4489" s="2">
        <v>1318.8</v>
      </c>
      <c r="J4489" s="2">
        <v>120</v>
      </c>
    </row>
    <row r="4490" spans="1:10" x14ac:dyDescent="0.25">
      <c r="A4490">
        <v>2021</v>
      </c>
      <c r="B4490">
        <v>8</v>
      </c>
      <c r="C4490" t="s">
        <v>54</v>
      </c>
      <c r="D4490" t="s">
        <v>48</v>
      </c>
      <c r="E4490" t="s">
        <v>1</v>
      </c>
      <c r="F4490" t="s">
        <v>28</v>
      </c>
      <c r="G4490" t="s">
        <v>14</v>
      </c>
      <c r="H4490">
        <v>33</v>
      </c>
      <c r="I4490" s="2">
        <v>494.67</v>
      </c>
      <c r="J4490" s="2">
        <v>132</v>
      </c>
    </row>
    <row r="4491" spans="1:10" x14ac:dyDescent="0.25">
      <c r="A4491">
        <v>2021</v>
      </c>
      <c r="B4491">
        <v>8</v>
      </c>
      <c r="C4491" t="s">
        <v>54</v>
      </c>
      <c r="D4491" t="s">
        <v>48</v>
      </c>
      <c r="E4491" t="s">
        <v>1</v>
      </c>
      <c r="F4491" t="s">
        <v>40</v>
      </c>
      <c r="G4491" t="s">
        <v>21</v>
      </c>
      <c r="H4491">
        <v>15</v>
      </c>
      <c r="I4491" s="2">
        <v>314.84999999999997</v>
      </c>
      <c r="J4491" s="2">
        <v>89.999999999999972</v>
      </c>
    </row>
    <row r="4492" spans="1:10" x14ac:dyDescent="0.25">
      <c r="A4492">
        <v>2021</v>
      </c>
      <c r="B4492">
        <v>8</v>
      </c>
      <c r="C4492" t="s">
        <v>54</v>
      </c>
      <c r="D4492" t="s">
        <v>48</v>
      </c>
      <c r="E4492" t="s">
        <v>1</v>
      </c>
      <c r="F4492" t="s">
        <v>35</v>
      </c>
      <c r="G4492" t="s">
        <v>14</v>
      </c>
      <c r="H4492">
        <v>38</v>
      </c>
      <c r="I4492" s="2">
        <v>227.62</v>
      </c>
      <c r="J4492" s="2">
        <v>76</v>
      </c>
    </row>
    <row r="4493" spans="1:10" x14ac:dyDescent="0.25">
      <c r="A4493">
        <v>2021</v>
      </c>
      <c r="B4493">
        <v>8</v>
      </c>
      <c r="C4493" t="s">
        <v>54</v>
      </c>
      <c r="D4493" t="s">
        <v>48</v>
      </c>
      <c r="E4493" t="s">
        <v>1</v>
      </c>
      <c r="F4493" t="s">
        <v>31</v>
      </c>
      <c r="G4493" t="s">
        <v>12</v>
      </c>
      <c r="H4493">
        <v>9</v>
      </c>
      <c r="I4493" s="2">
        <v>179.91</v>
      </c>
      <c r="J4493" s="2">
        <v>53.999999999999986</v>
      </c>
    </row>
    <row r="4494" spans="1:10" x14ac:dyDescent="0.25">
      <c r="A4494">
        <v>2021</v>
      </c>
      <c r="B4494">
        <v>8</v>
      </c>
      <c r="C4494" t="s">
        <v>54</v>
      </c>
      <c r="D4494" t="s">
        <v>48</v>
      </c>
      <c r="E4494" t="s">
        <v>1</v>
      </c>
      <c r="F4494" t="s">
        <v>15</v>
      </c>
      <c r="G4494" t="s">
        <v>14</v>
      </c>
      <c r="H4494">
        <v>14</v>
      </c>
      <c r="I4494" s="2">
        <v>559.86</v>
      </c>
      <c r="J4494" s="2">
        <v>70</v>
      </c>
    </row>
    <row r="4495" spans="1:10" x14ac:dyDescent="0.25">
      <c r="A4495">
        <v>2021</v>
      </c>
      <c r="B4495">
        <v>8</v>
      </c>
      <c r="C4495" t="s">
        <v>54</v>
      </c>
      <c r="D4495" t="s">
        <v>48</v>
      </c>
      <c r="E4495" t="s">
        <v>1</v>
      </c>
      <c r="F4495" t="s">
        <v>42</v>
      </c>
      <c r="G4495" t="s">
        <v>12</v>
      </c>
      <c r="H4495">
        <v>28</v>
      </c>
      <c r="I4495" s="2">
        <v>447.72</v>
      </c>
      <c r="J4495" s="2">
        <v>56</v>
      </c>
    </row>
    <row r="4496" spans="1:10" x14ac:dyDescent="0.25">
      <c r="A4496">
        <v>2021</v>
      </c>
      <c r="B4496">
        <v>8</v>
      </c>
      <c r="C4496" t="s">
        <v>54</v>
      </c>
      <c r="D4496" t="s">
        <v>48</v>
      </c>
      <c r="E4496" t="s">
        <v>1</v>
      </c>
      <c r="F4496" t="s">
        <v>22</v>
      </c>
      <c r="G4496" t="s">
        <v>7</v>
      </c>
      <c r="H4496">
        <v>2</v>
      </c>
      <c r="I4496" s="2">
        <v>19.98</v>
      </c>
      <c r="J4496" s="2">
        <v>6</v>
      </c>
    </row>
    <row r="4497" spans="1:10" x14ac:dyDescent="0.25">
      <c r="A4497">
        <v>2021</v>
      </c>
      <c r="B4497">
        <v>8</v>
      </c>
      <c r="C4497" t="s">
        <v>54</v>
      </c>
      <c r="D4497" t="s">
        <v>48</v>
      </c>
      <c r="E4497" t="s">
        <v>1</v>
      </c>
      <c r="F4497" t="s">
        <v>41</v>
      </c>
      <c r="G4497" t="s">
        <v>14</v>
      </c>
      <c r="H4497">
        <v>30</v>
      </c>
      <c r="I4497" s="2">
        <v>299.7</v>
      </c>
      <c r="J4497" s="2">
        <v>150</v>
      </c>
    </row>
    <row r="4498" spans="1:10" x14ac:dyDescent="0.25">
      <c r="A4498">
        <v>2021</v>
      </c>
      <c r="B4498">
        <v>8</v>
      </c>
      <c r="C4498" t="s">
        <v>54</v>
      </c>
      <c r="D4498" t="s">
        <v>48</v>
      </c>
      <c r="E4498" t="s">
        <v>1</v>
      </c>
      <c r="F4498" t="s">
        <v>10</v>
      </c>
      <c r="G4498" t="s">
        <v>7</v>
      </c>
      <c r="H4498">
        <v>19</v>
      </c>
      <c r="I4498" s="2">
        <v>379.80999999999995</v>
      </c>
      <c r="J4498" s="2">
        <v>94.999999999999972</v>
      </c>
    </row>
    <row r="4499" spans="1:10" x14ac:dyDescent="0.25">
      <c r="A4499">
        <v>2021</v>
      </c>
      <c r="B4499">
        <v>8</v>
      </c>
      <c r="C4499" t="s">
        <v>54</v>
      </c>
      <c r="D4499" t="s">
        <v>48</v>
      </c>
      <c r="E4499" t="s">
        <v>1</v>
      </c>
      <c r="F4499" t="s">
        <v>27</v>
      </c>
      <c r="G4499" t="s">
        <v>12</v>
      </c>
      <c r="H4499">
        <v>50</v>
      </c>
      <c r="I4499" s="2">
        <v>149.5</v>
      </c>
      <c r="J4499" s="2">
        <v>50.000000000000014</v>
      </c>
    </row>
    <row r="4500" spans="1:10" x14ac:dyDescent="0.25">
      <c r="A4500">
        <v>2021</v>
      </c>
      <c r="B4500">
        <v>8</v>
      </c>
      <c r="C4500" t="s">
        <v>54</v>
      </c>
      <c r="D4500" t="s">
        <v>48</v>
      </c>
      <c r="E4500" t="s">
        <v>1</v>
      </c>
      <c r="F4500" t="s">
        <v>11</v>
      </c>
      <c r="G4500" t="s">
        <v>12</v>
      </c>
      <c r="H4500">
        <v>23</v>
      </c>
      <c r="I4500" s="2">
        <v>114.77000000000001</v>
      </c>
      <c r="J4500" s="2">
        <v>23</v>
      </c>
    </row>
    <row r="4501" spans="1:10" x14ac:dyDescent="0.25">
      <c r="A4501">
        <v>2021</v>
      </c>
      <c r="B4501">
        <v>8</v>
      </c>
      <c r="C4501" t="s">
        <v>54</v>
      </c>
      <c r="D4501" t="s">
        <v>48</v>
      </c>
      <c r="E4501" t="s">
        <v>1</v>
      </c>
      <c r="F4501" t="s">
        <v>45</v>
      </c>
      <c r="G4501" t="s">
        <v>12</v>
      </c>
      <c r="H4501">
        <v>16</v>
      </c>
      <c r="I4501" s="2">
        <v>175.84</v>
      </c>
      <c r="J4501" s="2">
        <v>112</v>
      </c>
    </row>
    <row r="4502" spans="1:10" x14ac:dyDescent="0.25">
      <c r="A4502">
        <v>2021</v>
      </c>
      <c r="B4502">
        <v>8</v>
      </c>
      <c r="C4502" t="s">
        <v>54</v>
      </c>
      <c r="D4502" t="s">
        <v>48</v>
      </c>
      <c r="E4502" t="s">
        <v>1</v>
      </c>
      <c r="F4502" t="s">
        <v>39</v>
      </c>
      <c r="G4502" t="s">
        <v>14</v>
      </c>
      <c r="H4502">
        <v>3</v>
      </c>
      <c r="I4502" s="2">
        <v>59.97</v>
      </c>
      <c r="J4502" s="2">
        <v>32.999999999999993</v>
      </c>
    </row>
    <row r="4503" spans="1:10" x14ac:dyDescent="0.25">
      <c r="A4503">
        <v>2021</v>
      </c>
      <c r="B4503">
        <v>8</v>
      </c>
      <c r="C4503" t="s">
        <v>54</v>
      </c>
      <c r="D4503" t="s">
        <v>48</v>
      </c>
      <c r="E4503" t="s">
        <v>1</v>
      </c>
      <c r="F4503" t="s">
        <v>26</v>
      </c>
      <c r="G4503" t="s">
        <v>9</v>
      </c>
      <c r="H4503">
        <v>12</v>
      </c>
      <c r="I4503" s="2">
        <v>239.88</v>
      </c>
      <c r="J4503" s="2">
        <v>24</v>
      </c>
    </row>
    <row r="4504" spans="1:10" x14ac:dyDescent="0.25">
      <c r="A4504">
        <v>2021</v>
      </c>
      <c r="B4504">
        <v>8</v>
      </c>
      <c r="C4504" t="s">
        <v>54</v>
      </c>
      <c r="D4504" t="s">
        <v>48</v>
      </c>
      <c r="E4504" t="s">
        <v>1</v>
      </c>
      <c r="F4504" t="s">
        <v>6</v>
      </c>
      <c r="G4504" t="s">
        <v>7</v>
      </c>
      <c r="H4504">
        <v>6</v>
      </c>
      <c r="I4504" s="2">
        <v>53.94</v>
      </c>
      <c r="J4504" s="2">
        <v>6</v>
      </c>
    </row>
    <row r="4505" spans="1:10" x14ac:dyDescent="0.25">
      <c r="A4505">
        <v>2021</v>
      </c>
      <c r="B4505">
        <v>8</v>
      </c>
      <c r="C4505" t="s">
        <v>54</v>
      </c>
      <c r="D4505" t="s">
        <v>48</v>
      </c>
      <c r="E4505" t="s">
        <v>1</v>
      </c>
      <c r="F4505" t="s">
        <v>36</v>
      </c>
      <c r="G4505" t="s">
        <v>7</v>
      </c>
      <c r="H4505">
        <v>24</v>
      </c>
      <c r="I4505" s="2">
        <v>359.76</v>
      </c>
      <c r="J4505" s="2">
        <v>72</v>
      </c>
    </row>
    <row r="4506" spans="1:10" x14ac:dyDescent="0.25">
      <c r="A4506">
        <v>2021</v>
      </c>
      <c r="B4506">
        <v>8</v>
      </c>
      <c r="C4506" t="s">
        <v>54</v>
      </c>
      <c r="D4506" t="s">
        <v>48</v>
      </c>
      <c r="E4506" t="s">
        <v>1</v>
      </c>
      <c r="F4506" t="s">
        <v>23</v>
      </c>
      <c r="G4506" t="s">
        <v>21</v>
      </c>
      <c r="H4506">
        <v>39</v>
      </c>
      <c r="I4506" s="2">
        <v>1013.6099999999999</v>
      </c>
      <c r="J4506" s="2">
        <v>195</v>
      </c>
    </row>
    <row r="4507" spans="1:10" x14ac:dyDescent="0.25">
      <c r="A4507">
        <v>2021</v>
      </c>
      <c r="B4507">
        <v>8</v>
      </c>
      <c r="C4507" t="s">
        <v>58</v>
      </c>
      <c r="D4507" t="s">
        <v>5</v>
      </c>
      <c r="E4507" t="s">
        <v>1</v>
      </c>
      <c r="F4507" t="s">
        <v>13</v>
      </c>
      <c r="G4507" t="s">
        <v>14</v>
      </c>
      <c r="H4507">
        <v>24</v>
      </c>
      <c r="I4507" s="2">
        <v>383.76</v>
      </c>
      <c r="J4507" s="2">
        <v>144</v>
      </c>
    </row>
    <row r="4508" spans="1:10" x14ac:dyDescent="0.25">
      <c r="A4508">
        <v>2021</v>
      </c>
      <c r="B4508">
        <v>8</v>
      </c>
      <c r="C4508" t="s">
        <v>58</v>
      </c>
      <c r="D4508" t="s">
        <v>5</v>
      </c>
      <c r="E4508" t="s">
        <v>1</v>
      </c>
      <c r="F4508" t="s">
        <v>24</v>
      </c>
      <c r="G4508" t="s">
        <v>14</v>
      </c>
      <c r="H4508">
        <v>103</v>
      </c>
      <c r="I4508" s="2">
        <v>1337.97</v>
      </c>
      <c r="J4508" s="2">
        <v>309</v>
      </c>
    </row>
    <row r="4509" spans="1:10" x14ac:dyDescent="0.25">
      <c r="A4509">
        <v>2021</v>
      </c>
      <c r="B4509">
        <v>8</v>
      </c>
      <c r="C4509" t="s">
        <v>58</v>
      </c>
      <c r="D4509" t="s">
        <v>5</v>
      </c>
      <c r="E4509" t="s">
        <v>1</v>
      </c>
      <c r="F4509" t="s">
        <v>34</v>
      </c>
      <c r="G4509" t="s">
        <v>12</v>
      </c>
      <c r="H4509">
        <v>52</v>
      </c>
      <c r="I4509" s="2">
        <v>207.48000000000002</v>
      </c>
      <c r="J4509" s="2">
        <v>104</v>
      </c>
    </row>
    <row r="4510" spans="1:10" x14ac:dyDescent="0.25">
      <c r="A4510">
        <v>2021</v>
      </c>
      <c r="B4510">
        <v>8</v>
      </c>
      <c r="C4510" t="s">
        <v>58</v>
      </c>
      <c r="D4510" t="s">
        <v>5</v>
      </c>
      <c r="E4510" t="s">
        <v>1</v>
      </c>
      <c r="F4510" t="s">
        <v>20</v>
      </c>
      <c r="G4510" t="s">
        <v>21</v>
      </c>
      <c r="H4510">
        <v>38</v>
      </c>
      <c r="I4510" s="2">
        <v>569.62</v>
      </c>
      <c r="J4510" s="2">
        <v>304</v>
      </c>
    </row>
    <row r="4511" spans="1:10" x14ac:dyDescent="0.25">
      <c r="A4511">
        <v>2021</v>
      </c>
      <c r="B4511">
        <v>8</v>
      </c>
      <c r="C4511" t="s">
        <v>58</v>
      </c>
      <c r="D4511" t="s">
        <v>5</v>
      </c>
      <c r="E4511" t="s">
        <v>1</v>
      </c>
      <c r="F4511" t="s">
        <v>25</v>
      </c>
      <c r="G4511" t="s">
        <v>7</v>
      </c>
      <c r="H4511">
        <v>32</v>
      </c>
      <c r="I4511" s="2">
        <v>511.68</v>
      </c>
      <c r="J4511" s="2">
        <v>128</v>
      </c>
    </row>
    <row r="4512" spans="1:10" x14ac:dyDescent="0.25">
      <c r="A4512">
        <v>2021</v>
      </c>
      <c r="B4512">
        <v>8</v>
      </c>
      <c r="C4512" t="s">
        <v>58</v>
      </c>
      <c r="D4512" t="s">
        <v>5</v>
      </c>
      <c r="E4512" t="s">
        <v>1</v>
      </c>
      <c r="F4512" t="s">
        <v>8</v>
      </c>
      <c r="G4512" t="s">
        <v>9</v>
      </c>
      <c r="H4512">
        <v>29</v>
      </c>
      <c r="I4512" s="2">
        <v>202.71</v>
      </c>
      <c r="J4512" s="2">
        <v>87</v>
      </c>
    </row>
    <row r="4513" spans="1:10" x14ac:dyDescent="0.25">
      <c r="A4513">
        <v>2021</v>
      </c>
      <c r="B4513">
        <v>8</v>
      </c>
      <c r="C4513" t="s">
        <v>58</v>
      </c>
      <c r="D4513" t="s">
        <v>5</v>
      </c>
      <c r="E4513" t="s">
        <v>1</v>
      </c>
      <c r="F4513" t="s">
        <v>17</v>
      </c>
      <c r="G4513" t="s">
        <v>14</v>
      </c>
      <c r="H4513">
        <v>52</v>
      </c>
      <c r="I4513" s="2">
        <v>571.48</v>
      </c>
      <c r="J4513" s="2">
        <v>52</v>
      </c>
    </row>
    <row r="4514" spans="1:10" x14ac:dyDescent="0.25">
      <c r="A4514">
        <v>2021</v>
      </c>
      <c r="B4514">
        <v>8</v>
      </c>
      <c r="C4514" t="s">
        <v>58</v>
      </c>
      <c r="D4514" t="s">
        <v>5</v>
      </c>
      <c r="E4514" t="s">
        <v>1</v>
      </c>
      <c r="F4514" t="s">
        <v>28</v>
      </c>
      <c r="G4514" t="s">
        <v>14</v>
      </c>
      <c r="H4514">
        <v>46</v>
      </c>
      <c r="I4514" s="2">
        <v>689.54</v>
      </c>
      <c r="J4514" s="2">
        <v>184</v>
      </c>
    </row>
    <row r="4515" spans="1:10" x14ac:dyDescent="0.25">
      <c r="A4515">
        <v>2021</v>
      </c>
      <c r="B4515">
        <v>8</v>
      </c>
      <c r="C4515" t="s">
        <v>58</v>
      </c>
      <c r="D4515" t="s">
        <v>5</v>
      </c>
      <c r="E4515" t="s">
        <v>1</v>
      </c>
      <c r="F4515" t="s">
        <v>43</v>
      </c>
      <c r="G4515" t="s">
        <v>12</v>
      </c>
      <c r="H4515">
        <v>30</v>
      </c>
      <c r="I4515" s="2">
        <v>629.69999999999993</v>
      </c>
      <c r="J4515" s="2">
        <v>299.99999999999994</v>
      </c>
    </row>
    <row r="4516" spans="1:10" x14ac:dyDescent="0.25">
      <c r="A4516">
        <v>2021</v>
      </c>
      <c r="B4516">
        <v>8</v>
      </c>
      <c r="C4516" t="s">
        <v>58</v>
      </c>
      <c r="D4516" t="s">
        <v>5</v>
      </c>
      <c r="E4516" t="s">
        <v>1</v>
      </c>
      <c r="F4516" t="s">
        <v>44</v>
      </c>
      <c r="G4516" t="s">
        <v>7</v>
      </c>
      <c r="H4516">
        <v>21</v>
      </c>
      <c r="I4516" s="2">
        <v>251.79</v>
      </c>
      <c r="J4516" s="2">
        <v>63</v>
      </c>
    </row>
    <row r="4517" spans="1:10" x14ac:dyDescent="0.25">
      <c r="A4517">
        <v>2021</v>
      </c>
      <c r="B4517">
        <v>8</v>
      </c>
      <c r="C4517" t="s">
        <v>58</v>
      </c>
      <c r="D4517" t="s">
        <v>5</v>
      </c>
      <c r="E4517" t="s">
        <v>1</v>
      </c>
      <c r="F4517" t="s">
        <v>40</v>
      </c>
      <c r="G4517" t="s">
        <v>21</v>
      </c>
      <c r="H4517">
        <v>19</v>
      </c>
      <c r="I4517" s="2">
        <v>398.80999999999995</v>
      </c>
      <c r="J4517" s="2">
        <v>113.99999999999997</v>
      </c>
    </row>
    <row r="4518" spans="1:10" x14ac:dyDescent="0.25">
      <c r="A4518">
        <v>2021</v>
      </c>
      <c r="B4518">
        <v>8</v>
      </c>
      <c r="C4518" t="s">
        <v>58</v>
      </c>
      <c r="D4518" t="s">
        <v>5</v>
      </c>
      <c r="E4518" t="s">
        <v>1</v>
      </c>
      <c r="F4518" t="s">
        <v>32</v>
      </c>
      <c r="G4518" t="s">
        <v>9</v>
      </c>
      <c r="H4518">
        <v>11</v>
      </c>
      <c r="I4518" s="2">
        <v>120.89</v>
      </c>
      <c r="J4518" s="2">
        <v>55</v>
      </c>
    </row>
    <row r="4519" spans="1:10" x14ac:dyDescent="0.25">
      <c r="A4519">
        <v>2021</v>
      </c>
      <c r="B4519">
        <v>8</v>
      </c>
      <c r="C4519" t="s">
        <v>58</v>
      </c>
      <c r="D4519" t="s">
        <v>5</v>
      </c>
      <c r="E4519" t="s">
        <v>1</v>
      </c>
      <c r="F4519" t="s">
        <v>35</v>
      </c>
      <c r="G4519" t="s">
        <v>14</v>
      </c>
      <c r="H4519">
        <v>24</v>
      </c>
      <c r="I4519" s="2">
        <v>143.76</v>
      </c>
      <c r="J4519" s="2">
        <v>48</v>
      </c>
    </row>
    <row r="4520" spans="1:10" x14ac:dyDescent="0.25">
      <c r="A4520">
        <v>2021</v>
      </c>
      <c r="B4520">
        <v>8</v>
      </c>
      <c r="C4520" t="s">
        <v>58</v>
      </c>
      <c r="D4520" t="s">
        <v>5</v>
      </c>
      <c r="E4520" t="s">
        <v>1</v>
      </c>
      <c r="F4520" t="s">
        <v>31</v>
      </c>
      <c r="G4520" t="s">
        <v>12</v>
      </c>
      <c r="H4520">
        <v>48</v>
      </c>
      <c r="I4520" s="2">
        <v>959.52</v>
      </c>
      <c r="J4520" s="2">
        <v>287.99999999999989</v>
      </c>
    </row>
    <row r="4521" spans="1:10" x14ac:dyDescent="0.25">
      <c r="A4521">
        <v>2021</v>
      </c>
      <c r="B4521">
        <v>8</v>
      </c>
      <c r="C4521" t="s">
        <v>58</v>
      </c>
      <c r="D4521" t="s">
        <v>5</v>
      </c>
      <c r="E4521" t="s">
        <v>1</v>
      </c>
      <c r="F4521" t="s">
        <v>15</v>
      </c>
      <c r="G4521" t="s">
        <v>14</v>
      </c>
      <c r="H4521">
        <v>99</v>
      </c>
      <c r="I4521" s="2">
        <v>3959.01</v>
      </c>
      <c r="J4521" s="2">
        <v>495</v>
      </c>
    </row>
    <row r="4522" spans="1:10" x14ac:dyDescent="0.25">
      <c r="A4522">
        <v>2021</v>
      </c>
      <c r="B4522">
        <v>8</v>
      </c>
      <c r="C4522" t="s">
        <v>58</v>
      </c>
      <c r="D4522" t="s">
        <v>5</v>
      </c>
      <c r="E4522" t="s">
        <v>1</v>
      </c>
      <c r="F4522" t="s">
        <v>42</v>
      </c>
      <c r="G4522" t="s">
        <v>12</v>
      </c>
      <c r="H4522">
        <v>90</v>
      </c>
      <c r="I4522" s="2">
        <v>1439.1</v>
      </c>
      <c r="J4522" s="2">
        <v>180</v>
      </c>
    </row>
    <row r="4523" spans="1:10" x14ac:dyDescent="0.25">
      <c r="A4523">
        <v>2021</v>
      </c>
      <c r="B4523">
        <v>8</v>
      </c>
      <c r="C4523" t="s">
        <v>58</v>
      </c>
      <c r="D4523" t="s">
        <v>5</v>
      </c>
      <c r="E4523" t="s">
        <v>1</v>
      </c>
      <c r="F4523" t="s">
        <v>22</v>
      </c>
      <c r="G4523" t="s">
        <v>7</v>
      </c>
      <c r="H4523">
        <v>20</v>
      </c>
      <c r="I4523" s="2">
        <v>199.8</v>
      </c>
      <c r="J4523" s="2">
        <v>60</v>
      </c>
    </row>
    <row r="4524" spans="1:10" x14ac:dyDescent="0.25">
      <c r="A4524">
        <v>2021</v>
      </c>
      <c r="B4524">
        <v>8</v>
      </c>
      <c r="C4524" t="s">
        <v>58</v>
      </c>
      <c r="D4524" t="s">
        <v>5</v>
      </c>
      <c r="E4524" t="s">
        <v>1</v>
      </c>
      <c r="F4524" t="s">
        <v>41</v>
      </c>
      <c r="G4524" t="s">
        <v>14</v>
      </c>
      <c r="H4524">
        <v>74</v>
      </c>
      <c r="I4524" s="2">
        <v>739.26</v>
      </c>
      <c r="J4524" s="2">
        <v>370</v>
      </c>
    </row>
    <row r="4525" spans="1:10" x14ac:dyDescent="0.25">
      <c r="A4525">
        <v>2021</v>
      </c>
      <c r="B4525">
        <v>8</v>
      </c>
      <c r="C4525" t="s">
        <v>58</v>
      </c>
      <c r="D4525" t="s">
        <v>5</v>
      </c>
      <c r="E4525" t="s">
        <v>1</v>
      </c>
      <c r="F4525" t="s">
        <v>10</v>
      </c>
      <c r="G4525" t="s">
        <v>7</v>
      </c>
      <c r="H4525">
        <v>48</v>
      </c>
      <c r="I4525" s="2">
        <v>959.52</v>
      </c>
      <c r="J4525" s="2">
        <v>239.99999999999991</v>
      </c>
    </row>
    <row r="4526" spans="1:10" x14ac:dyDescent="0.25">
      <c r="A4526">
        <v>2021</v>
      </c>
      <c r="B4526">
        <v>8</v>
      </c>
      <c r="C4526" t="s">
        <v>58</v>
      </c>
      <c r="D4526" t="s">
        <v>5</v>
      </c>
      <c r="E4526" t="s">
        <v>1</v>
      </c>
      <c r="F4526" t="s">
        <v>27</v>
      </c>
      <c r="G4526" t="s">
        <v>12</v>
      </c>
      <c r="H4526">
        <v>104</v>
      </c>
      <c r="I4526" s="2">
        <v>310.96000000000004</v>
      </c>
      <c r="J4526" s="2">
        <v>104.00000000000003</v>
      </c>
    </row>
    <row r="4527" spans="1:10" x14ac:dyDescent="0.25">
      <c r="A4527">
        <v>2021</v>
      </c>
      <c r="B4527">
        <v>8</v>
      </c>
      <c r="C4527" t="s">
        <v>58</v>
      </c>
      <c r="D4527" t="s">
        <v>5</v>
      </c>
      <c r="E4527" t="s">
        <v>1</v>
      </c>
      <c r="F4527" t="s">
        <v>37</v>
      </c>
      <c r="G4527" t="s">
        <v>12</v>
      </c>
      <c r="H4527">
        <v>16</v>
      </c>
      <c r="I4527" s="2">
        <v>399.84</v>
      </c>
      <c r="J4527" s="2">
        <v>64</v>
      </c>
    </row>
    <row r="4528" spans="1:10" x14ac:dyDescent="0.25">
      <c r="A4528">
        <v>2021</v>
      </c>
      <c r="B4528">
        <v>8</v>
      </c>
      <c r="C4528" t="s">
        <v>58</v>
      </c>
      <c r="D4528" t="s">
        <v>5</v>
      </c>
      <c r="E4528" t="s">
        <v>1</v>
      </c>
      <c r="F4528" t="s">
        <v>11</v>
      </c>
      <c r="G4528" t="s">
        <v>12</v>
      </c>
      <c r="H4528">
        <v>37</v>
      </c>
      <c r="I4528" s="2">
        <v>184.63</v>
      </c>
      <c r="J4528" s="2">
        <v>37</v>
      </c>
    </row>
    <row r="4529" spans="1:10" x14ac:dyDescent="0.25">
      <c r="A4529">
        <v>2021</v>
      </c>
      <c r="B4529">
        <v>8</v>
      </c>
      <c r="C4529" t="s">
        <v>58</v>
      </c>
      <c r="D4529" t="s">
        <v>5</v>
      </c>
      <c r="E4529" t="s">
        <v>1</v>
      </c>
      <c r="F4529" t="s">
        <v>45</v>
      </c>
      <c r="G4529" t="s">
        <v>12</v>
      </c>
      <c r="H4529">
        <v>64</v>
      </c>
      <c r="I4529" s="2">
        <v>703.36</v>
      </c>
      <c r="J4529" s="2">
        <v>448</v>
      </c>
    </row>
    <row r="4530" spans="1:10" x14ac:dyDescent="0.25">
      <c r="A4530">
        <v>2021</v>
      </c>
      <c r="B4530">
        <v>8</v>
      </c>
      <c r="C4530" t="s">
        <v>58</v>
      </c>
      <c r="D4530" t="s">
        <v>5</v>
      </c>
      <c r="E4530" t="s">
        <v>1</v>
      </c>
      <c r="F4530" t="s">
        <v>39</v>
      </c>
      <c r="G4530" t="s">
        <v>14</v>
      </c>
      <c r="H4530">
        <v>1</v>
      </c>
      <c r="I4530" s="2">
        <v>19.989999999999998</v>
      </c>
      <c r="J4530" s="2">
        <v>10.999999999999998</v>
      </c>
    </row>
    <row r="4531" spans="1:10" x14ac:dyDescent="0.25">
      <c r="A4531">
        <v>2021</v>
      </c>
      <c r="B4531">
        <v>8</v>
      </c>
      <c r="C4531" t="s">
        <v>58</v>
      </c>
      <c r="D4531" t="s">
        <v>5</v>
      </c>
      <c r="E4531" t="s">
        <v>1</v>
      </c>
      <c r="F4531" t="s">
        <v>26</v>
      </c>
      <c r="G4531" t="s">
        <v>9</v>
      </c>
      <c r="H4531">
        <v>19</v>
      </c>
      <c r="I4531" s="2">
        <v>379.80999999999995</v>
      </c>
      <c r="J4531" s="2">
        <v>38</v>
      </c>
    </row>
    <row r="4532" spans="1:10" x14ac:dyDescent="0.25">
      <c r="A4532">
        <v>2021</v>
      </c>
      <c r="B4532">
        <v>8</v>
      </c>
      <c r="C4532" t="s">
        <v>58</v>
      </c>
      <c r="D4532" t="s">
        <v>5</v>
      </c>
      <c r="E4532" t="s">
        <v>1</v>
      </c>
      <c r="F4532" t="s">
        <v>6</v>
      </c>
      <c r="G4532" t="s">
        <v>7</v>
      </c>
      <c r="H4532">
        <v>186</v>
      </c>
      <c r="I4532" s="2">
        <v>1672.14</v>
      </c>
      <c r="J4532" s="2">
        <v>186</v>
      </c>
    </row>
    <row r="4533" spans="1:10" x14ac:dyDescent="0.25">
      <c r="A4533">
        <v>2021</v>
      </c>
      <c r="B4533">
        <v>8</v>
      </c>
      <c r="C4533" t="s">
        <v>58</v>
      </c>
      <c r="D4533" t="s">
        <v>5</v>
      </c>
      <c r="E4533" t="s">
        <v>1</v>
      </c>
      <c r="F4533" t="s">
        <v>36</v>
      </c>
      <c r="G4533" t="s">
        <v>7</v>
      </c>
      <c r="H4533">
        <v>6</v>
      </c>
      <c r="I4533" s="2">
        <v>89.94</v>
      </c>
      <c r="J4533" s="2">
        <v>18</v>
      </c>
    </row>
    <row r="4534" spans="1:10" x14ac:dyDescent="0.25">
      <c r="A4534">
        <v>2021</v>
      </c>
      <c r="B4534">
        <v>8</v>
      </c>
      <c r="C4534" t="s">
        <v>58</v>
      </c>
      <c r="D4534" t="s">
        <v>5</v>
      </c>
      <c r="E4534" t="s">
        <v>1</v>
      </c>
      <c r="F4534" t="s">
        <v>16</v>
      </c>
      <c r="G4534" t="s">
        <v>14</v>
      </c>
      <c r="H4534">
        <v>28</v>
      </c>
      <c r="I4534" s="2">
        <v>363.72</v>
      </c>
      <c r="J4534" s="2">
        <v>56</v>
      </c>
    </row>
    <row r="4535" spans="1:10" x14ac:dyDescent="0.25">
      <c r="A4535">
        <v>2021</v>
      </c>
      <c r="B4535">
        <v>8</v>
      </c>
      <c r="C4535" t="s">
        <v>58</v>
      </c>
      <c r="D4535" t="s">
        <v>5</v>
      </c>
      <c r="E4535" t="s">
        <v>1</v>
      </c>
      <c r="F4535" t="s">
        <v>23</v>
      </c>
      <c r="G4535" t="s">
        <v>21</v>
      </c>
      <c r="H4535">
        <v>16</v>
      </c>
      <c r="I4535" s="2">
        <v>415.84</v>
      </c>
      <c r="J4535" s="2">
        <v>80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078A-F0AA-40B5-8655-3E7C41459EA8}">
  <dimension ref="A1:AM36"/>
  <sheetViews>
    <sheetView workbookViewId="0">
      <selection activeCell="B39" sqref="B39"/>
    </sheetView>
  </sheetViews>
  <sheetFormatPr defaultRowHeight="15" x14ac:dyDescent="0.25"/>
  <cols>
    <col min="1" max="1" width="17.28515625" customWidth="1"/>
    <col min="2" max="2" width="15" customWidth="1"/>
    <col min="4" max="4" width="41.42578125" customWidth="1"/>
    <col min="5" max="5" width="9.5703125" bestFit="1" customWidth="1"/>
    <col min="7" max="8" width="11" customWidth="1"/>
    <col min="9" max="9" width="11.7109375" customWidth="1"/>
    <col min="10" max="11" width="11.85546875" customWidth="1"/>
    <col min="13" max="14" width="14" customWidth="1"/>
    <col min="15" max="15" width="14.28515625" customWidth="1"/>
    <col min="16" max="16" width="13" customWidth="1"/>
    <col min="17" max="17" width="10.85546875" customWidth="1"/>
    <col min="21" max="22" width="15.42578125" customWidth="1"/>
    <col min="23" max="23" width="11.85546875" customWidth="1"/>
    <col min="24" max="26" width="11.7109375" customWidth="1"/>
    <col min="27" max="27" width="7.28515625" customWidth="1"/>
    <col min="28" max="28" width="19.140625" customWidth="1"/>
    <col min="29" max="29" width="12" customWidth="1"/>
    <col min="30" max="30" width="14.5703125" customWidth="1"/>
    <col min="31" max="31" width="13.5703125" customWidth="1"/>
    <col min="37" max="37" width="16.42578125" customWidth="1"/>
    <col min="38" max="38" width="11.140625" customWidth="1"/>
    <col min="39" max="39" width="10" customWidth="1"/>
  </cols>
  <sheetData>
    <row r="1" spans="1:39" x14ac:dyDescent="0.25">
      <c r="A1" s="6" t="s">
        <v>75</v>
      </c>
      <c r="B1" s="7"/>
      <c r="D1" s="13" t="s">
        <v>82</v>
      </c>
      <c r="E1" s="13"/>
      <c r="G1" s="13" t="s">
        <v>89</v>
      </c>
      <c r="H1" s="13"/>
      <c r="I1" s="13"/>
      <c r="J1" s="13"/>
      <c r="K1" s="13"/>
      <c r="M1" s="13" t="s">
        <v>103</v>
      </c>
      <c r="N1" s="13"/>
      <c r="O1" s="13"/>
      <c r="P1" s="13"/>
      <c r="Q1" s="13"/>
      <c r="R1" s="13"/>
      <c r="T1" s="13" t="s">
        <v>108</v>
      </c>
      <c r="U1" s="13"/>
      <c r="V1" s="13"/>
      <c r="W1" s="13"/>
      <c r="X1" s="13"/>
      <c r="Y1" s="13"/>
      <c r="Z1" s="13"/>
      <c r="AB1" s="13" t="s">
        <v>109</v>
      </c>
      <c r="AC1" s="13"/>
      <c r="AD1" s="13"/>
      <c r="AE1" s="13"/>
      <c r="AF1" s="13"/>
      <c r="AG1" s="13"/>
      <c r="AJ1" s="13" t="s">
        <v>113</v>
      </c>
      <c r="AK1" s="13"/>
      <c r="AL1" s="13"/>
      <c r="AM1" s="13"/>
    </row>
    <row r="2" spans="1:39" x14ac:dyDescent="0.25">
      <c r="A2" s="5" t="s">
        <v>52</v>
      </c>
      <c r="B2" s="5" t="s">
        <v>76</v>
      </c>
      <c r="D2" s="14" t="s">
        <v>83</v>
      </c>
      <c r="E2" s="12">
        <f>SUMIFS(Data[Revenue], Data[Region], Region, Data[Month], CurrentMonth, Data[Year], CUrrentYear)</f>
        <v>41270.179999999986</v>
      </c>
      <c r="G2" s="14" t="s">
        <v>90</v>
      </c>
      <c r="H2" s="14"/>
      <c r="I2" s="14">
        <f>PrevYear</f>
        <v>2020</v>
      </c>
      <c r="J2" s="14">
        <f>CUrrentYear</f>
        <v>2021</v>
      </c>
      <c r="K2" s="14" t="s">
        <v>76</v>
      </c>
      <c r="M2" s="14" t="s">
        <v>104</v>
      </c>
      <c r="N2" s="14" t="s">
        <v>52</v>
      </c>
      <c r="O2" s="14" t="s">
        <v>46</v>
      </c>
      <c r="P2" s="14" t="s">
        <v>105</v>
      </c>
      <c r="Q2" s="14" t="s">
        <v>106</v>
      </c>
      <c r="R2" s="14" t="s">
        <v>107</v>
      </c>
      <c r="T2" s="14" t="s">
        <v>107</v>
      </c>
      <c r="U2" s="14" t="s">
        <v>104</v>
      </c>
      <c r="V2" s="14" t="s">
        <v>52</v>
      </c>
      <c r="W2" s="14" t="s">
        <v>46</v>
      </c>
      <c r="X2" s="14" t="s">
        <v>106</v>
      </c>
      <c r="Y2" s="14" t="s">
        <v>76</v>
      </c>
      <c r="Z2" s="14" t="s">
        <v>76</v>
      </c>
      <c r="AB2" s="14" t="s">
        <v>116</v>
      </c>
      <c r="AC2" s="14" t="s">
        <v>46</v>
      </c>
      <c r="AD2" s="14" t="s">
        <v>105</v>
      </c>
      <c r="AE2" s="14" t="s">
        <v>110</v>
      </c>
      <c r="AF2" s="14" t="s">
        <v>111</v>
      </c>
      <c r="AG2" s="14" t="s">
        <v>112</v>
      </c>
      <c r="AJ2" s="14" t="s">
        <v>107</v>
      </c>
      <c r="AK2" s="14" t="s">
        <v>116</v>
      </c>
      <c r="AL2" s="14" t="s">
        <v>46</v>
      </c>
      <c r="AM2" s="14" t="s">
        <v>114</v>
      </c>
    </row>
    <row r="3" spans="1:39" x14ac:dyDescent="0.25">
      <c r="A3" t="s">
        <v>4</v>
      </c>
      <c r="B3" t="str">
        <f>Dashboard!$C$6</f>
        <v>Los Angeles</v>
      </c>
      <c r="D3" s="14" t="s">
        <v>84</v>
      </c>
      <c r="E3" s="12">
        <f>SUMIFS(Data[Revenue], Data[Region], Region, Data[Month], CurrentMonth, Data[Year], PrevYear)</f>
        <v>36202.770000000004</v>
      </c>
      <c r="G3">
        <v>1</v>
      </c>
      <c r="H3" t="s">
        <v>91</v>
      </c>
      <c r="I3" s="12">
        <f>SUMIFS(Data[[Revenue]:[Revenue]], Data[[Region]:[Region]], Region, Data[[Month]:[Month]], $G3, Data[[Year]:[Year]], I$2)</f>
        <v>37135.47</v>
      </c>
      <c r="J3" s="12">
        <f>IF(G3&gt;CurrentMonth,NA(),SUMIFS(Data[[Revenue]:[Revenue]], Data[[Region]:[Region]], Region, Data[[Month]:[Month]], $G3, Data[[Year]:[Year]], J$2))</f>
        <v>51959.660000000011</v>
      </c>
      <c r="K3" s="12" t="e">
        <f t="shared" ref="K3:K14" si="0">IF(G3=CurrentMonth,J3,NA())</f>
        <v>#N/A</v>
      </c>
      <c r="M3" t="s">
        <v>59</v>
      </c>
      <c r="N3" t="str">
        <f>VLOOKUP(M3,Data[[Store Name]:[Region]], 2,0)</f>
        <v>Los Angeles</v>
      </c>
      <c r="O3" s="12">
        <f>SUMIFS(Data[Revenue],Data[Store Name], M3, Data[Month], CurrentMonth, Data[Year], CUrrentYear)</f>
        <v>7938.76</v>
      </c>
      <c r="P3" s="12">
        <f>SUMIFS(Data[Revenue], Data[Store Name],M3, Data[Month],PrevMonth, Data[Year], CUrrentYear)</f>
        <v>12894.550000000001</v>
      </c>
      <c r="Q3" s="11">
        <f t="shared" ref="Q3:Q12" si="1">O3/P3-1</f>
        <v>-0.38433214032284957</v>
      </c>
      <c r="R3">
        <f>_xlfn.RANK.AVG(O3,$O$3:$O$12,1)</f>
        <v>1</v>
      </c>
      <c r="T3">
        <v>1</v>
      </c>
      <c r="U3" t="str">
        <f t="shared" ref="U3:U12" si="2">INDEX($M$3:$Q$12, MATCH($T3,$R$3:$R$12,0),1)</f>
        <v>Hollywood</v>
      </c>
      <c r="V3" t="str">
        <f>VLOOKUP('Data Prep'!U3,Data[[Store Name]:[Region]],2,0)</f>
        <v>Los Angeles</v>
      </c>
      <c r="W3" s="12">
        <f t="shared" ref="W3:X12" si="3">INDEX($M$3:$Q$12,MATCH($T3,$R$3:$R$12,0),MATCH(W$2,$M$2:$Q$2,0))</f>
        <v>7938.76</v>
      </c>
      <c r="X3" s="11">
        <f t="shared" si="3"/>
        <v>-0.38433214032284957</v>
      </c>
      <c r="Y3" s="22">
        <f t="shared" ref="Y3:Y12" si="4">IF($V3=Region,$W3,0)</f>
        <v>7938.76</v>
      </c>
      <c r="Z3" s="10">
        <f t="shared" ref="Z3:Z12" si="5">IF($V3=Region,X3,0)</f>
        <v>-0.38433214032284957</v>
      </c>
      <c r="AB3" t="s">
        <v>13</v>
      </c>
      <c r="AC3" s="12">
        <f>SUMIFS(Data[Revenue], Data[Region], Region, Data[Month], CurrentMonth, Data[Year], CUrrentYear, Data[Product Name], AB3)</f>
        <v>1087.3200000000002</v>
      </c>
      <c r="AD3" s="12">
        <f>SUMIFS(Data[Revenue], Data[Region], Region, Data[Month], PrevMonth, Data[Year], PMYear, Data[Product Name], AB3)</f>
        <v>1630.98</v>
      </c>
      <c r="AE3" s="2">
        <f>AC3-AD3</f>
        <v>-543.65999999999985</v>
      </c>
      <c r="AF3">
        <f>_xlfn.RANK.AVG(AE3,$AE$3:$AE$36,0)</f>
        <v>21</v>
      </c>
      <c r="AG3">
        <f>_xlfn.RANK.AVG(AE3,$AE$3:$AE$36,1)</f>
        <v>14</v>
      </c>
      <c r="AJ3">
        <v>1</v>
      </c>
      <c r="AK3" t="str">
        <f>INDEX($AB$3:$AE$36,MATCH($AJ3,$AF$3:$AF$36,0),MATCH(AK$2,$AB$2:$AE$2,0))</f>
        <v>Deck Of Cards</v>
      </c>
      <c r="AL3" s="12">
        <f t="shared" ref="AL3:AM3" si="6">INDEX($AB$3:$AE$36,MATCH($AJ3,$AF$3:$AF$36,0),MATCH(AL$2,$AB$2:$AE$2,0))</f>
        <v>2006.13</v>
      </c>
      <c r="AM3" s="12">
        <f t="shared" si="6"/>
        <v>503.2800000000002</v>
      </c>
    </row>
    <row r="4" spans="1:39" x14ac:dyDescent="0.25">
      <c r="A4" t="s">
        <v>5</v>
      </c>
      <c r="D4" s="14" t="s">
        <v>85</v>
      </c>
      <c r="E4" s="12">
        <f>SUMIFS(Data[Revenue], Data[Region], Region, Data[Month], PrevMonth, Data[Year],PMYear)</f>
        <v>59782.98000000001</v>
      </c>
      <c r="G4">
        <v>2</v>
      </c>
      <c r="H4" t="s">
        <v>92</v>
      </c>
      <c r="I4" s="12">
        <f>SUMIFS(Data[[Revenue]:[Revenue]], Data[[Region]:[Region]], Region, Data[[Month]:[Month]], $G4, Data[[Year]:[Year]], I$2)</f>
        <v>31324.390000000007</v>
      </c>
      <c r="J4" s="12">
        <f>IF(G4&gt;CurrentMonth,NA(),SUMIFS(Data[[Revenue]:[Revenue]], Data[[Region]:[Region]], Region, Data[[Month]:[Month]], $G4, Data[[Year]:[Year]], J$2))</f>
        <v>53726.850000000006</v>
      </c>
      <c r="K4" s="12" t="e">
        <f t="shared" si="0"/>
        <v>#N/A</v>
      </c>
      <c r="M4" t="s">
        <v>56</v>
      </c>
      <c r="N4" t="str">
        <f>VLOOKUP(M4,Data[[Store Name]:[Region]], 2,0)</f>
        <v>Los Angeles</v>
      </c>
      <c r="O4" s="12">
        <f>SUMIFS(Data[Revenue],Data[Store Name], M4, Data[Month], CurrentMonth, Data[Year], CUrrentYear)</f>
        <v>11411.519999999999</v>
      </c>
      <c r="P4" s="12">
        <f>SUMIFS(Data[Revenue], Data[Store Name],M4, Data[Month],PrevMonth, Data[Year], CUrrentYear)</f>
        <v>14836.320000000002</v>
      </c>
      <c r="Q4" s="11">
        <f t="shared" si="1"/>
        <v>-0.2308389142321009</v>
      </c>
      <c r="R4">
        <f t="shared" ref="R4:R12" si="7">_xlfn.RANK.AVG(O4,$O$3:$O$12,1)</f>
        <v>3</v>
      </c>
      <c r="T4">
        <v>2</v>
      </c>
      <c r="U4" t="str">
        <f t="shared" si="2"/>
        <v>Michigan Ave</v>
      </c>
      <c r="V4" t="str">
        <f>VLOOKUP('Data Prep'!U4,Data[[Store Name]:[Region]],2,0)</f>
        <v>Chicago</v>
      </c>
      <c r="W4" s="12">
        <f t="shared" si="3"/>
        <v>10132.16</v>
      </c>
      <c r="X4" s="11">
        <f t="shared" si="3"/>
        <v>-0.37191308088754005</v>
      </c>
      <c r="Y4" s="22">
        <f t="shared" si="4"/>
        <v>0</v>
      </c>
      <c r="Z4" s="10">
        <f t="shared" si="5"/>
        <v>0</v>
      </c>
      <c r="AB4" t="s">
        <v>24</v>
      </c>
      <c r="AC4" s="12">
        <f>SUMIFS(Data[Revenue], Data[Region], Region, Data[Month], CurrentMonth, Data[Year], CUrrentYear, Data[Product Name], AB4)</f>
        <v>2805.84</v>
      </c>
      <c r="AD4" s="12">
        <f>SUMIFS(Data[Revenue], Data[Region], Region, Data[Month], PrevMonth, Data[Year], PMYear, Data[Product Name], AB4)</f>
        <v>2403.1499999999996</v>
      </c>
      <c r="AE4" s="2">
        <f t="shared" ref="AE4:AE36" si="8">AC4-AD4</f>
        <v>402.69000000000051</v>
      </c>
      <c r="AF4">
        <f t="shared" ref="AF4:AF36" si="9">_xlfn.RANK.AVG(AE4,$AE$3:$AE$36,0)</f>
        <v>2</v>
      </c>
      <c r="AG4">
        <f t="shared" ref="AG4:AG36" si="10">_xlfn.RANK.AVG(AE4,$AE$3:$AE$36,1)</f>
        <v>33</v>
      </c>
      <c r="AJ4">
        <v>2</v>
      </c>
      <c r="AK4" t="str">
        <f t="shared" ref="AK4:AM7" si="11">INDEX($AB$3:$AE$36,MATCH($AJ4,$AF$3:$AF$36,0),MATCH(AK$2,$AB$2:$AE$2,0))</f>
        <v>Animal Figures</v>
      </c>
      <c r="AL4" s="12">
        <f t="shared" si="11"/>
        <v>2805.84</v>
      </c>
      <c r="AM4" s="12">
        <f t="shared" si="11"/>
        <v>402.69000000000051</v>
      </c>
    </row>
    <row r="5" spans="1:39" x14ac:dyDescent="0.25">
      <c r="A5" t="s">
        <v>48</v>
      </c>
      <c r="D5" s="14" t="s">
        <v>87</v>
      </c>
      <c r="E5" s="15">
        <f>E2/E3-1</f>
        <v>0.13997299101698513</v>
      </c>
      <c r="G5">
        <v>3</v>
      </c>
      <c r="H5" t="s">
        <v>93</v>
      </c>
      <c r="I5" s="12">
        <f>SUMIFS(Data[[Revenue]:[Revenue]], Data[[Region]:[Region]], Region, Data[[Month]:[Month]], $G5, Data[[Year]:[Year]], I$2)</f>
        <v>38310.149999999987</v>
      </c>
      <c r="J5" s="12">
        <f>IF(G5&gt;CurrentMonth,NA(),SUMIFS(Data[[Revenue]:[Revenue]], Data[[Region]:[Region]], Region, Data[[Month]:[Month]], $G5, Data[[Year]:[Year]], J$2))</f>
        <v>53604.229999999989</v>
      </c>
      <c r="K5" s="12" t="e">
        <f t="shared" si="0"/>
        <v>#N/A</v>
      </c>
      <c r="M5" t="s">
        <v>54</v>
      </c>
      <c r="N5" t="str">
        <f>VLOOKUP(M5,Data[[Store Name]:[Region]], 2,0)</f>
        <v>Chicago</v>
      </c>
      <c r="O5" s="12">
        <f>SUMIFS(Data[Revenue],Data[Store Name], M5, Data[Month], CurrentMonth, Data[Year], CUrrentYear)</f>
        <v>10132.16</v>
      </c>
      <c r="P5" s="12">
        <f>SUMIFS(Data[Revenue], Data[Store Name],M5, Data[Month],PrevMonth, Data[Year], CUrrentYear)</f>
        <v>16131.78</v>
      </c>
      <c r="Q5" s="11">
        <f t="shared" si="1"/>
        <v>-0.37191308088754005</v>
      </c>
      <c r="R5">
        <f t="shared" si="7"/>
        <v>2</v>
      </c>
      <c r="T5">
        <v>3</v>
      </c>
      <c r="U5" t="str">
        <f t="shared" si="2"/>
        <v>Beverly Hills</v>
      </c>
      <c r="V5" t="str">
        <f>VLOOKUP('Data Prep'!U5,Data[[Store Name]:[Region]],2,0)</f>
        <v>Los Angeles</v>
      </c>
      <c r="W5" s="12">
        <f t="shared" si="3"/>
        <v>11411.519999999999</v>
      </c>
      <c r="X5" s="11">
        <f t="shared" si="3"/>
        <v>-0.2308389142321009</v>
      </c>
      <c r="Y5" s="22">
        <f t="shared" si="4"/>
        <v>11411.519999999999</v>
      </c>
      <c r="Z5" s="10">
        <f t="shared" si="5"/>
        <v>-0.2308389142321009</v>
      </c>
      <c r="AB5" t="s">
        <v>18</v>
      </c>
      <c r="AC5" s="12">
        <f>SUMIFS(Data[Revenue], Data[Region], Region, Data[Month], CurrentMonth, Data[Year], CUrrentYear, Data[Product Name], AB5)</f>
        <v>0</v>
      </c>
      <c r="AD5" s="12">
        <f>SUMIFS(Data[Revenue], Data[Region], Region, Data[Month], PrevMonth, Data[Year], PMYear, Data[Product Name], AB5)</f>
        <v>116.91</v>
      </c>
      <c r="AE5" s="2">
        <f t="shared" si="8"/>
        <v>-116.91</v>
      </c>
      <c r="AF5">
        <f t="shared" si="9"/>
        <v>14</v>
      </c>
      <c r="AG5">
        <f t="shared" si="10"/>
        <v>21</v>
      </c>
      <c r="AJ5">
        <v>3</v>
      </c>
      <c r="AK5" t="str">
        <f t="shared" si="11"/>
        <v>Monopoly</v>
      </c>
      <c r="AL5" s="12">
        <f t="shared" si="11"/>
        <v>359.82</v>
      </c>
      <c r="AM5" s="12">
        <f t="shared" si="11"/>
        <v>359.82</v>
      </c>
    </row>
    <row r="6" spans="1:39" x14ac:dyDescent="0.25">
      <c r="D6" s="14" t="s">
        <v>88</v>
      </c>
      <c r="E6" s="15">
        <f>E2/E4-1</f>
        <v>-0.30966673123353872</v>
      </c>
      <c r="G6">
        <v>4</v>
      </c>
      <c r="H6" t="s">
        <v>94</v>
      </c>
      <c r="I6" s="12">
        <f>SUMIFS(Data[[Revenue]:[Revenue]], Data[[Region]:[Region]], Region, Data[[Month]:[Month]], $G6, Data[[Year]:[Year]], I$2)</f>
        <v>43124.819999999992</v>
      </c>
      <c r="J6" s="12">
        <f>IF(G6&gt;CurrentMonth,NA(),SUMIFS(Data[[Revenue]:[Revenue]], Data[[Region]:[Region]], Region, Data[[Month]:[Month]], $G6, Data[[Year]:[Year]], J$2))</f>
        <v>50597.080000000009</v>
      </c>
      <c r="K6" s="12" t="e">
        <f t="shared" si="0"/>
        <v>#N/A</v>
      </c>
      <c r="M6" t="s">
        <v>55</v>
      </c>
      <c r="N6" t="str">
        <f>VLOOKUP(M6,Data[[Store Name]:[Region]], 2,0)</f>
        <v>Chicago</v>
      </c>
      <c r="O6" s="12">
        <f>SUMIFS(Data[Revenue],Data[Store Name], M6, Data[Month], CurrentMonth, Data[Year], CUrrentYear)</f>
        <v>15332.379999999996</v>
      </c>
      <c r="P6" s="12">
        <f>SUMIFS(Data[Revenue], Data[Store Name],M6, Data[Month],PrevMonth, Data[Year], CUrrentYear)</f>
        <v>20890.14</v>
      </c>
      <c r="Q6" s="11">
        <f t="shared" si="1"/>
        <v>-0.26604704420362923</v>
      </c>
      <c r="R6">
        <f t="shared" si="7"/>
        <v>5</v>
      </c>
      <c r="T6">
        <v>4</v>
      </c>
      <c r="U6" t="str">
        <f t="shared" si="2"/>
        <v>JFK</v>
      </c>
      <c r="V6" t="str">
        <f>VLOOKUP('Data Prep'!U6,Data[[Store Name]:[Region]],2,0)</f>
        <v>New York</v>
      </c>
      <c r="W6" s="12">
        <f t="shared" si="3"/>
        <v>13127.479999999996</v>
      </c>
      <c r="X6" s="11">
        <f t="shared" si="3"/>
        <v>-0.45456773986071997</v>
      </c>
      <c r="Y6" s="22">
        <f t="shared" si="4"/>
        <v>0</v>
      </c>
      <c r="Z6" s="10">
        <f t="shared" si="5"/>
        <v>0</v>
      </c>
      <c r="AB6" t="s">
        <v>30</v>
      </c>
      <c r="AC6" s="12">
        <f>SUMIFS(Data[Revenue], Data[Region], Region, Data[Month], CurrentMonth, Data[Year], CUrrentYear, Data[Product Name], AB6)</f>
        <v>0</v>
      </c>
      <c r="AD6" s="12">
        <f>SUMIFS(Data[Revenue], Data[Region], Region, Data[Month], PrevMonth, Data[Year], PMYear, Data[Product Name], AB6)</f>
        <v>0</v>
      </c>
      <c r="AE6" s="2">
        <f t="shared" si="8"/>
        <v>0</v>
      </c>
      <c r="AF6">
        <f t="shared" si="9"/>
        <v>8</v>
      </c>
      <c r="AG6">
        <f t="shared" si="10"/>
        <v>27</v>
      </c>
      <c r="AJ6">
        <v>4</v>
      </c>
      <c r="AK6" t="str">
        <f t="shared" si="11"/>
        <v>Nerf Gun</v>
      </c>
      <c r="AL6" s="12">
        <f t="shared" si="11"/>
        <v>2498.7499999999995</v>
      </c>
      <c r="AM6" s="12">
        <f t="shared" si="11"/>
        <v>159.91999999999962</v>
      </c>
    </row>
    <row r="7" spans="1:39" x14ac:dyDescent="0.25">
      <c r="A7" s="6" t="s">
        <v>77</v>
      </c>
      <c r="B7" s="6"/>
      <c r="G7">
        <v>5</v>
      </c>
      <c r="H7" t="s">
        <v>95</v>
      </c>
      <c r="I7" s="12">
        <f>SUMIFS(Data[[Revenue]:[Revenue]], Data[[Region]:[Region]], Region, Data[[Month]:[Month]], $G7, Data[[Year]:[Year]], I$2)</f>
        <v>48602.219999999994</v>
      </c>
      <c r="J7" s="12">
        <f>IF(G7&gt;CurrentMonth,NA(),SUMIFS(Data[[Revenue]:[Revenue]], Data[[Region]:[Region]], Region, Data[[Month]:[Month]], $G7, Data[[Year]:[Year]], J$2))</f>
        <v>66944.169999999984</v>
      </c>
      <c r="K7" s="12" t="e">
        <f t="shared" si="0"/>
        <v>#N/A</v>
      </c>
      <c r="M7" t="s">
        <v>53</v>
      </c>
      <c r="N7" t="str">
        <f>VLOOKUP(M7,Data[[Store Name]:[Region]], 2,0)</f>
        <v>Chicago</v>
      </c>
      <c r="O7" s="12">
        <f>SUMIFS(Data[Revenue],Data[Store Name], M7, Data[Month], CurrentMonth, Data[Year], CUrrentYear)</f>
        <v>17049.52</v>
      </c>
      <c r="P7" s="12">
        <f>SUMIFS(Data[Revenue], Data[Store Name],M7, Data[Month],PrevMonth, Data[Year], CUrrentYear)</f>
        <v>21829.790000000008</v>
      </c>
      <c r="Q7" s="11">
        <f t="shared" si="1"/>
        <v>-0.21897920227359058</v>
      </c>
      <c r="R7">
        <f t="shared" si="7"/>
        <v>6</v>
      </c>
      <c r="T7">
        <v>5</v>
      </c>
      <c r="U7" t="str">
        <f t="shared" si="2"/>
        <v>Millenium</v>
      </c>
      <c r="V7" t="str">
        <f>VLOOKUP('Data Prep'!U7,Data[[Store Name]:[Region]],2,0)</f>
        <v>Chicago</v>
      </c>
      <c r="W7" s="12">
        <f t="shared" si="3"/>
        <v>15332.379999999996</v>
      </c>
      <c r="X7" s="11">
        <f t="shared" si="3"/>
        <v>-0.26604704420362923</v>
      </c>
      <c r="Y7" s="22">
        <f t="shared" si="4"/>
        <v>0</v>
      </c>
      <c r="Z7" s="10">
        <f t="shared" si="5"/>
        <v>0</v>
      </c>
      <c r="AB7" t="s">
        <v>20</v>
      </c>
      <c r="AC7" s="12">
        <f>SUMIFS(Data[Revenue], Data[Region], Region, Data[Month], CurrentMonth, Data[Year], CUrrentYear, Data[Product Name], AB7)</f>
        <v>4377.08</v>
      </c>
      <c r="AD7" s="12">
        <f>SUMIFS(Data[Revenue], Data[Region], Region, Data[Month], PrevMonth, Data[Year], PMYear, Data[Product Name], AB7)</f>
        <v>5291.47</v>
      </c>
      <c r="AE7" s="2">
        <f t="shared" si="8"/>
        <v>-914.39000000000033</v>
      </c>
      <c r="AF7">
        <f t="shared" si="9"/>
        <v>26</v>
      </c>
      <c r="AG7">
        <f t="shared" si="10"/>
        <v>9</v>
      </c>
      <c r="AJ7">
        <v>5</v>
      </c>
      <c r="AK7" t="str">
        <f t="shared" si="11"/>
        <v>Dino Egg</v>
      </c>
      <c r="AL7" s="12">
        <f t="shared" si="11"/>
        <v>3901.45</v>
      </c>
      <c r="AM7" s="12">
        <f t="shared" si="11"/>
        <v>32.9699999999998</v>
      </c>
    </row>
    <row r="8" spans="1:39" x14ac:dyDescent="0.25">
      <c r="A8" s="9" t="s">
        <v>78</v>
      </c>
      <c r="B8" s="8">
        <f>MAX(Data[Year])</f>
        <v>2021</v>
      </c>
      <c r="G8">
        <v>6</v>
      </c>
      <c r="H8" t="s">
        <v>96</v>
      </c>
      <c r="I8" s="12">
        <f>SUMIFS(Data[[Revenue]:[Revenue]], Data[[Region]:[Region]], Region, Data[[Month]:[Month]], $G8, Data[[Year]:[Year]], I$2)</f>
        <v>42487.139999999992</v>
      </c>
      <c r="J8" s="12">
        <f>IF(G8&gt;CurrentMonth,NA(),SUMIFS(Data[[Revenue]:[Revenue]], Data[[Region]:[Region]], Region, Data[[Month]:[Month]], $G8, Data[[Year]:[Year]], J$2))</f>
        <v>46196.220000000008</v>
      </c>
      <c r="K8" s="12" t="e">
        <f t="shared" si="0"/>
        <v>#N/A</v>
      </c>
      <c r="M8" t="s">
        <v>58</v>
      </c>
      <c r="N8" t="str">
        <f>VLOOKUP(M8,Data[[Store Name]:[Region]], 2,0)</f>
        <v>New York</v>
      </c>
      <c r="O8" s="12">
        <f>SUMIFS(Data[Revenue],Data[Store Name], M8, Data[Month], CurrentMonth, Data[Year], CUrrentYear)</f>
        <v>18815.63</v>
      </c>
      <c r="P8" s="12">
        <f>SUMIFS(Data[Revenue], Data[Store Name],M8, Data[Month],PrevMonth, Data[Year], CUrrentYear)</f>
        <v>22152.709999999995</v>
      </c>
      <c r="Q8" s="11">
        <f t="shared" si="1"/>
        <v>-0.15063980885408579</v>
      </c>
      <c r="R8">
        <f t="shared" si="7"/>
        <v>8</v>
      </c>
      <c r="T8">
        <v>6</v>
      </c>
      <c r="U8" t="str">
        <f t="shared" si="2"/>
        <v>Lincoln Park</v>
      </c>
      <c r="V8" t="str">
        <f>VLOOKUP('Data Prep'!U8,Data[[Store Name]:[Region]],2,0)</f>
        <v>Chicago</v>
      </c>
      <c r="W8" s="12">
        <f t="shared" si="3"/>
        <v>17049.52</v>
      </c>
      <c r="X8" s="11">
        <f t="shared" si="3"/>
        <v>-0.21897920227359058</v>
      </c>
      <c r="Y8" s="22">
        <f t="shared" si="4"/>
        <v>0</v>
      </c>
      <c r="Z8" s="10">
        <f t="shared" si="5"/>
        <v>0</v>
      </c>
      <c r="AB8" t="s">
        <v>25</v>
      </c>
      <c r="AC8" s="12">
        <f>SUMIFS(Data[Revenue], Data[Region], Region, Data[Month], CurrentMonth, Data[Year], CUrrentYear, Data[Product Name], AB8)</f>
        <v>1263.21</v>
      </c>
      <c r="AD8" s="12">
        <f>SUMIFS(Data[Revenue], Data[Region], Region, Data[Month], PrevMonth, Data[Year], PMYear, Data[Product Name], AB8)</f>
        <v>1295.19</v>
      </c>
      <c r="AE8" s="2">
        <f t="shared" si="8"/>
        <v>-31.980000000000018</v>
      </c>
      <c r="AF8">
        <f t="shared" si="9"/>
        <v>11</v>
      </c>
      <c r="AG8">
        <f t="shared" si="10"/>
        <v>24</v>
      </c>
    </row>
    <row r="9" spans="1:39" x14ac:dyDescent="0.25">
      <c r="A9" s="9" t="s">
        <v>79</v>
      </c>
      <c r="B9" s="8">
        <f>_xlfn.MAXIFS(Data[Month], Data[Year], $B$8)</f>
        <v>8</v>
      </c>
      <c r="G9">
        <v>7</v>
      </c>
      <c r="H9" t="s">
        <v>97</v>
      </c>
      <c r="I9" s="12">
        <f>SUMIFS(Data[[Revenue]:[Revenue]], Data[[Region]:[Region]], Region, Data[[Month]:[Month]], $G9, Data[[Year]:[Year]], I$2)</f>
        <v>44643.76</v>
      </c>
      <c r="J9" s="12">
        <f>IF(G9&gt;CurrentMonth,NA(),SUMIFS(Data[[Revenue]:[Revenue]], Data[[Region]:[Region]], Region, Data[[Month]:[Month]], $G9, Data[[Year]:[Year]], J$2))</f>
        <v>59782.98000000001</v>
      </c>
      <c r="K9" s="12" t="e">
        <f t="shared" si="0"/>
        <v>#N/A</v>
      </c>
      <c r="M9" t="s">
        <v>62</v>
      </c>
      <c r="N9" t="str">
        <f>VLOOKUP(M9,Data[[Store Name]:[Region]], 2,0)</f>
        <v>New York</v>
      </c>
      <c r="O9" s="12">
        <f>SUMIFS(Data[Revenue],Data[Store Name], M9, Data[Month], CurrentMonth, Data[Year], CUrrentYear)</f>
        <v>17895.43</v>
      </c>
      <c r="P9" s="12">
        <f>SUMIFS(Data[Revenue], Data[Store Name],M9, Data[Month],PrevMonth, Data[Year], CUrrentYear)</f>
        <v>22817.06</v>
      </c>
      <c r="Q9" s="11">
        <f t="shared" si="1"/>
        <v>-0.21569956865608453</v>
      </c>
      <c r="R9">
        <f t="shared" si="7"/>
        <v>7</v>
      </c>
      <c r="T9">
        <v>7</v>
      </c>
      <c r="U9" t="str">
        <f t="shared" si="2"/>
        <v>Times Square</v>
      </c>
      <c r="V9" t="str">
        <f>VLOOKUP('Data Prep'!U9,Data[[Store Name]:[Region]],2,0)</f>
        <v>New York</v>
      </c>
      <c r="W9" s="12">
        <f t="shared" si="3"/>
        <v>17895.43</v>
      </c>
      <c r="X9" s="11">
        <f t="shared" si="3"/>
        <v>-0.21569956865608453</v>
      </c>
      <c r="Y9" s="22">
        <f t="shared" si="4"/>
        <v>0</v>
      </c>
      <c r="Z9" s="10">
        <f t="shared" si="5"/>
        <v>0</v>
      </c>
      <c r="AB9" t="s">
        <v>8</v>
      </c>
      <c r="AC9" s="12">
        <f>SUMIFS(Data[Revenue], Data[Region], Region, Data[Month], CurrentMonth, Data[Year], CUrrentYear, Data[Product Name], AB9)</f>
        <v>2006.13</v>
      </c>
      <c r="AD9" s="12">
        <f>SUMIFS(Data[Revenue], Data[Region], Region, Data[Month], PrevMonth, Data[Year], PMYear, Data[Product Name], AB9)</f>
        <v>1502.85</v>
      </c>
      <c r="AE9" s="2">
        <f t="shared" si="8"/>
        <v>503.2800000000002</v>
      </c>
      <c r="AF9">
        <f t="shared" si="9"/>
        <v>1</v>
      </c>
      <c r="AG9">
        <f t="shared" si="10"/>
        <v>34</v>
      </c>
      <c r="AJ9" s="13" t="s">
        <v>117</v>
      </c>
      <c r="AK9" s="13"/>
      <c r="AL9" s="13"/>
      <c r="AM9" s="13"/>
    </row>
    <row r="10" spans="1:39" x14ac:dyDescent="0.25">
      <c r="A10" s="9" t="s">
        <v>80</v>
      </c>
      <c r="B10" s="8">
        <f>CUrrentYear-1</f>
        <v>2020</v>
      </c>
      <c r="G10">
        <v>8</v>
      </c>
      <c r="H10" t="s">
        <v>98</v>
      </c>
      <c r="I10" s="12">
        <f>SUMIFS(Data[[Revenue]:[Revenue]], Data[[Region]:[Region]], Region, Data[[Month]:[Month]], $G10, Data[[Year]:[Year]], I$2)</f>
        <v>36202.770000000004</v>
      </c>
      <c r="J10" s="12">
        <f>IF(G10&gt;CurrentMonth,NA(),SUMIFS(Data[[Revenue]:[Revenue]], Data[[Region]:[Region]], Region, Data[[Month]:[Month]], $G10, Data[[Year]:[Year]], J$2))</f>
        <v>41270.179999999986</v>
      </c>
      <c r="K10" s="12">
        <f t="shared" si="0"/>
        <v>41270.179999999986</v>
      </c>
      <c r="M10" t="s">
        <v>60</v>
      </c>
      <c r="N10" t="str">
        <f>VLOOKUP(M10,Data[[Store Name]:[Region]], 2,0)</f>
        <v>New York</v>
      </c>
      <c r="O10" s="12">
        <f>SUMIFS(Data[Revenue],Data[Store Name], M10, Data[Month], CurrentMonth, Data[Year], CUrrentYear)</f>
        <v>13127.479999999996</v>
      </c>
      <c r="P10" s="12">
        <f>SUMIFS(Data[Revenue], Data[Store Name],M10, Data[Month],PrevMonth, Data[Year], CUrrentYear)</f>
        <v>24068.03</v>
      </c>
      <c r="Q10" s="11">
        <f t="shared" si="1"/>
        <v>-0.45456773986071997</v>
      </c>
      <c r="R10">
        <f t="shared" si="7"/>
        <v>4</v>
      </c>
      <c r="T10">
        <v>8</v>
      </c>
      <c r="U10" t="str">
        <f t="shared" si="2"/>
        <v>Fifth Avenue</v>
      </c>
      <c r="V10" t="str">
        <f>VLOOKUP('Data Prep'!U10,Data[[Store Name]:[Region]],2,0)</f>
        <v>New York</v>
      </c>
      <c r="W10" s="12">
        <f t="shared" si="3"/>
        <v>18815.63</v>
      </c>
      <c r="X10" s="11">
        <f t="shared" si="3"/>
        <v>-0.15063980885408579</v>
      </c>
      <c r="Y10" s="22">
        <f t="shared" si="4"/>
        <v>0</v>
      </c>
      <c r="Z10" s="10">
        <f t="shared" si="5"/>
        <v>0</v>
      </c>
      <c r="AB10" t="s">
        <v>17</v>
      </c>
      <c r="AC10" s="12">
        <f>SUMIFS(Data[Revenue], Data[Region], Region, Data[Month], CurrentMonth, Data[Year], CUrrentYear, Data[Product Name], AB10)</f>
        <v>3901.45</v>
      </c>
      <c r="AD10" s="12">
        <f>SUMIFS(Data[Revenue], Data[Region], Region, Data[Month], PrevMonth, Data[Year], PMYear, Data[Product Name], AB10)</f>
        <v>3868.48</v>
      </c>
      <c r="AE10" s="2">
        <f t="shared" si="8"/>
        <v>32.9699999999998</v>
      </c>
      <c r="AF10">
        <f t="shared" si="9"/>
        <v>5</v>
      </c>
      <c r="AG10">
        <f t="shared" si="10"/>
        <v>30</v>
      </c>
      <c r="AJ10" s="14" t="s">
        <v>107</v>
      </c>
      <c r="AK10" s="14" t="s">
        <v>74</v>
      </c>
      <c r="AL10" s="14" t="s">
        <v>46</v>
      </c>
      <c r="AM10" s="14" t="s">
        <v>115</v>
      </c>
    </row>
    <row r="11" spans="1:39" x14ac:dyDescent="0.25">
      <c r="A11" s="9" t="s">
        <v>81</v>
      </c>
      <c r="B11" s="8">
        <f>IF(CurrentMonth=1, 12, CurrentMonth-1)</f>
        <v>7</v>
      </c>
      <c r="G11">
        <v>9</v>
      </c>
      <c r="H11" t="s">
        <v>99</v>
      </c>
      <c r="I11" s="12">
        <f>SUMIFS(Data[[Revenue]:[Revenue]], Data[[Region]:[Region]], Region, Data[[Month]:[Month]], $G11, Data[[Year]:[Year]], I$2)</f>
        <v>34881.53</v>
      </c>
      <c r="J11" s="12" t="e">
        <f>IF(G11&gt;CurrentMonth,NA(),SUMIFS(Data[[Revenue]:[Revenue]], Data[[Region]:[Region]], Region, Data[[Month]:[Month]], $G11, Data[[Year]:[Year]], J$2))</f>
        <v>#N/A</v>
      </c>
      <c r="K11" s="12" t="e">
        <f t="shared" si="0"/>
        <v>#N/A</v>
      </c>
      <c r="M11" t="s">
        <v>61</v>
      </c>
      <c r="N11" t="str">
        <f>VLOOKUP(M11,Data[[Store Name]:[Region]], 2,0)</f>
        <v>Los Angeles</v>
      </c>
      <c r="O11" s="12">
        <f>SUMIFS(Data[Revenue],Data[Store Name], M11, Data[Month], CurrentMonth, Data[Year], CUrrentYear)</f>
        <v>21919.900000000005</v>
      </c>
      <c r="P11" s="12">
        <f>SUMIFS(Data[Revenue], Data[Store Name],M11, Data[Month],PrevMonth, Data[Year], CUrrentYear)</f>
        <v>32052.109999999993</v>
      </c>
      <c r="Q11" s="11">
        <f t="shared" si="1"/>
        <v>-0.31611678607118188</v>
      </c>
      <c r="R11">
        <f t="shared" si="7"/>
        <v>9</v>
      </c>
      <c r="T11">
        <v>9</v>
      </c>
      <c r="U11" t="str">
        <f t="shared" si="2"/>
        <v>LAX</v>
      </c>
      <c r="V11" t="str">
        <f>VLOOKUP('Data Prep'!U11,Data[[Store Name]:[Region]],2,0)</f>
        <v>Los Angeles</v>
      </c>
      <c r="W11" s="12">
        <f t="shared" si="3"/>
        <v>21919.900000000005</v>
      </c>
      <c r="X11" s="11">
        <f t="shared" si="3"/>
        <v>-0.31611678607118188</v>
      </c>
      <c r="Y11" s="22">
        <f t="shared" si="4"/>
        <v>21919.900000000005</v>
      </c>
      <c r="Z11" s="10">
        <f t="shared" si="5"/>
        <v>-0.31611678607118188</v>
      </c>
      <c r="AB11" t="s">
        <v>28</v>
      </c>
      <c r="AC11" s="12">
        <f>SUMIFS(Data[Revenue], Data[Region], Region, Data[Month], CurrentMonth, Data[Year], CUrrentYear, Data[Product Name], AB11)</f>
        <v>1469.02</v>
      </c>
      <c r="AD11" s="12">
        <f>SUMIFS(Data[Revenue], Data[Region], Region, Data[Month], PrevMonth, Data[Year], PMYear, Data[Product Name], AB11)</f>
        <v>2623.25</v>
      </c>
      <c r="AE11" s="2">
        <f t="shared" si="8"/>
        <v>-1154.23</v>
      </c>
      <c r="AF11">
        <f t="shared" si="9"/>
        <v>28</v>
      </c>
      <c r="AG11">
        <f t="shared" si="10"/>
        <v>7</v>
      </c>
      <c r="AJ11">
        <v>1</v>
      </c>
      <c r="AK11" t="str">
        <f>INDEX($AB$3:$AE$36,MATCH($AJ3,$AG$3:$AG$36,0),MATCH(AK$2,$AB$2:$AE$2,0))</f>
        <v>Lego Bricks</v>
      </c>
      <c r="AL11" s="12">
        <f t="shared" ref="AL11:AM11" si="12">INDEX($AB$3:$AE$36,MATCH($AJ3,$AG$3:$AG$36,0),MATCH(AL$2,$AB$2:$AE$2,0))</f>
        <v>4518.87</v>
      </c>
      <c r="AM11" s="12">
        <f t="shared" si="12"/>
        <v>-3999.0000000000009</v>
      </c>
    </row>
    <row r="12" spans="1:39" x14ac:dyDescent="0.25">
      <c r="A12" s="9" t="s">
        <v>86</v>
      </c>
      <c r="B12" s="8">
        <f>IF(CurrentMonth=1, PrevYear, CUrrentYear)</f>
        <v>2021</v>
      </c>
      <c r="G12">
        <v>10</v>
      </c>
      <c r="H12" t="s">
        <v>100</v>
      </c>
      <c r="I12" s="12">
        <f>SUMIFS(Data[[Revenue]:[Revenue]], Data[[Region]:[Region]], Region, Data[[Month]:[Month]], $G12, Data[[Year]:[Year]], I$2)</f>
        <v>43505.939999999995</v>
      </c>
      <c r="J12" s="12" t="e">
        <f>IF(G12&gt;CurrentMonth,NA(),SUMIFS(Data[[Revenue]:[Revenue]], Data[[Region]:[Region]], Region, Data[[Month]:[Month]], $G12, Data[[Year]:[Year]], J$2))</f>
        <v>#N/A</v>
      </c>
      <c r="K12" s="12" t="e">
        <f t="shared" si="0"/>
        <v>#N/A</v>
      </c>
      <c r="M12" t="s">
        <v>57</v>
      </c>
      <c r="N12" t="str">
        <f>VLOOKUP(M12,Data[[Store Name]:[Region]], 2,0)</f>
        <v>Chicago</v>
      </c>
      <c r="O12" s="12">
        <f>SUMIFS(Data[Revenue],Data[Store Name], M12, Data[Month], CurrentMonth, Data[Year], CUrrentYear)</f>
        <v>27284.929999999993</v>
      </c>
      <c r="P12" s="12">
        <f>SUMIFS(Data[Revenue], Data[Store Name],M12, Data[Month],PrevMonth, Data[Year], CUrrentYear)</f>
        <v>36101.759999999995</v>
      </c>
      <c r="Q12" s="11">
        <f t="shared" si="1"/>
        <v>-0.2442216113563439</v>
      </c>
      <c r="R12">
        <f t="shared" si="7"/>
        <v>10</v>
      </c>
      <c r="T12">
        <v>10</v>
      </c>
      <c r="U12" t="str">
        <f t="shared" si="2"/>
        <v>O'Hare</v>
      </c>
      <c r="V12" t="str">
        <f>VLOOKUP('Data Prep'!U12,Data[[Store Name]:[Region]],2,0)</f>
        <v>Chicago</v>
      </c>
      <c r="W12" s="12">
        <f t="shared" si="3"/>
        <v>27284.929999999993</v>
      </c>
      <c r="X12" s="11">
        <f t="shared" si="3"/>
        <v>-0.2442216113563439</v>
      </c>
      <c r="Y12" s="22">
        <f t="shared" si="4"/>
        <v>0</v>
      </c>
      <c r="Z12" s="10">
        <f t="shared" si="5"/>
        <v>0</v>
      </c>
      <c r="AB12" t="s">
        <v>32</v>
      </c>
      <c r="AC12" s="12">
        <f>SUMIFS(Data[Revenue], Data[Region], Region, Data[Month], CurrentMonth, Data[Year], CUrrentYear, Data[Product Name], AB12)</f>
        <v>714.34999999999991</v>
      </c>
      <c r="AD12" s="12">
        <f>SUMIFS(Data[Revenue], Data[Region], Region, Data[Month], PrevMonth, Data[Year], PMYear, Data[Product Name], AB12)</f>
        <v>857.22</v>
      </c>
      <c r="AE12" s="2">
        <f t="shared" si="8"/>
        <v>-142.87000000000012</v>
      </c>
      <c r="AF12">
        <f t="shared" si="9"/>
        <v>15</v>
      </c>
      <c r="AG12">
        <f t="shared" si="10"/>
        <v>20</v>
      </c>
      <c r="AJ12">
        <v>2</v>
      </c>
      <c r="AK12" t="str">
        <f t="shared" ref="AK12:AM15" si="13">INDEX($AB$3:$AE$36,MATCH($AJ4,$AG$3:$AG$36,0),MATCH(AK$2,$AB$2:$AE$2,0))</f>
        <v>Etch A Sketch</v>
      </c>
      <c r="AL12" s="12">
        <f t="shared" si="13"/>
        <v>902.56999999999994</v>
      </c>
      <c r="AM12" s="12">
        <f t="shared" si="13"/>
        <v>-2539.79</v>
      </c>
    </row>
    <row r="13" spans="1:39" x14ac:dyDescent="0.25">
      <c r="A13" s="9" t="s">
        <v>121</v>
      </c>
      <c r="B13" t="str">
        <f>VLOOKUP(CurrentMonth,A16:B27,2,0)&amp;" "&amp;CUrrentYear</f>
        <v>August 2021</v>
      </c>
      <c r="G13">
        <v>11</v>
      </c>
      <c r="H13" t="s">
        <v>101</v>
      </c>
      <c r="I13" s="12">
        <f>SUMIFS(Data[[Revenue]:[Revenue]], Data[[Region]:[Region]], Region, Data[[Month]:[Month]], $G13, Data[[Year]:[Year]], I$2)</f>
        <v>43677.41</v>
      </c>
      <c r="J13" s="12" t="e">
        <f>IF(G13&gt;CurrentMonth,NA(),SUMIFS(Data[[Revenue]:[Revenue]], Data[[Region]:[Region]], Region, Data[[Month]:[Month]], $G13, Data[[Year]:[Year]], J$2))</f>
        <v>#N/A</v>
      </c>
      <c r="K13" s="12" t="e">
        <f t="shared" si="0"/>
        <v>#N/A</v>
      </c>
      <c r="AB13" t="s">
        <v>31</v>
      </c>
      <c r="AC13" s="12">
        <f>SUMIFS(Data[Revenue], Data[Region], Region, Data[Month], CurrentMonth, Data[Year], CUrrentYear, Data[Product Name], AB13)</f>
        <v>919.54</v>
      </c>
      <c r="AD13" s="12">
        <f>SUMIFS(Data[Revenue], Data[Region], Region, Data[Month], PrevMonth, Data[Year], PMYear, Data[Product Name], AB13)</f>
        <v>2878.5599999999995</v>
      </c>
      <c r="AE13" s="2">
        <f t="shared" si="8"/>
        <v>-1959.0199999999995</v>
      </c>
      <c r="AF13">
        <f t="shared" si="9"/>
        <v>32</v>
      </c>
      <c r="AG13">
        <f t="shared" si="10"/>
        <v>3</v>
      </c>
      <c r="AJ13">
        <v>3</v>
      </c>
      <c r="AK13" t="str">
        <f t="shared" si="13"/>
        <v>Kids Makeup Kit</v>
      </c>
      <c r="AL13" s="12">
        <f t="shared" si="13"/>
        <v>919.54</v>
      </c>
      <c r="AM13" s="12">
        <f t="shared" si="13"/>
        <v>-1959.0199999999995</v>
      </c>
    </row>
    <row r="14" spans="1:39" x14ac:dyDescent="0.25">
      <c r="G14">
        <v>12</v>
      </c>
      <c r="H14" t="s">
        <v>102</v>
      </c>
      <c r="I14" s="12">
        <f>SUMIFS(Data[[Revenue]:[Revenue]], Data[[Region]:[Region]], Region, Data[[Month]:[Month]], $G14, Data[[Year]:[Year]], I$2)</f>
        <v>61614.720000000001</v>
      </c>
      <c r="J14" s="12" t="e">
        <f>IF(G14&gt;CurrentMonth,NA(),SUMIFS(Data[[Revenue]:[Revenue]], Data[[Region]:[Region]], Region, Data[[Month]:[Month]], $G14, Data[[Year]:[Year]], J$2))</f>
        <v>#N/A</v>
      </c>
      <c r="K14" s="12" t="e">
        <f t="shared" si="0"/>
        <v>#N/A</v>
      </c>
      <c r="AB14" t="s">
        <v>15</v>
      </c>
      <c r="AC14" s="12">
        <f>SUMIFS(Data[Revenue], Data[Region], Region, Data[Month], CurrentMonth, Data[Year], CUrrentYear, Data[Product Name], AB14)</f>
        <v>4518.87</v>
      </c>
      <c r="AD14" s="12">
        <f>SUMIFS(Data[Revenue], Data[Region], Region, Data[Month], PrevMonth, Data[Year], PMYear, Data[Product Name], AB14)</f>
        <v>8517.8700000000008</v>
      </c>
      <c r="AE14" s="2">
        <f t="shared" si="8"/>
        <v>-3999.0000000000009</v>
      </c>
      <c r="AF14">
        <f t="shared" si="9"/>
        <v>34</v>
      </c>
      <c r="AG14">
        <f t="shared" si="10"/>
        <v>1</v>
      </c>
      <c r="AJ14">
        <v>4</v>
      </c>
      <c r="AK14" t="str">
        <f t="shared" si="13"/>
        <v>Splash Balls</v>
      </c>
      <c r="AL14" s="12">
        <f t="shared" si="13"/>
        <v>395.56</v>
      </c>
      <c r="AM14" s="12">
        <f t="shared" si="13"/>
        <v>-1842.9500000000003</v>
      </c>
    </row>
    <row r="15" spans="1:39" x14ac:dyDescent="0.25">
      <c r="A15" s="28" t="s">
        <v>90</v>
      </c>
      <c r="B15" s="28" t="s">
        <v>49</v>
      </c>
      <c r="AB15" t="s">
        <v>71</v>
      </c>
      <c r="AC15" s="12">
        <f>SUMIFS(Data[Revenue], Data[Region], Region, Data[Month], CurrentMonth, Data[Year], CUrrentYear, Data[Product Name], AB15)</f>
        <v>0</v>
      </c>
      <c r="AD15" s="12">
        <f>SUMIFS(Data[Revenue], Data[Region], Region, Data[Month], PrevMonth, Data[Year], PMYear, Data[Product Name], AB15)</f>
        <v>369.63</v>
      </c>
      <c r="AE15" s="2">
        <f t="shared" si="8"/>
        <v>-369.63</v>
      </c>
      <c r="AF15">
        <f t="shared" si="9"/>
        <v>17</v>
      </c>
      <c r="AG15">
        <f t="shared" si="10"/>
        <v>18</v>
      </c>
      <c r="AJ15">
        <v>5</v>
      </c>
      <c r="AK15" t="str">
        <f t="shared" si="13"/>
        <v>Magic Sand</v>
      </c>
      <c r="AL15" s="12">
        <f t="shared" si="13"/>
        <v>3229.9799999999996</v>
      </c>
      <c r="AM15" s="12">
        <f t="shared" si="13"/>
        <v>-1694.9400000000005</v>
      </c>
    </row>
    <row r="16" spans="1:39" x14ac:dyDescent="0.25">
      <c r="A16">
        <v>1</v>
      </c>
      <c r="B16" t="s">
        <v>122</v>
      </c>
      <c r="AB16" t="s">
        <v>19</v>
      </c>
      <c r="AC16" s="12">
        <f>SUMIFS(Data[Revenue], Data[Region], Region, Data[Month], CurrentMonth, Data[Year], CUrrentYear, Data[Product Name], AB16)</f>
        <v>359.82</v>
      </c>
      <c r="AD16" s="12">
        <f>SUMIFS(Data[Revenue], Data[Region], Region, Data[Month], PrevMonth, Data[Year], PMYear, Data[Product Name], AB16)</f>
        <v>0</v>
      </c>
      <c r="AE16" s="2">
        <f t="shared" si="8"/>
        <v>359.82</v>
      </c>
      <c r="AF16">
        <f t="shared" si="9"/>
        <v>3</v>
      </c>
      <c r="AG16">
        <f t="shared" si="10"/>
        <v>32</v>
      </c>
    </row>
    <row r="17" spans="1:33" x14ac:dyDescent="0.25">
      <c r="A17">
        <v>2</v>
      </c>
      <c r="B17" t="s">
        <v>123</v>
      </c>
      <c r="AB17" t="s">
        <v>27</v>
      </c>
      <c r="AC17" s="12">
        <f>SUMIFS(Data[Revenue], Data[Region], Region, Data[Month], CurrentMonth, Data[Year], CUrrentYear, Data[Product Name], AB17)</f>
        <v>986.7</v>
      </c>
      <c r="AD17" s="12">
        <f>SUMIFS(Data[Revenue], Data[Region], Region, Data[Month], PrevMonth, Data[Year], PMYear, Data[Product Name], AB17)</f>
        <v>1034.5400000000002</v>
      </c>
      <c r="AE17" s="2">
        <f t="shared" si="8"/>
        <v>-47.840000000000146</v>
      </c>
      <c r="AF17">
        <f t="shared" si="9"/>
        <v>12</v>
      </c>
      <c r="AG17">
        <f t="shared" si="10"/>
        <v>23</v>
      </c>
    </row>
    <row r="18" spans="1:33" x14ac:dyDescent="0.25">
      <c r="A18">
        <v>3</v>
      </c>
      <c r="B18" t="s">
        <v>124</v>
      </c>
      <c r="AB18" t="s">
        <v>11</v>
      </c>
      <c r="AC18" s="12">
        <f>SUMIFS(Data[Revenue], Data[Region], Region, Data[Month], CurrentMonth, Data[Year], CUrrentYear, Data[Product Name], AB18)</f>
        <v>29.940000000000005</v>
      </c>
      <c r="AD18" s="12">
        <f>SUMIFS(Data[Revenue], Data[Region], Region, Data[Month], PrevMonth, Data[Year], PMYear, Data[Product Name], AB18)</f>
        <v>494.01</v>
      </c>
      <c r="AE18" s="2">
        <f t="shared" si="8"/>
        <v>-464.07</v>
      </c>
      <c r="AF18">
        <f t="shared" si="9"/>
        <v>20</v>
      </c>
      <c r="AG18">
        <f t="shared" si="10"/>
        <v>15</v>
      </c>
    </row>
    <row r="19" spans="1:33" x14ac:dyDescent="0.25">
      <c r="A19">
        <v>4</v>
      </c>
      <c r="B19" t="s">
        <v>125</v>
      </c>
      <c r="AB19" t="s">
        <v>26</v>
      </c>
      <c r="AC19" s="12">
        <f>SUMIFS(Data[Revenue], Data[Region], Region, Data[Month], CurrentMonth, Data[Year], CUrrentYear, Data[Product Name], AB19)</f>
        <v>4077.9599999999996</v>
      </c>
      <c r="AD19" s="12">
        <f>SUMIFS(Data[Revenue], Data[Region], Region, Data[Month], PrevMonth, Data[Year], PMYear, Data[Product Name], AB19)</f>
        <v>5037.4799999999996</v>
      </c>
      <c r="AE19" s="2">
        <f t="shared" si="8"/>
        <v>-959.52</v>
      </c>
      <c r="AF19">
        <f t="shared" si="9"/>
        <v>27</v>
      </c>
      <c r="AG19">
        <f t="shared" si="10"/>
        <v>8</v>
      </c>
    </row>
    <row r="20" spans="1:33" x14ac:dyDescent="0.25">
      <c r="A20">
        <v>5</v>
      </c>
      <c r="B20" t="s">
        <v>95</v>
      </c>
      <c r="AB20" t="s">
        <v>6</v>
      </c>
      <c r="AC20" s="12">
        <f>SUMIFS(Data[Revenue], Data[Region], Region, Data[Month], CurrentMonth, Data[Year], CUrrentYear, Data[Product Name], AB20)</f>
        <v>395.56</v>
      </c>
      <c r="AD20" s="12">
        <f>SUMIFS(Data[Revenue], Data[Region], Region, Data[Month], PrevMonth, Data[Year], PMYear, Data[Product Name], AB20)</f>
        <v>2238.5100000000002</v>
      </c>
      <c r="AE20" s="2">
        <f t="shared" si="8"/>
        <v>-1842.9500000000003</v>
      </c>
      <c r="AF20">
        <f t="shared" si="9"/>
        <v>31</v>
      </c>
      <c r="AG20">
        <f t="shared" si="10"/>
        <v>4</v>
      </c>
    </row>
    <row r="21" spans="1:33" x14ac:dyDescent="0.25">
      <c r="A21">
        <v>6</v>
      </c>
      <c r="B21" t="s">
        <v>126</v>
      </c>
      <c r="AB21" t="s">
        <v>16</v>
      </c>
      <c r="AC21" s="12">
        <f>SUMIFS(Data[Revenue], Data[Region], Region, Data[Month], CurrentMonth, Data[Year], CUrrentYear, Data[Product Name], AB21)</f>
        <v>142.88999999999999</v>
      </c>
      <c r="AD21" s="12">
        <f>SUMIFS(Data[Revenue], Data[Region], Region, Data[Month], PrevMonth, Data[Year], PMYear, Data[Product Name], AB21)</f>
        <v>545.57999999999993</v>
      </c>
      <c r="AE21" s="2">
        <f t="shared" si="8"/>
        <v>-402.68999999999994</v>
      </c>
      <c r="AF21">
        <f t="shared" si="9"/>
        <v>19</v>
      </c>
      <c r="AG21">
        <f t="shared" si="10"/>
        <v>16</v>
      </c>
    </row>
    <row r="22" spans="1:33" x14ac:dyDescent="0.25">
      <c r="A22">
        <v>7</v>
      </c>
      <c r="B22" t="s">
        <v>127</v>
      </c>
      <c r="AB22" t="s">
        <v>23</v>
      </c>
      <c r="AC22" s="12">
        <f>SUMIFS(Data[Revenue], Data[Region], Region, Data[Month], CurrentMonth, Data[Year], CUrrentYear, Data[Product Name], AB22)</f>
        <v>0</v>
      </c>
      <c r="AD22" s="12">
        <f>SUMIFS(Data[Revenue], Data[Region], Region, Data[Month], PrevMonth, Data[Year], PMYear, Data[Product Name], AB22)</f>
        <v>1663.3599999999997</v>
      </c>
      <c r="AE22" s="2">
        <f t="shared" si="8"/>
        <v>-1663.3599999999997</v>
      </c>
      <c r="AF22">
        <f t="shared" si="9"/>
        <v>29</v>
      </c>
      <c r="AG22">
        <f t="shared" si="10"/>
        <v>6</v>
      </c>
    </row>
    <row r="23" spans="1:33" x14ac:dyDescent="0.25">
      <c r="A23">
        <v>8</v>
      </c>
      <c r="B23" t="s">
        <v>128</v>
      </c>
      <c r="AB23" t="s">
        <v>10</v>
      </c>
      <c r="AC23" s="12">
        <f>SUMIFS(Data[Revenue], Data[Region], Region, Data[Month], CurrentMonth, Data[Year], CUrrentYear, Data[Product Name], AB23)</f>
        <v>2498.7499999999995</v>
      </c>
      <c r="AD23" s="12">
        <f>SUMIFS(Data[Revenue], Data[Region], Region, Data[Month], PrevMonth, Data[Year], PMYear, Data[Product Name], AB23)</f>
        <v>2338.83</v>
      </c>
      <c r="AE23" s="2">
        <f t="shared" si="8"/>
        <v>159.91999999999962</v>
      </c>
      <c r="AF23">
        <f t="shared" si="9"/>
        <v>4</v>
      </c>
      <c r="AG23">
        <f t="shared" si="10"/>
        <v>31</v>
      </c>
    </row>
    <row r="24" spans="1:33" x14ac:dyDescent="0.25">
      <c r="A24">
        <v>9</v>
      </c>
      <c r="B24" t="s">
        <v>129</v>
      </c>
      <c r="AB24" t="s">
        <v>66</v>
      </c>
      <c r="AC24" s="12">
        <f>SUMIFS(Data[Revenue], Data[Region], Region, Data[Month], CurrentMonth, Data[Year], CUrrentYear, Data[Product Name], AB24)</f>
        <v>0</v>
      </c>
      <c r="AD24" s="12">
        <f>SUMIFS(Data[Revenue], Data[Region], Region, Data[Month], PrevMonth, Data[Year], PMYear, Data[Product Name], AB24)</f>
        <v>0</v>
      </c>
      <c r="AE24" s="2">
        <f t="shared" si="8"/>
        <v>0</v>
      </c>
      <c r="AF24">
        <f t="shared" si="9"/>
        <v>8</v>
      </c>
      <c r="AG24">
        <f t="shared" si="10"/>
        <v>27</v>
      </c>
    </row>
    <row r="25" spans="1:33" x14ac:dyDescent="0.25">
      <c r="A25">
        <v>10</v>
      </c>
      <c r="B25" t="s">
        <v>130</v>
      </c>
      <c r="AB25" t="s">
        <v>29</v>
      </c>
      <c r="AC25" s="12">
        <f>SUMIFS(Data[Revenue], Data[Region], Region, Data[Month], CurrentMonth, Data[Year], CUrrentYear, Data[Product Name], AB25)</f>
        <v>0</v>
      </c>
      <c r="AD25" s="12">
        <f>SUMIFS(Data[Revenue], Data[Region], Region, Data[Month], PrevMonth, Data[Year], PMYear, Data[Product Name], AB25)</f>
        <v>0</v>
      </c>
      <c r="AE25" s="2">
        <f t="shared" si="8"/>
        <v>0</v>
      </c>
      <c r="AF25">
        <f t="shared" si="9"/>
        <v>8</v>
      </c>
      <c r="AG25">
        <f t="shared" si="10"/>
        <v>27</v>
      </c>
    </row>
    <row r="26" spans="1:33" x14ac:dyDescent="0.25">
      <c r="A26">
        <v>11</v>
      </c>
      <c r="B26" t="s">
        <v>131</v>
      </c>
      <c r="AB26" t="s">
        <v>34</v>
      </c>
      <c r="AC26" s="12">
        <f>SUMIFS(Data[Revenue], Data[Region], Region, Data[Month], CurrentMonth, Data[Year], CUrrentYear, Data[Product Name], AB26)</f>
        <v>957.6</v>
      </c>
      <c r="AD26" s="12">
        <f>SUMIFS(Data[Revenue], Data[Region], Region, Data[Month], PrevMonth, Data[Year], PMYear, Data[Product Name], AB26)</f>
        <v>1181.04</v>
      </c>
      <c r="AE26" s="2">
        <f t="shared" si="8"/>
        <v>-223.43999999999994</v>
      </c>
      <c r="AF26">
        <f t="shared" si="9"/>
        <v>16</v>
      </c>
      <c r="AG26">
        <f t="shared" si="10"/>
        <v>19</v>
      </c>
    </row>
    <row r="27" spans="1:33" x14ac:dyDescent="0.25">
      <c r="A27">
        <v>12</v>
      </c>
      <c r="B27" t="s">
        <v>132</v>
      </c>
      <c r="AB27" t="s">
        <v>70</v>
      </c>
      <c r="AC27" s="12">
        <f>SUMIFS(Data[Revenue], Data[Region], Region, Data[Month], CurrentMonth, Data[Year], CUrrentYear, Data[Product Name], AB27)</f>
        <v>0</v>
      </c>
      <c r="AD27" s="12">
        <f>SUMIFS(Data[Revenue], Data[Region], Region, Data[Month], PrevMonth, Data[Year], PMYear, Data[Product Name], AB27)</f>
        <v>814.6400000000001</v>
      </c>
      <c r="AE27" s="2">
        <f t="shared" si="8"/>
        <v>-814.6400000000001</v>
      </c>
      <c r="AF27">
        <f t="shared" si="9"/>
        <v>24</v>
      </c>
      <c r="AG27">
        <f t="shared" si="10"/>
        <v>11</v>
      </c>
    </row>
    <row r="28" spans="1:33" x14ac:dyDescent="0.25">
      <c r="AB28" t="s">
        <v>67</v>
      </c>
      <c r="AC28" s="12">
        <f>SUMIFS(Data[Revenue], Data[Region], Region, Data[Month], CurrentMonth, Data[Year], CUrrentYear, Data[Product Name], AB28)</f>
        <v>0</v>
      </c>
      <c r="AD28" s="12">
        <f>SUMIFS(Data[Revenue], Data[Region], Region, Data[Month], PrevMonth, Data[Year], PMYear, Data[Product Name], AB28)</f>
        <v>59.96</v>
      </c>
      <c r="AE28" s="2">
        <f t="shared" si="8"/>
        <v>-59.96</v>
      </c>
      <c r="AF28">
        <f t="shared" si="9"/>
        <v>13</v>
      </c>
      <c r="AG28">
        <f t="shared" si="10"/>
        <v>22</v>
      </c>
    </row>
    <row r="29" spans="1:33" x14ac:dyDescent="0.25">
      <c r="AB29" t="s">
        <v>37</v>
      </c>
      <c r="AC29" s="12">
        <f>SUMIFS(Data[Revenue], Data[Region], Region, Data[Month], CurrentMonth, Data[Year], CUrrentYear, Data[Product Name], AB29)</f>
        <v>574.77</v>
      </c>
      <c r="AD29" s="12">
        <f>SUMIFS(Data[Revenue], Data[Region], Region, Data[Month], PrevMonth, Data[Year], PMYear, Data[Product Name], AB29)</f>
        <v>949.61999999999989</v>
      </c>
      <c r="AE29" s="2">
        <f t="shared" si="8"/>
        <v>-374.84999999999991</v>
      </c>
      <c r="AF29">
        <f t="shared" si="9"/>
        <v>18</v>
      </c>
      <c r="AG29">
        <f t="shared" si="10"/>
        <v>17</v>
      </c>
    </row>
    <row r="30" spans="1:33" x14ac:dyDescent="0.25">
      <c r="AB30" t="s">
        <v>38</v>
      </c>
      <c r="AC30" s="12">
        <f>SUMIFS(Data[Revenue], Data[Region], Region, Data[Month], CurrentMonth, Data[Year], CUrrentYear, Data[Product Name], AB30)</f>
        <v>179.82</v>
      </c>
      <c r="AD30" s="12">
        <f>SUMIFS(Data[Revenue], Data[Region], Region, Data[Month], PrevMonth, Data[Year], PMYear, Data[Product Name], AB30)</f>
        <v>189.81</v>
      </c>
      <c r="AE30" s="2">
        <f t="shared" si="8"/>
        <v>-9.9900000000000091</v>
      </c>
      <c r="AF30">
        <f t="shared" si="9"/>
        <v>10</v>
      </c>
      <c r="AG30">
        <f t="shared" si="10"/>
        <v>25</v>
      </c>
    </row>
    <row r="31" spans="1:33" x14ac:dyDescent="0.25">
      <c r="AB31" t="s">
        <v>39</v>
      </c>
      <c r="AC31" s="12">
        <f>SUMIFS(Data[Revenue], Data[Region], Region, Data[Month], CurrentMonth, Data[Year], CUrrentYear, Data[Product Name], AB31)</f>
        <v>799.59999999999991</v>
      </c>
      <c r="AD31" s="12">
        <f>SUMIFS(Data[Revenue], Data[Region], Region, Data[Month], PrevMonth, Data[Year], PMYear, Data[Product Name], AB31)</f>
        <v>1439.2799999999997</v>
      </c>
      <c r="AE31" s="2">
        <f t="shared" si="8"/>
        <v>-639.67999999999984</v>
      </c>
      <c r="AF31">
        <f t="shared" si="9"/>
        <v>22</v>
      </c>
      <c r="AG31">
        <f t="shared" si="10"/>
        <v>13</v>
      </c>
    </row>
    <row r="32" spans="1:33" x14ac:dyDescent="0.25">
      <c r="AB32" t="s">
        <v>68</v>
      </c>
      <c r="AC32" s="12">
        <f>SUMIFS(Data[Revenue], Data[Region], Region, Data[Month], CurrentMonth, Data[Year], CUrrentYear, Data[Product Name], AB32)</f>
        <v>0</v>
      </c>
      <c r="AD32" s="12">
        <f>SUMIFS(Data[Revenue], Data[Region], Region, Data[Month], PrevMonth, Data[Year], PMYear, Data[Product Name], AB32)</f>
        <v>776.62999999999988</v>
      </c>
      <c r="AE32" s="2">
        <f t="shared" si="8"/>
        <v>-776.62999999999988</v>
      </c>
      <c r="AF32">
        <f t="shared" si="9"/>
        <v>23</v>
      </c>
      <c r="AG32">
        <f t="shared" si="10"/>
        <v>12</v>
      </c>
    </row>
    <row r="33" spans="28:33" x14ac:dyDescent="0.25">
      <c r="AB33" t="s">
        <v>42</v>
      </c>
      <c r="AC33" s="12">
        <f>SUMIFS(Data[Revenue], Data[Region], Region, Data[Month], CurrentMonth, Data[Year], CUrrentYear, Data[Product Name], AB33)</f>
        <v>3229.9799999999996</v>
      </c>
      <c r="AD33" s="12">
        <f>SUMIFS(Data[Revenue], Data[Region], Region, Data[Month], PrevMonth, Data[Year], PMYear, Data[Product Name], AB33)</f>
        <v>4924.92</v>
      </c>
      <c r="AE33" s="2">
        <f t="shared" si="8"/>
        <v>-1694.9400000000005</v>
      </c>
      <c r="AF33">
        <f t="shared" si="9"/>
        <v>30</v>
      </c>
      <c r="AG33">
        <f t="shared" si="10"/>
        <v>5</v>
      </c>
    </row>
    <row r="34" spans="28:33" x14ac:dyDescent="0.25">
      <c r="AB34" t="s">
        <v>41</v>
      </c>
      <c r="AC34" s="12">
        <f>SUMIFS(Data[Revenue], Data[Region], Region, Data[Month], CurrentMonth, Data[Year], CUrrentYear, Data[Product Name], AB34)</f>
        <v>439.56</v>
      </c>
      <c r="AD34" s="12">
        <f>SUMIFS(Data[Revenue], Data[Region], Region, Data[Month], PrevMonth, Data[Year], PMYear, Data[Product Name], AB34)</f>
        <v>409.59</v>
      </c>
      <c r="AE34" s="2">
        <f t="shared" si="8"/>
        <v>29.970000000000027</v>
      </c>
      <c r="AF34">
        <f t="shared" si="9"/>
        <v>6</v>
      </c>
      <c r="AG34">
        <f t="shared" si="10"/>
        <v>29</v>
      </c>
    </row>
    <row r="35" spans="28:33" x14ac:dyDescent="0.25">
      <c r="AB35" t="s">
        <v>43</v>
      </c>
      <c r="AC35" s="12">
        <f>SUMIFS(Data[Revenue], Data[Region], Region, Data[Month], CurrentMonth, Data[Year], CUrrentYear, Data[Product Name], AB35)</f>
        <v>902.56999999999994</v>
      </c>
      <c r="AD35" s="12">
        <f>SUMIFS(Data[Revenue], Data[Region], Region, Data[Month], PrevMonth, Data[Year], PMYear, Data[Product Name], AB35)</f>
        <v>3442.3599999999997</v>
      </c>
      <c r="AE35" s="2">
        <f t="shared" si="8"/>
        <v>-2539.79</v>
      </c>
      <c r="AF35">
        <f t="shared" si="9"/>
        <v>33</v>
      </c>
      <c r="AG35">
        <f t="shared" si="10"/>
        <v>2</v>
      </c>
    </row>
    <row r="36" spans="28:33" x14ac:dyDescent="0.25">
      <c r="AB36" t="s">
        <v>69</v>
      </c>
      <c r="AC36" s="12">
        <f>SUMIFS(Data[Revenue], Data[Region], Region, Data[Month], CurrentMonth, Data[Year], CUrrentYear, Data[Product Name], AB36)</f>
        <v>0</v>
      </c>
      <c r="AD36" s="12">
        <f>SUMIFS(Data[Revenue], Data[Region], Region, Data[Month], PrevMonth, Data[Year], PMYear, Data[Product Name], AB36)</f>
        <v>887.26</v>
      </c>
      <c r="AE36" s="2">
        <f t="shared" si="8"/>
        <v>-887.26</v>
      </c>
      <c r="AF36">
        <f t="shared" si="9"/>
        <v>25</v>
      </c>
      <c r="AG36">
        <f t="shared" si="10"/>
        <v>10</v>
      </c>
    </row>
  </sheetData>
  <sortState xmlns:xlrd2="http://schemas.microsoft.com/office/spreadsheetml/2017/richdata2" ref="M3:Q12">
    <sortCondition ref="O2:O12"/>
  </sortState>
  <phoneticPr fontId="2" type="noConversion"/>
  <conditionalFormatting sqref="E5:E6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B2:B3" xr:uid="{F07CD618-6FC8-4F96-9661-6DDB79D16117}">
      <formula1>$A$3:$A$5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5A51-6009-4A89-B662-598511878FCF}">
  <dimension ref="A6:AC44"/>
  <sheetViews>
    <sheetView showGridLines="0" showRowColHeaders="0" tabSelected="1" zoomScale="81" zoomScaleNormal="81" workbookViewId="0">
      <selection activeCell="C6" sqref="C6"/>
    </sheetView>
  </sheetViews>
  <sheetFormatPr defaultColWidth="0" defaultRowHeight="15" x14ac:dyDescent="0.25"/>
  <cols>
    <col min="1" max="1" width="4" customWidth="1"/>
    <col min="2" max="2" width="13" customWidth="1"/>
    <col min="3" max="3" width="23.42578125" customWidth="1"/>
    <col min="4" max="4" width="19" customWidth="1"/>
    <col min="5" max="5" width="32.42578125" customWidth="1"/>
    <col min="6" max="15" width="9.140625" customWidth="1"/>
    <col min="16" max="16" width="0.28515625" customWidth="1"/>
    <col min="17" max="17" width="0.5703125" customWidth="1"/>
    <col min="18" max="18" width="9.140625" hidden="1" customWidth="1"/>
    <col min="19" max="19" width="7.85546875" hidden="1" customWidth="1"/>
    <col min="20" max="20" width="0.140625" hidden="1" customWidth="1"/>
    <col min="21" max="23" width="23.85546875" customWidth="1"/>
    <col min="24" max="27" width="9.140625" customWidth="1"/>
    <col min="28" max="28" width="13.85546875" customWidth="1"/>
    <col min="29" max="29" width="0" hidden="1" customWidth="1"/>
    <col min="30" max="16384" width="9.140625" hidden="1"/>
  </cols>
  <sheetData>
    <row r="6" spans="2:23" ht="26.25" x14ac:dyDescent="0.4">
      <c r="B6" s="27" t="s">
        <v>120</v>
      </c>
      <c r="C6" s="30" t="s">
        <v>4</v>
      </c>
      <c r="D6" s="31" t="s">
        <v>133</v>
      </c>
      <c r="E6" s="29" t="str">
        <f>'Data Prep'!$B$13&amp;"?"</f>
        <v>August 2021?</v>
      </c>
    </row>
    <row r="9" spans="2:23" ht="35.25" customHeight="1" x14ac:dyDescent="0.25"/>
    <row r="11" spans="2:23" ht="27.75" customHeight="1" x14ac:dyDescent="0.25">
      <c r="U11" s="19" t="s">
        <v>116</v>
      </c>
      <c r="V11" s="20" t="s">
        <v>46</v>
      </c>
      <c r="W11" s="20" t="s">
        <v>118</v>
      </c>
    </row>
    <row r="12" spans="2:23" ht="27.75" customHeight="1" x14ac:dyDescent="0.25">
      <c r="U12" s="16" t="str">
        <f>'Data Prep'!AK3</f>
        <v>Deck Of Cards</v>
      </c>
      <c r="V12" s="17">
        <f>'Data Prep'!AL3</f>
        <v>2006.13</v>
      </c>
      <c r="W12" s="23">
        <f>'Data Prep'!AM3</f>
        <v>503.2800000000002</v>
      </c>
    </row>
    <row r="13" spans="2:23" ht="27.75" customHeight="1" x14ac:dyDescent="0.25">
      <c r="U13" s="16" t="str">
        <f>'Data Prep'!AK4</f>
        <v>Animal Figures</v>
      </c>
      <c r="V13" s="17">
        <f>'Data Prep'!AL4</f>
        <v>2805.84</v>
      </c>
      <c r="W13" s="23">
        <f>'Data Prep'!AM4</f>
        <v>402.69000000000051</v>
      </c>
    </row>
    <row r="14" spans="2:23" ht="27.75" customHeight="1" x14ac:dyDescent="0.25">
      <c r="U14" s="16" t="str">
        <f>'Data Prep'!AK5</f>
        <v>Monopoly</v>
      </c>
      <c r="V14" s="17">
        <f>'Data Prep'!AL5</f>
        <v>359.82</v>
      </c>
      <c r="W14" s="23">
        <f>'Data Prep'!AM5</f>
        <v>359.82</v>
      </c>
    </row>
    <row r="15" spans="2:23" ht="27.75" customHeight="1" x14ac:dyDescent="0.25">
      <c r="U15" s="16" t="str">
        <f>'Data Prep'!AK6</f>
        <v>Nerf Gun</v>
      </c>
      <c r="V15" s="17">
        <f>'Data Prep'!AL6</f>
        <v>2498.7499999999995</v>
      </c>
      <c r="W15" s="23">
        <f>'Data Prep'!AM6</f>
        <v>159.91999999999962</v>
      </c>
    </row>
    <row r="16" spans="2:23" ht="27.75" customHeight="1" x14ac:dyDescent="0.25">
      <c r="U16" s="16" t="str">
        <f>'Data Prep'!AK7</f>
        <v>Dino Egg</v>
      </c>
      <c r="V16" s="17">
        <f>'Data Prep'!AL7</f>
        <v>3901.45</v>
      </c>
      <c r="W16" s="24">
        <f>'Data Prep'!AM7</f>
        <v>32.9699999999998</v>
      </c>
    </row>
    <row r="17" spans="21:23" ht="21" customHeight="1" x14ac:dyDescent="0.3">
      <c r="U17" s="16"/>
      <c r="V17" s="16"/>
      <c r="W17" s="25">
        <f>SUM(W12:W16)</f>
        <v>1458.68</v>
      </c>
    </row>
    <row r="18" spans="21:23" ht="14.25" customHeight="1" x14ac:dyDescent="0.25">
      <c r="U18" s="16"/>
      <c r="V18" s="16"/>
      <c r="W18" s="16"/>
    </row>
    <row r="19" spans="21:23" ht="76.5" customHeight="1" x14ac:dyDescent="0.25">
      <c r="U19" s="18"/>
      <c r="V19" s="16"/>
      <c r="W19" s="16"/>
    </row>
    <row r="20" spans="21:23" ht="27.75" customHeight="1" x14ac:dyDescent="0.25">
      <c r="U20" s="21" t="s">
        <v>116</v>
      </c>
      <c r="V20" s="21" t="s">
        <v>46</v>
      </c>
      <c r="W20" s="21" t="s">
        <v>119</v>
      </c>
    </row>
    <row r="21" spans="21:23" ht="27.75" customHeight="1" x14ac:dyDescent="0.25">
      <c r="U21" s="16" t="str">
        <f>'Data Prep'!AK11</f>
        <v>Lego Bricks</v>
      </c>
      <c r="V21" s="17">
        <f>'Data Prep'!AL11</f>
        <v>4518.87</v>
      </c>
      <c r="W21" s="23">
        <f>'Data Prep'!AM11</f>
        <v>-3999.0000000000009</v>
      </c>
    </row>
    <row r="22" spans="21:23" ht="27.75" customHeight="1" x14ac:dyDescent="0.25">
      <c r="U22" s="16" t="str">
        <f>'Data Prep'!AK12</f>
        <v>Etch A Sketch</v>
      </c>
      <c r="V22" s="17">
        <f>'Data Prep'!AL12</f>
        <v>902.56999999999994</v>
      </c>
      <c r="W22" s="23">
        <f>'Data Prep'!AM12</f>
        <v>-2539.79</v>
      </c>
    </row>
    <row r="23" spans="21:23" ht="27.75" customHeight="1" x14ac:dyDescent="0.25">
      <c r="U23" s="16" t="str">
        <f>'Data Prep'!AK13</f>
        <v>Kids Makeup Kit</v>
      </c>
      <c r="V23" s="17">
        <f>'Data Prep'!AL13</f>
        <v>919.54</v>
      </c>
      <c r="W23" s="23">
        <f>'Data Prep'!AM13</f>
        <v>-1959.0199999999995</v>
      </c>
    </row>
    <row r="24" spans="21:23" ht="27.75" customHeight="1" x14ac:dyDescent="0.25">
      <c r="U24" s="16" t="str">
        <f>'Data Prep'!AK14</f>
        <v>Splash Balls</v>
      </c>
      <c r="V24" s="17">
        <f>'Data Prep'!AL14</f>
        <v>395.56</v>
      </c>
      <c r="W24" s="23">
        <f>'Data Prep'!AM14</f>
        <v>-1842.9500000000003</v>
      </c>
    </row>
    <row r="25" spans="21:23" ht="27.75" customHeight="1" x14ac:dyDescent="0.25">
      <c r="U25" s="16" t="str">
        <f>'Data Prep'!AK15</f>
        <v>Magic Sand</v>
      </c>
      <c r="V25" s="17">
        <f>'Data Prep'!AL15</f>
        <v>3229.9799999999996</v>
      </c>
      <c r="W25" s="24">
        <f>'Data Prep'!AM15</f>
        <v>-1694.9400000000005</v>
      </c>
    </row>
    <row r="26" spans="21:23" ht="27.75" customHeight="1" x14ac:dyDescent="0.3">
      <c r="U26" s="16"/>
      <c r="V26" s="16"/>
      <c r="W26" s="26">
        <f>SUM(W21:W25)</f>
        <v>-12035.700000000003</v>
      </c>
    </row>
    <row r="27" spans="21:23" ht="27.75" customHeight="1" x14ac:dyDescent="0.25">
      <c r="U27" s="16"/>
      <c r="V27" s="16"/>
      <c r="W27" s="16"/>
    </row>
    <row r="28" spans="21:23" ht="27.75" customHeight="1" x14ac:dyDescent="0.25">
      <c r="U28" s="16"/>
      <c r="V28" s="16"/>
      <c r="W28" s="16"/>
    </row>
    <row r="29" spans="21:23" ht="27.75" customHeight="1" x14ac:dyDescent="0.25">
      <c r="U29" s="16"/>
      <c r="V29" s="16"/>
      <c r="W29" s="16"/>
    </row>
    <row r="30" spans="21:23" ht="27.75" customHeight="1" x14ac:dyDescent="0.25">
      <c r="U30" s="16"/>
      <c r="V30" s="16"/>
      <c r="W30" s="16"/>
    </row>
    <row r="31" spans="21:23" ht="27.75" customHeight="1" x14ac:dyDescent="0.25">
      <c r="U31" s="16"/>
      <c r="V31" s="16"/>
      <c r="W31" s="16"/>
    </row>
    <row r="32" spans="21:23" ht="27.75" customHeight="1" x14ac:dyDescent="0.25">
      <c r="U32" s="16"/>
      <c r="V32" s="16"/>
      <c r="W32" s="16"/>
    </row>
    <row r="33" spans="21:23" ht="27.75" customHeight="1" x14ac:dyDescent="0.25">
      <c r="U33" s="16"/>
      <c r="V33" s="16"/>
      <c r="W33" s="16"/>
    </row>
    <row r="34" spans="21:23" ht="27.75" customHeight="1" x14ac:dyDescent="0.25">
      <c r="U34" s="16"/>
      <c r="V34" s="16"/>
      <c r="W34" s="16"/>
    </row>
    <row r="35" spans="21:23" ht="27.75" customHeight="1" x14ac:dyDescent="0.25">
      <c r="U35" s="16"/>
      <c r="V35" s="16"/>
      <c r="W35" s="16"/>
    </row>
    <row r="36" spans="21:23" ht="27.75" customHeight="1" x14ac:dyDescent="0.25">
      <c r="U36" s="16"/>
      <c r="V36" s="16"/>
      <c r="W36" s="16"/>
    </row>
    <row r="37" spans="21:23" ht="27.75" customHeight="1" x14ac:dyDescent="0.25">
      <c r="U37" s="16"/>
      <c r="V37" s="16"/>
      <c r="W37" s="16"/>
    </row>
    <row r="38" spans="21:23" ht="27.75" customHeight="1" x14ac:dyDescent="0.25">
      <c r="U38" s="16"/>
      <c r="V38" s="16"/>
      <c r="W38" s="16"/>
    </row>
    <row r="39" spans="21:23" ht="27.75" customHeight="1" x14ac:dyDescent="0.25"/>
    <row r="40" spans="21:23" ht="27.75" customHeight="1" x14ac:dyDescent="0.25"/>
    <row r="41" spans="21:23" ht="27.75" customHeight="1" x14ac:dyDescent="0.25"/>
    <row r="42" spans="21:23" ht="27.75" customHeight="1" x14ac:dyDescent="0.25"/>
    <row r="43" spans="21:23" ht="27.75" customHeight="1" x14ac:dyDescent="0.25"/>
    <row r="44" spans="21:23" ht="27.75" customHeight="1" x14ac:dyDescent="0.25"/>
  </sheetData>
  <sheetProtection selectLockedCells="1"/>
  <conditionalFormatting sqref="W12:W16">
    <cfRule type="colorScale" priority="2">
      <colorScale>
        <cfvo type="min"/>
        <cfvo type="max"/>
        <color theme="0"/>
        <color theme="9" tint="0.39997558519241921"/>
      </colorScale>
    </cfRule>
  </conditionalFormatting>
  <conditionalFormatting sqref="W21:W25">
    <cfRule type="colorScale" priority="1">
      <colorScale>
        <cfvo type="min"/>
        <cfvo type="max"/>
        <color rgb="FFFF8585"/>
        <color rgb="FFFCFCFF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17658D-C33D-4168-A454-6514FFA09626}">
          <x14:formula1>
            <xm:f>'Data Prep'!$A$3:$A$5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>
      <selection sqref="A1:J269"/>
    </sheetView>
  </sheetViews>
  <sheetFormatPr defaultRowHeight="15" x14ac:dyDescent="0.25"/>
  <sheetData>
    <row r="1" spans="1:10" x14ac:dyDescent="0.2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2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2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2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2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2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2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2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2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2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2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2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2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2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2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2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2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2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2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2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2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2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2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2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2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2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2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2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2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2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2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2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2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2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2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2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2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2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2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2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2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2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2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2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2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2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2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2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2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2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2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2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2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2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2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2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2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2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2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2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2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2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2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2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2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2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2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2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2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2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2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2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2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2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2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2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2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2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2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2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2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2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2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2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2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2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2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2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2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2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2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2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2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2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2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2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2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2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2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2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2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2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2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2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2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2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2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2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2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2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2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2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2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2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2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2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2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2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2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2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2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2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2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2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2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2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2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2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2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2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2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2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2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2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2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2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2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2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2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2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2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2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2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2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2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2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2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2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2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2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2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2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2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2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2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2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2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2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2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2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2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2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2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2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2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2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2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2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2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2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2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2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2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2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2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2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2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2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2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2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2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2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2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2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2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2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2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2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2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2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2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2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2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2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2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2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2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2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2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2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2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2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2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2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2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2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2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2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2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2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2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2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2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2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2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2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2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2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2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2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2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2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2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2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2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2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2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2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2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2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2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2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2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2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2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2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2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2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2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2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2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2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2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2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/>
  </sheetViews>
  <sheetFormatPr defaultRowHeight="15" x14ac:dyDescent="0.25"/>
  <sheetData>
    <row r="1" spans="1:10" x14ac:dyDescent="0.2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2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2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2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2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2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2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2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2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2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2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2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2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2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2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2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2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2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2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2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2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2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2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2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2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2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2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2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2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2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2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2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2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2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2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2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2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2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2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2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2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2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2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2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2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2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2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2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2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2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2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2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2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2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2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2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2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2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2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2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2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2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2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2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2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2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2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2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2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2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2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2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2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2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2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2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2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2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2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2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2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2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2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2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2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2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2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2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2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2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2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2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2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2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2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2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2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2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2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2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2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2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2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2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2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2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2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2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2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2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2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2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2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2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2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2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2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2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2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2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2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2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2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2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2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2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2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2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2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2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2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2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2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2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2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2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2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2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2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2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2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2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2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2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2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2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2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2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2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2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2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2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2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2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2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2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2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2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2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2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2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2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2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2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2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2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2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2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2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2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2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2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2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2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2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2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2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2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2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2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2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2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2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2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2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2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2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2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2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2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2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2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2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2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2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2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2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2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2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2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2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2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2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2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2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2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2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2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2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2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2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2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2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2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2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2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2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2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2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2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2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2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2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2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2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2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2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2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2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2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2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2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2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2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Data Prep</vt:lpstr>
      <vt:lpstr>Dashboard</vt:lpstr>
      <vt:lpstr>New Data (Aug 2021)</vt:lpstr>
      <vt:lpstr>New Data (Sep 2021)</vt:lpstr>
      <vt:lpstr>CurrentMonth</vt:lpstr>
      <vt:lpstr>CUrrentYear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Stetson Done</cp:lastModifiedBy>
  <dcterms:created xsi:type="dcterms:W3CDTF">2021-07-16T18:17:37Z</dcterms:created>
  <dcterms:modified xsi:type="dcterms:W3CDTF">2022-11-21T01:19:35Z</dcterms:modified>
</cp:coreProperties>
</file>