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/>
  </bookViews>
  <sheets>
    <sheet name="PLC" sheetId="1" r:id="rId1"/>
    <sheet name="Mesh" sheetId="2" r:id="rId2"/>
    <sheet name="Analisis por f" sheetId="3" r:id="rId3"/>
    <sheet name="Analisis por densidad" sheetId="5" r:id="rId4"/>
    <sheet name="Hoja3" sheetId="6" r:id="rId5"/>
  </sheets>
  <calcPr calcId="145621"/>
</workbook>
</file>

<file path=xl/calcChain.xml><?xml version="1.0" encoding="utf-8"?>
<calcChain xmlns="http://schemas.openxmlformats.org/spreadsheetml/2006/main">
  <c r="P65" i="1" l="1"/>
  <c r="L31" i="1" l="1"/>
  <c r="K29" i="1"/>
  <c r="H37" i="1"/>
  <c r="B61" i="1"/>
  <c r="J27" i="1"/>
  <c r="J26" i="1"/>
  <c r="P4" i="1"/>
  <c r="P5" i="1"/>
  <c r="P8" i="1"/>
  <c r="M4" i="1"/>
  <c r="M5" i="1"/>
  <c r="M8" i="1"/>
  <c r="J4" i="1"/>
  <c r="J5" i="1"/>
  <c r="J8" i="1"/>
  <c r="M55" i="1"/>
  <c r="P28" i="3" l="1"/>
  <c r="D9" i="3" s="1"/>
  <c r="P21" i="3"/>
  <c r="D8" i="3" s="1"/>
  <c r="P14" i="3"/>
  <c r="D7" i="3" s="1"/>
  <c r="N57" i="1"/>
  <c r="J17" i="1"/>
  <c r="P12" i="1"/>
  <c r="P13" i="1"/>
  <c r="M12" i="1"/>
  <c r="M13" i="1"/>
  <c r="J12" i="1"/>
  <c r="J13" i="1"/>
  <c r="P43" i="1"/>
  <c r="S58" i="1"/>
  <c r="T30" i="1"/>
  <c r="P34" i="1"/>
  <c r="G35" i="1"/>
  <c r="U32" i="1"/>
  <c r="S13" i="3"/>
  <c r="S27" i="3"/>
  <c r="S20" i="3"/>
  <c r="M10" i="1"/>
  <c r="M11" i="1"/>
  <c r="M14" i="1"/>
  <c r="J10" i="1"/>
  <c r="J11" i="1"/>
  <c r="J14" i="1"/>
  <c r="P10" i="1"/>
  <c r="P11" i="1"/>
  <c r="P14" i="1"/>
  <c r="P22" i="1" l="1"/>
  <c r="P23" i="1"/>
  <c r="P24" i="1"/>
  <c r="P25" i="1"/>
  <c r="P26" i="1"/>
  <c r="P27" i="1"/>
  <c r="M22" i="1"/>
  <c r="M23" i="1"/>
  <c r="M24" i="1"/>
  <c r="M25" i="1"/>
  <c r="M26" i="1"/>
  <c r="M27" i="1"/>
  <c r="J22" i="1"/>
  <c r="J23" i="1"/>
  <c r="J24" i="1"/>
  <c r="J25" i="1"/>
  <c r="J21" i="1"/>
  <c r="P13" i="2" l="1"/>
  <c r="M13" i="2"/>
  <c r="J13" i="2"/>
  <c r="P12" i="2"/>
  <c r="M12" i="2"/>
  <c r="J12" i="2"/>
  <c r="P11" i="2"/>
  <c r="M11" i="2"/>
  <c r="J11" i="2"/>
  <c r="P10" i="2"/>
  <c r="M10" i="2"/>
  <c r="J10" i="2"/>
  <c r="P8" i="2"/>
  <c r="M8" i="2"/>
  <c r="J8" i="2"/>
  <c r="P7" i="2"/>
  <c r="M7" i="2"/>
  <c r="J7" i="2"/>
  <c r="P6" i="2"/>
  <c r="M6" i="2"/>
  <c r="J6" i="2"/>
  <c r="P5" i="2"/>
  <c r="M5" i="2"/>
  <c r="J5" i="2"/>
  <c r="P4" i="2"/>
  <c r="M4" i="2"/>
  <c r="J4" i="2"/>
  <c r="P3" i="2"/>
  <c r="M3" i="2"/>
  <c r="J3" i="2"/>
  <c r="P2" i="2"/>
  <c r="M2" i="2"/>
  <c r="J2" i="2"/>
  <c r="W5" i="1" l="1"/>
  <c r="C33" i="1"/>
  <c r="H9" i="1"/>
  <c r="H3" i="1" l="1"/>
  <c r="P31" i="1"/>
  <c r="Q36" i="1" l="1"/>
  <c r="H33" i="1"/>
  <c r="M21" i="1" l="1"/>
  <c r="P21" i="1"/>
  <c r="K19" i="1" l="1"/>
  <c r="K20" i="1"/>
  <c r="M20" i="1" s="1"/>
  <c r="K18" i="1"/>
  <c r="M18" i="1" s="1"/>
  <c r="P17" i="1"/>
  <c r="P18" i="1"/>
  <c r="P19" i="1"/>
  <c r="P20" i="1"/>
  <c r="M17" i="1"/>
  <c r="M19" i="1"/>
  <c r="J20" i="1"/>
  <c r="H20" i="1"/>
  <c r="H19" i="1"/>
  <c r="J19" i="1" s="1"/>
  <c r="H18" i="1"/>
  <c r="J18" i="1" s="1"/>
  <c r="P9" i="1" l="1"/>
  <c r="P15" i="1"/>
  <c r="M9" i="1"/>
  <c r="M15" i="1"/>
  <c r="J9" i="1"/>
  <c r="J15" i="1"/>
  <c r="P3" i="1"/>
  <c r="M3" i="1"/>
  <c r="J3" i="1"/>
</calcChain>
</file>

<file path=xl/sharedStrings.xml><?xml version="1.0" encoding="utf-8"?>
<sst xmlns="http://schemas.openxmlformats.org/spreadsheetml/2006/main" count="141" uniqueCount="47">
  <si>
    <t>PDR AMR</t>
  </si>
  <si>
    <t>PDR WAM</t>
  </si>
  <si>
    <t>PDR RTP</t>
  </si>
  <si>
    <t>Sim-time-limit (s)</t>
  </si>
  <si>
    <t>Run #</t>
  </si>
  <si>
    <t>Data rate</t>
  </si>
  <si>
    <t>128kbps</t>
  </si>
  <si>
    <t>1Mbps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</si>
  <si>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</si>
  <si>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</si>
  <si>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</si>
  <si>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</si>
  <si>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</si>
  <si>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</si>
  <si>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</si>
  <si>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</si>
  <si>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</si>
  <si>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</si>
  <si>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</si>
  <si>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</si>
  <si>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Prueba 4 - Mejor caso probable -  con sim time de 1850s</t>
  </si>
  <si>
    <t>e-e-d AMR (s)</t>
  </si>
  <si>
    <t>e-e-d WAM (s)</t>
  </si>
  <si>
    <t>e-e-d RTP (s)</t>
  </si>
  <si>
    <t>CASOS INTERMEDIOS</t>
  </si>
  <si>
    <t>MEJOR CASO, 3 buses Simulación aborta antes de completar sim time</t>
  </si>
  <si>
    <t xml:space="preserve">PEOR CASO </t>
  </si>
  <si>
    <t>AMR</t>
  </si>
  <si>
    <t>PLC</t>
  </si>
  <si>
    <t>Mesh</t>
  </si>
  <si>
    <t>f</t>
  </si>
  <si>
    <t>PDR1</t>
  </si>
  <si>
    <t>PDR2</t>
  </si>
  <si>
    <t>PDR3</t>
  </si>
  <si>
    <t>Promedio</t>
  </si>
  <si>
    <t>MESH</t>
  </si>
  <si>
    <t>Densidad</t>
  </si>
  <si>
    <t>PDR</t>
  </si>
  <si>
    <t xml:space="preserve">Ej: Evaluar, para el peor caso, cómo se comporta el PDR, variando la densidad de la red. </t>
  </si>
  <si>
    <t>Ej: Evaluar , para el peor caso, cómo se comporta el PDR, variando la frecuencia.</t>
  </si>
  <si>
    <t xml:space="preserve">Opción 1. Dejar quieta la frecuencia y variar densidad de la red. </t>
  </si>
  <si>
    <t>Opción 2. Dejar quieta la densidad de la red y variar la frecuencia</t>
  </si>
  <si>
    <t>PDR4</t>
  </si>
  <si>
    <t>PDR5</t>
  </si>
  <si>
    <t>WORST CASE</t>
  </si>
  <si>
    <t>INTERMEDIATE CASE</t>
  </si>
  <si>
    <t>BEST  CASE with sim time: 1850s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</si>
</sst>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3" fillId="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0" fontId="7" fillId="2" borderId="6" xfId="1" applyNumberFormat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9" fontId="7" fillId="5" borderId="6" xfId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7" fillId="8" borderId="1" xfId="1" applyNumberFormat="1" applyFont="1" applyFill="1" applyBorder="1" applyAlignment="1">
      <alignment horizontal="center" vertical="center"/>
    </xf>
    <xf numFmtId="10" fontId="8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9" fontId="7" fillId="11" borderId="1" xfId="1" applyFont="1" applyFill="1" applyBorder="1" applyAlignment="1">
      <alignment horizontal="center" vertical="center"/>
    </xf>
    <xf numFmtId="9" fontId="7" fillId="8" borderId="1" xfId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7" fillId="9" borderId="7" xfId="1" applyNumberFormat="1" applyFont="1" applyFill="1" applyBorder="1" applyAlignment="1">
      <alignment horizontal="center" vertical="center"/>
    </xf>
    <xf numFmtId="10" fontId="8" fillId="9" borderId="7" xfId="1" applyNumberFormat="1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14" xfId="0" applyBorder="1"/>
    <xf numFmtId="2" fontId="0" fillId="0" borderId="0" xfId="0" applyNumberFormat="1"/>
    <xf numFmtId="0" fontId="0" fillId="0" borderId="18" xfId="0" applyBorder="1"/>
    <xf numFmtId="0" fontId="0" fillId="0" borderId="19" xfId="0" applyBorder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Fill="1" applyBorder="1"/>
    <xf numFmtId="165" fontId="0" fillId="0" borderId="11" xfId="0" applyNumberForma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9" fontId="7" fillId="11" borderId="23" xfId="1" applyFon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6" fillId="4" borderId="7" xfId="1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 wrapText="1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1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7" fillId="13" borderId="1" xfId="1" applyNumberFormat="1" applyFont="1" applyFill="1" applyBorder="1" applyAlignment="1">
      <alignment horizontal="center" vertical="center"/>
    </xf>
    <xf numFmtId="10" fontId="8" fillId="13" borderId="1" xfId="1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165" fontId="0" fillId="13" borderId="14" xfId="0" applyNumberForma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9" fontId="7" fillId="2" borderId="25" xfId="1" applyFont="1" applyFill="1" applyBorder="1" applyAlignment="1">
      <alignment horizontal="center" vertical="center"/>
    </xf>
    <xf numFmtId="9" fontId="8" fillId="3" borderId="25" xfId="1" applyFont="1" applyFill="1" applyBorder="1" applyAlignment="1">
      <alignment horizontal="center" vertical="center"/>
    </xf>
    <xf numFmtId="9" fontId="7" fillId="5" borderId="25" xfId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10" fontId="7" fillId="13" borderId="7" xfId="1" applyNumberFormat="1" applyFont="1" applyFill="1" applyBorder="1" applyAlignment="1">
      <alignment horizontal="center" vertical="center"/>
    </xf>
    <xf numFmtId="10" fontId="8" fillId="13" borderId="7" xfId="1" applyNumberFormat="1" applyFont="1" applyFill="1" applyBorder="1" applyAlignment="1">
      <alignment horizontal="center" vertical="center"/>
    </xf>
    <xf numFmtId="165" fontId="0" fillId="13" borderId="7" xfId="0" applyNumberFormat="1" applyFill="1" applyBorder="1" applyAlignment="1">
      <alignment horizontal="center" vertical="center"/>
    </xf>
    <xf numFmtId="165" fontId="0" fillId="13" borderId="16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0" fontId="7" fillId="13" borderId="6" xfId="1" applyNumberFormat="1" applyFont="1" applyFill="1" applyBorder="1" applyAlignment="1">
      <alignment horizontal="center" vertical="center"/>
    </xf>
    <xf numFmtId="10" fontId="8" fillId="13" borderId="6" xfId="1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10" fontId="7" fillId="12" borderId="7" xfId="1" applyNumberFormat="1" applyFont="1" applyFill="1" applyBorder="1" applyAlignment="1">
      <alignment horizontal="center" vertical="center"/>
    </xf>
    <xf numFmtId="10" fontId="8" fillId="12" borderId="7" xfId="1" applyNumberFormat="1" applyFont="1" applyFill="1" applyBorder="1" applyAlignment="1">
      <alignment horizontal="center" vertical="center"/>
    </xf>
    <xf numFmtId="165" fontId="0" fillId="12" borderId="7" xfId="0" applyNumberFormat="1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10" fontId="7" fillId="12" borderId="1" xfId="1" applyNumberFormat="1" applyFont="1" applyFill="1" applyBorder="1" applyAlignment="1">
      <alignment horizontal="center" vertical="center"/>
    </xf>
    <xf numFmtId="10" fontId="8" fillId="12" borderId="1" xfId="1" applyNumberFormat="1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12" borderId="1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0" fontId="7" fillId="12" borderId="6" xfId="1" applyNumberFormat="1" applyFont="1" applyFill="1" applyBorder="1" applyAlignment="1">
      <alignment horizontal="center" vertical="center"/>
    </xf>
    <xf numFmtId="10" fontId="8" fillId="12" borderId="6" xfId="1" applyNumberFormat="1" applyFont="1" applyFill="1" applyBorder="1" applyAlignment="1">
      <alignment horizontal="center" vertical="center"/>
    </xf>
    <xf numFmtId="165" fontId="0" fillId="12" borderId="6" xfId="0" applyNumberFormat="1" applyFill="1" applyBorder="1" applyAlignment="1">
      <alignment horizontal="center" vertical="center"/>
    </xf>
    <xf numFmtId="165" fontId="0" fillId="12" borderId="14" xfId="0" applyNumberForma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2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10" fillId="12" borderId="17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f'!$C$7:$C$27</c:f>
              <c:numCache>
                <c:formatCode>General</c:formatCode>
                <c:ptCount val="21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f'!$D$7:$D$27</c:f>
              <c:numCache>
                <c:formatCode>General</c:formatCode>
                <c:ptCount val="21"/>
                <c:pt idx="0">
                  <c:v>31.666666666666668</c:v>
                </c:pt>
                <c:pt idx="1">
                  <c:v>17.223333333333333</c:v>
                </c:pt>
                <c:pt idx="2">
                  <c:v>16.666666666666668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f'!$C$7:$C$27</c:f>
              <c:numCache>
                <c:formatCode>General</c:formatCode>
                <c:ptCount val="21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f'!$E$7:$E$27</c:f>
              <c:numCache>
                <c:formatCode>General</c:formatCode>
                <c:ptCount val="21"/>
                <c:pt idx="0">
                  <c:v>34</c:v>
                </c:pt>
                <c:pt idx="1">
                  <c:v>23</c:v>
                </c:pt>
                <c:pt idx="2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3744"/>
        <c:axId val="115264320"/>
      </c:scatterChart>
      <c:valAx>
        <c:axId val="1152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64320"/>
        <c:crosses val="autoZero"/>
        <c:crossBetween val="midCat"/>
      </c:valAx>
      <c:valAx>
        <c:axId val="1152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6</xdr:row>
      <xdr:rowOff>23812</xdr:rowOff>
    </xdr:from>
    <xdr:to>
      <xdr:col>12</xdr:col>
      <xdr:colOff>619125</xdr:colOff>
      <xdr:row>20</xdr:row>
      <xdr:rowOff>109537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zoomScaleNormal="100" workbookViewId="0">
      <selection activeCell="H7" sqref="H7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3" ht="15.75" thickBot="1" x14ac:dyDescent="0.3"/>
    <row r="2" spans="1:23" ht="30.75" thickBot="1" x14ac:dyDescent="0.3">
      <c r="A2" s="18"/>
      <c r="B2" s="15" t="s">
        <v>4</v>
      </c>
      <c r="C2" s="15" t="s">
        <v>5</v>
      </c>
      <c r="D2" s="15" t="s">
        <v>3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6" t="s">
        <v>0</v>
      </c>
      <c r="K2" s="15" t="s">
        <v>13</v>
      </c>
      <c r="L2" s="15" t="s">
        <v>14</v>
      </c>
      <c r="M2" s="16" t="s">
        <v>1</v>
      </c>
      <c r="N2" s="15" t="s">
        <v>15</v>
      </c>
      <c r="O2" s="15" t="s">
        <v>16</v>
      </c>
      <c r="P2" s="16" t="s">
        <v>2</v>
      </c>
      <c r="Q2" s="15" t="s">
        <v>21</v>
      </c>
      <c r="R2" s="15" t="s">
        <v>22</v>
      </c>
      <c r="S2" s="17" t="s">
        <v>23</v>
      </c>
    </row>
    <row r="3" spans="1:23" ht="15.75" x14ac:dyDescent="0.25">
      <c r="A3" s="126" t="s">
        <v>45</v>
      </c>
      <c r="B3" s="107">
        <v>13</v>
      </c>
      <c r="C3" s="108" t="s">
        <v>6</v>
      </c>
      <c r="D3" s="108">
        <v>1300</v>
      </c>
      <c r="E3" s="108">
        <v>600</v>
      </c>
      <c r="F3" s="108">
        <v>0.1</v>
      </c>
      <c r="G3" s="108">
        <v>900</v>
      </c>
      <c r="H3" s="108">
        <f>3*20</f>
        <v>60</v>
      </c>
      <c r="I3" s="108">
        <v>31</v>
      </c>
      <c r="J3" s="109">
        <f>I3/H3</f>
        <v>0.51666666666666672</v>
      </c>
      <c r="K3" s="108">
        <v>258924</v>
      </c>
      <c r="L3" s="108">
        <v>119371</v>
      </c>
      <c r="M3" s="110">
        <f>L3/K3</f>
        <v>0.46102717399700299</v>
      </c>
      <c r="N3" s="108">
        <v>2</v>
      </c>
      <c r="O3" s="108">
        <v>1</v>
      </c>
      <c r="P3" s="109">
        <f>O3/N3</f>
        <v>0.5</v>
      </c>
      <c r="Q3" s="111"/>
      <c r="R3" s="111"/>
      <c r="S3" s="112"/>
    </row>
    <row r="4" spans="1:23" ht="15" hidden="1" customHeight="1" x14ac:dyDescent="0.25">
      <c r="A4" s="127"/>
      <c r="B4" s="113">
        <v>13</v>
      </c>
      <c r="C4" s="114" t="s">
        <v>7</v>
      </c>
      <c r="D4" s="114">
        <v>1300</v>
      </c>
      <c r="E4" s="114">
        <v>600</v>
      </c>
      <c r="F4" s="114">
        <v>0.1</v>
      </c>
      <c r="G4" s="114">
        <v>900</v>
      </c>
      <c r="H4" s="115"/>
      <c r="I4" s="114"/>
      <c r="J4" s="116" t="e">
        <f t="shared" ref="J4:J8" si="0">I4/H4</f>
        <v>#DIV/0!</v>
      </c>
      <c r="K4" s="114"/>
      <c r="L4" s="114"/>
      <c r="M4" s="117" t="e">
        <f t="shared" ref="M4:M8" si="1">L4/K4</f>
        <v>#DIV/0!</v>
      </c>
      <c r="N4" s="114"/>
      <c r="O4" s="114"/>
      <c r="P4" s="116" t="e">
        <f t="shared" ref="P4:P8" si="2">O4/N4</f>
        <v>#DIV/0!</v>
      </c>
      <c r="Q4" s="118"/>
      <c r="R4" s="118"/>
      <c r="S4" s="119"/>
    </row>
    <row r="5" spans="1:23" ht="15.75" x14ac:dyDescent="0.25">
      <c r="A5" s="127"/>
      <c r="B5" s="113">
        <v>30</v>
      </c>
      <c r="C5" s="114" t="s">
        <v>6</v>
      </c>
      <c r="D5" s="114">
        <v>1300</v>
      </c>
      <c r="E5" s="114">
        <v>600</v>
      </c>
      <c r="F5" s="114">
        <v>0.1</v>
      </c>
      <c r="G5" s="114">
        <v>900</v>
      </c>
      <c r="H5" s="114">
        <v>60</v>
      </c>
      <c r="I5" s="114">
        <v>24</v>
      </c>
      <c r="J5" s="116">
        <f t="shared" si="0"/>
        <v>0.4</v>
      </c>
      <c r="K5" s="114">
        <v>258953</v>
      </c>
      <c r="L5" s="114">
        <v>117636</v>
      </c>
      <c r="M5" s="117">
        <f t="shared" si="1"/>
        <v>0.45427548628515602</v>
      </c>
      <c r="N5" s="114">
        <v>2</v>
      </c>
      <c r="O5" s="114">
        <v>1</v>
      </c>
      <c r="P5" s="116">
        <f t="shared" si="2"/>
        <v>0.5</v>
      </c>
      <c r="Q5" s="118">
        <v>4.4479999999999999E-2</v>
      </c>
      <c r="R5" s="118">
        <v>2.23E-2</v>
      </c>
      <c r="S5" s="119">
        <v>1.8089999999999998E-2</v>
      </c>
      <c r="W5">
        <f>AVERAGE(V15:V35)</f>
        <v>1.8377445272789474E-2</v>
      </c>
    </row>
    <row r="6" spans="1:23" ht="15.75" x14ac:dyDescent="0.25">
      <c r="A6" s="127"/>
      <c r="B6" s="113">
        <v>31</v>
      </c>
      <c r="C6" s="114" t="s">
        <v>6</v>
      </c>
      <c r="D6" s="114">
        <v>1300</v>
      </c>
      <c r="E6" s="114">
        <v>600</v>
      </c>
      <c r="F6" s="114">
        <v>0.1</v>
      </c>
      <c r="G6" s="114">
        <v>900</v>
      </c>
      <c r="H6" s="114"/>
      <c r="I6" s="114"/>
      <c r="J6" s="116"/>
      <c r="K6" s="114"/>
      <c r="L6" s="114"/>
      <c r="M6" s="117"/>
      <c r="N6" s="114"/>
      <c r="O6" s="114"/>
      <c r="P6" s="116"/>
      <c r="Q6" s="118"/>
      <c r="R6" s="118"/>
      <c r="S6" s="119"/>
    </row>
    <row r="7" spans="1:23" ht="15.75" x14ac:dyDescent="0.25">
      <c r="A7" s="127"/>
      <c r="B7" s="113">
        <v>32</v>
      </c>
      <c r="C7" s="114" t="s">
        <v>6</v>
      </c>
      <c r="D7" s="114">
        <v>1300</v>
      </c>
      <c r="E7" s="114">
        <v>600</v>
      </c>
      <c r="F7" s="114">
        <v>0.1</v>
      </c>
      <c r="G7" s="114">
        <v>900</v>
      </c>
      <c r="H7" s="114"/>
      <c r="I7" s="114"/>
      <c r="J7" s="116"/>
      <c r="K7" s="114"/>
      <c r="L7" s="114"/>
      <c r="M7" s="117"/>
      <c r="N7" s="114"/>
      <c r="O7" s="114"/>
      <c r="P7" s="116"/>
      <c r="Q7" s="118"/>
      <c r="R7" s="118"/>
      <c r="S7" s="119"/>
    </row>
    <row r="8" spans="1:23" ht="16.5" thickBot="1" x14ac:dyDescent="0.3">
      <c r="A8" s="128"/>
      <c r="B8" s="120">
        <v>33</v>
      </c>
      <c r="C8" s="121" t="s">
        <v>6</v>
      </c>
      <c r="D8" s="121">
        <v>1300</v>
      </c>
      <c r="E8" s="121">
        <v>600</v>
      </c>
      <c r="F8" s="121">
        <v>0.1</v>
      </c>
      <c r="G8" s="121">
        <v>900</v>
      </c>
      <c r="H8" s="121"/>
      <c r="I8" s="121"/>
      <c r="J8" s="122" t="e">
        <f t="shared" si="0"/>
        <v>#DIV/0!</v>
      </c>
      <c r="K8" s="121"/>
      <c r="L8" s="121"/>
      <c r="M8" s="123" t="e">
        <f t="shared" si="1"/>
        <v>#DIV/0!</v>
      </c>
      <c r="N8" s="121"/>
      <c r="O8" s="121"/>
      <c r="P8" s="122" t="e">
        <f t="shared" si="2"/>
        <v>#DIV/0!</v>
      </c>
      <c r="Q8" s="124"/>
      <c r="R8" s="124"/>
      <c r="S8" s="125"/>
    </row>
    <row r="9" spans="1:23" ht="15.75" customHeight="1" x14ac:dyDescent="0.25">
      <c r="A9" s="131" t="s">
        <v>44</v>
      </c>
      <c r="B9" s="69">
        <v>0</v>
      </c>
      <c r="C9" s="70" t="s">
        <v>6</v>
      </c>
      <c r="D9" s="70">
        <v>950</v>
      </c>
      <c r="E9" s="70">
        <v>300</v>
      </c>
      <c r="F9" s="70">
        <v>0.04</v>
      </c>
      <c r="G9" s="70">
        <v>900</v>
      </c>
      <c r="H9" s="70">
        <f>4*20</f>
        <v>80</v>
      </c>
      <c r="I9" s="70">
        <v>22</v>
      </c>
      <c r="J9" s="71">
        <f t="shared" ref="J9:J20" si="3">I9/H9</f>
        <v>0.27500000000000002</v>
      </c>
      <c r="K9" s="70">
        <v>472319</v>
      </c>
      <c r="L9" s="70">
        <v>102801</v>
      </c>
      <c r="M9" s="71">
        <f t="shared" ref="M9:M20" si="4">L9/K9</f>
        <v>0.21765162951310449</v>
      </c>
      <c r="N9" s="70">
        <v>2</v>
      </c>
      <c r="O9" s="70">
        <v>1</v>
      </c>
      <c r="P9" s="71">
        <f t="shared" ref="P9:P20" si="5">O9/N9</f>
        <v>0.5</v>
      </c>
      <c r="Q9" s="72">
        <v>1.9012</v>
      </c>
      <c r="R9" s="73">
        <v>2.70797</v>
      </c>
      <c r="S9" s="74">
        <v>1.8370000000000001E-2</v>
      </c>
      <c r="V9" t="s">
        <v>18</v>
      </c>
    </row>
    <row r="10" spans="1:23" ht="16.5" hidden="1" customHeight="1" thickBot="1" x14ac:dyDescent="0.25">
      <c r="A10" s="132"/>
      <c r="B10" s="21">
        <v>0</v>
      </c>
      <c r="C10" s="19" t="s">
        <v>6</v>
      </c>
      <c r="D10" s="19">
        <v>950</v>
      </c>
      <c r="E10" s="19">
        <v>300</v>
      </c>
      <c r="F10" s="19">
        <v>0.04</v>
      </c>
      <c r="G10" s="19">
        <v>900</v>
      </c>
      <c r="H10" s="19"/>
      <c r="I10" s="19"/>
      <c r="J10" s="22" t="e">
        <f t="shared" si="3"/>
        <v>#DIV/0!</v>
      </c>
      <c r="K10" s="19"/>
      <c r="L10" s="19"/>
      <c r="M10" s="22" t="e">
        <f t="shared" si="4"/>
        <v>#DIV/0!</v>
      </c>
      <c r="N10" s="19"/>
      <c r="O10" s="19"/>
      <c r="P10" s="22" t="e">
        <f t="shared" si="5"/>
        <v>#DIV/0!</v>
      </c>
      <c r="Q10" s="14"/>
      <c r="R10" s="14"/>
      <c r="S10" s="64"/>
      <c r="V10">
        <v>1.8377438632999999E-2</v>
      </c>
    </row>
    <row r="11" spans="1:23" ht="16.5" customHeight="1" x14ac:dyDescent="0.25">
      <c r="A11" s="132"/>
      <c r="B11" s="21">
        <v>1</v>
      </c>
      <c r="C11" s="19" t="s">
        <v>6</v>
      </c>
      <c r="D11" s="19">
        <v>950</v>
      </c>
      <c r="E11" s="19">
        <v>300</v>
      </c>
      <c r="F11" s="19">
        <v>0.04</v>
      </c>
      <c r="G11" s="19">
        <v>900</v>
      </c>
      <c r="H11" s="19">
        <v>80</v>
      </c>
      <c r="I11" s="19">
        <v>23</v>
      </c>
      <c r="J11" s="22">
        <f t="shared" si="3"/>
        <v>0.28749999999999998</v>
      </c>
      <c r="K11" s="19">
        <v>472315</v>
      </c>
      <c r="L11" s="19">
        <v>102701</v>
      </c>
      <c r="M11" s="22">
        <f t="shared" si="4"/>
        <v>0.21744174967976879</v>
      </c>
      <c r="N11" s="19">
        <v>2</v>
      </c>
      <c r="O11" s="19">
        <v>1</v>
      </c>
      <c r="P11" s="22">
        <f t="shared" si="5"/>
        <v>0.5</v>
      </c>
      <c r="Q11" s="34">
        <v>1.9094</v>
      </c>
      <c r="R11" s="34">
        <v>2.6869000000000001</v>
      </c>
      <c r="S11" s="75">
        <v>1.83E-2</v>
      </c>
    </row>
    <row r="12" spans="1:23" ht="16.5" customHeight="1" x14ac:dyDescent="0.25">
      <c r="A12" s="132"/>
      <c r="B12" s="21">
        <v>3</v>
      </c>
      <c r="C12" s="19" t="s">
        <v>6</v>
      </c>
      <c r="D12" s="19">
        <v>950</v>
      </c>
      <c r="E12" s="19">
        <v>300</v>
      </c>
      <c r="F12" s="19">
        <v>0.04</v>
      </c>
      <c r="G12" s="19">
        <v>900</v>
      </c>
      <c r="H12" s="19">
        <v>80</v>
      </c>
      <c r="I12" s="19">
        <v>21</v>
      </c>
      <c r="J12" s="22">
        <f t="shared" si="3"/>
        <v>0.26250000000000001</v>
      </c>
      <c r="K12" s="19">
        <v>472328</v>
      </c>
      <c r="L12" s="19">
        <v>102613</v>
      </c>
      <c r="M12" s="22">
        <f t="shared" si="4"/>
        <v>0.21724945376941449</v>
      </c>
      <c r="N12" s="19">
        <v>2</v>
      </c>
      <c r="O12" s="19">
        <v>1</v>
      </c>
      <c r="P12" s="22">
        <f t="shared" si="5"/>
        <v>0.5</v>
      </c>
      <c r="Q12" s="34">
        <v>1.9399</v>
      </c>
      <c r="R12" s="34">
        <v>2.6638000000000002</v>
      </c>
      <c r="S12" s="75">
        <v>4.99E-2</v>
      </c>
    </row>
    <row r="13" spans="1:23" ht="16.5" customHeight="1" x14ac:dyDescent="0.25">
      <c r="A13" s="132"/>
      <c r="B13" s="21">
        <v>4</v>
      </c>
      <c r="C13" s="19" t="s">
        <v>6</v>
      </c>
      <c r="D13" s="19">
        <v>950</v>
      </c>
      <c r="E13" s="19">
        <v>300</v>
      </c>
      <c r="F13" s="19">
        <v>0.04</v>
      </c>
      <c r="G13" s="19">
        <v>900</v>
      </c>
      <c r="H13" s="19">
        <v>80</v>
      </c>
      <c r="I13" s="19">
        <v>19</v>
      </c>
      <c r="J13" s="22">
        <f t="shared" si="3"/>
        <v>0.23749999999999999</v>
      </c>
      <c r="K13" s="19">
        <v>472500</v>
      </c>
      <c r="L13" s="19">
        <v>102454</v>
      </c>
      <c r="M13" s="22">
        <f t="shared" si="4"/>
        <v>0.21683386243386243</v>
      </c>
      <c r="N13" s="19">
        <v>2</v>
      </c>
      <c r="O13" s="19">
        <v>0</v>
      </c>
      <c r="P13" s="22">
        <f t="shared" si="5"/>
        <v>0</v>
      </c>
      <c r="Q13" s="34">
        <v>2.1547000000000001</v>
      </c>
      <c r="R13" s="34">
        <v>2.7778</v>
      </c>
      <c r="S13" s="75">
        <v>0</v>
      </c>
    </row>
    <row r="14" spans="1:23" ht="16.5" customHeight="1" thickBot="1" x14ac:dyDescent="0.3">
      <c r="A14" s="133"/>
      <c r="B14" s="76">
        <v>2</v>
      </c>
      <c r="C14" s="77" t="s">
        <v>6</v>
      </c>
      <c r="D14" s="77">
        <v>950</v>
      </c>
      <c r="E14" s="77">
        <v>300</v>
      </c>
      <c r="F14" s="77">
        <v>0.04</v>
      </c>
      <c r="G14" s="77">
        <v>900</v>
      </c>
      <c r="H14" s="77">
        <v>80</v>
      </c>
      <c r="I14" s="77">
        <v>30</v>
      </c>
      <c r="J14" s="78">
        <f t="shared" si="3"/>
        <v>0.375</v>
      </c>
      <c r="K14" s="77">
        <v>472361</v>
      </c>
      <c r="L14" s="77">
        <v>102601</v>
      </c>
      <c r="M14" s="78">
        <f t="shared" si="4"/>
        <v>0.21720887202796166</v>
      </c>
      <c r="N14" s="77">
        <v>2</v>
      </c>
      <c r="O14" s="77">
        <v>1</v>
      </c>
      <c r="P14" s="78">
        <f t="shared" si="5"/>
        <v>0.5</v>
      </c>
      <c r="Q14" s="79">
        <v>1.8173999999999999</v>
      </c>
      <c r="R14" s="79">
        <v>2.8208000000000002</v>
      </c>
      <c r="S14" s="80">
        <v>3.5299999999999998E-2</v>
      </c>
    </row>
    <row r="15" spans="1:23" ht="31.5" hidden="1" customHeight="1" x14ac:dyDescent="0.25">
      <c r="A15" s="130" t="s">
        <v>25</v>
      </c>
      <c r="B15" s="65">
        <v>57</v>
      </c>
      <c r="C15" s="66" t="s">
        <v>6</v>
      </c>
      <c r="D15" s="66">
        <v>4000</v>
      </c>
      <c r="E15" s="66">
        <v>3600</v>
      </c>
      <c r="F15" s="66">
        <v>0.1</v>
      </c>
      <c r="G15" s="66">
        <v>3600</v>
      </c>
      <c r="H15" s="66"/>
      <c r="I15" s="66"/>
      <c r="J15" s="67" t="e">
        <f t="shared" si="3"/>
        <v>#DIV/0!</v>
      </c>
      <c r="K15" s="66"/>
      <c r="L15" s="66"/>
      <c r="M15" s="67" t="e">
        <f t="shared" si="4"/>
        <v>#DIV/0!</v>
      </c>
      <c r="N15" s="66"/>
      <c r="O15" s="66"/>
      <c r="P15" s="67" t="e">
        <f t="shared" si="5"/>
        <v>#DIV/0!</v>
      </c>
      <c r="Q15" s="68"/>
      <c r="R15" s="68"/>
      <c r="S15" s="68"/>
      <c r="V15">
        <v>1.8377415779000001E-2</v>
      </c>
    </row>
    <row r="16" spans="1:23" ht="31.5" hidden="1" customHeight="1" x14ac:dyDescent="0.25">
      <c r="A16" s="130"/>
      <c r="B16" s="41">
        <v>58</v>
      </c>
      <c r="C16" s="42" t="s">
        <v>6</v>
      </c>
      <c r="D16" s="42">
        <v>400</v>
      </c>
      <c r="E16" s="42">
        <v>3600</v>
      </c>
      <c r="F16" s="42">
        <v>0.1</v>
      </c>
      <c r="G16" s="42">
        <v>3600</v>
      </c>
      <c r="H16" s="42"/>
      <c r="I16" s="42"/>
      <c r="J16" s="43"/>
      <c r="K16" s="42"/>
      <c r="L16" s="42"/>
      <c r="M16" s="43"/>
      <c r="N16" s="42"/>
      <c r="O16" s="42"/>
      <c r="P16" s="43"/>
      <c r="Q16" s="14"/>
      <c r="R16" s="14"/>
      <c r="S16" s="14"/>
      <c r="V16">
        <v>1.8377486969E-2</v>
      </c>
    </row>
    <row r="17" spans="1:22" ht="31.5" hidden="1" customHeight="1" x14ac:dyDescent="0.25">
      <c r="A17" s="130"/>
      <c r="B17" s="41">
        <v>59</v>
      </c>
      <c r="C17" s="42" t="s">
        <v>6</v>
      </c>
      <c r="D17" s="42">
        <v>4000</v>
      </c>
      <c r="E17" s="42">
        <v>3600</v>
      </c>
      <c r="F17" s="42">
        <v>0.1</v>
      </c>
      <c r="G17" s="42">
        <v>3600</v>
      </c>
      <c r="H17" s="42"/>
      <c r="I17" s="42"/>
      <c r="J17" s="43" t="e">
        <f>I17/H17</f>
        <v>#DIV/0!</v>
      </c>
      <c r="K17" s="42"/>
      <c r="L17" s="42"/>
      <c r="M17" s="43" t="e">
        <f t="shared" si="4"/>
        <v>#DIV/0!</v>
      </c>
      <c r="N17" s="42"/>
      <c r="O17" s="42"/>
      <c r="P17" s="43" t="e">
        <f t="shared" si="5"/>
        <v>#DIV/0!</v>
      </c>
      <c r="Q17" s="14"/>
      <c r="R17" s="14"/>
      <c r="S17" s="14"/>
      <c r="V17">
        <v>1.8377447735E-2</v>
      </c>
    </row>
    <row r="18" spans="1:22" ht="15.75" hidden="1" customHeight="1" x14ac:dyDescent="0.25">
      <c r="A18" s="129" t="s">
        <v>17</v>
      </c>
      <c r="B18" s="1">
        <v>57</v>
      </c>
      <c r="C18" s="3" t="s">
        <v>6</v>
      </c>
      <c r="D18" s="20">
        <v>7500</v>
      </c>
      <c r="E18" s="3">
        <v>3600</v>
      </c>
      <c r="F18" s="3">
        <v>1500</v>
      </c>
      <c r="G18" s="3">
        <v>3600</v>
      </c>
      <c r="H18" s="3">
        <f>3*20</f>
        <v>60</v>
      </c>
      <c r="I18" s="3">
        <v>52</v>
      </c>
      <c r="J18" s="23">
        <f t="shared" si="3"/>
        <v>0.8666666666666667</v>
      </c>
      <c r="K18" s="3">
        <f>5*20</f>
        <v>100</v>
      </c>
      <c r="L18" s="3">
        <v>98</v>
      </c>
      <c r="M18" s="27">
        <f t="shared" si="4"/>
        <v>0.98</v>
      </c>
      <c r="N18" s="3">
        <v>3</v>
      </c>
      <c r="O18" s="3">
        <v>3</v>
      </c>
      <c r="P18" s="30">
        <f t="shared" si="5"/>
        <v>1</v>
      </c>
      <c r="Q18" s="11"/>
      <c r="R18" s="11"/>
      <c r="S18" s="10"/>
      <c r="V18">
        <v>1.8377469962000001E-2</v>
      </c>
    </row>
    <row r="19" spans="1:22" ht="15.75" hidden="1" customHeight="1" x14ac:dyDescent="0.25">
      <c r="A19" s="129"/>
      <c r="B19" s="1">
        <v>58</v>
      </c>
      <c r="C19" s="3" t="s">
        <v>6</v>
      </c>
      <c r="D19" s="3">
        <v>7500</v>
      </c>
      <c r="E19" s="3">
        <v>3600</v>
      </c>
      <c r="F19" s="3">
        <v>1500</v>
      </c>
      <c r="G19" s="3">
        <v>3600</v>
      </c>
      <c r="H19" s="3">
        <f>3*20</f>
        <v>60</v>
      </c>
      <c r="I19" s="3">
        <v>55</v>
      </c>
      <c r="J19" s="23">
        <f t="shared" si="3"/>
        <v>0.91666666666666663</v>
      </c>
      <c r="K19" s="3">
        <f>5*20</f>
        <v>100</v>
      </c>
      <c r="L19" s="3">
        <v>99</v>
      </c>
      <c r="M19" s="27">
        <f t="shared" si="4"/>
        <v>0.99</v>
      </c>
      <c r="N19" s="3">
        <v>3</v>
      </c>
      <c r="O19" s="3">
        <v>3</v>
      </c>
      <c r="P19" s="30">
        <f t="shared" si="5"/>
        <v>1</v>
      </c>
      <c r="Q19" s="11"/>
      <c r="R19" s="11"/>
      <c r="S19" s="10"/>
      <c r="V19">
        <v>1.8377466778E-2</v>
      </c>
    </row>
    <row r="20" spans="1:22" ht="15.75" hidden="1" customHeight="1" x14ac:dyDescent="0.25">
      <c r="A20" s="129"/>
      <c r="B20" s="91">
        <v>59</v>
      </c>
      <c r="C20" s="92" t="s">
        <v>6</v>
      </c>
      <c r="D20" s="92">
        <v>7500</v>
      </c>
      <c r="E20" s="92">
        <v>3600</v>
      </c>
      <c r="F20" s="92">
        <v>1500</v>
      </c>
      <c r="G20" s="92">
        <v>3600</v>
      </c>
      <c r="H20" s="92">
        <f>3*20</f>
        <v>60</v>
      </c>
      <c r="I20" s="92">
        <v>60</v>
      </c>
      <c r="J20" s="93">
        <f t="shared" si="3"/>
        <v>1</v>
      </c>
      <c r="K20" s="92">
        <f>5*20</f>
        <v>100</v>
      </c>
      <c r="L20" s="92">
        <v>98</v>
      </c>
      <c r="M20" s="94">
        <f t="shared" si="4"/>
        <v>0.98</v>
      </c>
      <c r="N20" s="92">
        <v>3</v>
      </c>
      <c r="O20" s="92">
        <v>3</v>
      </c>
      <c r="P20" s="95">
        <f t="shared" si="5"/>
        <v>1</v>
      </c>
      <c r="Q20" s="96"/>
      <c r="R20" s="96"/>
      <c r="S20" s="97"/>
      <c r="V20">
        <v>1.8377459259000001E-2</v>
      </c>
    </row>
    <row r="21" spans="1:22" ht="18" customHeight="1" x14ac:dyDescent="0.25">
      <c r="A21" s="134" t="s">
        <v>46</v>
      </c>
      <c r="B21" s="98">
        <v>42</v>
      </c>
      <c r="C21" s="99" t="s">
        <v>6</v>
      </c>
      <c r="D21" s="99">
        <v>1850</v>
      </c>
      <c r="E21" s="99">
        <v>1800</v>
      </c>
      <c r="F21" s="99">
        <v>0.1</v>
      </c>
      <c r="G21" s="99">
        <v>900</v>
      </c>
      <c r="H21" s="99">
        <v>40</v>
      </c>
      <c r="I21" s="99">
        <v>20</v>
      </c>
      <c r="J21" s="100">
        <f>I21/H21</f>
        <v>0.5</v>
      </c>
      <c r="K21" s="99">
        <v>362953</v>
      </c>
      <c r="L21" s="99">
        <v>165036</v>
      </c>
      <c r="M21" s="101">
        <f t="shared" ref="M21:M27" si="6">L21/K21</f>
        <v>0.45470350155529782</v>
      </c>
      <c r="N21" s="99">
        <v>3</v>
      </c>
      <c r="O21" s="99">
        <v>1</v>
      </c>
      <c r="P21" s="100">
        <f t="shared" ref="P21:P27" si="7">O21/N21</f>
        <v>0.33333333333333331</v>
      </c>
      <c r="Q21" s="102">
        <v>4.8379999999999999E-2</v>
      </c>
      <c r="R21" s="102">
        <v>2.24E-2</v>
      </c>
      <c r="S21" s="103">
        <v>1.8089999999999998E-2</v>
      </c>
      <c r="V21">
        <v>1.8377436931999998E-2</v>
      </c>
    </row>
    <row r="22" spans="1:22" ht="15.75" hidden="1" customHeight="1" x14ac:dyDescent="0.25">
      <c r="A22" s="135"/>
      <c r="B22" s="81">
        <v>43</v>
      </c>
      <c r="C22" s="82" t="s">
        <v>7</v>
      </c>
      <c r="D22" s="82">
        <v>1850</v>
      </c>
      <c r="E22" s="82">
        <v>1800</v>
      </c>
      <c r="F22" s="82">
        <v>0.1</v>
      </c>
      <c r="G22" s="82">
        <v>900</v>
      </c>
      <c r="H22" s="82">
        <v>40</v>
      </c>
      <c r="I22" s="82">
        <v>40</v>
      </c>
      <c r="J22" s="83">
        <f t="shared" ref="J22:J25" si="8">I22/H22</f>
        <v>1</v>
      </c>
      <c r="K22" s="82">
        <v>362931</v>
      </c>
      <c r="L22" s="82">
        <v>362926</v>
      </c>
      <c r="M22" s="84">
        <f t="shared" si="6"/>
        <v>0.99998622327660081</v>
      </c>
      <c r="N22" s="82">
        <v>3</v>
      </c>
      <c r="O22" s="82">
        <v>2.9</v>
      </c>
      <c r="P22" s="83">
        <f t="shared" si="7"/>
        <v>0.96666666666666667</v>
      </c>
      <c r="Q22" s="87">
        <v>5.5199999999999997E-3</v>
      </c>
      <c r="R22" s="87">
        <v>4.8560000000000001E-3</v>
      </c>
      <c r="S22" s="86">
        <v>1.9229E-2</v>
      </c>
      <c r="V22">
        <v>1.8377437143999999E-2</v>
      </c>
    </row>
    <row r="23" spans="1:22" ht="15.75" hidden="1" customHeight="1" x14ac:dyDescent="0.25">
      <c r="A23" s="135"/>
      <c r="B23" s="81">
        <v>44</v>
      </c>
      <c r="C23" s="82" t="s">
        <v>19</v>
      </c>
      <c r="D23" s="82">
        <v>1850</v>
      </c>
      <c r="E23" s="82">
        <v>1800</v>
      </c>
      <c r="F23" s="82">
        <v>0.1</v>
      </c>
      <c r="G23" s="82">
        <v>900</v>
      </c>
      <c r="H23" s="82">
        <v>40</v>
      </c>
      <c r="I23" s="82">
        <v>39</v>
      </c>
      <c r="J23" s="83">
        <f t="shared" si="8"/>
        <v>0.97499999999999998</v>
      </c>
      <c r="K23" s="82">
        <v>362950</v>
      </c>
      <c r="L23" s="82">
        <v>355322</v>
      </c>
      <c r="M23" s="84">
        <f t="shared" si="6"/>
        <v>0.97898333103733293</v>
      </c>
      <c r="N23" s="82">
        <v>3</v>
      </c>
      <c r="O23" s="82">
        <v>3</v>
      </c>
      <c r="P23" s="83">
        <f t="shared" si="7"/>
        <v>1</v>
      </c>
      <c r="Q23" s="87">
        <v>1.375E-2</v>
      </c>
      <c r="R23" s="85">
        <v>1.0800000000000001E-2</v>
      </c>
      <c r="S23" s="86">
        <v>1.29E-2</v>
      </c>
      <c r="V23">
        <v>1.8377421525999998E-2</v>
      </c>
    </row>
    <row r="24" spans="1:22" ht="15.75" x14ac:dyDescent="0.25">
      <c r="A24" s="135"/>
      <c r="B24" s="81">
        <v>43</v>
      </c>
      <c r="C24" s="82" t="s">
        <v>6</v>
      </c>
      <c r="D24" s="82">
        <v>1850</v>
      </c>
      <c r="E24" s="82">
        <v>1800</v>
      </c>
      <c r="F24" s="82">
        <v>0.1</v>
      </c>
      <c r="G24" s="82">
        <v>900</v>
      </c>
      <c r="H24" s="82">
        <v>40</v>
      </c>
      <c r="I24" s="82">
        <v>20</v>
      </c>
      <c r="J24" s="83">
        <f t="shared" si="8"/>
        <v>0.5</v>
      </c>
      <c r="K24" s="82">
        <v>368953</v>
      </c>
      <c r="L24" s="82">
        <v>167788</v>
      </c>
      <c r="M24" s="84">
        <f t="shared" si="6"/>
        <v>0.45476795147349391</v>
      </c>
      <c r="N24" s="82">
        <v>3</v>
      </c>
      <c r="O24" s="82">
        <v>1</v>
      </c>
      <c r="P24" s="83">
        <f t="shared" si="7"/>
        <v>0.33333333333333331</v>
      </c>
      <c r="Q24" s="87">
        <v>4.8300000000000003E-2</v>
      </c>
      <c r="R24" s="85">
        <v>2.24E-2</v>
      </c>
      <c r="S24" s="86">
        <v>1.7999999999999999E-2</v>
      </c>
    </row>
    <row r="25" spans="1:22" ht="15.75" x14ac:dyDescent="0.25">
      <c r="A25" s="135"/>
      <c r="B25" s="81">
        <v>44</v>
      </c>
      <c r="C25" s="82" t="s">
        <v>6</v>
      </c>
      <c r="D25" s="82">
        <v>1850</v>
      </c>
      <c r="E25" s="82">
        <v>1800</v>
      </c>
      <c r="F25" s="82">
        <v>0.1</v>
      </c>
      <c r="G25" s="82">
        <v>900</v>
      </c>
      <c r="H25" s="82">
        <v>40</v>
      </c>
      <c r="I25" s="82">
        <v>21</v>
      </c>
      <c r="J25" s="83">
        <f t="shared" si="8"/>
        <v>0.52500000000000002</v>
      </c>
      <c r="K25" s="82">
        <v>368930</v>
      </c>
      <c r="L25" s="82">
        <v>167600</v>
      </c>
      <c r="M25" s="84">
        <f t="shared" si="6"/>
        <v>0.45428672105819534</v>
      </c>
      <c r="N25" s="82">
        <v>3</v>
      </c>
      <c r="O25" s="82">
        <v>0.9</v>
      </c>
      <c r="P25" s="83">
        <f t="shared" si="7"/>
        <v>0.3</v>
      </c>
      <c r="Q25" s="87">
        <v>3.2300000000000002E-2</v>
      </c>
      <c r="R25" s="85">
        <v>2.248E-2</v>
      </c>
      <c r="S25" s="86">
        <v>4.3700000000000003E-2</v>
      </c>
    </row>
    <row r="26" spans="1:22" ht="15.75" x14ac:dyDescent="0.25">
      <c r="A26" s="135"/>
      <c r="B26" s="81">
        <v>70</v>
      </c>
      <c r="C26" s="82" t="s">
        <v>6</v>
      </c>
      <c r="D26" s="82">
        <v>1850</v>
      </c>
      <c r="E26" s="82">
        <v>1800</v>
      </c>
      <c r="F26" s="82">
        <v>0.1</v>
      </c>
      <c r="G26" s="82">
        <v>900</v>
      </c>
      <c r="H26" s="82">
        <v>40</v>
      </c>
      <c r="I26" s="82">
        <v>20</v>
      </c>
      <c r="J26" s="83">
        <f>I26/H26</f>
        <v>0.5</v>
      </c>
      <c r="K26" s="82">
        <v>368953</v>
      </c>
      <c r="L26" s="82">
        <v>167788</v>
      </c>
      <c r="M26" s="84">
        <f t="shared" si="6"/>
        <v>0.45476795147349391</v>
      </c>
      <c r="N26" s="82">
        <v>3</v>
      </c>
      <c r="O26" s="82">
        <v>1</v>
      </c>
      <c r="P26" s="83">
        <f t="shared" si="7"/>
        <v>0.33333333333333331</v>
      </c>
      <c r="Q26" s="85">
        <v>4.8300000000000003E-2</v>
      </c>
      <c r="R26" s="85">
        <v>2.24E-2</v>
      </c>
      <c r="S26" s="86">
        <v>1.7999999999999999E-2</v>
      </c>
      <c r="V26">
        <v>1.8377446012999999E-2</v>
      </c>
    </row>
    <row r="27" spans="1:22" ht="16.5" thickBot="1" x14ac:dyDescent="0.3">
      <c r="A27" s="136"/>
      <c r="B27" s="104">
        <v>71</v>
      </c>
      <c r="C27" s="88" t="s">
        <v>6</v>
      </c>
      <c r="D27" s="88">
        <v>1850</v>
      </c>
      <c r="E27" s="88">
        <v>1800</v>
      </c>
      <c r="F27" s="88">
        <v>0.1</v>
      </c>
      <c r="G27" s="88">
        <v>900</v>
      </c>
      <c r="H27" s="88">
        <v>40</v>
      </c>
      <c r="I27" s="88">
        <v>21</v>
      </c>
      <c r="J27" s="105">
        <f>I27/H27</f>
        <v>0.52500000000000002</v>
      </c>
      <c r="K27" s="88">
        <v>368930</v>
      </c>
      <c r="L27" s="88">
        <v>167600</v>
      </c>
      <c r="M27" s="106">
        <f t="shared" si="6"/>
        <v>0.45428672105819534</v>
      </c>
      <c r="N27" s="88">
        <v>3</v>
      </c>
      <c r="O27" s="88">
        <v>1</v>
      </c>
      <c r="P27" s="105">
        <f t="shared" si="7"/>
        <v>0.33333333333333331</v>
      </c>
      <c r="Q27" s="89">
        <v>3.2300000000000002E-2</v>
      </c>
      <c r="R27" s="89">
        <v>2.24E-2</v>
      </c>
      <c r="S27" s="90">
        <v>4.8500000000000001E-2</v>
      </c>
      <c r="V27">
        <v>1.8377415083E-2</v>
      </c>
    </row>
    <row r="28" spans="1:22" x14ac:dyDescent="0.25">
      <c r="V28">
        <v>1.8377455434E-2</v>
      </c>
    </row>
    <row r="29" spans="1:22" x14ac:dyDescent="0.25">
      <c r="K29">
        <f>250/60</f>
        <v>4.166666666666667</v>
      </c>
      <c r="V29">
        <v>1.8377440200000001E-2</v>
      </c>
    </row>
    <row r="30" spans="1:22" x14ac:dyDescent="0.25">
      <c r="R30" t="s">
        <v>18</v>
      </c>
      <c r="T30">
        <f>AVERAGE(R31:R60)</f>
        <v>1.8094548745599997E-2</v>
      </c>
      <c r="V30">
        <v>1.8377468394E-2</v>
      </c>
    </row>
    <row r="31" spans="1:22" x14ac:dyDescent="0.25">
      <c r="J31" t="s">
        <v>18</v>
      </c>
      <c r="L31">
        <f>K29*5</f>
        <v>20.833333333333336</v>
      </c>
      <c r="M31" t="s">
        <v>18</v>
      </c>
      <c r="P31">
        <f>SUM(M32:M51)</f>
        <v>18165</v>
      </c>
      <c r="V31">
        <v>1.8377416337000001E-2</v>
      </c>
    </row>
    <row r="32" spans="1:22" x14ac:dyDescent="0.25">
      <c r="A32" t="s">
        <v>18</v>
      </c>
      <c r="D32" t="s">
        <v>18</v>
      </c>
      <c r="J32">
        <v>1.8094541658E-2</v>
      </c>
      <c r="M32">
        <v>18165</v>
      </c>
      <c r="U32">
        <f>SUM(T35:T54)</f>
        <v>368953</v>
      </c>
      <c r="V32">
        <v>1.8377437404999999E-2</v>
      </c>
    </row>
    <row r="33" spans="1:22" x14ac:dyDescent="0.25">
      <c r="A33">
        <v>23545</v>
      </c>
      <c r="C33">
        <f>SUM(A33:A52)</f>
        <v>472315</v>
      </c>
      <c r="D33">
        <v>1.9650456230667E-2</v>
      </c>
      <c r="H33">
        <f>SUM(D33:D52)/20</f>
        <v>1.9229383186550299E-2</v>
      </c>
      <c r="J33">
        <v>1.8094542471000001E-2</v>
      </c>
      <c r="L33" t="s">
        <v>18</v>
      </c>
      <c r="V33">
        <v>1.8377429143000001E-2</v>
      </c>
    </row>
    <row r="34" spans="1:22" x14ac:dyDescent="0.25">
      <c r="A34">
        <v>23705</v>
      </c>
      <c r="D34">
        <v>1.9650433376667002E-2</v>
      </c>
      <c r="F34" t="s">
        <v>18</v>
      </c>
      <c r="J34">
        <v>1.8094550208E-2</v>
      </c>
      <c r="L34">
        <v>1</v>
      </c>
      <c r="N34" t="s">
        <v>18</v>
      </c>
      <c r="P34">
        <f>AVERAGE(L34:L53)</f>
        <v>0.9</v>
      </c>
      <c r="R34" t="s">
        <v>18</v>
      </c>
      <c r="T34" t="s">
        <v>18</v>
      </c>
      <c r="V34">
        <v>1.8377459302999999E-2</v>
      </c>
    </row>
    <row r="35" spans="1:22" x14ac:dyDescent="0.25">
      <c r="A35">
        <v>23609</v>
      </c>
      <c r="D35">
        <v>1.9650504566667001E-2</v>
      </c>
      <c r="F35">
        <v>18487</v>
      </c>
      <c r="G35">
        <f>SUM(F35:F54)</f>
        <v>368930</v>
      </c>
      <c r="J35">
        <v>1.8094553467999999E-2</v>
      </c>
      <c r="L35">
        <v>1</v>
      </c>
      <c r="N35">
        <v>4.8586364016E-2</v>
      </c>
      <c r="R35">
        <v>1.8094590051E-2</v>
      </c>
      <c r="T35">
        <v>18481</v>
      </c>
      <c r="V35">
        <v>1.8377450787E-2</v>
      </c>
    </row>
    <row r="36" spans="1:22" x14ac:dyDescent="0.25">
      <c r="A36">
        <v>23531</v>
      </c>
      <c r="D36">
        <v>1.9650465332667E-2</v>
      </c>
      <c r="F36">
        <v>18485</v>
      </c>
      <c r="J36">
        <v>1.8094553691E-2</v>
      </c>
      <c r="L36">
        <v>1</v>
      </c>
      <c r="N36">
        <v>4.8586347008999997E-2</v>
      </c>
      <c r="Q36">
        <f>Q22*2</f>
        <v>1.1039999999999999E-2</v>
      </c>
      <c r="R36">
        <v>1.8094585715E-2</v>
      </c>
      <c r="T36">
        <v>18478</v>
      </c>
    </row>
    <row r="37" spans="1:22" x14ac:dyDescent="0.25">
      <c r="A37">
        <v>23539</v>
      </c>
      <c r="D37">
        <v>1.9650487559667001E-2</v>
      </c>
      <c r="F37">
        <v>18482</v>
      </c>
      <c r="H37">
        <f>SUM(H40:H59)</f>
        <v>368930</v>
      </c>
      <c r="J37">
        <v>1.8094532173E-2</v>
      </c>
      <c r="L37">
        <v>1</v>
      </c>
      <c r="N37">
        <v>4.8586345441000003E-2</v>
      </c>
      <c r="R37">
        <v>1.8094584843999999E-2</v>
      </c>
      <c r="T37">
        <v>18477</v>
      </c>
    </row>
    <row r="38" spans="1:22" x14ac:dyDescent="0.25">
      <c r="A38">
        <v>23539</v>
      </c>
      <c r="D38">
        <v>1.9650484375667E-2</v>
      </c>
      <c r="F38">
        <v>18478</v>
      </c>
      <c r="J38">
        <v>1.8094553138999998E-2</v>
      </c>
      <c r="L38">
        <v>1</v>
      </c>
      <c r="N38">
        <v>4.8586343825000003E-2</v>
      </c>
      <c r="R38">
        <v>1.8094555589E-2</v>
      </c>
      <c r="T38">
        <v>18474</v>
      </c>
    </row>
    <row r="39" spans="1:22" x14ac:dyDescent="0.25">
      <c r="A39">
        <v>23664</v>
      </c>
      <c r="D39">
        <v>1.5439683337499999E-2</v>
      </c>
      <c r="F39">
        <v>18473</v>
      </c>
      <c r="H39" t="s">
        <v>18</v>
      </c>
      <c r="J39">
        <v>1.8094539773000001E-2</v>
      </c>
      <c r="L39">
        <v>1</v>
      </c>
      <c r="N39">
        <v>4.8586336350000002E-2</v>
      </c>
      <c r="R39">
        <v>1.8094553691E-2</v>
      </c>
      <c r="T39">
        <v>18471</v>
      </c>
    </row>
    <row r="40" spans="1:22" x14ac:dyDescent="0.25">
      <c r="A40">
        <v>23712</v>
      </c>
      <c r="D40">
        <v>1.9650454529666999E-2</v>
      </c>
      <c r="F40">
        <v>18466</v>
      </c>
      <c r="H40">
        <v>18487</v>
      </c>
      <c r="J40">
        <v>1.8094518819999999E-2</v>
      </c>
      <c r="L40">
        <v>1</v>
      </c>
      <c r="N40">
        <v>4.8586336305999997E-2</v>
      </c>
      <c r="R40">
        <v>1.8094553467999999E-2</v>
      </c>
      <c r="T40">
        <v>18470</v>
      </c>
    </row>
    <row r="41" spans="1:22" x14ac:dyDescent="0.25">
      <c r="A41">
        <v>23575</v>
      </c>
      <c r="D41">
        <v>1.9650454741667E-2</v>
      </c>
      <c r="F41">
        <v>18464</v>
      </c>
      <c r="H41">
        <v>18485</v>
      </c>
      <c r="J41">
        <v>1.8094555589E-2</v>
      </c>
      <c r="L41">
        <v>1</v>
      </c>
      <c r="N41">
        <v>4.8586332481E-2</v>
      </c>
      <c r="R41">
        <v>1.8094553138999998E-2</v>
      </c>
      <c r="T41">
        <v>18461</v>
      </c>
    </row>
    <row r="42" spans="1:22" x14ac:dyDescent="0.25">
      <c r="A42">
        <v>23592</v>
      </c>
      <c r="D42">
        <v>1.9650439123666999E-2</v>
      </c>
      <c r="F42">
        <v>18453</v>
      </c>
      <c r="H42">
        <v>18482</v>
      </c>
      <c r="J42">
        <v>1.8094536118E-2</v>
      </c>
      <c r="L42">
        <v>1</v>
      </c>
      <c r="N42">
        <v>4.8586327834E-2</v>
      </c>
      <c r="R42">
        <v>1.8094550208E-2</v>
      </c>
      <c r="T42">
        <v>18456</v>
      </c>
    </row>
    <row r="43" spans="1:22" x14ac:dyDescent="0.25">
      <c r="A43">
        <v>23574</v>
      </c>
      <c r="D43">
        <v>1.9650463610667E-2</v>
      </c>
      <c r="F43">
        <v>18453</v>
      </c>
      <c r="H43">
        <v>18478</v>
      </c>
      <c r="J43">
        <v>1.8094542006999999E-2</v>
      </c>
      <c r="L43">
        <v>1</v>
      </c>
      <c r="N43">
        <v>4.8586324782E-2</v>
      </c>
      <c r="P43">
        <f>AVERAGE(N35:N54)</f>
        <v>4.3727691484150004E-2</v>
      </c>
      <c r="R43">
        <v>1.8094547175E-2</v>
      </c>
      <c r="T43">
        <v>18450</v>
      </c>
    </row>
    <row r="44" spans="1:22" x14ac:dyDescent="0.25">
      <c r="A44">
        <v>23633</v>
      </c>
      <c r="D44">
        <v>1.9650432680667001E-2</v>
      </c>
      <c r="F44">
        <v>18444</v>
      </c>
      <c r="H44">
        <v>18473</v>
      </c>
      <c r="J44">
        <v>1.8094539082E-2</v>
      </c>
      <c r="L44">
        <v>1</v>
      </c>
      <c r="N44">
        <v>4.8586323059999999E-2</v>
      </c>
      <c r="R44">
        <v>1.8094542471000001E-2</v>
      </c>
      <c r="T44">
        <v>18448</v>
      </c>
    </row>
    <row r="45" spans="1:22" x14ac:dyDescent="0.25">
      <c r="A45">
        <v>23681</v>
      </c>
      <c r="D45">
        <v>1.54396795125E-2</v>
      </c>
      <c r="F45">
        <v>18437</v>
      </c>
      <c r="H45">
        <v>18466</v>
      </c>
      <c r="J45">
        <v>1.8094534214000001E-2</v>
      </c>
      <c r="L45">
        <v>1</v>
      </c>
      <c r="N45">
        <v>4.8586315679999999E-2</v>
      </c>
      <c r="R45">
        <v>1.8094542006999999E-2</v>
      </c>
      <c r="T45">
        <v>18444</v>
      </c>
    </row>
    <row r="46" spans="1:22" x14ac:dyDescent="0.25">
      <c r="A46">
        <v>23660</v>
      </c>
      <c r="D46">
        <v>1.9650457797667002E-2</v>
      </c>
      <c r="F46">
        <v>18434</v>
      </c>
      <c r="H46">
        <v>18464</v>
      </c>
      <c r="J46">
        <v>1.8094585715E-2</v>
      </c>
      <c r="L46">
        <v>1</v>
      </c>
      <c r="N46">
        <v>4.8586314451999998E-2</v>
      </c>
      <c r="R46">
        <v>1.8094541658E-2</v>
      </c>
      <c r="T46">
        <v>18442</v>
      </c>
    </row>
    <row r="47" spans="1:22" x14ac:dyDescent="0.25">
      <c r="A47">
        <v>23694</v>
      </c>
      <c r="D47">
        <v>1.9650485991667001E-2</v>
      </c>
      <c r="F47">
        <v>18431</v>
      </c>
      <c r="H47">
        <v>18453</v>
      </c>
      <c r="J47">
        <v>1.8094584843999999E-2</v>
      </c>
      <c r="L47">
        <v>1</v>
      </c>
      <c r="N47">
        <v>4.8586314190999999E-2</v>
      </c>
      <c r="R47">
        <v>1.8094539773000001E-2</v>
      </c>
      <c r="T47">
        <v>18438</v>
      </c>
    </row>
    <row r="48" spans="1:22" x14ac:dyDescent="0.25">
      <c r="A48">
        <v>23549</v>
      </c>
      <c r="D48">
        <v>1.9650433934666998E-2</v>
      </c>
      <c r="F48">
        <v>18430</v>
      </c>
      <c r="H48">
        <v>18453</v>
      </c>
      <c r="J48">
        <v>1.8094590051E-2</v>
      </c>
      <c r="L48">
        <v>1</v>
      </c>
      <c r="N48">
        <v>4.8586313978999998E-2</v>
      </c>
      <c r="R48">
        <v>1.8094539082E-2</v>
      </c>
      <c r="T48">
        <v>18435</v>
      </c>
    </row>
    <row r="49" spans="1:20" x14ac:dyDescent="0.25">
      <c r="A49">
        <v>23633</v>
      </c>
      <c r="D49">
        <v>1.9650455002666999E-2</v>
      </c>
      <c r="F49">
        <v>18430</v>
      </c>
      <c r="H49">
        <v>18444</v>
      </c>
      <c r="J49">
        <v>1.8094547175E-2</v>
      </c>
      <c r="L49">
        <v>1</v>
      </c>
      <c r="N49">
        <v>4.8586306189999998E-2</v>
      </c>
      <c r="R49">
        <v>1.8094538394E-2</v>
      </c>
      <c r="T49">
        <v>18429</v>
      </c>
    </row>
    <row r="50" spans="1:20" x14ac:dyDescent="0.25">
      <c r="A50">
        <v>23718</v>
      </c>
      <c r="D50">
        <v>1.9650446740666998E-2</v>
      </c>
      <c r="F50">
        <v>18420</v>
      </c>
      <c r="H50">
        <v>18437</v>
      </c>
      <c r="J50">
        <v>1.8094536322000001E-2</v>
      </c>
      <c r="L50">
        <v>1</v>
      </c>
      <c r="N50">
        <v>4.8586298573000002E-2</v>
      </c>
      <c r="R50">
        <v>1.8094536322000001E-2</v>
      </c>
      <c r="T50">
        <v>18426</v>
      </c>
    </row>
    <row r="51" spans="1:20" x14ac:dyDescent="0.25">
      <c r="A51">
        <v>23585</v>
      </c>
      <c r="D51">
        <v>1.9650476900666999E-2</v>
      </c>
      <c r="F51">
        <v>18418</v>
      </c>
      <c r="H51">
        <v>18434</v>
      </c>
      <c r="J51">
        <v>1.8094538394E-2</v>
      </c>
      <c r="L51">
        <v>1</v>
      </c>
      <c r="N51">
        <v>4.8586293384000001E-2</v>
      </c>
      <c r="R51">
        <v>1.8094536118E-2</v>
      </c>
      <c r="T51">
        <v>18424</v>
      </c>
    </row>
    <row r="52" spans="1:20" x14ac:dyDescent="0.25">
      <c r="A52">
        <v>23577</v>
      </c>
      <c r="D52">
        <v>1.9650468384667E-2</v>
      </c>
      <c r="F52">
        <v>18416</v>
      </c>
      <c r="H52">
        <v>18431</v>
      </c>
      <c r="L52">
        <v>0</v>
      </c>
      <c r="N52">
        <v>4.858629213E-2</v>
      </c>
      <c r="R52">
        <v>1.8094534214000001E-2</v>
      </c>
      <c r="T52">
        <v>18422</v>
      </c>
    </row>
    <row r="53" spans="1:20" x14ac:dyDescent="0.25">
      <c r="F53">
        <v>18416</v>
      </c>
      <c r="H53">
        <v>18430</v>
      </c>
      <c r="L53">
        <v>0</v>
      </c>
      <c r="N53">
        <v>0</v>
      </c>
      <c r="R53">
        <v>1.8094532173E-2</v>
      </c>
      <c r="T53">
        <v>18418</v>
      </c>
    </row>
    <row r="54" spans="1:20" x14ac:dyDescent="0.25">
      <c r="F54">
        <v>18413</v>
      </c>
      <c r="H54">
        <v>18430</v>
      </c>
      <c r="N54">
        <v>0</v>
      </c>
      <c r="R54">
        <v>1.8094518819999999E-2</v>
      </c>
      <c r="T54">
        <v>18409</v>
      </c>
    </row>
    <row r="55" spans="1:20" x14ac:dyDescent="0.25">
      <c r="H55">
        <v>18420</v>
      </c>
      <c r="J55" t="s">
        <v>18</v>
      </c>
      <c r="M55">
        <f>SUM(J56:J75)</f>
        <v>368953</v>
      </c>
    </row>
    <row r="56" spans="1:20" x14ac:dyDescent="0.25">
      <c r="H56">
        <v>18418</v>
      </c>
      <c r="J56">
        <v>18481</v>
      </c>
    </row>
    <row r="57" spans="1:20" x14ac:dyDescent="0.25">
      <c r="D57" t="s">
        <v>18</v>
      </c>
      <c r="H57">
        <v>18416</v>
      </c>
      <c r="J57">
        <v>18478</v>
      </c>
      <c r="N57">
        <f>SUM(K58:K77)</f>
        <v>47030</v>
      </c>
    </row>
    <row r="58" spans="1:20" x14ac:dyDescent="0.25">
      <c r="D58">
        <v>23721</v>
      </c>
      <c r="H58">
        <v>18416</v>
      </c>
      <c r="J58">
        <v>18477</v>
      </c>
      <c r="S58">
        <f>AVERAGE(R35:R54)</f>
        <v>1.8094548745599997E-2</v>
      </c>
    </row>
    <row r="59" spans="1:20" x14ac:dyDescent="0.25">
      <c r="D59">
        <v>23720</v>
      </c>
      <c r="H59">
        <v>18413</v>
      </c>
      <c r="J59">
        <v>18474</v>
      </c>
    </row>
    <row r="60" spans="1:20" x14ac:dyDescent="0.25">
      <c r="D60">
        <v>23693</v>
      </c>
      <c r="J60">
        <v>18471</v>
      </c>
    </row>
    <row r="61" spans="1:20" x14ac:dyDescent="0.25">
      <c r="A61" t="s">
        <v>18</v>
      </c>
      <c r="B61">
        <f>AVERAGE(A62:A81)</f>
        <v>1.8094548745599997E-2</v>
      </c>
      <c r="D61">
        <v>23668</v>
      </c>
      <c r="J61">
        <v>18470</v>
      </c>
    </row>
    <row r="62" spans="1:20" x14ac:dyDescent="0.25">
      <c r="A62">
        <v>1.8094590051E-2</v>
      </c>
      <c r="D62">
        <v>23664</v>
      </c>
      <c r="G62" t="s">
        <v>18</v>
      </c>
      <c r="J62">
        <v>18461</v>
      </c>
    </row>
    <row r="63" spans="1:20" x14ac:dyDescent="0.25">
      <c r="A63">
        <v>1.8094585715E-2</v>
      </c>
      <c r="D63">
        <v>23654</v>
      </c>
      <c r="G63">
        <v>18481</v>
      </c>
      <c r="J63">
        <v>18456</v>
      </c>
    </row>
    <row r="64" spans="1:20" x14ac:dyDescent="0.25">
      <c r="A64">
        <v>1.8094584843999999E-2</v>
      </c>
      <c r="D64">
        <v>23652</v>
      </c>
      <c r="G64">
        <v>18478</v>
      </c>
      <c r="J64">
        <v>18450</v>
      </c>
    </row>
    <row r="65" spans="1:16" x14ac:dyDescent="0.25">
      <c r="A65">
        <v>1.8094555589E-2</v>
      </c>
      <c r="D65">
        <v>23636</v>
      </c>
      <c r="G65">
        <v>18477</v>
      </c>
      <c r="J65">
        <v>18448</v>
      </c>
      <c r="M65" t="s">
        <v>18</v>
      </c>
      <c r="P65">
        <f>SUM(M66:M85)</f>
        <v>258953</v>
      </c>
    </row>
    <row r="66" spans="1:16" x14ac:dyDescent="0.25">
      <c r="A66">
        <v>1.8094553691E-2</v>
      </c>
      <c r="D66">
        <v>23632</v>
      </c>
      <c r="G66">
        <v>18474</v>
      </c>
      <c r="J66">
        <v>18444</v>
      </c>
      <c r="M66">
        <v>12981</v>
      </c>
    </row>
    <row r="67" spans="1:16" x14ac:dyDescent="0.25">
      <c r="A67">
        <v>1.8094553467999999E-2</v>
      </c>
      <c r="D67">
        <v>23630</v>
      </c>
      <c r="G67">
        <v>18471</v>
      </c>
      <c r="J67">
        <v>18442</v>
      </c>
      <c r="M67">
        <v>12978</v>
      </c>
    </row>
    <row r="68" spans="1:16" x14ac:dyDescent="0.25">
      <c r="A68">
        <v>1.8094553138999998E-2</v>
      </c>
      <c r="D68">
        <v>23623</v>
      </c>
      <c r="G68">
        <v>18470</v>
      </c>
      <c r="J68">
        <v>18438</v>
      </c>
      <c r="M68">
        <v>12977</v>
      </c>
    </row>
    <row r="69" spans="1:16" x14ac:dyDescent="0.25">
      <c r="A69">
        <v>1.8094550208E-2</v>
      </c>
      <c r="D69">
        <v>23599</v>
      </c>
      <c r="G69">
        <v>18461</v>
      </c>
      <c r="J69">
        <v>18435</v>
      </c>
      <c r="M69">
        <v>12974</v>
      </c>
    </row>
    <row r="70" spans="1:16" x14ac:dyDescent="0.25">
      <c r="A70">
        <v>1.8094547175E-2</v>
      </c>
      <c r="D70">
        <v>23594</v>
      </c>
      <c r="G70">
        <v>18456</v>
      </c>
      <c r="J70">
        <v>18429</v>
      </c>
      <c r="M70">
        <v>12971</v>
      </c>
    </row>
    <row r="71" spans="1:16" x14ac:dyDescent="0.25">
      <c r="A71">
        <v>1.8094542471000001E-2</v>
      </c>
      <c r="D71">
        <v>23565</v>
      </c>
      <c r="G71">
        <v>18450</v>
      </c>
      <c r="J71">
        <v>18426</v>
      </c>
      <c r="M71">
        <v>12970</v>
      </c>
    </row>
    <row r="72" spans="1:16" x14ac:dyDescent="0.25">
      <c r="A72">
        <v>1.8094542006999999E-2</v>
      </c>
      <c r="D72">
        <v>23564</v>
      </c>
      <c r="G72">
        <v>18448</v>
      </c>
      <c r="J72">
        <v>18424</v>
      </c>
      <c r="M72">
        <v>12961</v>
      </c>
    </row>
    <row r="73" spans="1:16" x14ac:dyDescent="0.25">
      <c r="A73">
        <v>1.8094541658E-2</v>
      </c>
      <c r="D73">
        <v>23555</v>
      </c>
      <c r="G73">
        <v>18444</v>
      </c>
      <c r="J73">
        <v>18422</v>
      </c>
      <c r="M73">
        <v>12956</v>
      </c>
    </row>
    <row r="74" spans="1:16" x14ac:dyDescent="0.25">
      <c r="A74">
        <v>1.8094539773000001E-2</v>
      </c>
      <c r="D74">
        <v>23548</v>
      </c>
      <c r="G74">
        <v>18442</v>
      </c>
      <c r="J74">
        <v>18418</v>
      </c>
      <c r="M74">
        <v>12950</v>
      </c>
    </row>
    <row r="75" spans="1:16" x14ac:dyDescent="0.25">
      <c r="A75">
        <v>1.8094539082E-2</v>
      </c>
      <c r="D75">
        <v>23543</v>
      </c>
      <c r="G75">
        <v>18438</v>
      </c>
      <c r="J75">
        <v>18409</v>
      </c>
      <c r="M75">
        <v>12948</v>
      </c>
    </row>
    <row r="76" spans="1:16" x14ac:dyDescent="0.25">
      <c r="A76">
        <v>1.8094538394E-2</v>
      </c>
      <c r="D76">
        <v>23542</v>
      </c>
      <c r="G76">
        <v>18435</v>
      </c>
      <c r="K76">
        <v>23517</v>
      </c>
      <c r="M76">
        <v>12944</v>
      </c>
    </row>
    <row r="77" spans="1:16" x14ac:dyDescent="0.25">
      <c r="A77">
        <v>1.8094536322000001E-2</v>
      </c>
      <c r="D77">
        <v>23525</v>
      </c>
      <c r="G77">
        <v>18429</v>
      </c>
      <c r="K77">
        <v>23513</v>
      </c>
      <c r="M77">
        <v>12942</v>
      </c>
    </row>
    <row r="78" spans="1:16" x14ac:dyDescent="0.25">
      <c r="A78">
        <v>1.8094536118E-2</v>
      </c>
      <c r="G78">
        <v>18426</v>
      </c>
      <c r="M78">
        <v>12938</v>
      </c>
    </row>
    <row r="79" spans="1:16" x14ac:dyDescent="0.25">
      <c r="A79">
        <v>1.8094534214000001E-2</v>
      </c>
      <c r="G79">
        <v>18424</v>
      </c>
      <c r="M79">
        <v>12935</v>
      </c>
    </row>
    <row r="80" spans="1:16" x14ac:dyDescent="0.25">
      <c r="A80">
        <v>1.8094532173E-2</v>
      </c>
      <c r="G80">
        <v>18422</v>
      </c>
      <c r="M80">
        <v>12929</v>
      </c>
    </row>
    <row r="81" spans="1:13" x14ac:dyDescent="0.25">
      <c r="A81">
        <v>1.8094518819999999E-2</v>
      </c>
      <c r="G81">
        <v>18418</v>
      </c>
      <c r="M81">
        <v>12926</v>
      </c>
    </row>
    <row r="82" spans="1:13" x14ac:dyDescent="0.25">
      <c r="G82">
        <v>18409</v>
      </c>
      <c r="M82">
        <v>12924</v>
      </c>
    </row>
    <row r="83" spans="1:13" x14ac:dyDescent="0.25">
      <c r="M83">
        <v>12922</v>
      </c>
    </row>
    <row r="84" spans="1:13" x14ac:dyDescent="0.25">
      <c r="M84">
        <v>12918</v>
      </c>
    </row>
    <row r="85" spans="1:13" x14ac:dyDescent="0.25">
      <c r="M85">
        <v>12909</v>
      </c>
    </row>
  </sheetData>
  <mergeCells count="5">
    <mergeCell ref="A3:A8"/>
    <mergeCell ref="A18:A20"/>
    <mergeCell ref="A15:A17"/>
    <mergeCell ref="A9:A14"/>
    <mergeCell ref="A21:A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C5" sqref="C5"/>
    </sheetView>
  </sheetViews>
  <sheetFormatPr baseColWidth="10" defaultRowHeight="15" x14ac:dyDescent="0.25"/>
  <cols>
    <col min="1" max="1" width="16.5703125" customWidth="1"/>
  </cols>
  <sheetData>
    <row r="1" spans="1:19" ht="30.75" thickBot="1" x14ac:dyDescent="0.3">
      <c r="A1" s="18"/>
      <c r="B1" s="15" t="s">
        <v>4</v>
      </c>
      <c r="C1" s="15" t="s">
        <v>5</v>
      </c>
      <c r="D1" s="15" t="s">
        <v>3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6" t="s">
        <v>0</v>
      </c>
      <c r="K1" s="15" t="s">
        <v>13</v>
      </c>
      <c r="L1" s="15" t="s">
        <v>14</v>
      </c>
      <c r="M1" s="16" t="s">
        <v>1</v>
      </c>
      <c r="N1" s="15" t="s">
        <v>15</v>
      </c>
      <c r="O1" s="15" t="s">
        <v>16</v>
      </c>
      <c r="P1" s="16" t="s">
        <v>2</v>
      </c>
      <c r="Q1" s="15" t="s">
        <v>21</v>
      </c>
      <c r="R1" s="15" t="s">
        <v>22</v>
      </c>
      <c r="S1" s="17" t="s">
        <v>23</v>
      </c>
    </row>
    <row r="2" spans="1:19" ht="45" x14ac:dyDescent="0.25">
      <c r="A2" s="6" t="s">
        <v>24</v>
      </c>
      <c r="B2" s="46">
        <v>13</v>
      </c>
      <c r="C2" s="47" t="s">
        <v>19</v>
      </c>
      <c r="D2" s="47">
        <v>1300</v>
      </c>
      <c r="E2" s="47">
        <v>600</v>
      </c>
      <c r="F2" s="47">
        <v>0.1</v>
      </c>
      <c r="G2" s="47">
        <v>900</v>
      </c>
      <c r="H2" s="47"/>
      <c r="I2" s="47"/>
      <c r="J2" s="48" t="e">
        <f>I2/H2</f>
        <v>#DIV/0!</v>
      </c>
      <c r="K2" s="47"/>
      <c r="L2" s="47"/>
      <c r="M2" s="49" t="e">
        <f>L2/K2</f>
        <v>#DIV/0!</v>
      </c>
      <c r="N2" s="47"/>
      <c r="O2" s="47"/>
      <c r="P2" s="48" t="e">
        <f>O2/N2</f>
        <v>#DIV/0!</v>
      </c>
      <c r="Q2" s="50"/>
      <c r="R2" s="50"/>
      <c r="S2" s="50"/>
    </row>
    <row r="3" spans="1:19" ht="45" x14ac:dyDescent="0.25">
      <c r="A3" s="6" t="s">
        <v>24</v>
      </c>
      <c r="B3" s="2">
        <v>13</v>
      </c>
      <c r="C3" s="3" t="s">
        <v>7</v>
      </c>
      <c r="D3" s="3">
        <v>1300</v>
      </c>
      <c r="E3" s="3">
        <v>600</v>
      </c>
      <c r="F3" s="3">
        <v>0.1</v>
      </c>
      <c r="G3" s="3">
        <v>900</v>
      </c>
      <c r="I3" s="3"/>
      <c r="J3" s="23" t="e">
        <f>I3/I4</f>
        <v>#DIV/0!</v>
      </c>
      <c r="K3" s="3"/>
      <c r="L3" s="3"/>
      <c r="M3" s="27" t="e">
        <f t="shared" ref="M3:M13" si="0">L3/K3</f>
        <v>#DIV/0!</v>
      </c>
      <c r="N3" s="3"/>
      <c r="O3" s="3"/>
      <c r="P3" s="30" t="e">
        <f t="shared" ref="P3:P13" si="1">O3/N3</f>
        <v>#DIV/0!</v>
      </c>
      <c r="Q3" s="14"/>
      <c r="R3" s="14"/>
      <c r="S3" s="14"/>
    </row>
    <row r="4" spans="1:19" ht="45" x14ac:dyDescent="0.25">
      <c r="A4" s="6" t="s">
        <v>24</v>
      </c>
      <c r="B4" s="2">
        <v>21</v>
      </c>
      <c r="C4" s="3" t="s">
        <v>19</v>
      </c>
      <c r="D4" s="3">
        <v>1000</v>
      </c>
      <c r="E4" s="3">
        <v>900</v>
      </c>
      <c r="F4" s="3">
        <v>0.1</v>
      </c>
      <c r="G4" s="3">
        <v>900</v>
      </c>
      <c r="H4" s="3"/>
      <c r="I4" s="3"/>
      <c r="J4" s="23" t="e">
        <f>#REF!/H4</f>
        <v>#REF!</v>
      </c>
      <c r="K4" s="3"/>
      <c r="L4" s="3"/>
      <c r="M4" s="27" t="e">
        <f t="shared" si="0"/>
        <v>#DIV/0!</v>
      </c>
      <c r="N4" s="3"/>
      <c r="O4" s="3"/>
      <c r="P4" s="30" t="e">
        <f t="shared" si="1"/>
        <v>#DIV/0!</v>
      </c>
      <c r="Q4" s="14"/>
      <c r="R4" s="14"/>
      <c r="S4" s="14"/>
    </row>
    <row r="5" spans="1:19" ht="45" x14ac:dyDescent="0.25">
      <c r="A5" s="6" t="s">
        <v>24</v>
      </c>
      <c r="B5" s="2">
        <v>21</v>
      </c>
      <c r="C5" s="3" t="s">
        <v>7</v>
      </c>
      <c r="D5" s="3">
        <v>1000</v>
      </c>
      <c r="E5" s="3">
        <v>900</v>
      </c>
      <c r="F5" s="3">
        <v>0.1</v>
      </c>
      <c r="G5" s="3">
        <v>900</v>
      </c>
      <c r="H5" s="3"/>
      <c r="I5" s="3"/>
      <c r="J5" s="23" t="e">
        <f t="shared" ref="J5:J13" si="2">I5/H5</f>
        <v>#DIV/0!</v>
      </c>
      <c r="K5" s="3"/>
      <c r="L5" s="3"/>
      <c r="M5" s="27" t="e">
        <f t="shared" si="0"/>
        <v>#DIV/0!</v>
      </c>
      <c r="N5" s="3"/>
      <c r="O5" s="3"/>
      <c r="P5" s="30" t="e">
        <f t="shared" si="1"/>
        <v>#DIV/0!</v>
      </c>
      <c r="Q5" s="14"/>
      <c r="R5" s="14"/>
      <c r="S5" s="14"/>
    </row>
    <row r="6" spans="1:19" ht="15.75" x14ac:dyDescent="0.25">
      <c r="A6" s="132" t="s">
        <v>26</v>
      </c>
      <c r="B6" s="21">
        <v>0</v>
      </c>
      <c r="C6" s="19" t="s">
        <v>19</v>
      </c>
      <c r="D6" s="19">
        <v>950</v>
      </c>
      <c r="E6" s="19">
        <v>300</v>
      </c>
      <c r="F6" s="19">
        <v>0.04</v>
      </c>
      <c r="G6" s="19">
        <v>900</v>
      </c>
      <c r="H6" s="19"/>
      <c r="I6" s="19"/>
      <c r="J6" s="22" t="e">
        <f t="shared" si="2"/>
        <v>#DIV/0!</v>
      </c>
      <c r="K6" s="19"/>
      <c r="L6" s="19"/>
      <c r="M6" s="22" t="e">
        <f t="shared" si="0"/>
        <v>#DIV/0!</v>
      </c>
      <c r="N6" s="19"/>
      <c r="O6" s="19"/>
      <c r="P6" s="22" t="e">
        <f t="shared" si="1"/>
        <v>#DIV/0!</v>
      </c>
      <c r="Q6" s="33"/>
      <c r="R6" s="34"/>
      <c r="S6" s="34"/>
    </row>
    <row r="7" spans="1:19" ht="16.5" thickBot="1" x14ac:dyDescent="0.3">
      <c r="A7" s="133"/>
      <c r="B7" s="21">
        <v>0</v>
      </c>
      <c r="C7" s="19" t="s">
        <v>7</v>
      </c>
      <c r="D7" s="19">
        <v>950</v>
      </c>
      <c r="E7" s="19">
        <v>300</v>
      </c>
      <c r="F7" s="19">
        <v>0.04</v>
      </c>
      <c r="G7" s="19">
        <v>900</v>
      </c>
      <c r="H7" s="19"/>
      <c r="I7" s="19"/>
      <c r="J7" s="24" t="e">
        <f t="shared" si="2"/>
        <v>#DIV/0!</v>
      </c>
      <c r="K7" s="19"/>
      <c r="L7" s="19"/>
      <c r="M7" s="24" t="e">
        <f t="shared" si="0"/>
        <v>#DIV/0!</v>
      </c>
      <c r="N7" s="19"/>
      <c r="O7" s="19"/>
      <c r="P7" s="24" t="e">
        <f t="shared" si="1"/>
        <v>#DIV/0!</v>
      </c>
      <c r="Q7" s="14"/>
      <c r="R7" s="14"/>
      <c r="S7" s="14"/>
    </row>
    <row r="8" spans="1:19" ht="15.75" x14ac:dyDescent="0.25">
      <c r="A8" s="130" t="s">
        <v>25</v>
      </c>
      <c r="B8" s="41">
        <v>57</v>
      </c>
      <c r="C8" s="42" t="s">
        <v>19</v>
      </c>
      <c r="D8" s="42">
        <v>4000</v>
      </c>
      <c r="E8" s="42">
        <v>3600</v>
      </c>
      <c r="F8" s="42">
        <v>0.1</v>
      </c>
      <c r="G8" s="42">
        <v>3600</v>
      </c>
      <c r="H8" s="42"/>
      <c r="I8" s="42"/>
      <c r="J8" s="43" t="e">
        <f t="shared" si="2"/>
        <v>#DIV/0!</v>
      </c>
      <c r="K8" s="42"/>
      <c r="L8" s="42"/>
      <c r="M8" s="43" t="e">
        <f t="shared" si="0"/>
        <v>#DIV/0!</v>
      </c>
      <c r="N8" s="42"/>
      <c r="O8" s="42"/>
      <c r="P8" s="43" t="e">
        <f t="shared" si="1"/>
        <v>#DIV/0!</v>
      </c>
      <c r="Q8" s="14"/>
      <c r="R8" s="14"/>
      <c r="S8" s="14"/>
    </row>
    <row r="9" spans="1:19" ht="30" customHeight="1" x14ac:dyDescent="0.25">
      <c r="A9" s="130"/>
      <c r="B9" s="41">
        <v>58</v>
      </c>
      <c r="C9" s="42" t="s">
        <v>19</v>
      </c>
      <c r="D9" s="42">
        <v>400</v>
      </c>
      <c r="E9" s="42">
        <v>3600</v>
      </c>
      <c r="F9" s="42">
        <v>0.1</v>
      </c>
      <c r="G9" s="42">
        <v>3600</v>
      </c>
      <c r="H9" s="42"/>
      <c r="I9" s="42"/>
      <c r="J9" s="43"/>
      <c r="K9" s="42"/>
      <c r="L9" s="42"/>
      <c r="M9" s="43"/>
      <c r="N9" s="42"/>
      <c r="O9" s="42"/>
      <c r="P9" s="43"/>
      <c r="Q9" s="14"/>
      <c r="R9" s="14"/>
      <c r="S9" s="14"/>
    </row>
    <row r="10" spans="1:19" ht="44.25" customHeight="1" x14ac:dyDescent="0.25">
      <c r="A10" s="130"/>
      <c r="B10" s="41">
        <v>59</v>
      </c>
      <c r="C10" s="42" t="s">
        <v>19</v>
      </c>
      <c r="D10" s="42">
        <v>4000</v>
      </c>
      <c r="E10" s="42">
        <v>3600</v>
      </c>
      <c r="F10" s="42">
        <v>0.1</v>
      </c>
      <c r="G10" s="42">
        <v>3600</v>
      </c>
      <c r="H10" s="42"/>
      <c r="I10" s="42"/>
      <c r="J10" s="43" t="e">
        <f t="shared" si="2"/>
        <v>#DIV/0!</v>
      </c>
      <c r="K10" s="42"/>
      <c r="L10" s="42"/>
      <c r="M10" s="43" t="e">
        <f t="shared" si="0"/>
        <v>#DIV/0!</v>
      </c>
      <c r="N10" s="42"/>
      <c r="O10" s="42"/>
      <c r="P10" s="43" t="e">
        <f t="shared" si="1"/>
        <v>#DIV/0!</v>
      </c>
      <c r="Q10" s="14"/>
      <c r="R10" s="14"/>
      <c r="S10" s="14"/>
    </row>
    <row r="11" spans="1:19" ht="15.75" x14ac:dyDescent="0.25">
      <c r="A11" s="137" t="s">
        <v>20</v>
      </c>
      <c r="B11" s="35">
        <v>42</v>
      </c>
      <c r="C11" s="36" t="s">
        <v>19</v>
      </c>
      <c r="D11" s="36">
        <v>1850</v>
      </c>
      <c r="E11" s="36">
        <v>1800</v>
      </c>
      <c r="F11" s="36">
        <v>0.1</v>
      </c>
      <c r="G11" s="36">
        <v>900</v>
      </c>
      <c r="H11" s="36"/>
      <c r="I11" s="36"/>
      <c r="J11" s="37" t="e">
        <f t="shared" si="2"/>
        <v>#DIV/0!</v>
      </c>
      <c r="K11" s="36"/>
      <c r="L11" s="36"/>
      <c r="M11" s="38" t="e">
        <f t="shared" si="0"/>
        <v>#DIV/0!</v>
      </c>
      <c r="N11" s="36"/>
      <c r="O11" s="36"/>
      <c r="P11" s="37" t="e">
        <f t="shared" si="1"/>
        <v>#DIV/0!</v>
      </c>
      <c r="Q11" s="39"/>
      <c r="R11" s="39"/>
      <c r="S11" s="40"/>
    </row>
    <row r="12" spans="1:19" ht="15.75" x14ac:dyDescent="0.25">
      <c r="A12" s="137"/>
      <c r="B12" s="2">
        <v>43</v>
      </c>
      <c r="C12" s="3" t="s">
        <v>7</v>
      </c>
      <c r="D12" s="3">
        <v>1850</v>
      </c>
      <c r="E12" s="3">
        <v>1800</v>
      </c>
      <c r="F12" s="3">
        <v>0.1</v>
      </c>
      <c r="G12" s="3">
        <v>900</v>
      </c>
      <c r="H12" s="3"/>
      <c r="I12" s="3"/>
      <c r="J12" s="25" t="e">
        <f t="shared" si="2"/>
        <v>#DIV/0!</v>
      </c>
      <c r="K12" s="3"/>
      <c r="L12" s="3"/>
      <c r="M12" s="28" t="e">
        <f t="shared" si="0"/>
        <v>#DIV/0!</v>
      </c>
      <c r="N12" s="3"/>
      <c r="O12" s="3"/>
      <c r="P12" s="31" t="e">
        <f t="shared" si="1"/>
        <v>#DIV/0!</v>
      </c>
      <c r="Q12" s="9"/>
      <c r="R12" s="9"/>
      <c r="S12" s="10"/>
    </row>
    <row r="13" spans="1:19" ht="44.25" customHeight="1" x14ac:dyDescent="0.25">
      <c r="A13" s="137"/>
      <c r="B13" s="35">
        <v>44</v>
      </c>
      <c r="C13" s="36" t="s">
        <v>19</v>
      </c>
      <c r="D13" s="36">
        <v>1850</v>
      </c>
      <c r="E13" s="36">
        <v>1800</v>
      </c>
      <c r="F13" s="36">
        <v>0.1</v>
      </c>
      <c r="G13" s="36">
        <v>900</v>
      </c>
      <c r="H13" s="36"/>
      <c r="I13" s="36"/>
      <c r="J13" s="37" t="e">
        <f t="shared" si="2"/>
        <v>#DIV/0!</v>
      </c>
      <c r="K13" s="36"/>
      <c r="L13" s="36"/>
      <c r="M13" s="38" t="e">
        <f t="shared" si="0"/>
        <v>#DIV/0!</v>
      </c>
      <c r="N13" s="36"/>
      <c r="O13" s="36"/>
      <c r="P13" s="44" t="e">
        <f t="shared" si="1"/>
        <v>#DIV/0!</v>
      </c>
      <c r="Q13" s="45"/>
      <c r="R13" s="39"/>
      <c r="S13" s="40"/>
    </row>
    <row r="14" spans="1:19" ht="15.75" x14ac:dyDescent="0.25">
      <c r="A14" s="7"/>
      <c r="B14" s="1"/>
      <c r="C14" s="3"/>
      <c r="D14" s="3"/>
      <c r="E14" s="3"/>
      <c r="F14" s="3"/>
      <c r="G14" s="3"/>
      <c r="H14" s="3"/>
      <c r="I14" s="3"/>
      <c r="J14" s="25"/>
      <c r="K14" s="3"/>
      <c r="L14" s="3"/>
      <c r="M14" s="27"/>
      <c r="N14" s="3"/>
      <c r="O14" s="3"/>
      <c r="P14" s="30"/>
      <c r="Q14" s="11"/>
      <c r="R14" s="11"/>
      <c r="S14" s="10"/>
    </row>
    <row r="15" spans="1:19" ht="16.5" thickBot="1" x14ac:dyDescent="0.3">
      <c r="A15" s="8"/>
      <c r="B15" s="5"/>
      <c r="C15" s="4"/>
      <c r="D15" s="4"/>
      <c r="E15" s="4"/>
      <c r="F15" s="4"/>
      <c r="G15" s="4"/>
      <c r="H15" s="4"/>
      <c r="I15" s="4"/>
      <c r="J15" s="26"/>
      <c r="K15" s="4"/>
      <c r="L15" s="4"/>
      <c r="M15" s="29"/>
      <c r="N15" s="4"/>
      <c r="O15" s="4"/>
      <c r="P15" s="32"/>
      <c r="Q15" s="12"/>
      <c r="R15" s="12"/>
      <c r="S15" s="13"/>
    </row>
  </sheetData>
  <mergeCells count="3">
    <mergeCell ref="A6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28"/>
  <sheetViews>
    <sheetView zoomScaleNormal="100" workbookViewId="0">
      <selection activeCell="F10" sqref="F10"/>
    </sheetView>
  </sheetViews>
  <sheetFormatPr baseColWidth="10" defaultRowHeight="15" x14ac:dyDescent="0.25"/>
  <sheetData>
    <row r="4" spans="3:22" ht="15.75" thickBot="1" x14ac:dyDescent="0.3"/>
    <row r="5" spans="3:22" ht="21" customHeight="1" x14ac:dyDescent="0.25">
      <c r="C5" s="52"/>
      <c r="D5" s="138" t="s">
        <v>27</v>
      </c>
      <c r="E5" s="139"/>
      <c r="O5" s="143" t="s">
        <v>28</v>
      </c>
      <c r="P5" s="144"/>
      <c r="R5" s="149" t="s">
        <v>35</v>
      </c>
      <c r="S5" s="150"/>
    </row>
    <row r="6" spans="3:22" ht="15.75" customHeight="1" thickBot="1" x14ac:dyDescent="0.3">
      <c r="C6" s="53" t="s">
        <v>30</v>
      </c>
      <c r="D6" s="3" t="s">
        <v>28</v>
      </c>
      <c r="E6" s="54" t="s">
        <v>29</v>
      </c>
      <c r="O6" s="145"/>
      <c r="P6" s="146"/>
      <c r="R6" s="151"/>
      <c r="S6" s="152"/>
    </row>
    <row r="7" spans="3:22" ht="15.75" customHeight="1" thickBot="1" x14ac:dyDescent="0.3">
      <c r="C7" s="1">
        <v>300</v>
      </c>
      <c r="D7" s="51">
        <f>P14</f>
        <v>31.666666666666668</v>
      </c>
      <c r="E7" s="55">
        <v>34</v>
      </c>
      <c r="O7" s="147"/>
      <c r="P7" s="148"/>
      <c r="R7" s="147"/>
      <c r="S7" s="148"/>
      <c r="V7" t="s">
        <v>40</v>
      </c>
    </row>
    <row r="8" spans="3:22" ht="15.75" thickBot="1" x14ac:dyDescent="0.3">
      <c r="C8" s="1">
        <v>600</v>
      </c>
      <c r="D8" s="51">
        <f>P21</f>
        <v>17.223333333333333</v>
      </c>
      <c r="E8" s="55">
        <v>23</v>
      </c>
      <c r="O8" s="141">
        <v>300</v>
      </c>
      <c r="P8" s="142"/>
      <c r="R8" s="141">
        <v>300</v>
      </c>
      <c r="S8" s="142"/>
      <c r="V8" t="s">
        <v>38</v>
      </c>
    </row>
    <row r="9" spans="3:22" ht="15.75" thickBot="1" x14ac:dyDescent="0.3">
      <c r="C9" s="5">
        <v>1800</v>
      </c>
      <c r="D9" s="56">
        <f>P28</f>
        <v>16.666666666666668</v>
      </c>
      <c r="E9" s="57">
        <v>20</v>
      </c>
      <c r="O9" s="7" t="s">
        <v>31</v>
      </c>
      <c r="P9" s="59">
        <v>28.75</v>
      </c>
      <c r="R9" s="7" t="s">
        <v>31</v>
      </c>
      <c r="S9" s="59">
        <v>28.75</v>
      </c>
    </row>
    <row r="10" spans="3:22" x14ac:dyDescent="0.25">
      <c r="O10" s="7" t="s">
        <v>32</v>
      </c>
      <c r="P10" s="59">
        <v>28.75</v>
      </c>
      <c r="R10" s="7"/>
      <c r="S10" s="59"/>
      <c r="V10" t="s">
        <v>41</v>
      </c>
    </row>
    <row r="11" spans="3:22" x14ac:dyDescent="0.25">
      <c r="O11" s="7" t="s">
        <v>33</v>
      </c>
      <c r="P11" s="59">
        <v>37.5</v>
      </c>
      <c r="R11" s="7"/>
      <c r="S11" s="59"/>
      <c r="V11" t="s">
        <v>39</v>
      </c>
    </row>
    <row r="12" spans="3:22" x14ac:dyDescent="0.25">
      <c r="O12" s="7" t="s">
        <v>42</v>
      </c>
      <c r="P12" s="59"/>
      <c r="R12" s="7"/>
      <c r="S12" s="59"/>
    </row>
    <row r="13" spans="3:22" ht="15.75" thickBot="1" x14ac:dyDescent="0.3">
      <c r="O13" s="63" t="s">
        <v>43</v>
      </c>
      <c r="P13" s="59"/>
      <c r="R13" s="8" t="s">
        <v>34</v>
      </c>
      <c r="S13" s="60">
        <f>AVERAGE(S9:S11)</f>
        <v>28.75</v>
      </c>
    </row>
    <row r="14" spans="3:22" ht="15.75" thickBot="1" x14ac:dyDescent="0.3">
      <c r="O14" s="8" t="s">
        <v>34</v>
      </c>
      <c r="P14" s="60">
        <f>AVERAGE(P9:P13)</f>
        <v>31.666666666666668</v>
      </c>
      <c r="R14" s="7"/>
      <c r="S14" s="59"/>
    </row>
    <row r="15" spans="3:22" ht="15.75" thickBot="1" x14ac:dyDescent="0.3">
      <c r="O15" s="141">
        <v>600</v>
      </c>
      <c r="P15" s="142"/>
      <c r="R15" s="141">
        <v>600</v>
      </c>
      <c r="S15" s="142"/>
    </row>
    <row r="16" spans="3:22" x14ac:dyDescent="0.25">
      <c r="O16" s="7" t="s">
        <v>31</v>
      </c>
      <c r="P16" s="59">
        <v>51.67</v>
      </c>
      <c r="R16" s="7" t="s">
        <v>31</v>
      </c>
      <c r="S16" s="59">
        <v>28.75</v>
      </c>
    </row>
    <row r="17" spans="10:19" x14ac:dyDescent="0.25">
      <c r="O17" s="7" t="s">
        <v>32</v>
      </c>
      <c r="P17" s="59">
        <v>0</v>
      </c>
      <c r="R17" s="7"/>
      <c r="S17" s="59"/>
    </row>
    <row r="18" spans="10:19" x14ac:dyDescent="0.25">
      <c r="O18" s="7" t="s">
        <v>33</v>
      </c>
      <c r="P18" s="59">
        <v>0</v>
      </c>
      <c r="R18" s="7"/>
      <c r="S18" s="59"/>
    </row>
    <row r="19" spans="10:19" x14ac:dyDescent="0.25">
      <c r="O19" s="7" t="s">
        <v>42</v>
      </c>
      <c r="P19" s="59"/>
      <c r="R19" s="7"/>
      <c r="S19" s="59"/>
    </row>
    <row r="20" spans="10:19" ht="15.75" thickBot="1" x14ac:dyDescent="0.3">
      <c r="O20" s="63" t="s">
        <v>43</v>
      </c>
      <c r="P20" s="59"/>
      <c r="R20" s="8" t="s">
        <v>34</v>
      </c>
      <c r="S20" s="60">
        <f>AVERAGE(S16:S18)</f>
        <v>28.75</v>
      </c>
    </row>
    <row r="21" spans="10:19" ht="15.75" thickBot="1" x14ac:dyDescent="0.3">
      <c r="O21" s="8" t="s">
        <v>34</v>
      </c>
      <c r="P21" s="60">
        <f>AVERAGE(P16:P20)</f>
        <v>17.223333333333333</v>
      </c>
      <c r="R21" s="7"/>
      <c r="S21" s="59"/>
    </row>
    <row r="22" spans="10:19" ht="15.75" thickBot="1" x14ac:dyDescent="0.3">
      <c r="O22" s="141">
        <v>1800</v>
      </c>
      <c r="P22" s="142"/>
      <c r="R22" s="141">
        <v>1800</v>
      </c>
      <c r="S22" s="142"/>
    </row>
    <row r="23" spans="10:19" x14ac:dyDescent="0.25">
      <c r="J23" s="140"/>
      <c r="K23" s="140"/>
      <c r="O23" s="7" t="s">
        <v>31</v>
      </c>
      <c r="P23" s="59">
        <v>50</v>
      </c>
      <c r="R23" s="7" t="s">
        <v>31</v>
      </c>
      <c r="S23" s="59">
        <v>28.75</v>
      </c>
    </row>
    <row r="24" spans="10:19" x14ac:dyDescent="0.25">
      <c r="O24" s="7" t="s">
        <v>32</v>
      </c>
      <c r="P24" s="59">
        <v>0</v>
      </c>
      <c r="R24" s="7"/>
      <c r="S24" s="59"/>
    </row>
    <row r="25" spans="10:19" x14ac:dyDescent="0.25">
      <c r="J25" s="58"/>
      <c r="O25" s="7" t="s">
        <v>33</v>
      </c>
      <c r="P25" s="59">
        <v>0</v>
      </c>
      <c r="R25" s="7"/>
      <c r="S25" s="59"/>
    </row>
    <row r="26" spans="10:19" x14ac:dyDescent="0.25">
      <c r="O26" s="7" t="s">
        <v>42</v>
      </c>
      <c r="P26" s="59"/>
      <c r="R26" s="7"/>
      <c r="S26" s="59"/>
    </row>
    <row r="27" spans="10:19" ht="15.75" thickBot="1" x14ac:dyDescent="0.3">
      <c r="O27" s="63" t="s">
        <v>43</v>
      </c>
      <c r="P27" s="59"/>
      <c r="R27" s="8" t="s">
        <v>34</v>
      </c>
      <c r="S27" s="60">
        <f>AVERAGE(S23:S25)</f>
        <v>28.75</v>
      </c>
    </row>
    <row r="28" spans="10:19" ht="15.75" thickBot="1" x14ac:dyDescent="0.3">
      <c r="O28" s="8" t="s">
        <v>34</v>
      </c>
      <c r="P28" s="60">
        <f>AVERAGE(P23:P27)</f>
        <v>16.666666666666668</v>
      </c>
    </row>
  </sheetData>
  <mergeCells count="12">
    <mergeCell ref="R5:S6"/>
    <mergeCell ref="R8:S8"/>
    <mergeCell ref="R15:S15"/>
    <mergeCell ref="R22:S22"/>
    <mergeCell ref="R7:S7"/>
    <mergeCell ref="D5:E5"/>
    <mergeCell ref="J23:K23"/>
    <mergeCell ref="O8:P8"/>
    <mergeCell ref="O15:P15"/>
    <mergeCell ref="O22:P22"/>
    <mergeCell ref="O5:P6"/>
    <mergeCell ref="O7:P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topLeftCell="A2" workbookViewId="0">
      <selection activeCell="C24" sqref="C24"/>
    </sheetView>
  </sheetViews>
  <sheetFormatPr baseColWidth="10" defaultRowHeight="15" x14ac:dyDescent="0.25"/>
  <sheetData>
    <row r="2" spans="3:5" ht="15.75" thickBot="1" x14ac:dyDescent="0.3"/>
    <row r="3" spans="3:5" ht="18.75" x14ac:dyDescent="0.3">
      <c r="C3" s="52"/>
      <c r="D3" s="155" t="s">
        <v>27</v>
      </c>
      <c r="E3" s="156"/>
    </row>
    <row r="4" spans="3:5" ht="18.75" x14ac:dyDescent="0.3">
      <c r="C4" s="1"/>
      <c r="D4" s="153" t="s">
        <v>37</v>
      </c>
      <c r="E4" s="154"/>
    </row>
    <row r="5" spans="3:5" x14ac:dyDescent="0.25">
      <c r="C5" s="1" t="s">
        <v>36</v>
      </c>
      <c r="D5" s="61" t="s">
        <v>28</v>
      </c>
      <c r="E5" s="62" t="s">
        <v>29</v>
      </c>
    </row>
    <row r="6" spans="3:5" x14ac:dyDescent="0.25">
      <c r="C6" s="1">
        <v>0</v>
      </c>
      <c r="D6" s="51"/>
      <c r="E6" s="55"/>
    </row>
    <row r="7" spans="3:5" x14ac:dyDescent="0.25">
      <c r="C7" s="1">
        <v>20</v>
      </c>
      <c r="D7" s="51"/>
      <c r="E7" s="55"/>
    </row>
    <row r="8" spans="3:5" x14ac:dyDescent="0.25">
      <c r="C8" s="1">
        <v>40</v>
      </c>
      <c r="D8" s="51"/>
      <c r="E8" s="55"/>
    </row>
    <row r="9" spans="3:5" x14ac:dyDescent="0.25">
      <c r="C9" s="1">
        <v>60</v>
      </c>
      <c r="D9" s="51"/>
      <c r="E9" s="55"/>
    </row>
    <row r="10" spans="3:5" x14ac:dyDescent="0.25">
      <c r="C10" s="1">
        <v>80</v>
      </c>
      <c r="D10" s="51"/>
      <c r="E10" s="55"/>
    </row>
    <row r="11" spans="3:5" ht="15.75" thickBot="1" x14ac:dyDescent="0.3">
      <c r="C11" s="5">
        <v>100</v>
      </c>
      <c r="D11" s="56"/>
      <c r="E11" s="57"/>
    </row>
  </sheetData>
  <mergeCells count="2">
    <mergeCell ref="D4:E4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PLC</vt:lpstr>
      <vt:lpstr>Mesh</vt:lpstr>
      <vt:lpstr>Analisis por f</vt:lpstr>
      <vt:lpstr>Analisis por densidad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2014-12-09T03:41:57Z</dcterms:modified>
</cp:coreProperties>
</file>