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5445" firstSheet="1" activeTab="1"/>
  </bookViews>
  <sheets>
    <sheet name="weighted mean" sheetId="1" r:id="rId1"/>
    <sheet name="freq table" sheetId="2" r:id="rId2"/>
    <sheet name="grouped data" sheetId="3" r:id="rId3"/>
    <sheet name="quartile,percentile" sheetId="4" r:id="rId4"/>
  </sheets>
  <calcPr calcId="144525"/>
</workbook>
</file>

<file path=xl/calcChain.xml><?xml version="1.0" encoding="utf-8"?>
<calcChain xmlns="http://schemas.openxmlformats.org/spreadsheetml/2006/main">
  <c r="D18" i="4" l="1"/>
  <c r="L30" i="3"/>
  <c r="L25" i="3"/>
  <c r="F31" i="3"/>
  <c r="N12" i="3"/>
  <c r="N11" i="3"/>
  <c r="L4" i="3"/>
  <c r="C12" i="1"/>
  <c r="E11" i="4" l="1"/>
  <c r="E9" i="4"/>
  <c r="E7" i="4"/>
  <c r="N17" i="3"/>
  <c r="M9" i="3"/>
  <c r="M5" i="3"/>
  <c r="M6" i="3"/>
  <c r="M7" i="3"/>
  <c r="M8" i="3"/>
  <c r="M4" i="3"/>
  <c r="N14" i="3"/>
  <c r="L9" i="3"/>
  <c r="L5" i="3"/>
  <c r="L6" i="3"/>
  <c r="L7" i="3"/>
  <c r="L8" i="3"/>
  <c r="L31" i="3"/>
  <c r="L28" i="3"/>
  <c r="M26" i="3"/>
  <c r="N26" i="3"/>
  <c r="O26" i="3"/>
  <c r="P26" i="3"/>
  <c r="Q26" i="3"/>
  <c r="R26" i="3"/>
  <c r="L26" i="3"/>
  <c r="R25" i="3"/>
  <c r="O25" i="3"/>
  <c r="P25" i="3"/>
  <c r="Q25" i="3"/>
  <c r="M25" i="3"/>
  <c r="N25" i="3"/>
  <c r="F30" i="3"/>
  <c r="F29" i="3"/>
  <c r="H15" i="3"/>
  <c r="H13" i="3"/>
  <c r="F21" i="3" l="1"/>
  <c r="F20" i="3"/>
  <c r="E12" i="3"/>
  <c r="H11" i="3"/>
  <c r="K9" i="3"/>
  <c r="K5" i="3"/>
  <c r="K6" i="3"/>
  <c r="K7" i="3"/>
  <c r="K8" i="3"/>
  <c r="K4" i="3"/>
  <c r="J5" i="3"/>
  <c r="J6" i="3"/>
  <c r="J7" i="3"/>
  <c r="J8" i="3"/>
  <c r="J4" i="3"/>
  <c r="I6" i="3"/>
  <c r="I7" i="3" s="1"/>
  <c r="I8" i="3" s="1"/>
  <c r="I5" i="3"/>
  <c r="I4" i="3"/>
  <c r="G5" i="3"/>
  <c r="G6" i="3"/>
  <c r="G7" i="3"/>
  <c r="G8" i="3"/>
  <c r="G4" i="3"/>
  <c r="F5" i="3"/>
  <c r="F6" i="3"/>
  <c r="F7" i="3"/>
  <c r="F8" i="3"/>
  <c r="F4" i="3"/>
  <c r="E6" i="3"/>
  <c r="E7" i="3" s="1"/>
  <c r="E8" i="3" s="1"/>
  <c r="E5" i="3"/>
  <c r="D6" i="3"/>
  <c r="D7" i="3" s="1"/>
  <c r="D8" i="3" s="1"/>
  <c r="D5" i="3"/>
  <c r="C30" i="2"/>
  <c r="G10" i="2"/>
  <c r="D36" i="2"/>
  <c r="I17" i="2"/>
  <c r="I10" i="2"/>
  <c r="I11" i="2"/>
  <c r="I12" i="2"/>
  <c r="I13" i="2"/>
  <c r="I14" i="2"/>
  <c r="I15" i="2"/>
  <c r="I16" i="2"/>
  <c r="I9" i="2"/>
  <c r="G11" i="2"/>
  <c r="G12" i="2" s="1"/>
  <c r="G13" i="2" s="1"/>
  <c r="G14" i="2" s="1"/>
  <c r="G15" i="2" s="1"/>
  <c r="G16" i="2" s="1"/>
  <c r="E10" i="2"/>
  <c r="E11" i="2"/>
  <c r="E12" i="2"/>
  <c r="E13" i="2"/>
  <c r="E14" i="2"/>
  <c r="E15" i="2"/>
  <c r="E16" i="2"/>
  <c r="E9" i="2"/>
  <c r="D10" i="2"/>
  <c r="D11" i="2"/>
  <c r="D12" i="2"/>
  <c r="D13" i="2"/>
  <c r="D14" i="2"/>
  <c r="D15" i="2"/>
  <c r="D16" i="2"/>
  <c r="D9" i="2"/>
  <c r="C11" i="2"/>
  <c r="C12" i="2" s="1"/>
  <c r="C13" i="2" s="1"/>
  <c r="C14" i="2" s="1"/>
  <c r="C15" i="2" s="1"/>
  <c r="C16" i="2" s="1"/>
  <c r="C10" i="2"/>
  <c r="C9" i="2"/>
  <c r="B11" i="2"/>
  <c r="B12" i="2" s="1"/>
  <c r="B13" i="2" s="1"/>
  <c r="B14" i="2" s="1"/>
  <c r="B15" i="2" s="1"/>
  <c r="B16" i="2" s="1"/>
  <c r="B10" i="2"/>
  <c r="H10" i="2" l="1"/>
  <c r="H11" i="2"/>
  <c r="H12" i="2"/>
  <c r="H13" i="2"/>
  <c r="H14" i="2"/>
  <c r="H15" i="2"/>
  <c r="H16" i="2"/>
  <c r="H9" i="2"/>
  <c r="F17" i="2"/>
  <c r="C24" i="1"/>
  <c r="F21" i="1"/>
  <c r="F20" i="1"/>
  <c r="F17" i="1"/>
  <c r="F18" i="1"/>
  <c r="F19" i="1"/>
  <c r="F16" i="1"/>
  <c r="F10" i="1"/>
  <c r="F6" i="1"/>
  <c r="F7" i="1"/>
  <c r="F5" i="1"/>
  <c r="F8" i="1"/>
  <c r="C21" i="2" l="1"/>
</calcChain>
</file>

<file path=xl/sharedStrings.xml><?xml version="1.0" encoding="utf-8"?>
<sst xmlns="http://schemas.openxmlformats.org/spreadsheetml/2006/main" count="148" uniqueCount="122">
  <si>
    <t>Example: A recent survey of a new cola reported the following percentages of people</t>
  </si>
  <si>
    <t>who liked the taste. Find the weighted mean of the percentages</t>
  </si>
  <si>
    <t>AREA</t>
  </si>
  <si>
    <t>%favored</t>
  </si>
  <si>
    <t>No. surveyed</t>
  </si>
  <si>
    <t>w</t>
  </si>
  <si>
    <t>x</t>
  </si>
  <si>
    <t>WM= SUM(wx)/SUM(w)</t>
  </si>
  <si>
    <t>wx</t>
  </si>
  <si>
    <t>SUM(w)=</t>
  </si>
  <si>
    <t>WM=</t>
  </si>
  <si>
    <t>EXAMPLE:</t>
  </si>
  <si>
    <t>Gas Stations</t>
  </si>
  <si>
    <t>Peso/Liter</t>
  </si>
  <si>
    <t># Liters bought</t>
  </si>
  <si>
    <t>ave price/liter?</t>
  </si>
  <si>
    <t>Sum(wx)/sum(w)</t>
  </si>
  <si>
    <t>wx = peso</t>
  </si>
  <si>
    <t>sum(wx)=</t>
  </si>
  <si>
    <t>sum(w)=</t>
  </si>
  <si>
    <t>AveP/L=</t>
  </si>
  <si>
    <t>Example 2</t>
  </si>
  <si>
    <t xml:space="preserve">Step 1:  </t>
  </si>
  <si>
    <t>Choose the arbitrary # of classes, say 8 classes</t>
  </si>
  <si>
    <t>Step 2:</t>
  </si>
  <si>
    <t>Range=highest-lowest=40-1=39</t>
  </si>
  <si>
    <t>Step 3:</t>
  </si>
  <si>
    <t>class width = w = Range/# of classes = 39/8 = 4.875  or 5</t>
  </si>
  <si>
    <t>Class limits</t>
  </si>
  <si>
    <t>class boundaries</t>
  </si>
  <si>
    <t>f</t>
  </si>
  <si>
    <t>sum(f)</t>
  </si>
  <si>
    <t>Xm</t>
  </si>
  <si>
    <t>Mean=sum(f*Xm)/n</t>
  </si>
  <si>
    <t>n=</t>
  </si>
  <si>
    <t>Mean=</t>
  </si>
  <si>
    <t>f*Xm</t>
  </si>
  <si>
    <t>sum(f*Xm)</t>
  </si>
  <si>
    <t>middle value is based on n/2:</t>
  </si>
  <si>
    <t>n/2=</t>
  </si>
  <si>
    <t>median class</t>
  </si>
  <si>
    <t>cf=</t>
  </si>
  <si>
    <t>f=</t>
  </si>
  <si>
    <t>w=</t>
  </si>
  <si>
    <t>Median:</t>
  </si>
  <si>
    <t>4th</t>
  </si>
  <si>
    <t>5th</t>
  </si>
  <si>
    <t>(6+8)/2</t>
  </si>
  <si>
    <t>grouped data</t>
  </si>
  <si>
    <t>Class Limits</t>
  </si>
  <si>
    <t>Frequency</t>
  </si>
  <si>
    <t>90-98</t>
  </si>
  <si>
    <t>99-107</t>
  </si>
  <si>
    <t>108-116</t>
  </si>
  <si>
    <t>117-125</t>
  </si>
  <si>
    <t>126-134</t>
  </si>
  <si>
    <t>Find: Mean, median &amp; Mode</t>
  </si>
  <si>
    <t>class limits</t>
  </si>
  <si>
    <t>CB</t>
  </si>
  <si>
    <t>median class = 3rd class</t>
  </si>
  <si>
    <t>Median=</t>
  </si>
  <si>
    <t>modal class= 3rd class(w/highest freq)</t>
  </si>
  <si>
    <t>d1=</t>
  </si>
  <si>
    <t>d2=</t>
  </si>
  <si>
    <t xml:space="preserve"> lf3-f2 l</t>
  </si>
  <si>
    <t xml:space="preserve"> l f4-f3 l</t>
  </si>
  <si>
    <t>Mode=</t>
  </si>
  <si>
    <t>median class/modal</t>
  </si>
  <si>
    <t>Ungrouped: Standard deviation</t>
  </si>
  <si>
    <t>Example:</t>
  </si>
  <si>
    <t>Find s^2 and s:</t>
  </si>
  <si>
    <t>mean =</t>
  </si>
  <si>
    <t>variance =</t>
  </si>
  <si>
    <t>(x-mean)^2</t>
  </si>
  <si>
    <t>var=</t>
  </si>
  <si>
    <t>std dev=</t>
  </si>
  <si>
    <t>stdev=</t>
  </si>
  <si>
    <t>f*Xm^2</t>
  </si>
  <si>
    <t>SUM=</t>
  </si>
  <si>
    <t>(manual computation)</t>
  </si>
  <si>
    <t>(excel functions)</t>
  </si>
  <si>
    <t>SK=</t>
  </si>
  <si>
    <t>(almost symmetrical)</t>
  </si>
  <si>
    <t>K=</t>
  </si>
  <si>
    <t>f*(mean-Xm)^4</t>
  </si>
  <si>
    <t>(platykurtic)</t>
  </si>
  <si>
    <t>?</t>
  </si>
  <si>
    <t>HW:</t>
  </si>
  <si>
    <t>mode=</t>
  </si>
  <si>
    <t xml:space="preserve">Example 1:  </t>
  </si>
  <si>
    <t>19, 12, 16, 0, 14, 9 , 6, 1 , 12 ,13, 10, 19, 7, 5, 8</t>
  </si>
  <si>
    <t>Find: Q1, Q2, Q3</t>
  </si>
  <si>
    <t>Arranged data:</t>
  </si>
  <si>
    <t>(4th value)</t>
  </si>
  <si>
    <t>Q1=</t>
  </si>
  <si>
    <t>Q2=median</t>
  </si>
  <si>
    <t>8th value</t>
  </si>
  <si>
    <t>Q2=</t>
  </si>
  <si>
    <t>12th value</t>
  </si>
  <si>
    <t>Q3=</t>
  </si>
  <si>
    <t>n=6</t>
  </si>
  <si>
    <t>Q3=?</t>
  </si>
  <si>
    <t>(between 5 &amp; 6)</t>
  </si>
  <si>
    <t>Q</t>
  </si>
  <si>
    <t>(25-x)/(x-32)  =  (5-5.25)/(5.25-6)</t>
  </si>
  <si>
    <t>x=Q3=26.75  ans</t>
  </si>
  <si>
    <t>Q1: k=1</t>
  </si>
  <si>
    <t>k=2</t>
  </si>
  <si>
    <t>L=(n+1)/4</t>
  </si>
  <si>
    <t>L=(n+1)/2</t>
  </si>
  <si>
    <t>Q3; k= 3</t>
  </si>
  <si>
    <t>L=3(n+1)/4</t>
  </si>
  <si>
    <t>L=</t>
  </si>
  <si>
    <t>L</t>
  </si>
  <si>
    <t>Solve for L by interpolation.</t>
  </si>
  <si>
    <t>&lt;cf</t>
  </si>
  <si>
    <t>c=</t>
  </si>
  <si>
    <t>xlcb</t>
  </si>
  <si>
    <t>&lt;cf=</t>
  </si>
  <si>
    <t>median=</t>
  </si>
  <si>
    <t>xlcb(median0</t>
  </si>
  <si>
    <t>xlcb(mode)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</si>
</sst>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21</xdr:row>
          <xdr:rowOff>57150</xdr:rowOff>
        </xdr:from>
        <xdr:to>
          <xdr:col>5</xdr:col>
          <xdr:colOff>266700</xdr:colOff>
          <xdr:row>26</xdr:row>
          <xdr:rowOff>28575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14</xdr:row>
          <xdr:rowOff>171450</xdr:rowOff>
        </xdr:from>
        <xdr:to>
          <xdr:col>11</xdr:col>
          <xdr:colOff>19050</xdr:colOff>
          <xdr:row>18</xdr:row>
          <xdr:rowOff>19050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11</xdr:row>
          <xdr:rowOff>123825</xdr:rowOff>
        </xdr:from>
        <xdr:to>
          <xdr:col>2</xdr:col>
          <xdr:colOff>904875</xdr:colOff>
          <xdr:row>16</xdr:row>
          <xdr:rowOff>95250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571500</xdr:colOff>
      <xdr:row>29</xdr:row>
      <xdr:rowOff>57150</xdr:rowOff>
    </xdr:from>
    <xdr:to>
      <xdr:col>9</xdr:col>
      <xdr:colOff>352425</xdr:colOff>
      <xdr:row>31</xdr:row>
      <xdr:rowOff>38100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6315075"/>
          <a:ext cx="10001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10</xdr:row>
          <xdr:rowOff>0</xdr:rowOff>
        </xdr:from>
        <xdr:to>
          <xdr:col>11</xdr:col>
          <xdr:colOff>285750</xdr:colOff>
          <xdr:row>12</xdr:row>
          <xdr:rowOff>76200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17</xdr:row>
          <xdr:rowOff>114300</xdr:rowOff>
        </xdr:from>
        <xdr:to>
          <xdr:col>9</xdr:col>
          <xdr:colOff>561975</xdr:colOff>
          <xdr:row>21</xdr:row>
          <xdr:rowOff>85725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542925</xdr:colOff>
      <xdr:row>18</xdr:row>
      <xdr:rowOff>76200</xdr:rowOff>
    </xdr:from>
    <xdr:to>
      <xdr:col>11</xdr:col>
      <xdr:colOff>304800</xdr:colOff>
      <xdr:row>20</xdr:row>
      <xdr:rowOff>57150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238625"/>
          <a:ext cx="10763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3.bin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0" Type="http://schemas.openxmlformats.org/officeDocument/2006/relationships/oleObject" Target="../embeddings/oleObject5.bin"/><Relationship Id="rId4" Type="http://schemas.openxmlformats.org/officeDocument/2006/relationships/oleObject" Target="../embeddings/oleObject2.bin"/><Relationship Id="rId9" Type="http://schemas.openxmlformats.org/officeDocument/2006/relationships/image" Target="../media/image4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13" zoomScale="130" zoomScaleNormal="130" workbookViewId="0">
      <selection activeCell="D17" sqref="D17"/>
    </sheetView>
  </sheetViews>
  <sheetFormatPr defaultRowHeight="15" x14ac:dyDescent="0.25"/>
  <cols>
    <col min="1" max="1" width="9.140625" style="1"/>
    <col min="2" max="2" width="12" style="1" customWidth="1"/>
    <col min="3" max="3" width="9.140625" style="1"/>
    <col min="4" max="4" width="12.28515625" style="1" customWidth="1"/>
    <col min="5" max="16384" width="9.140625" style="1"/>
  </cols>
  <sheetData>
    <row r="2" spans="1:6" x14ac:dyDescent="0.25">
      <c r="A2" s="1" t="s">
        <v>0</v>
      </c>
    </row>
    <row r="3" spans="1:6" x14ac:dyDescent="0.25">
      <c r="A3" s="1" t="s">
        <v>1</v>
      </c>
    </row>
    <row r="4" spans="1:6" x14ac:dyDescent="0.25">
      <c r="B4" s="1" t="s">
        <v>2</v>
      </c>
      <c r="C4" s="1" t="s">
        <v>3</v>
      </c>
      <c r="D4" s="1" t="s">
        <v>4</v>
      </c>
      <c r="F4" s="3" t="s">
        <v>8</v>
      </c>
    </row>
    <row r="5" spans="1:6" x14ac:dyDescent="0.25">
      <c r="B5" s="3">
        <v>1</v>
      </c>
      <c r="C5" s="3">
        <v>40</v>
      </c>
      <c r="D5" s="3">
        <v>1000</v>
      </c>
      <c r="F5" s="3">
        <f>C5*D5/100</f>
        <v>400</v>
      </c>
    </row>
    <row r="6" spans="1:6" x14ac:dyDescent="0.25">
      <c r="B6" s="3">
        <v>2</v>
      </c>
      <c r="C6" s="3">
        <v>30</v>
      </c>
      <c r="D6" s="3">
        <v>3000</v>
      </c>
      <c r="F6" s="3">
        <f t="shared" ref="F6:F7" si="0">C6*D6/100</f>
        <v>900</v>
      </c>
    </row>
    <row r="7" spans="1:6" x14ac:dyDescent="0.25">
      <c r="B7" s="3">
        <v>3</v>
      </c>
      <c r="C7" s="3">
        <v>50</v>
      </c>
      <c r="D7" s="3">
        <v>800</v>
      </c>
      <c r="F7" s="3">
        <f t="shared" si="0"/>
        <v>400</v>
      </c>
    </row>
    <row r="8" spans="1:6" x14ac:dyDescent="0.25">
      <c r="C8" s="2" t="s">
        <v>5</v>
      </c>
      <c r="D8" s="2" t="s">
        <v>6</v>
      </c>
      <c r="F8" s="3">
        <f>SUM(F5:F7)</f>
        <v>1700</v>
      </c>
    </row>
    <row r="10" spans="1:6" x14ac:dyDescent="0.25">
      <c r="B10" s="1" t="s">
        <v>7</v>
      </c>
      <c r="E10" s="1" t="s">
        <v>9</v>
      </c>
      <c r="F10" s="1">
        <f>(C5+C6+C7)/100</f>
        <v>1.2</v>
      </c>
    </row>
    <row r="12" spans="1:6" x14ac:dyDescent="0.25">
      <c r="B12" s="4" t="s">
        <v>10</v>
      </c>
      <c r="C12" s="5">
        <f>F8/F10</f>
        <v>1416.6666666666667</v>
      </c>
    </row>
    <row r="15" spans="1:6" x14ac:dyDescent="0.25">
      <c r="A15" s="1" t="s">
        <v>11</v>
      </c>
      <c r="B15" s="1" t="s">
        <v>12</v>
      </c>
      <c r="C15" s="1" t="s">
        <v>13</v>
      </c>
      <c r="D15" s="1" t="s">
        <v>14</v>
      </c>
      <c r="F15" s="1" t="s">
        <v>17</v>
      </c>
    </row>
    <row r="16" spans="1:6" x14ac:dyDescent="0.25">
      <c r="B16" s="2">
        <v>1</v>
      </c>
      <c r="C16" s="2">
        <v>38.5</v>
      </c>
      <c r="D16" s="2">
        <v>10</v>
      </c>
      <c r="E16" s="2"/>
      <c r="F16" s="2">
        <f>C16*D16</f>
        <v>385</v>
      </c>
    </row>
    <row r="17" spans="2:6" x14ac:dyDescent="0.25">
      <c r="B17" s="2">
        <v>2</v>
      </c>
      <c r="C17" s="2">
        <v>40.6</v>
      </c>
      <c r="D17" s="2">
        <v>25</v>
      </c>
      <c r="E17" s="2"/>
      <c r="F17" s="2">
        <f t="shared" ref="F17:F19" si="1">C17*D17</f>
        <v>1015</v>
      </c>
    </row>
    <row r="18" spans="2:6" x14ac:dyDescent="0.25">
      <c r="B18" s="2">
        <v>3</v>
      </c>
      <c r="C18" s="2">
        <v>43.2</v>
      </c>
      <c r="D18" s="2">
        <v>15</v>
      </c>
      <c r="E18" s="2"/>
      <c r="F18" s="2">
        <f t="shared" si="1"/>
        <v>648</v>
      </c>
    </row>
    <row r="19" spans="2:6" x14ac:dyDescent="0.25">
      <c r="B19" s="2">
        <v>4</v>
      </c>
      <c r="C19" s="2">
        <v>39.700000000000003</v>
      </c>
      <c r="D19" s="2">
        <v>30</v>
      </c>
      <c r="E19" s="2"/>
      <c r="F19" s="2">
        <f t="shared" si="1"/>
        <v>1191</v>
      </c>
    </row>
    <row r="20" spans="2:6" x14ac:dyDescent="0.25">
      <c r="C20" s="1" t="s">
        <v>6</v>
      </c>
      <c r="D20" s="1" t="s">
        <v>5</v>
      </c>
      <c r="E20" s="1" t="s">
        <v>18</v>
      </c>
      <c r="F20" s="6">
        <f>SUM(F16:F19)</f>
        <v>3239</v>
      </c>
    </row>
    <row r="21" spans="2:6" x14ac:dyDescent="0.25">
      <c r="B21" s="1" t="s">
        <v>15</v>
      </c>
      <c r="E21" s="1" t="s">
        <v>19</v>
      </c>
      <c r="F21" s="6">
        <f>SUM(D16:D19)</f>
        <v>80</v>
      </c>
    </row>
    <row r="23" spans="2:6" x14ac:dyDescent="0.25">
      <c r="B23" s="4" t="s">
        <v>10</v>
      </c>
      <c r="C23" s="1" t="s">
        <v>16</v>
      </c>
    </row>
    <row r="24" spans="2:6" x14ac:dyDescent="0.25">
      <c r="B24" s="4" t="s">
        <v>20</v>
      </c>
      <c r="C24" s="7">
        <f>F20/F21</f>
        <v>40.487499999999997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6"/>
  <sheetViews>
    <sheetView tabSelected="1" workbookViewId="0">
      <selection activeCell="K29" sqref="K29"/>
    </sheetView>
  </sheetViews>
  <sheetFormatPr defaultRowHeight="15" x14ac:dyDescent="0.25"/>
  <cols>
    <col min="1" max="1" width="13.28515625" customWidth="1"/>
    <col min="2" max="2" width="9.5703125" customWidth="1"/>
    <col min="9" max="9" width="11" customWidth="1"/>
  </cols>
  <sheetData>
    <row r="2" spans="1:10" x14ac:dyDescent="0.25">
      <c r="A2" t="s">
        <v>21</v>
      </c>
    </row>
    <row r="4" spans="1:10" x14ac:dyDescent="0.25">
      <c r="A4" t="s">
        <v>22</v>
      </c>
      <c r="B4" t="s">
        <v>23</v>
      </c>
    </row>
    <row r="5" spans="1:10" x14ac:dyDescent="0.25">
      <c r="A5" t="s">
        <v>24</v>
      </c>
      <c r="B5" t="s">
        <v>25</v>
      </c>
    </row>
    <row r="6" spans="1:10" x14ac:dyDescent="0.25">
      <c r="A6" t="s">
        <v>26</v>
      </c>
      <c r="B6" t="s">
        <v>27</v>
      </c>
    </row>
    <row r="8" spans="1:10" x14ac:dyDescent="0.25">
      <c r="B8" s="25" t="s">
        <v>28</v>
      </c>
      <c r="C8" s="26"/>
      <c r="D8" s="25" t="s">
        <v>29</v>
      </c>
      <c r="E8" s="26"/>
      <c r="F8" s="3" t="s">
        <v>30</v>
      </c>
      <c r="G8" s="3" t="s">
        <v>115</v>
      </c>
      <c r="H8" s="3" t="s">
        <v>32</v>
      </c>
      <c r="I8" s="3" t="s">
        <v>36</v>
      </c>
      <c r="J8" s="3"/>
    </row>
    <row r="9" spans="1:10" x14ac:dyDescent="0.25">
      <c r="B9" s="3">
        <v>1</v>
      </c>
      <c r="C9" s="3">
        <f>B9+4</f>
        <v>5</v>
      </c>
      <c r="D9" s="3">
        <f>B9-0.5</f>
        <v>0.5</v>
      </c>
      <c r="E9" s="3">
        <f>C9+0.5</f>
        <v>5.5</v>
      </c>
      <c r="F9" s="3">
        <v>11</v>
      </c>
      <c r="G9" s="3">
        <v>11</v>
      </c>
      <c r="H9" s="3">
        <f>(B9+C9)/2</f>
        <v>3</v>
      </c>
      <c r="I9" s="3">
        <f>F9*H9</f>
        <v>33</v>
      </c>
      <c r="J9" s="3"/>
    </row>
    <row r="10" spans="1:10" x14ac:dyDescent="0.25">
      <c r="A10" t="s">
        <v>40</v>
      </c>
      <c r="B10" s="14">
        <f>B9+5</f>
        <v>6</v>
      </c>
      <c r="C10" s="14">
        <f>C9+5</f>
        <v>10</v>
      </c>
      <c r="D10" s="3">
        <f t="shared" ref="D10:D16" si="0">B10-0.5</f>
        <v>5.5</v>
      </c>
      <c r="E10" s="3">
        <f t="shared" ref="E10:E16" si="1">C10+0.5</f>
        <v>10.5</v>
      </c>
      <c r="F10" s="3">
        <v>9</v>
      </c>
      <c r="G10" s="3">
        <f>G9+F10</f>
        <v>20</v>
      </c>
      <c r="H10" s="3">
        <f t="shared" ref="H10:H16" si="2">(B10+C10)/2</f>
        <v>8</v>
      </c>
      <c r="I10" s="3">
        <f t="shared" ref="I10:I16" si="3">F10*H10</f>
        <v>72</v>
      </c>
      <c r="J10" s="3"/>
    </row>
    <row r="11" spans="1:10" x14ac:dyDescent="0.25">
      <c r="B11" s="15">
        <f t="shared" ref="B11:B16" si="4">B10+5</f>
        <v>11</v>
      </c>
      <c r="C11" s="15">
        <f t="shared" ref="C11:C16" si="5">C10+5</f>
        <v>15</v>
      </c>
      <c r="D11" s="3">
        <f t="shared" si="0"/>
        <v>10.5</v>
      </c>
      <c r="E11" s="3">
        <f t="shared" si="1"/>
        <v>15.5</v>
      </c>
      <c r="F11" s="3">
        <v>6</v>
      </c>
      <c r="G11" s="3">
        <f t="shared" ref="G11:G16" si="6">G10+F11</f>
        <v>26</v>
      </c>
      <c r="H11" s="3">
        <f t="shared" si="2"/>
        <v>13</v>
      </c>
      <c r="I11" s="3">
        <f t="shared" si="3"/>
        <v>78</v>
      </c>
      <c r="J11" s="3"/>
    </row>
    <row r="12" spans="1:10" x14ac:dyDescent="0.25">
      <c r="B12" s="15">
        <f t="shared" si="4"/>
        <v>16</v>
      </c>
      <c r="C12" s="15">
        <f t="shared" si="5"/>
        <v>20</v>
      </c>
      <c r="D12" s="3">
        <f t="shared" si="0"/>
        <v>15.5</v>
      </c>
      <c r="E12" s="3">
        <f t="shared" si="1"/>
        <v>20.5</v>
      </c>
      <c r="F12" s="3">
        <v>5</v>
      </c>
      <c r="G12" s="3">
        <f t="shared" si="6"/>
        <v>31</v>
      </c>
      <c r="H12" s="3">
        <f t="shared" si="2"/>
        <v>18</v>
      </c>
      <c r="I12" s="3">
        <f t="shared" si="3"/>
        <v>90</v>
      </c>
      <c r="J12" s="3"/>
    </row>
    <row r="13" spans="1:10" x14ac:dyDescent="0.25">
      <c r="B13" s="15">
        <f t="shared" si="4"/>
        <v>21</v>
      </c>
      <c r="C13" s="15">
        <f t="shared" si="5"/>
        <v>25</v>
      </c>
      <c r="D13" s="3">
        <f t="shared" si="0"/>
        <v>20.5</v>
      </c>
      <c r="E13" s="3">
        <f t="shared" si="1"/>
        <v>25.5</v>
      </c>
      <c r="F13" s="3">
        <v>6</v>
      </c>
      <c r="G13" s="3">
        <f t="shared" si="6"/>
        <v>37</v>
      </c>
      <c r="H13" s="3">
        <f t="shared" si="2"/>
        <v>23</v>
      </c>
      <c r="I13" s="3">
        <f t="shared" si="3"/>
        <v>138</v>
      </c>
      <c r="J13" s="3"/>
    </row>
    <row r="14" spans="1:10" x14ac:dyDescent="0.25">
      <c r="B14" s="15">
        <f t="shared" si="4"/>
        <v>26</v>
      </c>
      <c r="C14" s="15">
        <f t="shared" si="5"/>
        <v>30</v>
      </c>
      <c r="D14" s="3">
        <f t="shared" si="0"/>
        <v>25.5</v>
      </c>
      <c r="E14" s="3">
        <f t="shared" si="1"/>
        <v>30.5</v>
      </c>
      <c r="F14" s="3">
        <v>0</v>
      </c>
      <c r="G14" s="3">
        <f t="shared" si="6"/>
        <v>37</v>
      </c>
      <c r="H14" s="3">
        <f t="shared" si="2"/>
        <v>28</v>
      </c>
      <c r="I14" s="3">
        <f t="shared" si="3"/>
        <v>0</v>
      </c>
      <c r="J14" s="3"/>
    </row>
    <row r="15" spans="1:10" x14ac:dyDescent="0.25">
      <c r="B15" s="15">
        <f t="shared" si="4"/>
        <v>31</v>
      </c>
      <c r="C15" s="15">
        <f t="shared" si="5"/>
        <v>35</v>
      </c>
      <c r="D15" s="3">
        <f t="shared" si="0"/>
        <v>30.5</v>
      </c>
      <c r="E15" s="3">
        <f t="shared" si="1"/>
        <v>35.5</v>
      </c>
      <c r="F15" s="3">
        <v>2</v>
      </c>
      <c r="G15" s="3">
        <f t="shared" si="6"/>
        <v>39</v>
      </c>
      <c r="H15" s="3">
        <f t="shared" si="2"/>
        <v>33</v>
      </c>
      <c r="I15" s="3">
        <f t="shared" si="3"/>
        <v>66</v>
      </c>
      <c r="J15" s="3"/>
    </row>
    <row r="16" spans="1:10" x14ac:dyDescent="0.25">
      <c r="B16" s="15">
        <f t="shared" si="4"/>
        <v>36</v>
      </c>
      <c r="C16" s="15">
        <f t="shared" si="5"/>
        <v>40</v>
      </c>
      <c r="D16" s="3">
        <f t="shared" si="0"/>
        <v>35.5</v>
      </c>
      <c r="E16" s="3">
        <f t="shared" si="1"/>
        <v>40.5</v>
      </c>
      <c r="F16" s="3">
        <v>1</v>
      </c>
      <c r="G16" s="3">
        <f t="shared" si="6"/>
        <v>40</v>
      </c>
      <c r="H16" s="3">
        <f t="shared" si="2"/>
        <v>38</v>
      </c>
      <c r="I16" s="3">
        <f t="shared" si="3"/>
        <v>38</v>
      </c>
      <c r="J16" s="3"/>
    </row>
    <row r="17" spans="2:9" x14ac:dyDescent="0.25">
      <c r="F17" s="8">
        <f>SUM(F9:F16)</f>
        <v>40</v>
      </c>
      <c r="I17" s="9">
        <f>SUM(I8:I16)</f>
        <v>515</v>
      </c>
    </row>
    <row r="18" spans="2:9" x14ac:dyDescent="0.25">
      <c r="E18" t="s">
        <v>34</v>
      </c>
      <c r="F18" t="s">
        <v>31</v>
      </c>
      <c r="I18" t="s">
        <v>37</v>
      </c>
    </row>
    <row r="20" spans="2:9" x14ac:dyDescent="0.25">
      <c r="B20" t="s">
        <v>33</v>
      </c>
    </row>
    <row r="21" spans="2:9" x14ac:dyDescent="0.25">
      <c r="B21" t="s">
        <v>35</v>
      </c>
      <c r="C21" s="11">
        <f>I17/F17</f>
        <v>12.875</v>
      </c>
    </row>
    <row r="23" spans="2:9" x14ac:dyDescent="0.25">
      <c r="B23" s="10"/>
    </row>
    <row r="27" spans="2:9" x14ac:dyDescent="0.25">
      <c r="B27" t="s">
        <v>38</v>
      </c>
      <c r="E27" s="12" t="s">
        <v>39</v>
      </c>
      <c r="F27" s="13">
        <v>20</v>
      </c>
      <c r="G27" s="12" t="s">
        <v>118</v>
      </c>
      <c r="H27" s="13">
        <v>11</v>
      </c>
    </row>
    <row r="28" spans="2:9" x14ac:dyDescent="0.25">
      <c r="E28" s="12" t="s">
        <v>117</v>
      </c>
      <c r="F28" s="13">
        <v>6</v>
      </c>
      <c r="G28" s="12" t="s">
        <v>42</v>
      </c>
      <c r="H28" s="13">
        <v>9</v>
      </c>
    </row>
    <row r="29" spans="2:9" x14ac:dyDescent="0.25">
      <c r="E29" s="12" t="s">
        <v>116</v>
      </c>
      <c r="F29" s="13">
        <v>5</v>
      </c>
    </row>
    <row r="30" spans="2:9" x14ac:dyDescent="0.25">
      <c r="B30" s="12" t="s">
        <v>60</v>
      </c>
      <c r="C30">
        <f>(F27-H27)*(F29/H28)+F28</f>
        <v>11</v>
      </c>
    </row>
    <row r="33" spans="1:9" x14ac:dyDescent="0.25">
      <c r="A33" t="s">
        <v>44</v>
      </c>
      <c r="B33" s="3">
        <v>2</v>
      </c>
      <c r="C33" s="3">
        <v>3</v>
      </c>
      <c r="D33" s="3">
        <v>6</v>
      </c>
      <c r="E33" s="3">
        <v>6</v>
      </c>
      <c r="F33" s="3">
        <v>8</v>
      </c>
      <c r="G33" s="3">
        <v>9</v>
      </c>
      <c r="H33" s="3">
        <v>12</v>
      </c>
      <c r="I33" s="3">
        <v>14</v>
      </c>
    </row>
    <row r="34" spans="1:9" x14ac:dyDescent="0.25">
      <c r="E34" t="s">
        <v>45</v>
      </c>
      <c r="F34" t="s">
        <v>46</v>
      </c>
    </row>
    <row r="36" spans="1:9" x14ac:dyDescent="0.25">
      <c r="B36" t="s">
        <v>60</v>
      </c>
      <c r="C36" t="s">
        <v>47</v>
      </c>
      <c r="D36" s="10">
        <f>(E33+F33)/2</f>
        <v>7</v>
      </c>
    </row>
  </sheetData>
  <mergeCells count="2">
    <mergeCell ref="B8:C8"/>
    <mergeCell ref="D8:E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0" r:id="rId4">
          <objectPr defaultSize="0" r:id="rId5">
            <anchor moveWithCells="1" sizeWithCells="1">
              <from>
                <xdr:col>1</xdr:col>
                <xdr:colOff>28575</xdr:colOff>
                <xdr:row>21</xdr:row>
                <xdr:rowOff>57150</xdr:rowOff>
              </from>
              <to>
                <xdr:col>5</xdr:col>
                <xdr:colOff>266700</xdr:colOff>
                <xdr:row>26</xdr:row>
                <xdr:rowOff>28575</xdr:rowOff>
              </to>
            </anchor>
          </objectPr>
        </oleObject>
      </mc:Choice>
      <mc:Fallback>
        <oleObject progId="Equation.3" shapeId="2050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5"/>
  <sheetViews>
    <sheetView topLeftCell="A13" zoomScale="115" zoomScaleNormal="115" workbookViewId="0">
      <selection activeCell="C10" sqref="C10"/>
    </sheetView>
  </sheetViews>
  <sheetFormatPr defaultRowHeight="15" x14ac:dyDescent="0.25"/>
  <cols>
    <col min="1" max="1" width="14.7109375" customWidth="1"/>
    <col min="2" max="2" width="12.7109375" customWidth="1"/>
    <col min="3" max="3" width="19.28515625" customWidth="1"/>
    <col min="10" max="10" width="10.5703125" customWidth="1"/>
    <col min="13" max="13" width="13.85546875" customWidth="1"/>
  </cols>
  <sheetData>
    <row r="1" spans="1:14" x14ac:dyDescent="0.25">
      <c r="A1" t="s">
        <v>48</v>
      </c>
    </row>
    <row r="2" spans="1:14" ht="15.75" thickBot="1" x14ac:dyDescent="0.3"/>
    <row r="3" spans="1:14" ht="32.25" customHeight="1" thickBot="1" x14ac:dyDescent="0.3">
      <c r="A3" s="16" t="s">
        <v>49</v>
      </c>
      <c r="B3" s="17" t="s">
        <v>50</v>
      </c>
      <c r="D3" s="25" t="s">
        <v>57</v>
      </c>
      <c r="E3" s="26"/>
      <c r="F3" s="25" t="s">
        <v>58</v>
      </c>
      <c r="G3" s="26"/>
      <c r="H3" s="6" t="s">
        <v>30</v>
      </c>
      <c r="I3" s="6" t="s">
        <v>115</v>
      </c>
      <c r="J3" s="6" t="s">
        <v>32</v>
      </c>
      <c r="K3" s="6" t="s">
        <v>36</v>
      </c>
      <c r="L3" s="6" t="s">
        <v>77</v>
      </c>
      <c r="M3" s="6" t="s">
        <v>84</v>
      </c>
    </row>
    <row r="4" spans="1:14" ht="16.5" thickBot="1" x14ac:dyDescent="0.3">
      <c r="A4" s="18" t="s">
        <v>51</v>
      </c>
      <c r="B4" s="19">
        <v>6</v>
      </c>
      <c r="D4" s="3">
        <v>90</v>
      </c>
      <c r="E4" s="3">
        <v>98</v>
      </c>
      <c r="F4" s="3">
        <f>D4-0.5</f>
        <v>89.5</v>
      </c>
      <c r="G4" s="3">
        <f>E4+0.5</f>
        <v>98.5</v>
      </c>
      <c r="H4" s="3">
        <v>6</v>
      </c>
      <c r="I4" s="3">
        <f>H4</f>
        <v>6</v>
      </c>
      <c r="J4" s="3">
        <f>(D4+E4)/2</f>
        <v>94</v>
      </c>
      <c r="K4" s="3">
        <f>H4*J4</f>
        <v>564</v>
      </c>
      <c r="L4" s="3">
        <f>H4*J4^2</f>
        <v>53016</v>
      </c>
      <c r="M4" s="1">
        <f>H4*(113-J4)^4</f>
        <v>781926</v>
      </c>
    </row>
    <row r="5" spans="1:14" ht="16.5" thickBot="1" x14ac:dyDescent="0.3">
      <c r="A5" s="18" t="s">
        <v>52</v>
      </c>
      <c r="B5" s="19">
        <v>22</v>
      </c>
      <c r="D5" s="3">
        <f>D4+9</f>
        <v>99</v>
      </c>
      <c r="E5" s="3">
        <f>E4+9</f>
        <v>107</v>
      </c>
      <c r="F5" s="3">
        <f t="shared" ref="F5:F8" si="0">D5-0.5</f>
        <v>98.5</v>
      </c>
      <c r="G5" s="3">
        <f t="shared" ref="G5:G8" si="1">E5+0.5</f>
        <v>107.5</v>
      </c>
      <c r="H5" s="3">
        <v>22</v>
      </c>
      <c r="I5" s="3">
        <f>I4+H5</f>
        <v>28</v>
      </c>
      <c r="J5" s="3">
        <f t="shared" ref="J5:J8" si="2">(D5+E5)/2</f>
        <v>103</v>
      </c>
      <c r="K5" s="3">
        <f t="shared" ref="K5:K8" si="3">H5*J5</f>
        <v>2266</v>
      </c>
      <c r="L5" s="3">
        <f t="shared" ref="L5:L8" si="4">H5*J5^2</f>
        <v>233398</v>
      </c>
      <c r="M5" s="1">
        <f>H5*(113-J5)^4</f>
        <v>220000</v>
      </c>
    </row>
    <row r="6" spans="1:14" ht="16.5" thickBot="1" x14ac:dyDescent="0.3">
      <c r="A6" s="18" t="s">
        <v>53</v>
      </c>
      <c r="B6" s="19">
        <v>43</v>
      </c>
      <c r="C6" t="s">
        <v>67</v>
      </c>
      <c r="D6" s="14">
        <f t="shared" ref="D6:D8" si="5">D5+9</f>
        <v>108</v>
      </c>
      <c r="E6" s="14">
        <f t="shared" ref="E6:E8" si="6">E5+9</f>
        <v>116</v>
      </c>
      <c r="F6" s="3">
        <f t="shared" si="0"/>
        <v>107.5</v>
      </c>
      <c r="G6" s="3">
        <f t="shared" si="1"/>
        <v>116.5</v>
      </c>
      <c r="H6" s="3">
        <v>43</v>
      </c>
      <c r="I6" s="3">
        <f t="shared" ref="I6:I8" si="7">I5+H6</f>
        <v>71</v>
      </c>
      <c r="J6" s="3">
        <f t="shared" si="2"/>
        <v>112</v>
      </c>
      <c r="K6" s="3">
        <f t="shared" si="3"/>
        <v>4816</v>
      </c>
      <c r="L6" s="3">
        <f t="shared" si="4"/>
        <v>539392</v>
      </c>
      <c r="M6" s="1">
        <f t="shared" ref="M6:M8" si="8">H6*(113-J6)^4</f>
        <v>43</v>
      </c>
    </row>
    <row r="7" spans="1:14" ht="16.5" thickBot="1" x14ac:dyDescent="0.3">
      <c r="A7" s="18" t="s">
        <v>54</v>
      </c>
      <c r="B7" s="19">
        <v>28</v>
      </c>
      <c r="D7" s="3">
        <f t="shared" si="5"/>
        <v>117</v>
      </c>
      <c r="E7" s="3">
        <f t="shared" si="6"/>
        <v>125</v>
      </c>
      <c r="F7" s="3">
        <f t="shared" si="0"/>
        <v>116.5</v>
      </c>
      <c r="G7" s="3">
        <f t="shared" si="1"/>
        <v>125.5</v>
      </c>
      <c r="H7" s="3">
        <v>28</v>
      </c>
      <c r="I7" s="3">
        <f t="shared" si="7"/>
        <v>99</v>
      </c>
      <c r="J7" s="3">
        <f t="shared" si="2"/>
        <v>121</v>
      </c>
      <c r="K7" s="3">
        <f t="shared" si="3"/>
        <v>3388</v>
      </c>
      <c r="L7" s="3">
        <f t="shared" si="4"/>
        <v>409948</v>
      </c>
      <c r="M7" s="1">
        <f t="shared" si="8"/>
        <v>114688</v>
      </c>
    </row>
    <row r="8" spans="1:14" ht="16.5" thickBot="1" x14ac:dyDescent="0.3">
      <c r="A8" s="18" t="s">
        <v>55</v>
      </c>
      <c r="B8" s="19">
        <v>9</v>
      </c>
      <c r="D8" s="3">
        <f t="shared" si="5"/>
        <v>126</v>
      </c>
      <c r="E8" s="3">
        <f t="shared" si="6"/>
        <v>134</v>
      </c>
      <c r="F8" s="3">
        <f t="shared" si="0"/>
        <v>125.5</v>
      </c>
      <c r="G8" s="3">
        <f t="shared" si="1"/>
        <v>134.5</v>
      </c>
      <c r="H8" s="3">
        <v>9</v>
      </c>
      <c r="I8" s="3">
        <f t="shared" si="7"/>
        <v>108</v>
      </c>
      <c r="J8" s="3">
        <f t="shared" si="2"/>
        <v>130</v>
      </c>
      <c r="K8" s="3">
        <f t="shared" si="3"/>
        <v>1170</v>
      </c>
      <c r="L8" s="3">
        <f t="shared" si="4"/>
        <v>152100</v>
      </c>
      <c r="M8" s="1">
        <f t="shared" si="8"/>
        <v>751689</v>
      </c>
    </row>
    <row r="9" spans="1:14" x14ac:dyDescent="0.25">
      <c r="H9" s="21" t="s">
        <v>34</v>
      </c>
      <c r="I9" s="8">
        <v>108</v>
      </c>
      <c r="J9" t="s">
        <v>78</v>
      </c>
      <c r="K9" s="22">
        <f>SUM(K4:K8)</f>
        <v>12204</v>
      </c>
      <c r="L9" s="22">
        <f>SUM(L4:L8)</f>
        <v>1387854</v>
      </c>
      <c r="M9" s="5">
        <f>SUM(M4:M8)</f>
        <v>1868346</v>
      </c>
    </row>
    <row r="10" spans="1:14" ht="47.25" x14ac:dyDescent="0.25">
      <c r="A10" s="20" t="s">
        <v>56</v>
      </c>
    </row>
    <row r="11" spans="1:14" x14ac:dyDescent="0.25">
      <c r="D11" s="21" t="s">
        <v>43</v>
      </c>
      <c r="E11" s="21">
        <v>9</v>
      </c>
      <c r="G11" t="s">
        <v>35</v>
      </c>
      <c r="H11" s="8">
        <f>K9/I9</f>
        <v>113</v>
      </c>
      <c r="M11" t="s">
        <v>74</v>
      </c>
      <c r="N11" s="10">
        <f>(108*L9-K9^2)/(108*107)</f>
        <v>82.261682242990659</v>
      </c>
    </row>
    <row r="12" spans="1:14" x14ac:dyDescent="0.25">
      <c r="D12" t="s">
        <v>39</v>
      </c>
      <c r="E12" s="21">
        <f>108/2</f>
        <v>54</v>
      </c>
      <c r="H12" s="21"/>
      <c r="M12" t="s">
        <v>76</v>
      </c>
      <c r="N12" s="10">
        <f>SQRT(N11)</f>
        <v>9.0698226136452451</v>
      </c>
    </row>
    <row r="13" spans="1:14" x14ac:dyDescent="0.25">
      <c r="D13" t="s">
        <v>59</v>
      </c>
      <c r="G13" t="s">
        <v>60</v>
      </c>
      <c r="H13" s="8">
        <f>E16+(E12-E15)*(E11/E14)</f>
        <v>113.44186046511628</v>
      </c>
    </row>
    <row r="14" spans="1:14" x14ac:dyDescent="0.25">
      <c r="D14" t="s">
        <v>42</v>
      </c>
      <c r="E14" s="21">
        <v>43</v>
      </c>
      <c r="H14" s="21"/>
      <c r="M14" t="s">
        <v>81</v>
      </c>
      <c r="N14" s="10">
        <f>3*(H11-H13)/N12</f>
        <v>-0.14615295709913237</v>
      </c>
    </row>
    <row r="15" spans="1:14" x14ac:dyDescent="0.25">
      <c r="D15" t="s">
        <v>41</v>
      </c>
      <c r="E15" s="21">
        <v>28</v>
      </c>
      <c r="G15" t="s">
        <v>66</v>
      </c>
      <c r="H15" s="8">
        <f>E19+(F20*E18/(F20+F21))</f>
        <v>113.25</v>
      </c>
      <c r="N15" t="s">
        <v>82</v>
      </c>
    </row>
    <row r="16" spans="1:14" x14ac:dyDescent="0.25">
      <c r="D16" t="s">
        <v>120</v>
      </c>
      <c r="E16" s="21">
        <v>108</v>
      </c>
    </row>
    <row r="17" spans="2:18" x14ac:dyDescent="0.25">
      <c r="D17" t="s">
        <v>61</v>
      </c>
      <c r="M17" t="s">
        <v>83</v>
      </c>
      <c r="N17" s="10">
        <f>M9/(108*N12^4)</f>
        <v>2.5564563276270946</v>
      </c>
    </row>
    <row r="18" spans="2:18" x14ac:dyDescent="0.25">
      <c r="D18" t="s">
        <v>43</v>
      </c>
      <c r="E18" s="21">
        <v>9</v>
      </c>
      <c r="N18" t="s">
        <v>85</v>
      </c>
    </row>
    <row r="19" spans="2:18" x14ac:dyDescent="0.25">
      <c r="D19" t="s">
        <v>121</v>
      </c>
      <c r="E19" s="21">
        <v>108</v>
      </c>
    </row>
    <row r="20" spans="2:18" x14ac:dyDescent="0.25">
      <c r="D20" t="s">
        <v>62</v>
      </c>
      <c r="E20" t="s">
        <v>64</v>
      </c>
      <c r="F20">
        <f>43-22</f>
        <v>21</v>
      </c>
    </row>
    <row r="21" spans="2:18" x14ac:dyDescent="0.25">
      <c r="D21" t="s">
        <v>63</v>
      </c>
      <c r="E21" t="s">
        <v>65</v>
      </c>
      <c r="F21">
        <f>43-28</f>
        <v>15</v>
      </c>
    </row>
    <row r="23" spans="2:18" x14ac:dyDescent="0.25">
      <c r="B23" t="s">
        <v>68</v>
      </c>
    </row>
    <row r="24" spans="2:18" x14ac:dyDescent="0.25">
      <c r="L24" t="s">
        <v>73</v>
      </c>
    </row>
    <row r="25" spans="2:18" x14ac:dyDescent="0.25">
      <c r="C25" t="s">
        <v>69</v>
      </c>
      <c r="D25" s="3">
        <v>3</v>
      </c>
      <c r="E25" s="3">
        <v>5</v>
      </c>
      <c r="F25" s="3">
        <v>12</v>
      </c>
      <c r="G25" s="3">
        <v>8</v>
      </c>
      <c r="H25" s="3">
        <v>9</v>
      </c>
      <c r="I25" s="3">
        <v>13</v>
      </c>
      <c r="J25" s="3">
        <v>23</v>
      </c>
      <c r="L25">
        <f>(D25-12.29)^2</f>
        <v>86.304099999999991</v>
      </c>
      <c r="M25">
        <f t="shared" ref="M25:N26" si="9">(E25-12.29)^2</f>
        <v>53.144099999999987</v>
      </c>
      <c r="N25">
        <f t="shared" si="9"/>
        <v>8.4099999999999508E-2</v>
      </c>
      <c r="O25">
        <f t="shared" ref="O25:O26" si="10">(G25-12.29)^2</f>
        <v>18.404099999999993</v>
      </c>
      <c r="P25">
        <f t="shared" ref="P25:P26" si="11">(H25-12.29)^2</f>
        <v>10.824099999999994</v>
      </c>
      <c r="Q25">
        <f t="shared" ref="Q25:R26" si="12">(I25-12.29)^2</f>
        <v>0.50410000000000121</v>
      </c>
      <c r="R25">
        <f t="shared" si="12"/>
        <v>114.70410000000003</v>
      </c>
    </row>
    <row r="26" spans="2:18" x14ac:dyDescent="0.25">
      <c r="D26" s="3">
        <v>32</v>
      </c>
      <c r="E26" s="3">
        <v>7</v>
      </c>
      <c r="F26" s="3">
        <v>9</v>
      </c>
      <c r="G26" s="3">
        <v>15</v>
      </c>
      <c r="H26" s="3">
        <v>12</v>
      </c>
      <c r="I26" s="3">
        <v>11</v>
      </c>
      <c r="J26" s="3">
        <v>13</v>
      </c>
      <c r="L26">
        <f>(D26-12.29)^2</f>
        <v>388.48410000000001</v>
      </c>
      <c r="M26">
        <f t="shared" si="9"/>
        <v>27.984099999999991</v>
      </c>
      <c r="N26">
        <f t="shared" si="9"/>
        <v>10.824099999999994</v>
      </c>
      <c r="O26">
        <f t="shared" si="10"/>
        <v>7.3441000000000045</v>
      </c>
      <c r="P26">
        <f t="shared" si="11"/>
        <v>8.4099999999999508E-2</v>
      </c>
      <c r="Q26">
        <f t="shared" si="12"/>
        <v>1.6640999999999977</v>
      </c>
      <c r="R26">
        <f t="shared" si="12"/>
        <v>0.50410000000000121</v>
      </c>
    </row>
    <row r="27" spans="2:18" x14ac:dyDescent="0.25">
      <c r="C27" t="s">
        <v>70</v>
      </c>
    </row>
    <row r="28" spans="2:18" x14ac:dyDescent="0.25">
      <c r="L28">
        <f>SUM(L25:R26)</f>
        <v>720.8574000000001</v>
      </c>
    </row>
    <row r="29" spans="2:18" x14ac:dyDescent="0.25">
      <c r="E29" t="s">
        <v>71</v>
      </c>
      <c r="F29" s="10">
        <f>AVERAGE(D25:J26)</f>
        <v>12.285714285714286</v>
      </c>
      <c r="G29" t="s">
        <v>80</v>
      </c>
    </row>
    <row r="30" spans="2:18" x14ac:dyDescent="0.25">
      <c r="E30" t="s">
        <v>72</v>
      </c>
      <c r="F30" s="10">
        <f>VAR(D25:J26)</f>
        <v>55.450549450549438</v>
      </c>
      <c r="K30" t="s">
        <v>74</v>
      </c>
      <c r="L30">
        <f>L28/13</f>
        <v>55.45056923076924</v>
      </c>
      <c r="M30" t="s">
        <v>79</v>
      </c>
    </row>
    <row r="31" spans="2:18" x14ac:dyDescent="0.25">
      <c r="E31" t="s">
        <v>75</v>
      </c>
      <c r="F31" s="10">
        <f>STDEV(D25:J26)</f>
        <v>7.446512569689884</v>
      </c>
      <c r="K31" t="s">
        <v>76</v>
      </c>
      <c r="L31">
        <f>SQRT(L30)</f>
        <v>7.4465138978430199</v>
      </c>
    </row>
    <row r="32" spans="2:18" x14ac:dyDescent="0.25">
      <c r="D32" t="s">
        <v>87</v>
      </c>
      <c r="E32" t="s">
        <v>81</v>
      </c>
      <c r="F32" t="s">
        <v>86</v>
      </c>
    </row>
    <row r="33" spans="5:6" x14ac:dyDescent="0.25">
      <c r="E33" t="s">
        <v>83</v>
      </c>
      <c r="F33" t="s">
        <v>86</v>
      </c>
    </row>
    <row r="34" spans="5:6" x14ac:dyDescent="0.25">
      <c r="E34" t="s">
        <v>119</v>
      </c>
      <c r="F34" t="s">
        <v>86</v>
      </c>
    </row>
    <row r="35" spans="5:6" x14ac:dyDescent="0.25">
      <c r="E35" t="s">
        <v>88</v>
      </c>
      <c r="F35" t="s">
        <v>86</v>
      </c>
    </row>
  </sheetData>
  <mergeCells count="2">
    <mergeCell ref="D3:E3"/>
    <mergeCell ref="F3:G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098" r:id="rId4">
          <objectPr defaultSize="0" r:id="rId5">
            <anchor moveWithCells="1" sizeWithCells="1">
              <from>
                <xdr:col>6</xdr:col>
                <xdr:colOff>600075</xdr:colOff>
                <xdr:row>14</xdr:row>
                <xdr:rowOff>171450</xdr:rowOff>
              </from>
              <to>
                <xdr:col>11</xdr:col>
                <xdr:colOff>19050</xdr:colOff>
                <xdr:row>18</xdr:row>
                <xdr:rowOff>19050</xdr:rowOff>
              </to>
            </anchor>
          </objectPr>
        </oleObject>
      </mc:Choice>
      <mc:Fallback>
        <oleObject progId="Equation.3" shapeId="4098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r:id="rId7">
            <anchor moveWithCells="1" sizeWithCells="1">
              <from>
                <xdr:col>0</xdr:col>
                <xdr:colOff>28575</xdr:colOff>
                <xdr:row>11</xdr:row>
                <xdr:rowOff>123825</xdr:rowOff>
              </from>
              <to>
                <xdr:col>2</xdr:col>
                <xdr:colOff>904875</xdr:colOff>
                <xdr:row>16</xdr:row>
                <xdr:rowOff>95250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104" r:id="rId8">
          <objectPr defaultSize="0" autoPict="0" r:id="rId9">
            <anchor moveWithCells="1" sizeWithCells="1">
              <from>
                <xdr:col>9</xdr:col>
                <xdr:colOff>0</xdr:colOff>
                <xdr:row>10</xdr:row>
                <xdr:rowOff>0</xdr:rowOff>
              </from>
              <to>
                <xdr:col>11</xdr:col>
                <xdr:colOff>285750</xdr:colOff>
                <xdr:row>12</xdr:row>
                <xdr:rowOff>76200</xdr:rowOff>
              </to>
            </anchor>
          </objectPr>
        </oleObject>
      </mc:Choice>
      <mc:Fallback>
        <oleObject progId="Equation.3" shapeId="4104" r:id="rId8"/>
      </mc:Fallback>
    </mc:AlternateContent>
    <mc:AlternateContent xmlns:mc="http://schemas.openxmlformats.org/markup-compatibility/2006">
      <mc:Choice Requires="x14">
        <oleObject progId="Equation.3" shapeId="4106" r:id="rId10">
          <objectPr defaultSize="0" r:id="rId11">
            <anchor moveWithCells="1" sizeWithCells="1">
              <from>
                <xdr:col>7</xdr:col>
                <xdr:colOff>76200</xdr:colOff>
                <xdr:row>17</xdr:row>
                <xdr:rowOff>114300</xdr:rowOff>
              </from>
              <to>
                <xdr:col>9</xdr:col>
                <xdr:colOff>561975</xdr:colOff>
                <xdr:row>21</xdr:row>
                <xdr:rowOff>85725</xdr:rowOff>
              </to>
            </anchor>
          </objectPr>
        </oleObject>
      </mc:Choice>
      <mc:Fallback>
        <oleObject progId="Equation.3" shapeId="4106" r:id="rId10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/>
  </sheetViews>
  <sheetFormatPr defaultRowHeight="15" x14ac:dyDescent="0.25"/>
  <cols>
    <col min="3" max="3" width="10.5703125" customWidth="1"/>
  </cols>
  <sheetData>
    <row r="2" spans="1:11" ht="18.75" x14ac:dyDescent="0.25">
      <c r="A2" t="s">
        <v>89</v>
      </c>
      <c r="C2" s="23" t="s">
        <v>90</v>
      </c>
    </row>
    <row r="3" spans="1:11" x14ac:dyDescent="0.25">
      <c r="B3" t="s">
        <v>91</v>
      </c>
    </row>
    <row r="5" spans="1:11" x14ac:dyDescent="0.25">
      <c r="B5" t="s">
        <v>92</v>
      </c>
      <c r="D5">
        <v>0</v>
      </c>
      <c r="E5">
        <v>1</v>
      </c>
      <c r="F5">
        <v>5</v>
      </c>
      <c r="G5" s="10">
        <v>6</v>
      </c>
      <c r="H5">
        <v>7</v>
      </c>
      <c r="I5">
        <v>8</v>
      </c>
      <c r="J5">
        <v>9</v>
      </c>
    </row>
    <row r="6" spans="1:11" x14ac:dyDescent="0.25">
      <c r="D6" s="10">
        <v>10</v>
      </c>
      <c r="E6">
        <v>12</v>
      </c>
      <c r="F6">
        <v>12</v>
      </c>
      <c r="G6">
        <v>13</v>
      </c>
      <c r="H6" s="10">
        <v>14</v>
      </c>
      <c r="I6">
        <v>16</v>
      </c>
      <c r="J6">
        <v>19</v>
      </c>
      <c r="K6">
        <v>19</v>
      </c>
    </row>
    <row r="7" spans="1:11" x14ac:dyDescent="0.25">
      <c r="B7" t="s">
        <v>106</v>
      </c>
      <c r="C7" t="s">
        <v>108</v>
      </c>
      <c r="D7" s="12" t="s">
        <v>112</v>
      </c>
      <c r="E7">
        <f>(15+1)/4</f>
        <v>4</v>
      </c>
      <c r="F7" t="s">
        <v>93</v>
      </c>
    </row>
    <row r="8" spans="1:11" x14ac:dyDescent="0.25">
      <c r="D8" s="12" t="s">
        <v>94</v>
      </c>
      <c r="E8" s="24">
        <v>6</v>
      </c>
    </row>
    <row r="9" spans="1:11" x14ac:dyDescent="0.25">
      <c r="B9" t="s">
        <v>95</v>
      </c>
      <c r="D9" s="12" t="s">
        <v>112</v>
      </c>
      <c r="E9" s="13">
        <f>(15+1)/2</f>
        <v>8</v>
      </c>
      <c r="F9" t="s">
        <v>96</v>
      </c>
    </row>
    <row r="10" spans="1:11" x14ac:dyDescent="0.25">
      <c r="B10" t="s">
        <v>107</v>
      </c>
      <c r="D10" s="12" t="s">
        <v>97</v>
      </c>
      <c r="E10" s="24">
        <v>10</v>
      </c>
    </row>
    <row r="11" spans="1:11" x14ac:dyDescent="0.25">
      <c r="B11" t="s">
        <v>109</v>
      </c>
      <c r="D11" s="12" t="s">
        <v>112</v>
      </c>
      <c r="E11" s="13">
        <f>3*16/4</f>
        <v>12</v>
      </c>
      <c r="F11" t="s">
        <v>98</v>
      </c>
    </row>
    <row r="12" spans="1:11" x14ac:dyDescent="0.25">
      <c r="D12" s="12" t="s">
        <v>99</v>
      </c>
      <c r="E12" s="24">
        <v>14</v>
      </c>
    </row>
    <row r="13" spans="1:11" x14ac:dyDescent="0.25">
      <c r="B13" t="s">
        <v>110</v>
      </c>
    </row>
    <row r="14" spans="1:11" x14ac:dyDescent="0.25">
      <c r="B14" t="s">
        <v>111</v>
      </c>
    </row>
    <row r="16" spans="1:11" x14ac:dyDescent="0.25">
      <c r="A16" t="s">
        <v>69</v>
      </c>
      <c r="C16" s="3">
        <v>3</v>
      </c>
      <c r="D16" s="3">
        <v>8</v>
      </c>
      <c r="E16" s="3">
        <v>12</v>
      </c>
      <c r="F16" s="3">
        <v>17</v>
      </c>
      <c r="G16" s="3">
        <v>25</v>
      </c>
      <c r="H16" s="3">
        <v>32</v>
      </c>
      <c r="J16" t="s">
        <v>100</v>
      </c>
    </row>
    <row r="18" spans="2:5" x14ac:dyDescent="0.25">
      <c r="B18" t="s">
        <v>101</v>
      </c>
      <c r="C18" t="s">
        <v>111</v>
      </c>
      <c r="D18">
        <f>0.75*7</f>
        <v>5.25</v>
      </c>
      <c r="E18" t="s">
        <v>102</v>
      </c>
    </row>
    <row r="19" spans="2:5" x14ac:dyDescent="0.25">
      <c r="B19" t="s">
        <v>114</v>
      </c>
    </row>
    <row r="21" spans="2:5" x14ac:dyDescent="0.25">
      <c r="D21" s="2" t="s">
        <v>113</v>
      </c>
      <c r="E21" s="2" t="s">
        <v>103</v>
      </c>
    </row>
    <row r="22" spans="2:5" x14ac:dyDescent="0.25">
      <c r="D22" s="2">
        <v>5</v>
      </c>
      <c r="E22" s="2">
        <v>25</v>
      </c>
    </row>
    <row r="23" spans="2:5" x14ac:dyDescent="0.25">
      <c r="D23" s="2">
        <v>5.25</v>
      </c>
      <c r="E23" s="2" t="s">
        <v>6</v>
      </c>
    </row>
    <row r="24" spans="2:5" x14ac:dyDescent="0.25">
      <c r="D24" s="2">
        <v>6</v>
      </c>
      <c r="E24" s="2">
        <v>32</v>
      </c>
    </row>
    <row r="26" spans="2:5" x14ac:dyDescent="0.25">
      <c r="B26" t="s">
        <v>104</v>
      </c>
    </row>
    <row r="27" spans="2:5" x14ac:dyDescent="0.25">
      <c r="B27" s="10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weighted mean</vt:lpstr>
      <vt:lpstr>freq table</vt:lpstr>
      <vt:lpstr>grouped data</vt:lpstr>
      <vt:lpstr>quartile,percentile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cluster 4</dc:creator>
  <cp:lastModifiedBy>marianne</cp:lastModifiedBy>
  <dcterms:created xsi:type="dcterms:W3CDTF">2010-10-08T04:34:28Z</dcterms:created>
  <dcterms:modified xsi:type="dcterms:W3CDTF">2010-10-14T09:07:11Z</dcterms:modified>
</cp:coreProperties>
</file>