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Project\Git\IBP_ConsoleDashboard\file\Financial_Ratio\"/>
    </mc:Choice>
  </mc:AlternateContent>
  <xr:revisionPtr revIDLastSave="0" documentId="8_{3C837FD6-3034-4918-9DDB-92F4220DCCE0}" xr6:coauthVersionLast="36" xr6:coauthVersionMax="36" xr10:uidLastSave="{00000000-0000-0000-0000-000000000000}"/>
  <bookViews>
    <workbookView xWindow="0" yWindow="0" windowWidth="20490" windowHeight="7650" activeTab="2" xr2:uid="{00000000-000D-0000-FFFF-FFFF00000000}"/>
  </bookViews>
  <sheets>
    <sheet name="FC(ROIC)_FC_Business" sheetId="1" r:id="rId1"/>
    <sheet name="FC(ROE)_FC_Business" sheetId="2" r:id="rId2"/>
    <sheet name="FC (BS Act)_FC_Business" sheetId="3" r:id="rId3"/>
    <sheet name="FC(ROIC)_FC_Chain" sheetId="4" r:id="rId4"/>
    <sheet name="FC(ROE)_FC_Chain" sheetId="5" r:id="rId5"/>
    <sheet name="FC (BS Act)_FC_Chain" sheetId="6" r:id="rId6"/>
  </sheets>
  <externalReferences>
    <externalReference r:id="rId7"/>
    <externalReference r:id="rId8"/>
    <externalReference r:id="rId9"/>
    <externalReference r:id="rId10"/>
  </externalReferences>
  <definedNames>
    <definedName name="\" hidden="1">{"cashflow",#N/A,FALSE,"CASHFLOW "}</definedName>
    <definedName name="_" localSheetId="2" hidden="1">[1]DETAIL!#REF!</definedName>
    <definedName name="_" localSheetId="5" hidden="1">[1]DETAIL!#REF!</definedName>
    <definedName name="_" localSheetId="1" hidden="1">[1]DETAIL!#REF!</definedName>
    <definedName name="_" localSheetId="4" hidden="1">[1]DETAIL!#REF!</definedName>
    <definedName name="_" hidden="1">[1]DETAIL!#REF!</definedName>
    <definedName name="__" localSheetId="1" hidden="1">[1]DETAIL!#REF!</definedName>
    <definedName name="__" localSheetId="4" hidden="1">[1]DETAIL!#REF!</definedName>
    <definedName name="__" hidden="1">[1]DETAIL!#REF!</definedName>
    <definedName name="__________a1" hidden="1">{"cashflow",#N/A,FALSE,"CASHFLOW "}</definedName>
    <definedName name="__________a10" hidden="1">{"sales",#N/A,FALSE,"SALES"}</definedName>
    <definedName name="__________a2" hidden="1">{"hilight1",#N/A,FALSE,"HILIGHT1"}</definedName>
    <definedName name="__________a3" hidden="1">{"hilight2",#N/A,FALSE,"HILIGHT2"}</definedName>
    <definedName name="__________a4" hidden="1">{"hilight3",#N/A,FALSE,"HILIGHT3"}</definedName>
    <definedName name="__________a5" hidden="1">{"income",#N/A,FALSE,"INCOME"}</definedName>
    <definedName name="__________a6" hidden="1">{"index",#N/A,FALSE,"INDEX"}</definedName>
    <definedName name="__________a7" hidden="1">{"PRINT_EST",#N/A,FALSE,"ESTMON"}</definedName>
    <definedName name="__________a8" hidden="1">{"revsale",#N/A,FALSE,"REV-ยุพดี"}</definedName>
    <definedName name="__________a9" hidden="1">{"revable",#N/A,FALSE,"REVABLE"}</definedName>
    <definedName name="________a1" hidden="1">{"cashflow",#N/A,FALSE,"CASHFLOW "}</definedName>
    <definedName name="________a10" hidden="1">{"sales",#N/A,FALSE,"SALES"}</definedName>
    <definedName name="________a2" hidden="1">{"hilight1",#N/A,FALSE,"HILIGHT1"}</definedName>
    <definedName name="________a3" hidden="1">{"hilight2",#N/A,FALSE,"HILIGHT2"}</definedName>
    <definedName name="________a4" hidden="1">{"hilight3",#N/A,FALSE,"HILIGHT3"}</definedName>
    <definedName name="________a5" hidden="1">{"income",#N/A,FALSE,"INCOME"}</definedName>
    <definedName name="________a6" hidden="1">{"index",#N/A,FALSE,"INDEX"}</definedName>
    <definedName name="________a7" hidden="1">{"PRINT_EST",#N/A,FALSE,"ESTMON"}</definedName>
    <definedName name="________a8" hidden="1">{"revsale",#N/A,FALSE,"REV-ยุพดี"}</definedName>
    <definedName name="________a9" hidden="1">{"revable",#N/A,FALSE,"REVABLE"}</definedName>
    <definedName name="_______a1" hidden="1">{"cashflow",#N/A,FALSE,"CASHFLOW "}</definedName>
    <definedName name="_______a10" hidden="1">{"sales",#N/A,FALSE,"SALES"}</definedName>
    <definedName name="_______a2" hidden="1">{"hilight1",#N/A,FALSE,"HILIGHT1"}</definedName>
    <definedName name="_______a3" hidden="1">{"hilight2",#N/A,FALSE,"HILIGHT2"}</definedName>
    <definedName name="_______a4" hidden="1">{"hilight3",#N/A,FALSE,"HILIGHT3"}</definedName>
    <definedName name="_______a5" hidden="1">{"income",#N/A,FALSE,"INCOME"}</definedName>
    <definedName name="_______a51" hidden="1">{"income",#N/A,FALSE,"INCOME"}</definedName>
    <definedName name="_______a6" hidden="1">{"index",#N/A,FALSE,"INDEX"}</definedName>
    <definedName name="_______a7" hidden="1">{"PRINT_EST",#N/A,FALSE,"ESTMON"}</definedName>
    <definedName name="_______a8" hidden="1">{"revsale",#N/A,FALSE,"REV-ยุพดี"}</definedName>
    <definedName name="_______a9" hidden="1">{"revable",#N/A,FALSE,"REVABLE"}</definedName>
    <definedName name="_______B1" hidden="1">{"PRINT_EST",#N/A,FALSE,"ESTMON"}</definedName>
    <definedName name="______a1" hidden="1">{"cashflow",#N/A,FALSE,"CASHFLOW "}</definedName>
    <definedName name="______a10" hidden="1">{"sales",#N/A,FALSE,"SALES"}</definedName>
    <definedName name="______a2" hidden="1">{"hilight1",#N/A,FALSE,"HILIGHT1"}</definedName>
    <definedName name="______a3" hidden="1">{"hilight2",#N/A,FALSE,"HILIGHT2"}</definedName>
    <definedName name="______a4" hidden="1">{"hilight3",#N/A,FALSE,"HILIGHT3"}</definedName>
    <definedName name="______a5" hidden="1">{"income",#N/A,FALSE,"INCOME"}</definedName>
    <definedName name="______a51" hidden="1">{"income",#N/A,FALSE,"INCOME"}</definedName>
    <definedName name="______a6" hidden="1">{"index",#N/A,FALSE,"INDEX"}</definedName>
    <definedName name="______a7" hidden="1">{"PRINT_EST",#N/A,FALSE,"ESTMON"}</definedName>
    <definedName name="______a8" hidden="1">{"revsale",#N/A,FALSE,"REV-ยุพดี"}</definedName>
    <definedName name="______a9" hidden="1">{"revable",#N/A,FALSE,"REVABLE"}</definedName>
    <definedName name="______B1" hidden="1">{"PRINT_EST",#N/A,FALSE,"ESTMON"}</definedName>
    <definedName name="_____a1" hidden="1">{"cashflow",#N/A,FALSE,"CASHFLOW "}</definedName>
    <definedName name="_____a10" hidden="1">{"sales",#N/A,FALSE,"SALES"}</definedName>
    <definedName name="_____a2" hidden="1">{"hilight1",#N/A,FALSE,"HILIGHT1"}</definedName>
    <definedName name="_____a3" hidden="1">{"hilight2",#N/A,FALSE,"HILIGHT2"}</definedName>
    <definedName name="_____a4" hidden="1">{"hilight3",#N/A,FALSE,"HILIGHT3"}</definedName>
    <definedName name="_____a5" hidden="1">{"income",#N/A,FALSE,"INCOME"}</definedName>
    <definedName name="_____a51" hidden="1">{"income",#N/A,FALSE,"INCOME"}</definedName>
    <definedName name="_____a6" hidden="1">{"index",#N/A,FALSE,"INDEX"}</definedName>
    <definedName name="_____a7" hidden="1">{"PRINT_EST",#N/A,FALSE,"ESTMON"}</definedName>
    <definedName name="_____a8" hidden="1">{"revsale",#N/A,FALSE,"REV-ยุพดี"}</definedName>
    <definedName name="_____a9" hidden="1">{"revable",#N/A,FALSE,"REVABLE"}</definedName>
    <definedName name="_____B1" hidden="1">{"PRINT_EST",#N/A,FALSE,"ESTMON"}</definedName>
    <definedName name="____a1" hidden="1">{"cashflow",#N/A,FALSE,"CASHFLOW "}</definedName>
    <definedName name="____a10" hidden="1">{"sales",#N/A,FALSE,"SALES"}</definedName>
    <definedName name="____a2" hidden="1">{"hilight1",#N/A,FALSE,"HILIGHT1"}</definedName>
    <definedName name="____a3" hidden="1">{"hilight2",#N/A,FALSE,"HILIGHT2"}</definedName>
    <definedName name="____a4" hidden="1">{"hilight3",#N/A,FALSE,"HILIGHT3"}</definedName>
    <definedName name="____a5" hidden="1">{"income",#N/A,FALSE,"INCOME"}</definedName>
    <definedName name="____a51" hidden="1">{"income",#N/A,FALSE,"INCOME"}</definedName>
    <definedName name="____a6" hidden="1">{"index",#N/A,FALSE,"INDEX"}</definedName>
    <definedName name="____a7" hidden="1">{"PRINT_EST",#N/A,FALSE,"ESTMON"}</definedName>
    <definedName name="____a8" hidden="1">{"revsale",#N/A,FALSE,"REV-ยุพดี"}</definedName>
    <definedName name="____a9" hidden="1">{"revable",#N/A,FALSE,"REVABLE"}</definedName>
    <definedName name="____aa1" hidden="1">{"cashflow",#N/A,FALSE,"CASHFLOW "}</definedName>
    <definedName name="____B1" hidden="1">{"PRINT_EST",#N/A,FALSE,"ESTMON"}</definedName>
    <definedName name="___a1" hidden="1">{"cashflow",#N/A,FALSE,"CASHFLOW "}</definedName>
    <definedName name="___a10" hidden="1">{"sales",#N/A,FALSE,"SALES"}</definedName>
    <definedName name="___a2" hidden="1">{"hilight1",#N/A,FALSE,"HILIGHT1"}</definedName>
    <definedName name="___a3" hidden="1">{"hilight2",#N/A,FALSE,"HILIGHT2"}</definedName>
    <definedName name="___a4" hidden="1">{"hilight3",#N/A,FALSE,"HILIGHT3"}</definedName>
    <definedName name="___a5" hidden="1">{"income",#N/A,FALSE,"INCOME"}</definedName>
    <definedName name="___a51" hidden="1">{"income",#N/A,FALSE,"INCOME"}</definedName>
    <definedName name="___a6" hidden="1">{"index",#N/A,FALSE,"INDEX"}</definedName>
    <definedName name="___a7" hidden="1">{"PRINT_EST",#N/A,FALSE,"ESTMON"}</definedName>
    <definedName name="___a8" hidden="1">{"revsale",#N/A,FALSE,"REV-ยุพดี"}</definedName>
    <definedName name="___a9" hidden="1">{"revable",#N/A,FALSE,"REVABLE"}</definedName>
    <definedName name="___aa1" hidden="1">{"cashflow",#N/A,FALSE,"CASHFLOW "}</definedName>
    <definedName name="___B1" hidden="1">{"PRINT_EST",#N/A,FALSE,"ESTMON"}</definedName>
    <definedName name="__a1" hidden="1">{"cashflow",#N/A,FALSE,"CASHFLOW "}</definedName>
    <definedName name="__a10" hidden="1">{"sales",#N/A,FALSE,"SALES"}</definedName>
    <definedName name="__a2" hidden="1">{"hilight1",#N/A,FALSE,"HILIGHT1"}</definedName>
    <definedName name="__a3" hidden="1">{"hilight2",#N/A,FALSE,"HILIGHT2"}</definedName>
    <definedName name="__a4" hidden="1">{"hilight3",#N/A,FALSE,"HILIGHT3"}</definedName>
    <definedName name="__a5" hidden="1">{"income",#N/A,FALSE,"INCOME"}</definedName>
    <definedName name="__a51" hidden="1">{"income",#N/A,FALSE,"INCOME"}</definedName>
    <definedName name="__a6" hidden="1">{"index",#N/A,FALSE,"INDEX"}</definedName>
    <definedName name="__a7" hidden="1">{"PRINT_EST",#N/A,FALSE,"ESTMON"}</definedName>
    <definedName name="__a8" hidden="1">{"revsale",#N/A,FALSE,"REV-ยุพดี"}</definedName>
    <definedName name="__a9" hidden="1">{"revable",#N/A,FALSE,"REVABLE"}</definedName>
    <definedName name="__aa1" hidden="1">{"cashflow",#N/A,FALSE,"CASHFLOW "}</definedName>
    <definedName name="__b1" hidden="1">{"hilight3",#N/A,FALSE,"HILIGHT3"}</definedName>
    <definedName name="__xlfn.BAHTTEXT" hidden="1">#NAME?</definedName>
    <definedName name="_10_0_0_F" localSheetId="1" hidden="1">[1]DETAIL!#REF!</definedName>
    <definedName name="_10_0_0_F" localSheetId="4" hidden="1">[1]DETAIL!#REF!</definedName>
    <definedName name="_10_0_0_F" hidden="1">[1]DETAIL!#REF!</definedName>
    <definedName name="_124_0_0_F" localSheetId="1" hidden="1">[1]DETAIL!#REF!</definedName>
    <definedName name="_124_0_0_F" localSheetId="4" hidden="1">[1]DETAIL!#REF!</definedName>
    <definedName name="_124_0_0_F" hidden="1">[1]DETAIL!#REF!</definedName>
    <definedName name="_12F" localSheetId="1" hidden="1">[1]DETAIL!#REF!</definedName>
    <definedName name="_12F" localSheetId="4" hidden="1">[1]DETAIL!#REF!</definedName>
    <definedName name="_12F" hidden="1">[1]DETAIL!#REF!</definedName>
    <definedName name="_13_0_0_F" localSheetId="1" hidden="1">[1]DETAIL!#REF!</definedName>
    <definedName name="_13_0_0_F" localSheetId="4" hidden="1">[1]DETAIL!#REF!</definedName>
    <definedName name="_13_0_0_F" hidden="1">[1]DETAIL!#REF!</definedName>
    <definedName name="_14_0_0_F" localSheetId="1" hidden="1">[1]DETAIL!#REF!</definedName>
    <definedName name="_14_0_0_F" localSheetId="4" hidden="1">[1]DETAIL!#REF!</definedName>
    <definedName name="_14_0_0_F" hidden="1">[1]DETAIL!#REF!</definedName>
    <definedName name="_15_0_0_F" localSheetId="1" hidden="1">[1]DETAIL!#REF!</definedName>
    <definedName name="_15_0_0_F" localSheetId="4" hidden="1">[1]DETAIL!#REF!</definedName>
    <definedName name="_15_0_0_F" hidden="1">[1]DETAIL!#REF!</definedName>
    <definedName name="_15F" localSheetId="1" hidden="1">[1]DETAIL!#REF!</definedName>
    <definedName name="_15F" localSheetId="4" hidden="1">[1]DETAIL!#REF!</definedName>
    <definedName name="_15F" hidden="1">[1]DETAIL!#REF!</definedName>
    <definedName name="_17F" localSheetId="1" hidden="1">[1]DETAIL!#REF!</definedName>
    <definedName name="_17F" localSheetId="4" hidden="1">[1]DETAIL!#REF!</definedName>
    <definedName name="_17F" hidden="1">[1]DETAIL!#REF!</definedName>
    <definedName name="_18_0_0_F" localSheetId="1" hidden="1">[1]DETAIL!#REF!</definedName>
    <definedName name="_18_0_0_F" localSheetId="4" hidden="1">[1]DETAIL!#REF!</definedName>
    <definedName name="_18_0_0_F" hidden="1">[1]DETAIL!#REF!</definedName>
    <definedName name="_19_0_0_F" localSheetId="1" hidden="1">[1]DETAIL!#REF!</definedName>
    <definedName name="_19_0_0_F" localSheetId="4" hidden="1">[1]DETAIL!#REF!</definedName>
    <definedName name="_19_0_0_F" hidden="1">[1]DETAIL!#REF!</definedName>
    <definedName name="_193F" localSheetId="1" hidden="1">[1]DETAIL!#REF!</definedName>
    <definedName name="_193F" localSheetId="4" hidden="1">[1]DETAIL!#REF!</definedName>
    <definedName name="_193F" hidden="1">[1]DETAIL!#REF!</definedName>
    <definedName name="_20_0_0_F" localSheetId="1" hidden="1">[1]DETAIL!#REF!</definedName>
    <definedName name="_20_0_0_F" localSheetId="4" hidden="1">[1]DETAIL!#REF!</definedName>
    <definedName name="_20_0_0_F" hidden="1">[1]DETAIL!#REF!</definedName>
    <definedName name="_21_0_0_F" localSheetId="1" hidden="1">[1]DETAIL!#REF!</definedName>
    <definedName name="_21_0_0_F" localSheetId="4" hidden="1">[1]DETAIL!#REF!</definedName>
    <definedName name="_21_0_0_F" hidden="1">[1]DETAIL!#REF!</definedName>
    <definedName name="_234_0_0_F" localSheetId="1" hidden="1">[1]DETAIL!#REF!</definedName>
    <definedName name="_234_0_0_F" localSheetId="4" hidden="1">[1]DETAIL!#REF!</definedName>
    <definedName name="_234_0_0_F" hidden="1">[1]DETAIL!#REF!</definedName>
    <definedName name="_235_0_0_F" localSheetId="1" hidden="1">[1]DETAIL!#REF!</definedName>
    <definedName name="_235_0_0_F" localSheetId="4" hidden="1">[1]DETAIL!#REF!</definedName>
    <definedName name="_235_0_0_F" hidden="1">[1]DETAIL!#REF!</definedName>
    <definedName name="_26_0_0_F" localSheetId="1" hidden="1">[1]DETAIL!#REF!</definedName>
    <definedName name="_26_0_0_F" localSheetId="4" hidden="1">[1]DETAIL!#REF!</definedName>
    <definedName name="_26_0_0_F" hidden="1">[1]DETAIL!#REF!</definedName>
    <definedName name="_264_0_0_F" localSheetId="1" hidden="1">[1]DETAIL!#REF!</definedName>
    <definedName name="_264_0_0_F" localSheetId="4" hidden="1">[1]DETAIL!#REF!</definedName>
    <definedName name="_264_0_0_F" hidden="1">[1]DETAIL!#REF!</definedName>
    <definedName name="_265_0_0_F" localSheetId="1" hidden="1">[1]DETAIL!#REF!</definedName>
    <definedName name="_265_0_0_F" localSheetId="4" hidden="1">[1]DETAIL!#REF!</definedName>
    <definedName name="_265_0_0_F" hidden="1">[1]DETAIL!#REF!</definedName>
    <definedName name="_27_0_0_F" localSheetId="1" hidden="1">[1]DETAIL!#REF!</definedName>
    <definedName name="_27_0_0_F" localSheetId="4" hidden="1">[1]DETAIL!#REF!</definedName>
    <definedName name="_27_0_0_F" hidden="1">[1]DETAIL!#REF!</definedName>
    <definedName name="_28_0_0_F" localSheetId="1" hidden="1">[1]DETAIL!#REF!</definedName>
    <definedName name="_28_0_0_F" localSheetId="4" hidden="1">[1]DETAIL!#REF!</definedName>
    <definedName name="_28_0_0_F" hidden="1">[1]DETAIL!#REF!</definedName>
    <definedName name="_3_0_0_F" localSheetId="1" hidden="1">[1]DETAIL!#REF!</definedName>
    <definedName name="_3_0_0_F" localSheetId="4" hidden="1">[1]DETAIL!#REF!</definedName>
    <definedName name="_3_0_0_F" hidden="1">[1]DETAIL!#REF!</definedName>
    <definedName name="_31F" localSheetId="1" hidden="1">[1]DETAIL!#REF!</definedName>
    <definedName name="_31F" localSheetId="4" hidden="1">[1]DETAIL!#REF!</definedName>
    <definedName name="_31F" hidden="1">[1]DETAIL!#REF!</definedName>
    <definedName name="_366_0_0_F" localSheetId="1" hidden="1">[1]DETAIL!#REF!</definedName>
    <definedName name="_366_0_0_F" localSheetId="4" hidden="1">[1]DETAIL!#REF!</definedName>
    <definedName name="_366_0_0_F" hidden="1">[1]DETAIL!#REF!</definedName>
    <definedName name="_367_0_0_F" localSheetId="1" hidden="1">[1]DETAIL!#REF!</definedName>
    <definedName name="_367_0_0_F" localSheetId="4" hidden="1">[1]DETAIL!#REF!</definedName>
    <definedName name="_367_0_0_F" hidden="1">[1]DETAIL!#REF!</definedName>
    <definedName name="_368_0_0_F" localSheetId="1" hidden="1">[1]DETAIL!#REF!</definedName>
    <definedName name="_368_0_0_F" localSheetId="4" hidden="1">[1]DETAIL!#REF!</definedName>
    <definedName name="_368_0_0_F" hidden="1">[1]DETAIL!#REF!</definedName>
    <definedName name="_38_0_0_F" localSheetId="1" hidden="1">[1]DETAIL!#REF!</definedName>
    <definedName name="_38_0_0_F" localSheetId="4" hidden="1">[1]DETAIL!#REF!</definedName>
    <definedName name="_38_0_0_F" hidden="1">[1]DETAIL!#REF!</definedName>
    <definedName name="_4_0_0_F" localSheetId="1" hidden="1">[1]DETAIL!#REF!</definedName>
    <definedName name="_4_0_0_F" localSheetId="4" hidden="1">[1]DETAIL!#REF!</definedName>
    <definedName name="_4_0_0_F" hidden="1">[1]DETAIL!#REF!</definedName>
    <definedName name="_43F" localSheetId="1" hidden="1">[1]DETAIL!#REF!</definedName>
    <definedName name="_43F" localSheetId="4" hidden="1">[1]DETAIL!#REF!</definedName>
    <definedName name="_43F" hidden="1">[1]DETAIL!#REF!</definedName>
    <definedName name="_44_0_0_F" localSheetId="1" hidden="1">[1]DETAIL!#REF!</definedName>
    <definedName name="_44_0_0_F" localSheetId="4" hidden="1">[1]DETAIL!#REF!</definedName>
    <definedName name="_44_0_0_F" hidden="1">[1]DETAIL!#REF!</definedName>
    <definedName name="_44F" localSheetId="1" hidden="1">#REF!</definedName>
    <definedName name="_44F" localSheetId="4" hidden="1">#REF!</definedName>
    <definedName name="_44F" hidden="1">#REF!</definedName>
    <definedName name="_45_0_0_F" localSheetId="1" hidden="1">[1]DETAIL!#REF!</definedName>
    <definedName name="_45_0_0_F" localSheetId="4" hidden="1">[1]DETAIL!#REF!</definedName>
    <definedName name="_45_0_0_F" hidden="1">[1]DETAIL!#REF!</definedName>
    <definedName name="_49F" localSheetId="1" hidden="1">[1]DETAIL!#REF!</definedName>
    <definedName name="_49F" localSheetId="4" hidden="1">[1]DETAIL!#REF!</definedName>
    <definedName name="_49F" hidden="1">[1]DETAIL!#REF!</definedName>
    <definedName name="_4F" localSheetId="1" hidden="1">[1]DETAIL!#REF!</definedName>
    <definedName name="_4F" localSheetId="4" hidden="1">[1]DETAIL!#REF!</definedName>
    <definedName name="_4F" hidden="1">[1]DETAIL!#REF!</definedName>
    <definedName name="_5_0_0_F" localSheetId="1" hidden="1">[1]DETAIL!#REF!</definedName>
    <definedName name="_5_0_0_F" localSheetId="4" hidden="1">[1]DETAIL!#REF!</definedName>
    <definedName name="_5_0_0_F" hidden="1">[1]DETAIL!#REF!</definedName>
    <definedName name="_5F" localSheetId="1" hidden="1">[1]DETAIL!#REF!</definedName>
    <definedName name="_5F" localSheetId="4" hidden="1">[1]DETAIL!#REF!</definedName>
    <definedName name="_5F" hidden="1">[1]DETAIL!#REF!</definedName>
    <definedName name="_6_0_0_F" localSheetId="1" hidden="1">[1]DETAIL!#REF!</definedName>
    <definedName name="_6_0_0_F" localSheetId="4" hidden="1">[1]DETAIL!#REF!</definedName>
    <definedName name="_6_0_0_F" hidden="1">[1]DETAIL!#REF!</definedName>
    <definedName name="_60_0_0_F" localSheetId="1" hidden="1">[1]DETAIL!#REF!</definedName>
    <definedName name="_60_0_0_F" localSheetId="4" hidden="1">[1]DETAIL!#REF!</definedName>
    <definedName name="_60_0_0_F" hidden="1">[1]DETAIL!#REF!</definedName>
    <definedName name="_7_0_0_F" localSheetId="1" hidden="1">[1]DETAIL!#REF!</definedName>
    <definedName name="_7_0_0_F" localSheetId="4" hidden="1">[1]DETAIL!#REF!</definedName>
    <definedName name="_7_0_0_F" hidden="1">[1]DETAIL!#REF!</definedName>
    <definedName name="_8F" localSheetId="1" hidden="1">[1]DETAIL!#REF!</definedName>
    <definedName name="_8F" localSheetId="4" hidden="1">[1]DETAIL!#REF!</definedName>
    <definedName name="_8F" hidden="1">[1]DETAIL!#REF!</definedName>
    <definedName name="_9_0_0_F" localSheetId="1" hidden="1">[1]DETAIL!#REF!</definedName>
    <definedName name="_9_0_0_F" localSheetId="4" hidden="1">[1]DETAIL!#REF!</definedName>
    <definedName name="_9_0_0_F" hidden="1">[1]DETAIL!#REF!</definedName>
    <definedName name="_a1" hidden="1">{"cashflow",#N/A,FALSE,"CASHFLOW "}</definedName>
    <definedName name="_a10" hidden="1">{"sales",#N/A,FALSE,"SALES"}</definedName>
    <definedName name="_a2" hidden="1">{"hilight1",#N/A,FALSE,"HILIGHT1"}</definedName>
    <definedName name="_a3" hidden="1">{"hilight2",#N/A,FALSE,"HILIGHT2"}</definedName>
    <definedName name="_a4" hidden="1">{"hilight3",#N/A,FALSE,"HILIGHT3"}</definedName>
    <definedName name="_a5" hidden="1">{"income",#N/A,FALSE,"INCOME"}</definedName>
    <definedName name="_a51" hidden="1">{"income",#N/A,FALSE,"INCOME"}</definedName>
    <definedName name="_a6" hidden="1">{"index",#N/A,FALSE,"INDEX"}</definedName>
    <definedName name="_a7" hidden="1">{"PRINT_EST",#N/A,FALSE,"ESTMON"}</definedName>
    <definedName name="_a8" hidden="1">{"revsale",#N/A,FALSE,"REV-ยุพดี"}</definedName>
    <definedName name="_a9" hidden="1">{"revable",#N/A,FALSE,"REVABLE"}</definedName>
    <definedName name="_aa1" hidden="1">{"cashflow",#N/A,FALSE,"CASHFLOW "}</definedName>
    <definedName name="_b1" hidden="1">{"hilight3",#N/A,FALSE,"HILIGHT3"}</definedName>
    <definedName name="_Fill" localSheetId="2" hidden="1">[2]detail!#REF!</definedName>
    <definedName name="_Fill" localSheetId="5" hidden="1">[2]detail!#REF!</definedName>
    <definedName name="_Fill" localSheetId="1" hidden="1">[2]detail!#REF!</definedName>
    <definedName name="_Fill" localSheetId="4" hidden="1">[2]detail!#REF!</definedName>
    <definedName name="_Fill" hidden="1">[2]detail!#REF!</definedName>
    <definedName name="_xlnm._FilterDatabase" localSheetId="2" hidden="1">'FC (BS Act)_FC_Business'!$A$47:$O$85</definedName>
    <definedName name="_xlnm._FilterDatabase" localSheetId="5" hidden="1">'FC (BS Act)_FC_Chain'!$A$47:$O$85</definedName>
    <definedName name="_xlnm._FilterDatabase" localSheetId="1" hidden="1">#REF!</definedName>
    <definedName name="_xlnm._FilterDatabase" localSheetId="4" hidden="1">#REF!</definedName>
    <definedName name="_xlnm._FilterDatabase" hidden="1">#REF!</definedName>
    <definedName name="_FOH2006" hidden="1">{#N/A,#N/A,FALSE,"TL";#N/A,#N/A,FALSE,"KK";#N/A,#N/A,FALSE,"TS";#N/A,#N/A,FALSE,"KW";#N/A,#N/A,FALSE,"LP";#N/A,#N/A,FALSE,"DC"}</definedName>
    <definedName name="_Key1" localSheetId="1" hidden="1">[3]PLANBS3!#REF!</definedName>
    <definedName name="_Key1" localSheetId="4" hidden="1">[3]PLANBS3!#REF!</definedName>
    <definedName name="_Key1" hidden="1">[3]PLANBS3!#REF!</definedName>
    <definedName name="_Key2" localSheetId="1" hidden="1">[3]PLANBS3!#REF!</definedName>
    <definedName name="_Key2" localSheetId="4" hidden="1">[3]PLANBS3!#REF!</definedName>
    <definedName name="_Key2" hidden="1">[3]PLANBS3!#REF!</definedName>
    <definedName name="_KP300" hidden="1">{"level1",#N/A,FALSE,"1_LEV";"LEVEL1",#N/A,FALSE,"1_LEV"}</definedName>
    <definedName name="_Order1" hidden="1">0</definedName>
    <definedName name="_Order2" hidden="1">0</definedName>
    <definedName name="_Parse_Out" localSheetId="1" hidden="1">[4]sales!#REF!</definedName>
    <definedName name="_Parse_Out" localSheetId="4" hidden="1">[4]sales!#REF!</definedName>
    <definedName name="_Parse_Out" hidden="1">[4]sales!#REF!</definedName>
    <definedName name="_Sort" localSheetId="1" hidden="1">[3]PLANBS3!#REF!</definedName>
    <definedName name="_Sort" localSheetId="4" hidden="1">[3]PLANBS3!#REF!</definedName>
    <definedName name="_Sort" hidden="1">[3]PLANBS3!#REF!</definedName>
    <definedName name="a" hidden="1">{"level1",#N/A,FALSE,"1_LEV";"LEVEL1",#N/A,FALSE,"1_LEV"}</definedName>
    <definedName name="aa" hidden="1">{"revsale",#N/A,FALSE,"REV-ยุพดี"}</definedName>
    <definedName name="aaa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d" hidden="1">{"income",#N/A,FALSE,"INCOME"}</definedName>
    <definedName name="aef" hidden="1">{"'ตัวอย่าง'!$A$1:$O$21"}</definedName>
    <definedName name="afd" hidden="1">{"'ตัวอย่าง'!$A$1:$O$21"}</definedName>
    <definedName name="ai" hidden="1">{"level1",#N/A,FALSE,"1_LEV";"LEVEL1",#N/A,FALSE,"1_LEV"}</definedName>
    <definedName name="anscount" hidden="1">1</definedName>
    <definedName name="as" hidden="1">{"cashflow",#N/A,FALSE,"CASHFLOW "}</definedName>
    <definedName name="asa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ss" hidden="1">{"revable",#N/A,FALSE,"REVABLE"}</definedName>
    <definedName name="AUGFIX01" hidden="1">{"level1",#N/A,FALSE,"1_LEV";"LEVEL1",#N/A,FALSE,"1_LEV"}</definedName>
    <definedName name="AUGFIX02" hidden="1">{"level1",#N/A,FALSE,"1_LEV";"LEVEL1",#N/A,FALSE,"1_LEV"}</definedName>
    <definedName name="ax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b" hidden="1">{"income",#N/A,FALSE,"INCOME"}</definedName>
    <definedName name="ccc" hidden="1">{"PRINT_EST",#N/A,FALSE,"ESTMON"}</definedName>
    <definedName name="coating" hidden="1">{"hilight3",#N/A,FALSE,"HILIGHT3"}</definedName>
    <definedName name="dad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ddd" hidden="1">{"index",#N/A,FALSE,"INDEX"}</definedName>
    <definedName name="del" hidden="1">{"level1",#N/A,FALSE,"1_LEV";"LEVEL1",#N/A,FALSE,"1_LEV"}</definedName>
    <definedName name="detail" hidden="1">{"index",#N/A,FALSE,"INDEX"}</definedName>
    <definedName name="eee" hidden="1">{"revsale",#N/A,FALSE,"REV-ยุพดี"}</definedName>
    <definedName name="fgdf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fhgfhgh" hidden="1">{"revable",#N/A,FALSE,"REVABLE"}</definedName>
    <definedName name="gh" hidden="1">{"revsale",#N/A,FALSE,"REV-ยุพดี"}</definedName>
    <definedName name="hj" hidden="1">{"hilight3",#N/A,FALSE,"HILIGHT3"}</definedName>
    <definedName name="hjkhgf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hn" hidden="1">{"income",#N/A,FALSE,"INCOME"}</definedName>
    <definedName name="HTML_CodePage" hidden="1">874</definedName>
    <definedName name="HTML_Control" hidden="1">{"'Model'!$A$1:$N$53"}</definedName>
    <definedName name="HTML_Control1" hidden="1">{"'Model'!$A$1:$N$53"}</definedName>
    <definedName name="HTML_Description" hidden="1">""</definedName>
    <definedName name="HTML_Email" hidden="1">""</definedName>
    <definedName name="HTML_Header" hidden="1">"Model"</definedName>
    <definedName name="HTML_LastUpdate" hidden="1">"31/7/01"</definedName>
    <definedName name="HTML_LineAfter" hidden="1">FALSE</definedName>
    <definedName name="HTML_LineBefore" hidden="1">FALSE</definedName>
    <definedName name="HTML_Name" hidden="1">"Bundit Sanguanprasert"</definedName>
    <definedName name="HTML_OBDlg2" hidden="1">TRUE</definedName>
    <definedName name="HTML_OBDlg4" hidden="1">TRUE</definedName>
    <definedName name="HTML_OS" hidden="1">0</definedName>
    <definedName name="HTML_PathFile" hidden="1">"C:\My Documents\TPS project\Carried Loss\SCC2.htm"</definedName>
    <definedName name="HTML_Title" hidden="1">"Model SCC"</definedName>
    <definedName name="info2" hidden="1">{"level1",#N/A,FALSE,"1_LEV";"LEVEL1",#N/A,FALSE,"1_LEV"}</definedName>
    <definedName name="jm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ju" hidden="1">{"sales",#N/A,FALSE,"SALES"}</definedName>
    <definedName name="kjasdf" hidden="1">{"hilight1",#N/A,FALSE,"HILIGHT1"}</definedName>
    <definedName name="kkk" hidden="1">{"revsale",#N/A,FALSE,"REV-ยุพดี"}</definedName>
    <definedName name="kl" hidden="1">{"revsale",#N/A,FALSE,"REV-ยุพดี"}</definedName>
    <definedName name="limcount" hidden="1">1</definedName>
    <definedName name="liza" hidden="1">{"level1",#N/A,FALSE,"1_LEV";"LEVEL1",#N/A,FALSE,"1_LEV"}</definedName>
    <definedName name="lll" hidden="1">{"sales",#N/A,FALSE,"SALES"}</definedName>
    <definedName name="llolo" hidden="1">{"revsale",#N/A,FALSE,"REV-ยุพดี"}</definedName>
    <definedName name="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otUse" hidden="1">{"'ตัวอย่าง'!$A$1:$O$21"}</definedName>
    <definedName name="ol" hidden="1">{"revable",#N/A,FALSE,"REVABLE"}</definedName>
    <definedName name="ooooo" hidden="1">{"'connew '!$C$40:$C$60"}</definedName>
    <definedName name="pison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PP" hidden="1">{"'Model'!$A$1:$N$53"}</definedName>
    <definedName name="PUTA" hidden="1">{"revsale",#N/A,FALSE,"REV-ยุพดี"}</definedName>
    <definedName name="qqq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qs" hidden="1">{"PRINT_EST",#N/A,FALSE,"ESTMON"}</definedName>
    <definedName name="rd" hidden="1">{"'ตัวอย่าง'!$A$1:$O$21"}</definedName>
    <definedName name="rung" hidden="1">"sci"</definedName>
    <definedName name="ry" hidden="1">{"hilight1",#N/A,FALSE,"HILIGHT1"}</definedName>
    <definedName name="SAPBEXrevision" hidden="1">2</definedName>
    <definedName name="SAPBEXsysID" hidden="1">"BWP"</definedName>
    <definedName name="SAPBEXwbID" hidden="1">"45TSOG149EJ5R0N9HDKCO6BXG"</definedName>
    <definedName name="sas" hidden="1">{"'ตัวอย่าง'!$A$1:$O$21"}</definedName>
    <definedName name="sc" hidden="1">{"index",#N/A,FALSE,"INDEX"}</definedName>
    <definedName name="sdf" hidden="1">{"'ตัวอย่าง'!$A$1:$O$21"}</definedName>
    <definedName name="sencount" hidden="1">1</definedName>
    <definedName name="SEPFIX01" hidden="1">{"income",#N/A,FALSE,"INCOME"}</definedName>
    <definedName name="sfe" hidden="1">{"'ตัวอย่าง'!$A$1:$O$21"}</definedName>
    <definedName name="sheet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s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tast" hidden="1">{"'connew '!$C$40:$C$60"}</definedName>
    <definedName name="test" hidden="1">{"'ตัวอย่าง'!$A$1:$O$21"}</definedName>
    <definedName name="test77" hidden="1">{"'ตัวอย่าง'!$A$1:$O$21"}</definedName>
    <definedName name="test8888" hidden="1">{"'ตัวอย่าง'!$A$1:$O$21"}</definedName>
    <definedName name="testa" hidden="1">{"'ตัวอย่าง'!$A$1:$O$21"}</definedName>
    <definedName name="tr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tt" hidden="1">{"'connew '!$C$40:$C$60"}</definedName>
    <definedName name="TU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e" hidden="1">{"lev2ytd",#N/A,FALSE,"2_LEVYTD"}</definedName>
    <definedName name="wrn.1_lev." hidden="1">{"level1",#N/A,FALSE,"1_LEV";"LEVEL1",#N/A,FALSE,"1_LEV"}</definedName>
    <definedName name="wrn.1_levbt." hidden="1">{"lev1bt",#N/A,FALSE,"1_LEVB-T"}</definedName>
    <definedName name="wrn.2_levmon." hidden="1">{"lev2mon",#N/A,FALSE,"2_levmon"}</definedName>
    <definedName name="wrn.2_levmonbt." hidden="1">{"lev2monbt",#N/A,FALSE,"2_levmonB-T"}</definedName>
    <definedName name="wrn.2_levytd." hidden="1">{"lev2ytd",#N/A,FALSE,"2_LEVYTD"}</definedName>
    <definedName name="wrn.2_levytdbt." hidden="1">{"lev2tytbt",#N/A,FALSE,"2_LEVYTDB-T"}</definedName>
    <definedName name="wrn.ANG." hidden="1">{#N/A,#N/A,FALSE,"starprint";#N/A,#N/A,FALSE,"srithai";#N/A,#N/A,FALSE,"LLH";#N/A,#N/A,FALSE,"TPN";#N/A,#N/A,FALSE,"reanthai";#N/A,#N/A,FALSE,"SPP";#N/A,#N/A,FALSE,"rungroj";#N/A,#N/A,FALSE,"pakorn";#N/A,#N/A,FALSE,"LION";#N/A,#N/A,FALSE,"hongthai";#N/A,#N/A,FALSE,"fancy";#N/A,#N/A,FALSE,"hua num";#N/A,#N/A,FALSE,"siriporn";#N/A,#N/A,FALSE,"TPP";#N/A,#N/A,FALSE,"CONTI";#N/A,#N/A,FALSE,"BTC";#N/A,#N/A,FALSE,"S.SILPA";#N/A,#N/A,FALSE,"SAHATHAI-GRAND";#N/A,#N/A,FALSE,"NANSING";#N/A,#N/A,FALSE,"PAPER BOX";#N/A,#N/A,FALSE,"ROYAL P.";#N/A,#N/A,FALSE,"S&amp;P";#N/A,#N/A,FALSE,"KURUSAPA";#N/A,#N/A,FALSE,"S.SATANA";#N/A,#N/A,FALSE,"PAKNUM";#N/A,#N/A,FALSE,"SUNSHINE";#N/A,#N/A,FALSE,"EPPE ASIA";#N/A,#N/A,FALSE,"AH";#N/A,#N/A,FALSE,"SAHAYONG";#N/A,#N/A,FALSE,"KITTIMA";#N/A,#N/A,FALSE,"KITTIMA (2)";#N/A,#N/A,FALSE,"hk-rain";#N/A,#N/A,FALSE,"hk-nd";#N/A,#N/A,FALSE,"hk";#N/A,#N/A,FALSE,"hk-ckp";#N/A,#N/A,FALSE,"hk-g.pack";#N/A,#N/A,FALSE,"rtkp";#N/A,#N/A,FALSE,"pc.printing"}</definedName>
    <definedName name="wrn.ASSDEPART2.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BALANCE." hidden="1">{"balance",#N/A,FALSE,"BALANCE"}</definedName>
    <definedName name="wrn.cashflow." hidden="1">{"cashflow",#N/A,FALSE,"CASHFLOW "}</definedName>
    <definedName name="wrn.COST._.REPORT." hidden="1">{#N/A,#N/A,FALSE,"ACVPM_12";#N/A,#N/A,FALSE,"ACCON_12";#N/A,#N/A,FALSE,"VARI_12"}</definedName>
    <definedName name="wrn.dep12." hidden="1">{#N/A,#N/A,FALSE,"PM1";#N/A,#N/A,FALSE,"PM2";#N/A,#N/A,FALSE,"PM3";#N/A,#N/A,FALSE,"PM4";#N/A,#N/A,FALSE,"PM5";#N/A,#N/A,FALSE,"PM6";#N/A,#N/A,FALSE,"CM1"}</definedName>
    <definedName name="wrn.FIX." hidden="1">{#N/A,#N/A,FALSE,"TL";#N/A,#N/A,FALSE,"KK";#N/A,#N/A,FALSE,"TS";#N/A,#N/A,FALSE,"KW";#N/A,#N/A,FALSE,"LP";#N/A,#N/A,FALSE,"DC"}</definedName>
    <definedName name="wrn.FURDEPART2.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hilight1." hidden="1">{"hilight1",#N/A,FALSE,"HILIGHT1"}</definedName>
    <definedName name="wrn.hilight2." hidden="1">{"hilight2",#N/A,FALSE,"HILIGHT2"}</definedName>
    <definedName name="wrn.hilight3." hidden="1">{"hilight3",#N/A,FALSE,"HILIGHT3"}</definedName>
    <definedName name="wrn.income." hidden="1">{"income",#N/A,FALSE,"INCOME"}</definedName>
    <definedName name="wrn.index." hidden="1">{"index",#N/A,FALSE,"INDEX"}</definedName>
    <definedName name="wrn.MONTHLY.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PMDEPAER2.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REPORT_EST." hidden="1">{"PRINT_EST",#N/A,FALSE,"ESTMON"}</definedName>
    <definedName name="wrn.rev_sale._.report." hidden="1">{"revsale",#N/A,FALSE,"REV-ยุพดี"}</definedName>
    <definedName name="wrn.revable." hidden="1">{"revable",#N/A,FALSE,"REVABLE"}</definedName>
    <definedName name="wrn.RLDEPART2.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sales._.report." hidden="1">{"sales",#N/A,FALSE,"SALES"}</definedName>
    <definedName name="wrn.TUIVARINCE." hidden="1">{"AMT",#N/A,FALSE,"DW";"PER",#N/A,FALSE,"DW";"AMT",#N/A,FALSE,"WR";"PER",#N/A,FALSE,"WR";"AMT",#N/A,FALSE,"WT";"PER",#N/A,FALSE,"WT";"FG",#N/A,FALSE,"PB";"PER",#N/A,FALSE,"PB";"AMT",#N/A,FALSE,"PK";"PER",#N/A,FALSE,"PK"}</definedName>
    <definedName name="ww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yj" hidden="1">{"hilight2",#N/A,FALSE,"HILIGHT2"}</definedName>
    <definedName name="z" hidden="1">{"level1",#N/A,FALSE,"1_LEV";"LEVEL1",#N/A,FALSE,"1_LEV"}</definedName>
    <definedName name="zx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zz" hidden="1">{"cashflow",#N/A,FALSE,"CASHFLOW "}</definedName>
    <definedName name="zzz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ก" hidden="1">{"index",#N/A,FALSE,"INDEX"}</definedName>
    <definedName name="กกกกกก" hidden="1">{"PRINT_EST",#N/A,FALSE,"ESTMON"}</definedName>
    <definedName name="งบลงทุน50" hidden="1">{"cashflow",#N/A,FALSE,"CASHFLOW "}</definedName>
    <definedName name="ชัยเจริญมารีน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ฏฏ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ะฟรส" hidden="1">{#N/A,#N/A,FALSE,"PM1";#N/A,#N/A,FALSE,"PM2";#N/A,#N/A,FALSE,"PM3";#N/A,#N/A,FALSE,"PM4";#N/A,#N/A,FALSE,"PM5";#N/A,#N/A,FALSE,"PM6";#N/A,#N/A,FALSE,"CM1"}</definedName>
    <definedName name="พ.ค." hidden="1">{"'ตัวอย่าง'!$A$1:$O$21"}</definedName>
    <definedName name="พด" hidden="1">{"'ตัวอย่าง'!$A$1:$O$21"}</definedName>
    <definedName name="พฤษภาคม" hidden="1">{"'ตัวอย่าง'!$A$1:$O$21"}</definedName>
    <definedName name="ฟ" hidden="1">{"hilight2",#N/A,FALSE,"HILIGHT2"}</definedName>
    <definedName name="ฟฟ" hidden="1">{"cashflow",#N/A,FALSE,"CASHFLOW "}</definedName>
    <definedName name="ฟภ" hidden="1">{"index",#N/A,FALSE,"INDEX"}</definedName>
    <definedName name="ฟหด" hidden="1">{"'ตัวอย่าง'!$A$1:$O$21"}</definedName>
    <definedName name="ฟำ" hidden="1">{"'ตัวอย่าง'!$A$1:$O$21"}</definedName>
    <definedName name="ฟำดฟำ" hidden="1">{"'ตัวอย่าง'!$A$1:$O$21"}</definedName>
    <definedName name="เม.ย" hidden="1">{"'ตัวอย่าง'!$A$1:$O$21"}</definedName>
    <definedName name="เมษายน" hidden="1">{"'ตัวอย่าง'!$A$1:$O$21"}</definedName>
    <definedName name="เมษายน๑" hidden="1">{"'ตัวอย่าง'!$A$1:$O$21"}</definedName>
    <definedName name="ศูนย์พัฒนา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0" i="5" l="1"/>
  <c r="AD20" i="5"/>
  <c r="AG20" i="5" s="1"/>
  <c r="AC20" i="5"/>
  <c r="AB20" i="5"/>
  <c r="AF20" i="5" s="1"/>
  <c r="AH20" i="5" s="1"/>
  <c r="AA20" i="5"/>
  <c r="Z20" i="5"/>
  <c r="Y20" i="5"/>
  <c r="X20" i="5"/>
  <c r="W20" i="5"/>
  <c r="V20" i="5"/>
  <c r="U20" i="5"/>
  <c r="T20" i="5"/>
  <c r="S20" i="5"/>
  <c r="R20" i="5"/>
  <c r="Q20" i="5"/>
  <c r="P20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AE14" i="5"/>
  <c r="AD14" i="5"/>
  <c r="AG14" i="5" s="1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AE13" i="5"/>
  <c r="AD13" i="5"/>
  <c r="AC13" i="5"/>
  <c r="AB13" i="5"/>
  <c r="AF13" i="5" s="1"/>
  <c r="AA13" i="5"/>
  <c r="Z13" i="5"/>
  <c r="Y13" i="5"/>
  <c r="X13" i="5"/>
  <c r="W13" i="5"/>
  <c r="V13" i="5"/>
  <c r="U13" i="5"/>
  <c r="T13" i="5"/>
  <c r="S13" i="5"/>
  <c r="R13" i="5"/>
  <c r="Q13" i="5"/>
  <c r="P13" i="5"/>
  <c r="AE12" i="5"/>
  <c r="AD12" i="5"/>
  <c r="AG12" i="5" s="1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AA5" i="5"/>
  <c r="AE5" i="5" s="1"/>
  <c r="AG5" i="5" s="1"/>
  <c r="AH5" i="5" s="1"/>
  <c r="Y5" i="5"/>
  <c r="X5" i="5"/>
  <c r="AD5" i="5" s="1"/>
  <c r="W5" i="5"/>
  <c r="V5" i="5"/>
  <c r="U5" i="5"/>
  <c r="AC5" i="5" s="1"/>
  <c r="AF5" i="5" s="1"/>
  <c r="T5" i="5"/>
  <c r="S5" i="5"/>
  <c r="R5" i="5"/>
  <c r="AB5" i="5" s="1"/>
  <c r="Q5" i="5"/>
  <c r="P5" i="5"/>
  <c r="N5" i="5"/>
  <c r="Z5" i="5" s="1"/>
  <c r="AA4" i="5"/>
  <c r="AE4" i="5" s="1"/>
  <c r="AG4" i="5" s="1"/>
  <c r="AH4" i="5" s="1"/>
  <c r="Y4" i="5"/>
  <c r="X4" i="5"/>
  <c r="AD4" i="5" s="1"/>
  <c r="W4" i="5"/>
  <c r="V4" i="5"/>
  <c r="U4" i="5"/>
  <c r="AC4" i="5" s="1"/>
  <c r="AF4" i="5" s="1"/>
  <c r="T4" i="5"/>
  <c r="S4" i="5"/>
  <c r="R4" i="5"/>
  <c r="AB4" i="5" s="1"/>
  <c r="Q4" i="5"/>
  <c r="P4" i="5"/>
  <c r="N4" i="5"/>
  <c r="O3" i="5"/>
  <c r="AA3" i="5" s="1"/>
  <c r="N3" i="5"/>
  <c r="Z3" i="5" s="1"/>
  <c r="M3" i="5"/>
  <c r="Y3" i="5" s="1"/>
  <c r="Y6" i="5" s="1"/>
  <c r="L3" i="5"/>
  <c r="X3" i="5" s="1"/>
  <c r="K3" i="5"/>
  <c r="J3" i="5"/>
  <c r="J6" i="5" s="1"/>
  <c r="I3" i="5"/>
  <c r="U3" i="5" s="1"/>
  <c r="H3" i="5"/>
  <c r="T3" i="5" s="1"/>
  <c r="G3" i="5"/>
  <c r="G6" i="5" s="1"/>
  <c r="F3" i="5"/>
  <c r="F6" i="5" s="1"/>
  <c r="E3" i="5"/>
  <c r="Q3" i="5" s="1"/>
  <c r="Q6" i="5" s="1"/>
  <c r="D3" i="5"/>
  <c r="P3" i="5" s="1"/>
  <c r="C3" i="5"/>
  <c r="C6" i="5" s="1"/>
  <c r="AE42" i="4"/>
  <c r="AD42" i="4"/>
  <c r="AG42" i="4" s="1"/>
  <c r="AC42" i="4"/>
  <c r="AB42" i="4"/>
  <c r="AF42" i="4" s="1"/>
  <c r="AH42" i="4" s="1"/>
  <c r="AA42" i="4"/>
  <c r="Z42" i="4"/>
  <c r="Y42" i="4"/>
  <c r="X42" i="4"/>
  <c r="W42" i="4"/>
  <c r="V42" i="4"/>
  <c r="U42" i="4"/>
  <c r="T42" i="4"/>
  <c r="S42" i="4"/>
  <c r="R42" i="4"/>
  <c r="Q42" i="4"/>
  <c r="P42" i="4"/>
  <c r="AE41" i="4"/>
  <c r="AD41" i="4"/>
  <c r="AG41" i="4" s="1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AE40" i="4"/>
  <c r="AD40" i="4"/>
  <c r="AC40" i="4"/>
  <c r="AB40" i="4"/>
  <c r="AF40" i="4" s="1"/>
  <c r="AA40" i="4"/>
  <c r="Z40" i="4"/>
  <c r="Y40" i="4"/>
  <c r="X40" i="4"/>
  <c r="W40" i="4"/>
  <c r="V40" i="4"/>
  <c r="U40" i="4"/>
  <c r="T40" i="4"/>
  <c r="S40" i="4"/>
  <c r="R40" i="4"/>
  <c r="Q40" i="4"/>
  <c r="P40" i="4"/>
  <c r="AE39" i="4"/>
  <c r="AD39" i="4"/>
  <c r="AG39" i="4" s="1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AE38" i="4"/>
  <c r="AD38" i="4"/>
  <c r="AG38" i="4" s="1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AE37" i="4"/>
  <c r="AD37" i="4"/>
  <c r="AG37" i="4" s="1"/>
  <c r="AC37" i="4"/>
  <c r="AB37" i="4"/>
  <c r="AF37" i="4" s="1"/>
  <c r="AA37" i="4"/>
  <c r="Z37" i="4"/>
  <c r="Y37" i="4"/>
  <c r="X37" i="4"/>
  <c r="W37" i="4"/>
  <c r="V37" i="4"/>
  <c r="U37" i="4"/>
  <c r="T37" i="4"/>
  <c r="S37" i="4"/>
  <c r="R37" i="4"/>
  <c r="Q37" i="4"/>
  <c r="P37" i="4"/>
  <c r="AE36" i="4"/>
  <c r="AD36" i="4"/>
  <c r="AG36" i="4" s="1"/>
  <c r="AC36" i="4"/>
  <c r="AB36" i="4"/>
  <c r="AF36" i="4" s="1"/>
  <c r="AA36" i="4"/>
  <c r="Z36" i="4"/>
  <c r="Y36" i="4"/>
  <c r="X36" i="4"/>
  <c r="W36" i="4"/>
  <c r="V36" i="4"/>
  <c r="U36" i="4"/>
  <c r="T36" i="4"/>
  <c r="S36" i="4"/>
  <c r="R36" i="4"/>
  <c r="Q36" i="4"/>
  <c r="P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AE34" i="4"/>
  <c r="AD34" i="4"/>
  <c r="AG34" i="4" s="1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AE33" i="4"/>
  <c r="AD33" i="4"/>
  <c r="AG33" i="4" s="1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AE32" i="4"/>
  <c r="AD32" i="4"/>
  <c r="AG32" i="4" s="1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AE31" i="4"/>
  <c r="AD31" i="4"/>
  <c r="AG31" i="4" s="1"/>
  <c r="AC31" i="4"/>
  <c r="AB31" i="4"/>
  <c r="AF31" i="4" s="1"/>
  <c r="AA31" i="4"/>
  <c r="Z31" i="4"/>
  <c r="Y31" i="4"/>
  <c r="X31" i="4"/>
  <c r="W31" i="4"/>
  <c r="V31" i="4"/>
  <c r="U31" i="4"/>
  <c r="T31" i="4"/>
  <c r="S31" i="4"/>
  <c r="R31" i="4"/>
  <c r="Q31" i="4"/>
  <c r="P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AE29" i="4"/>
  <c r="AD29" i="4"/>
  <c r="AC29" i="4"/>
  <c r="AB29" i="4"/>
  <c r="AF29" i="4" s="1"/>
  <c r="AA29" i="4"/>
  <c r="Z29" i="4"/>
  <c r="Y29" i="4"/>
  <c r="X29" i="4"/>
  <c r="W29" i="4"/>
  <c r="V29" i="4"/>
  <c r="U29" i="4"/>
  <c r="T29" i="4"/>
  <c r="S29" i="4"/>
  <c r="R29" i="4"/>
  <c r="Q29" i="4"/>
  <c r="P29" i="4"/>
  <c r="O27" i="4"/>
  <c r="O13" i="4" s="1"/>
  <c r="L27" i="4"/>
  <c r="L13" i="4" s="1"/>
  <c r="AC28" i="4"/>
  <c r="N27" i="4"/>
  <c r="N13" i="4" s="1"/>
  <c r="M27" i="4"/>
  <c r="M13" i="4" s="1"/>
  <c r="K27" i="4"/>
  <c r="K13" i="4" s="1"/>
  <c r="I27" i="4"/>
  <c r="I13" i="4" s="1"/>
  <c r="H27" i="4"/>
  <c r="H13" i="4" s="1"/>
  <c r="F27" i="4"/>
  <c r="F13" i="4" s="1"/>
  <c r="E27" i="4"/>
  <c r="E13" i="4" s="1"/>
  <c r="AE20" i="4"/>
  <c r="AD20" i="4"/>
  <c r="AC20" i="4"/>
  <c r="AB20" i="4"/>
  <c r="AF20" i="4" s="1"/>
  <c r="AA20" i="4"/>
  <c r="Z20" i="4"/>
  <c r="Y20" i="4"/>
  <c r="X20" i="4"/>
  <c r="W20" i="4"/>
  <c r="V20" i="4"/>
  <c r="U20" i="4"/>
  <c r="T20" i="4"/>
  <c r="S20" i="4"/>
  <c r="R20" i="4"/>
  <c r="Q20" i="4"/>
  <c r="P20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E12" i="4"/>
  <c r="AD12" i="4"/>
  <c r="AG12" i="4" s="1"/>
  <c r="AC12" i="4"/>
  <c r="AB12" i="4"/>
  <c r="AF12" i="4" s="1"/>
  <c r="AA12" i="4"/>
  <c r="Z12" i="4"/>
  <c r="Y12" i="4"/>
  <c r="X12" i="4"/>
  <c r="W12" i="4"/>
  <c r="V12" i="4"/>
  <c r="U12" i="4"/>
  <c r="T12" i="4"/>
  <c r="S12" i="4"/>
  <c r="R12" i="4"/>
  <c r="Q12" i="4"/>
  <c r="P12" i="4"/>
  <c r="G19" i="4"/>
  <c r="D19" i="4"/>
  <c r="P19" i="4" s="1"/>
  <c r="O5" i="4"/>
  <c r="AA5" i="4" s="1"/>
  <c r="AE5" i="4" s="1"/>
  <c r="AG5" i="4" s="1"/>
  <c r="AH5" i="4" s="1"/>
  <c r="N5" i="4"/>
  <c r="Z5" i="4" s="1"/>
  <c r="M5" i="4"/>
  <c r="Y5" i="4" s="1"/>
  <c r="L5" i="4"/>
  <c r="X5" i="4" s="1"/>
  <c r="AD5" i="4" s="1"/>
  <c r="K5" i="4"/>
  <c r="W5" i="4" s="1"/>
  <c r="J5" i="4"/>
  <c r="V5" i="4" s="1"/>
  <c r="I5" i="4"/>
  <c r="U5" i="4" s="1"/>
  <c r="AC5" i="4" s="1"/>
  <c r="AF5" i="4" s="1"/>
  <c r="H5" i="4"/>
  <c r="T5" i="4" s="1"/>
  <c r="G5" i="4"/>
  <c r="S5" i="4" s="1"/>
  <c r="F5" i="4"/>
  <c r="R5" i="4" s="1"/>
  <c r="AB5" i="4" s="1"/>
  <c r="E5" i="4"/>
  <c r="Q5" i="4" s="1"/>
  <c r="D5" i="4"/>
  <c r="P5" i="4" s="1"/>
  <c r="C5" i="4"/>
  <c r="O4" i="4"/>
  <c r="AA4" i="4" s="1"/>
  <c r="AE4" i="4" s="1"/>
  <c r="AG4" i="4" s="1"/>
  <c r="AH4" i="4" s="1"/>
  <c r="N4" i="4"/>
  <c r="Z4" i="4" s="1"/>
  <c r="M4" i="4"/>
  <c r="Y4" i="4" s="1"/>
  <c r="L4" i="4"/>
  <c r="X4" i="4" s="1"/>
  <c r="AD4" i="4" s="1"/>
  <c r="K4" i="4"/>
  <c r="W4" i="4" s="1"/>
  <c r="J4" i="4"/>
  <c r="V4" i="4" s="1"/>
  <c r="I4" i="4"/>
  <c r="U4" i="4" s="1"/>
  <c r="AC4" i="4" s="1"/>
  <c r="AF4" i="4" s="1"/>
  <c r="H4" i="4"/>
  <c r="T4" i="4" s="1"/>
  <c r="G4" i="4"/>
  <c r="S4" i="4" s="1"/>
  <c r="F4" i="4"/>
  <c r="R4" i="4" s="1"/>
  <c r="AB4" i="4" s="1"/>
  <c r="E4" i="4"/>
  <c r="Q4" i="4" s="1"/>
  <c r="D4" i="4"/>
  <c r="P4" i="4" s="1"/>
  <c r="C4" i="4"/>
  <c r="O3" i="4"/>
  <c r="AA3" i="4" s="1"/>
  <c r="N3" i="4"/>
  <c r="Z3" i="4" s="1"/>
  <c r="M3" i="4"/>
  <c r="Y3" i="4" s="1"/>
  <c r="L3" i="4"/>
  <c r="X3" i="4" s="1"/>
  <c r="K3" i="4"/>
  <c r="W3" i="4" s="1"/>
  <c r="J3" i="4"/>
  <c r="I3" i="4"/>
  <c r="H3" i="4"/>
  <c r="G3" i="4"/>
  <c r="F3" i="4"/>
  <c r="R3" i="4" s="1"/>
  <c r="AB3" i="4" s="1"/>
  <c r="E3" i="4"/>
  <c r="Q3" i="4" s="1"/>
  <c r="D3" i="4"/>
  <c r="P3" i="4" s="1"/>
  <c r="C3" i="4"/>
  <c r="AG20" i="4" l="1"/>
  <c r="AF32" i="4"/>
  <c r="AF34" i="4"/>
  <c r="AH34" i="4" s="1"/>
  <c r="AG35" i="4"/>
  <c r="AH37" i="4"/>
  <c r="AF39" i="4"/>
  <c r="AH39" i="4" s="1"/>
  <c r="AF41" i="4"/>
  <c r="AF12" i="5"/>
  <c r="AH12" i="5" s="1"/>
  <c r="AH31" i="4"/>
  <c r="AF33" i="4"/>
  <c r="AH33" i="4" s="1"/>
  <c r="AH12" i="4"/>
  <c r="AG40" i="4"/>
  <c r="AH40" i="4" s="1"/>
  <c r="AH41" i="4"/>
  <c r="P6" i="5"/>
  <c r="P8" i="5" s="1"/>
  <c r="X6" i="5"/>
  <c r="X8" i="5" s="1"/>
  <c r="AH36" i="4"/>
  <c r="AF30" i="4"/>
  <c r="AF35" i="4"/>
  <c r="AH35" i="4" s="1"/>
  <c r="AG30" i="4"/>
  <c r="AF38" i="4"/>
  <c r="AH38" i="4" s="1"/>
  <c r="T6" i="5"/>
  <c r="AG13" i="5"/>
  <c r="AF14" i="5"/>
  <c r="AH14" i="5" s="1"/>
  <c r="G6" i="4"/>
  <c r="I6" i="4"/>
  <c r="J6" i="4"/>
  <c r="C6" i="4"/>
  <c r="H6" i="4"/>
  <c r="V3" i="5"/>
  <c r="V6" i="5" s="1"/>
  <c r="AA6" i="5"/>
  <c r="AE3" i="5"/>
  <c r="AG3" i="5" s="1"/>
  <c r="AH3" i="5" s="1"/>
  <c r="AH6" i="5" s="1"/>
  <c r="AH8" i="5" s="1"/>
  <c r="T3" i="4"/>
  <c r="T6" i="4" s="1"/>
  <c r="R3" i="5"/>
  <c r="H6" i="5"/>
  <c r="H8" i="5" s="1"/>
  <c r="U3" i="4"/>
  <c r="AC3" i="4" s="1"/>
  <c r="AF3" i="4" s="1"/>
  <c r="AF6" i="4" s="1"/>
  <c r="S3" i="5"/>
  <c r="S6" i="5" s="1"/>
  <c r="S8" i="5" s="1"/>
  <c r="I6" i="5"/>
  <c r="J8" i="5" s="1"/>
  <c r="L6" i="5"/>
  <c r="D6" i="5"/>
  <c r="M6" i="5"/>
  <c r="K6" i="4"/>
  <c r="K8" i="4" s="1"/>
  <c r="E6" i="5"/>
  <c r="F8" i="5" s="1"/>
  <c r="O6" i="5"/>
  <c r="AE28" i="4"/>
  <c r="AE27" i="4" s="1"/>
  <c r="G27" i="4"/>
  <c r="G13" i="4" s="1"/>
  <c r="AC13" i="4" s="1"/>
  <c r="D21" i="4"/>
  <c r="P21" i="4" s="1"/>
  <c r="AE13" i="4"/>
  <c r="P11" i="4"/>
  <c r="D11" i="5"/>
  <c r="R11" i="4"/>
  <c r="W6" i="4"/>
  <c r="W8" i="4" s="1"/>
  <c r="AB6" i="4"/>
  <c r="AB8" i="4" s="1"/>
  <c r="AA6" i="4"/>
  <c r="AA8" i="4" s="1"/>
  <c r="AE3" i="4"/>
  <c r="W28" i="4"/>
  <c r="W27" i="4" s="1"/>
  <c r="V28" i="4"/>
  <c r="V27" i="4" s="1"/>
  <c r="AA28" i="4"/>
  <c r="AA27" i="4" s="1"/>
  <c r="S28" i="4"/>
  <c r="S27" i="4" s="1"/>
  <c r="Q28" i="4"/>
  <c r="Q27" i="4" s="1"/>
  <c r="Z28" i="4"/>
  <c r="Z27" i="4" s="1"/>
  <c r="X28" i="4"/>
  <c r="X27" i="4" s="1"/>
  <c r="D27" i="4"/>
  <c r="D13" i="4" s="1"/>
  <c r="Y28" i="4"/>
  <c r="Y27" i="4" s="1"/>
  <c r="T28" i="4"/>
  <c r="T27" i="4" s="1"/>
  <c r="R28" i="4"/>
  <c r="R27" i="4" s="1"/>
  <c r="V11" i="4"/>
  <c r="O6" i="4"/>
  <c r="Y8" i="5"/>
  <c r="Q8" i="5"/>
  <c r="V8" i="5"/>
  <c r="AA8" i="5"/>
  <c r="T8" i="5"/>
  <c r="K6" i="5"/>
  <c r="K8" i="5" s="1"/>
  <c r="W3" i="5"/>
  <c r="W6" i="5" s="1"/>
  <c r="W8" i="5" s="1"/>
  <c r="L6" i="4"/>
  <c r="H11" i="5"/>
  <c r="S3" i="4"/>
  <c r="S6" i="4" s="1"/>
  <c r="J19" i="4"/>
  <c r="J11" i="5"/>
  <c r="X6" i="4"/>
  <c r="X8" i="4" s="1"/>
  <c r="AD3" i="4"/>
  <c r="AD6" i="4" s="1"/>
  <c r="D6" i="4"/>
  <c r="H19" i="4"/>
  <c r="H19" i="5" s="1"/>
  <c r="P28" i="4"/>
  <c r="P27" i="4" s="1"/>
  <c r="Q6" i="4"/>
  <c r="Q8" i="4" s="1"/>
  <c r="Y6" i="4"/>
  <c r="Y8" i="4" s="1"/>
  <c r="E6" i="4"/>
  <c r="U6" i="4"/>
  <c r="U8" i="4" s="1"/>
  <c r="F11" i="5"/>
  <c r="F19" i="4"/>
  <c r="F19" i="5" s="1"/>
  <c r="S11" i="4"/>
  <c r="U28" i="4"/>
  <c r="U27" i="4" s="1"/>
  <c r="M6" i="4"/>
  <c r="P6" i="4"/>
  <c r="P8" i="4" s="1"/>
  <c r="R6" i="4"/>
  <c r="R8" i="4" s="1"/>
  <c r="Z6" i="4"/>
  <c r="Z8" i="4" s="1"/>
  <c r="G19" i="5"/>
  <c r="AB28" i="4"/>
  <c r="AH32" i="4"/>
  <c r="AD28" i="4"/>
  <c r="J27" i="4"/>
  <c r="J13" i="4" s="1"/>
  <c r="AD13" i="4" s="1"/>
  <c r="V3" i="4"/>
  <c r="V6" i="4" s="1"/>
  <c r="V8" i="4" s="1"/>
  <c r="F6" i="4"/>
  <c r="N6" i="4"/>
  <c r="I11" i="5"/>
  <c r="I19" i="4"/>
  <c r="I19" i="5" s="1"/>
  <c r="Q11" i="4"/>
  <c r="N6" i="5"/>
  <c r="O8" i="5" s="1"/>
  <c r="Z4" i="5"/>
  <c r="Z6" i="5" s="1"/>
  <c r="Z8" i="5" s="1"/>
  <c r="D19" i="5"/>
  <c r="T11" i="4"/>
  <c r="AB11" i="4"/>
  <c r="U6" i="5"/>
  <c r="U8" i="5" s="1"/>
  <c r="AC3" i="5"/>
  <c r="AH13" i="5"/>
  <c r="E19" i="4"/>
  <c r="Q19" i="4" s="1"/>
  <c r="E11" i="5"/>
  <c r="U11" i="4"/>
  <c r="AC11" i="4"/>
  <c r="AG29" i="4"/>
  <c r="AH29" i="4" s="1"/>
  <c r="G11" i="5"/>
  <c r="G21" i="4"/>
  <c r="AH20" i="4"/>
  <c r="AC27" i="4"/>
  <c r="G8" i="5"/>
  <c r="AD3" i="5"/>
  <c r="AD6" i="5" s="1"/>
  <c r="AE6" i="5" l="1"/>
  <c r="AH30" i="4"/>
  <c r="S8" i="4"/>
  <c r="J8" i="4"/>
  <c r="T8" i="4"/>
  <c r="G8" i="4"/>
  <c r="I8" i="4"/>
  <c r="I8" i="5"/>
  <c r="H8" i="4"/>
  <c r="L8" i="4"/>
  <c r="E8" i="5"/>
  <c r="E8" i="4"/>
  <c r="Q11" i="5"/>
  <c r="O8" i="4"/>
  <c r="AG6" i="5"/>
  <c r="L8" i="5"/>
  <c r="P11" i="5"/>
  <c r="AC6" i="4"/>
  <c r="AD8" i="4" s="1"/>
  <c r="R6" i="5"/>
  <c r="R8" i="5" s="1"/>
  <c r="AB3" i="5"/>
  <c r="AB6" i="5" s="1"/>
  <c r="AB8" i="5" s="1"/>
  <c r="D8" i="5"/>
  <c r="M8" i="5"/>
  <c r="R11" i="5"/>
  <c r="I21" i="4"/>
  <c r="F21" i="4"/>
  <c r="AG13" i="4"/>
  <c r="H21" i="4"/>
  <c r="E21" i="4"/>
  <c r="AF11" i="4"/>
  <c r="T19" i="4"/>
  <c r="V11" i="5"/>
  <c r="S19" i="4"/>
  <c r="J19" i="5"/>
  <c r="X13" i="4"/>
  <c r="P13" i="4"/>
  <c r="W13" i="4"/>
  <c r="AB13" i="4"/>
  <c r="AF13" i="4" s="1"/>
  <c r="T13" i="4"/>
  <c r="R13" i="4"/>
  <c r="AA13" i="4"/>
  <c r="Y13" i="4"/>
  <c r="Z13" i="4"/>
  <c r="U13" i="4"/>
  <c r="Q13" i="4"/>
  <c r="V13" i="4"/>
  <c r="S13" i="4"/>
  <c r="AE8" i="5"/>
  <c r="AC11" i="5"/>
  <c r="AF3" i="5"/>
  <c r="AF6" i="5" s="1"/>
  <c r="AC6" i="5"/>
  <c r="J21" i="4"/>
  <c r="AB11" i="5"/>
  <c r="R19" i="4"/>
  <c r="AB19" i="4"/>
  <c r="AC19" i="5"/>
  <c r="AG3" i="4"/>
  <c r="AE6" i="4"/>
  <c r="AE8" i="4" s="1"/>
  <c r="U19" i="4"/>
  <c r="AC19" i="4"/>
  <c r="D8" i="4"/>
  <c r="N8" i="4"/>
  <c r="AF8" i="4"/>
  <c r="AD27" i="4"/>
  <c r="AG28" i="4"/>
  <c r="AG27" i="4" s="1"/>
  <c r="N8" i="5"/>
  <c r="P19" i="5"/>
  <c r="S11" i="5"/>
  <c r="U11" i="5"/>
  <c r="E19" i="5"/>
  <c r="R19" i="5" s="1"/>
  <c r="V19" i="4"/>
  <c r="T11" i="5"/>
  <c r="AF28" i="4"/>
  <c r="AB27" i="4"/>
  <c r="F8" i="4"/>
  <c r="M8" i="4"/>
  <c r="AH13" i="4" l="1"/>
  <c r="AC21" i="4"/>
  <c r="AC8" i="4"/>
  <c r="R21" i="4"/>
  <c r="S21" i="4"/>
  <c r="Q21" i="4"/>
  <c r="T21" i="4"/>
  <c r="U21" i="4"/>
  <c r="AB21" i="4"/>
  <c r="AF11" i="5"/>
  <c r="AC21" i="5"/>
  <c r="AB19" i="5"/>
  <c r="AF19" i="5" s="1"/>
  <c r="AH28" i="4"/>
  <c r="AH27" i="4" s="1"/>
  <c r="AF27" i="4"/>
  <c r="P21" i="5"/>
  <c r="V19" i="5"/>
  <c r="V21" i="4"/>
  <c r="AH3" i="4"/>
  <c r="AH6" i="4" s="1"/>
  <c r="AH8" i="4" s="1"/>
  <c r="AG6" i="4"/>
  <c r="AG8" i="4" s="1"/>
  <c r="S19" i="5"/>
  <c r="AF19" i="4"/>
  <c r="AD8" i="5"/>
  <c r="AC8" i="5"/>
  <c r="T19" i="5"/>
  <c r="Q19" i="5"/>
  <c r="U19" i="5"/>
  <c r="AG8" i="5"/>
  <c r="AF8" i="5"/>
  <c r="AF21" i="4" l="1"/>
  <c r="V21" i="5"/>
  <c r="R21" i="5"/>
  <c r="T21" i="5"/>
  <c r="Q21" i="5"/>
  <c r="S21" i="5"/>
  <c r="U21" i="5"/>
  <c r="AB21" i="5"/>
  <c r="O3" i="1"/>
  <c r="O4" i="1"/>
  <c r="O5" i="1"/>
  <c r="O3" i="2"/>
  <c r="N4" i="2"/>
  <c r="N5" i="2"/>
  <c r="AF21" i="5" l="1"/>
  <c r="N3" i="2"/>
  <c r="N3" i="1"/>
  <c r="N4" i="1"/>
  <c r="N5" i="1"/>
  <c r="M3" i="2" l="1"/>
  <c r="M6" i="2" s="1"/>
  <c r="M3" i="1"/>
  <c r="M4" i="1"/>
  <c r="M5" i="1"/>
  <c r="M6" i="1" s="1"/>
  <c r="J3" i="1" l="1"/>
  <c r="J4" i="1"/>
  <c r="J5" i="1"/>
  <c r="I3" i="2"/>
  <c r="J3" i="2"/>
  <c r="H3" i="2" l="1"/>
  <c r="H3" i="1"/>
  <c r="H4" i="1"/>
  <c r="H5" i="1"/>
  <c r="G3" i="2" l="1"/>
  <c r="G3" i="1"/>
  <c r="G4" i="1"/>
  <c r="G5" i="1"/>
  <c r="D11" i="2" l="1"/>
  <c r="D19" i="1" l="1"/>
  <c r="D19" i="2" s="1"/>
  <c r="F3" i="1" l="1"/>
  <c r="F4" i="1"/>
  <c r="F5" i="1"/>
  <c r="F3" i="2"/>
  <c r="E3" i="2" l="1"/>
  <c r="E3" i="1"/>
  <c r="E4" i="1"/>
  <c r="E5" i="1"/>
  <c r="C3" i="2" l="1"/>
  <c r="D3" i="2"/>
  <c r="C5" i="1" l="1"/>
  <c r="C4" i="1"/>
  <c r="C3" i="1"/>
  <c r="D3" i="1"/>
  <c r="I3" i="1"/>
  <c r="K3" i="1"/>
  <c r="D4" i="1"/>
  <c r="I4" i="1"/>
  <c r="K4" i="1"/>
  <c r="L4" i="1"/>
  <c r="D5" i="1"/>
  <c r="I5" i="1"/>
  <c r="K5" i="1"/>
  <c r="L5" i="1"/>
  <c r="K3" i="2" l="1"/>
  <c r="L3" i="2" l="1"/>
  <c r="L3" i="1"/>
  <c r="D21" i="1" l="1"/>
  <c r="P21" i="1" l="1"/>
  <c r="AE20" i="2" l="1"/>
  <c r="AD20" i="2"/>
  <c r="AG20" i="2" s="1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P19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E14" i="2"/>
  <c r="AD14" i="2"/>
  <c r="AG14" i="2" s="1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AE13" i="2"/>
  <c r="AD13" i="2"/>
  <c r="AG13" i="2" s="1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P11" i="2"/>
  <c r="D6" i="2"/>
  <c r="C6" i="2"/>
  <c r="AA5" i="2"/>
  <c r="AE5" i="2" s="1"/>
  <c r="AG5" i="2" s="1"/>
  <c r="AH5" i="2" s="1"/>
  <c r="Z5" i="2"/>
  <c r="Y5" i="2"/>
  <c r="X5" i="2"/>
  <c r="AD5" i="2" s="1"/>
  <c r="W5" i="2"/>
  <c r="V5" i="2"/>
  <c r="U5" i="2"/>
  <c r="AC5" i="2" s="1"/>
  <c r="AF5" i="2" s="1"/>
  <c r="T5" i="2"/>
  <c r="S5" i="2"/>
  <c r="R5" i="2"/>
  <c r="AB5" i="2" s="1"/>
  <c r="Q5" i="2"/>
  <c r="P5" i="2"/>
  <c r="AA4" i="2"/>
  <c r="AE4" i="2" s="1"/>
  <c r="AG4" i="2" s="1"/>
  <c r="AH4" i="2" s="1"/>
  <c r="Z4" i="2"/>
  <c r="Y4" i="2"/>
  <c r="X4" i="2"/>
  <c r="AD4" i="2" s="1"/>
  <c r="W4" i="2"/>
  <c r="V4" i="2"/>
  <c r="U4" i="2"/>
  <c r="AC4" i="2" s="1"/>
  <c r="AF4" i="2" s="1"/>
  <c r="T4" i="2"/>
  <c r="S4" i="2"/>
  <c r="R4" i="2"/>
  <c r="AB4" i="2" s="1"/>
  <c r="Q4" i="2"/>
  <c r="P4" i="2"/>
  <c r="R3" i="2"/>
  <c r="Q3" i="2"/>
  <c r="F6" i="2"/>
  <c r="E6" i="2"/>
  <c r="P3" i="2"/>
  <c r="P6" i="2" s="1"/>
  <c r="AE42" i="1"/>
  <c r="AD42" i="1"/>
  <c r="AC42" i="1"/>
  <c r="AB42" i="1"/>
  <c r="AF42" i="1" s="1"/>
  <c r="AA42" i="1"/>
  <c r="Z42" i="1"/>
  <c r="Y42" i="1"/>
  <c r="X42" i="1"/>
  <c r="W42" i="1"/>
  <c r="V42" i="1"/>
  <c r="U42" i="1"/>
  <c r="T42" i="1"/>
  <c r="S42" i="1"/>
  <c r="R42" i="1"/>
  <c r="Q42" i="1"/>
  <c r="P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E40" i="1"/>
  <c r="AD40" i="1"/>
  <c r="AG40" i="1" s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AE38" i="1"/>
  <c r="AD38" i="1"/>
  <c r="AG38" i="1" s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E36" i="1"/>
  <c r="AD36" i="1"/>
  <c r="AG36" i="1" s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E35" i="1"/>
  <c r="AD35" i="1"/>
  <c r="AG35" i="1" s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AE34" i="1"/>
  <c r="AD34" i="1"/>
  <c r="AG34" i="1" s="1"/>
  <c r="AC34" i="1"/>
  <c r="AB34" i="1"/>
  <c r="AF34" i="1" s="1"/>
  <c r="AA34" i="1"/>
  <c r="Z34" i="1"/>
  <c r="Y34" i="1"/>
  <c r="X34" i="1"/>
  <c r="W34" i="1"/>
  <c r="V34" i="1"/>
  <c r="U34" i="1"/>
  <c r="T34" i="1"/>
  <c r="S34" i="1"/>
  <c r="R34" i="1"/>
  <c r="Q34" i="1"/>
  <c r="P34" i="1"/>
  <c r="AE33" i="1"/>
  <c r="AD33" i="1"/>
  <c r="AC33" i="1"/>
  <c r="AB33" i="1"/>
  <c r="AF33" i="1" s="1"/>
  <c r="AA33" i="1"/>
  <c r="Z33" i="1"/>
  <c r="Y33" i="1"/>
  <c r="X33" i="1"/>
  <c r="W33" i="1"/>
  <c r="V33" i="1"/>
  <c r="U33" i="1"/>
  <c r="T33" i="1"/>
  <c r="S33" i="1"/>
  <c r="R33" i="1"/>
  <c r="Q33" i="1"/>
  <c r="P33" i="1"/>
  <c r="AE32" i="1"/>
  <c r="AD32" i="1"/>
  <c r="AC32" i="1"/>
  <c r="AB32" i="1"/>
  <c r="AF32" i="1" s="1"/>
  <c r="AA32" i="1"/>
  <c r="Z32" i="1"/>
  <c r="Y32" i="1"/>
  <c r="X32" i="1"/>
  <c r="W32" i="1"/>
  <c r="V32" i="1"/>
  <c r="U32" i="1"/>
  <c r="T32" i="1"/>
  <c r="S32" i="1"/>
  <c r="R32" i="1"/>
  <c r="Q32" i="1"/>
  <c r="P32" i="1"/>
  <c r="AE31" i="1"/>
  <c r="AD31" i="1"/>
  <c r="AG31" i="1" s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E30" i="1"/>
  <c r="AD30" i="1"/>
  <c r="AG30" i="1" s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P19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E12" i="1"/>
  <c r="AD12" i="1"/>
  <c r="AG12" i="1" s="1"/>
  <c r="AC12" i="1"/>
  <c r="AB12" i="1"/>
  <c r="AF12" i="1" s="1"/>
  <c r="AA12" i="1"/>
  <c r="Z12" i="1"/>
  <c r="Y12" i="1"/>
  <c r="X12" i="1"/>
  <c r="W12" i="1"/>
  <c r="V12" i="1"/>
  <c r="U12" i="1"/>
  <c r="T12" i="1"/>
  <c r="S12" i="1"/>
  <c r="R12" i="1"/>
  <c r="Q12" i="1"/>
  <c r="P12" i="1"/>
  <c r="P11" i="1"/>
  <c r="F6" i="1"/>
  <c r="E6" i="1"/>
  <c r="D6" i="1"/>
  <c r="C6" i="1"/>
  <c r="S5" i="1"/>
  <c r="R5" i="1"/>
  <c r="AB5" i="1" s="1"/>
  <c r="Q5" i="1"/>
  <c r="P5" i="1"/>
  <c r="G6" i="1"/>
  <c r="R4" i="1"/>
  <c r="AB4" i="1" s="1"/>
  <c r="Q4" i="1"/>
  <c r="P4" i="1"/>
  <c r="S4" i="1"/>
  <c r="S3" i="1"/>
  <c r="R3" i="1"/>
  <c r="Q3" i="1"/>
  <c r="P3" i="1"/>
  <c r="AF37" i="1" l="1"/>
  <c r="AG42" i="1"/>
  <c r="AF12" i="2"/>
  <c r="AF29" i="1"/>
  <c r="AF36" i="1"/>
  <c r="AH36" i="1" s="1"/>
  <c r="Q6" i="2"/>
  <c r="AF20" i="2"/>
  <c r="AH20" i="2" s="1"/>
  <c r="AG41" i="1"/>
  <c r="AG33" i="1"/>
  <c r="AH33" i="1" s="1"/>
  <c r="AG37" i="1"/>
  <c r="AH37" i="1" s="1"/>
  <c r="AF14" i="2"/>
  <c r="AH14" i="2" s="1"/>
  <c r="AF31" i="1"/>
  <c r="AH31" i="1" s="1"/>
  <c r="AG39" i="1"/>
  <c r="AG20" i="1"/>
  <c r="AG29" i="1"/>
  <c r="AG32" i="1"/>
  <c r="AH32" i="1" s="1"/>
  <c r="AF35" i="1"/>
  <c r="AF39" i="1"/>
  <c r="AF40" i="1"/>
  <c r="AH40" i="1" s="1"/>
  <c r="AF41" i="1"/>
  <c r="AF13" i="2"/>
  <c r="AH13" i="2" s="1"/>
  <c r="G8" i="1"/>
  <c r="E8" i="2"/>
  <c r="F8" i="1"/>
  <c r="R6" i="1"/>
  <c r="R8" i="1" s="1"/>
  <c r="P6" i="1"/>
  <c r="P8" i="1" s="1"/>
  <c r="S6" i="1"/>
  <c r="S8" i="1" s="1"/>
  <c r="AF20" i="1"/>
  <c r="E8" i="1"/>
  <c r="Q6" i="1"/>
  <c r="Q8" i="1" s="1"/>
  <c r="AH12" i="1"/>
  <c r="AH29" i="1"/>
  <c r="G6" i="2"/>
  <c r="S3" i="2"/>
  <c r="S6" i="2" s="1"/>
  <c r="S8" i="2" s="1"/>
  <c r="AB3" i="1"/>
  <c r="AB6" i="1" s="1"/>
  <c r="D8" i="1"/>
  <c r="Q8" i="2"/>
  <c r="P8" i="2"/>
  <c r="AH35" i="1"/>
  <c r="AF30" i="1"/>
  <c r="AH30" i="1" s="1"/>
  <c r="AH34" i="1"/>
  <c r="AB3" i="2"/>
  <c r="AB6" i="2" s="1"/>
  <c r="R6" i="2"/>
  <c r="R8" i="2" s="1"/>
  <c r="AF38" i="1"/>
  <c r="AH38" i="1" s="1"/>
  <c r="AH42" i="1"/>
  <c r="F8" i="2"/>
  <c r="D8" i="2"/>
  <c r="AG12" i="2"/>
  <c r="AH12" i="2" s="1"/>
  <c r="AH20" i="1" l="1"/>
  <c r="AH41" i="1"/>
  <c r="AH39" i="1"/>
  <c r="AB8" i="1"/>
  <c r="AB8" i="2"/>
  <c r="G8" i="2"/>
  <c r="T4" i="1" l="1"/>
  <c r="T3" i="1" l="1"/>
  <c r="H6" i="2" l="1"/>
  <c r="H8" i="2" s="1"/>
  <c r="T3" i="2"/>
  <c r="T6" i="2" s="1"/>
  <c r="T8" i="2" s="1"/>
  <c r="V5" i="1" l="1"/>
  <c r="X5" i="1"/>
  <c r="AD5" i="1" s="1"/>
  <c r="Z5" i="1"/>
  <c r="W5" i="1"/>
  <c r="U5" i="1"/>
  <c r="AC5" i="1" s="1"/>
  <c r="AF5" i="1" s="1"/>
  <c r="Y5" i="1"/>
  <c r="X4" i="1" l="1"/>
  <c r="AD4" i="1" s="1"/>
  <c r="AA5" i="1"/>
  <c r="AE5" i="1" s="1"/>
  <c r="AG5" i="1" s="1"/>
  <c r="AH5" i="1" s="1"/>
  <c r="W4" i="1"/>
  <c r="Y4" i="1"/>
  <c r="Z4" i="1"/>
  <c r="T5" i="1"/>
  <c r="T6" i="1" s="1"/>
  <c r="T8" i="1" s="1"/>
  <c r="H6" i="1"/>
  <c r="H8" i="1" s="1"/>
  <c r="U4" i="1"/>
  <c r="AC4" i="1" s="1"/>
  <c r="AF4" i="1" s="1"/>
  <c r="V4" i="1"/>
  <c r="AA4" i="1"/>
  <c r="AE4" i="1" s="1"/>
  <c r="AG4" i="1" s="1"/>
  <c r="AH4" i="1" s="1"/>
  <c r="I6" i="2" l="1"/>
  <c r="I8" i="2" s="1"/>
  <c r="U3" i="2"/>
  <c r="I6" i="1"/>
  <c r="U3" i="1"/>
  <c r="U6" i="1" l="1"/>
  <c r="U8" i="1" s="1"/>
  <c r="AC3" i="1"/>
  <c r="I8" i="1"/>
  <c r="AC3" i="2"/>
  <c r="U6" i="2"/>
  <c r="U8" i="2" s="1"/>
  <c r="V3" i="2"/>
  <c r="V6" i="2" s="1"/>
  <c r="V8" i="2" s="1"/>
  <c r="J6" i="2"/>
  <c r="V3" i="1"/>
  <c r="V6" i="1" s="1"/>
  <c r="V8" i="1" s="1"/>
  <c r="J6" i="1"/>
  <c r="J8" i="1" s="1"/>
  <c r="W3" i="1" l="1"/>
  <c r="W6" i="1" s="1"/>
  <c r="W8" i="1" s="1"/>
  <c r="K6" i="1"/>
  <c r="K8" i="1" s="1"/>
  <c r="W3" i="2"/>
  <c r="W6" i="2" s="1"/>
  <c r="W8" i="2" s="1"/>
  <c r="K6" i="2"/>
  <c r="AC6" i="2"/>
  <c r="AF3" i="2"/>
  <c r="AF6" i="2" s="1"/>
  <c r="AF8" i="2" s="1"/>
  <c r="J8" i="2"/>
  <c r="AC6" i="1"/>
  <c r="AF3" i="1"/>
  <c r="AF6" i="1" s="1"/>
  <c r="AF8" i="1" s="1"/>
  <c r="L6" i="2" l="1"/>
  <c r="L8" i="2" s="1"/>
  <c r="X3" i="2"/>
  <c r="X3" i="1"/>
  <c r="L6" i="1"/>
  <c r="AC8" i="2"/>
  <c r="AC8" i="1"/>
  <c r="K8" i="2"/>
  <c r="L8" i="1" l="1"/>
  <c r="Y3" i="1"/>
  <c r="Y6" i="1" s="1"/>
  <c r="Y8" i="1" s="1"/>
  <c r="M8" i="1"/>
  <c r="Y3" i="2"/>
  <c r="Y6" i="2" s="1"/>
  <c r="Y8" i="2" s="1"/>
  <c r="AD3" i="1"/>
  <c r="AD6" i="1" s="1"/>
  <c r="AD8" i="1" s="1"/>
  <c r="X6" i="1"/>
  <c r="X8" i="1" s="1"/>
  <c r="X6" i="2"/>
  <c r="X8" i="2" s="1"/>
  <c r="AD3" i="2"/>
  <c r="AD6" i="2" s="1"/>
  <c r="AD8" i="2" s="1"/>
  <c r="M8" i="2" l="1"/>
  <c r="N6" i="2"/>
  <c r="N8" i="2" s="1"/>
  <c r="Z3" i="2"/>
  <c r="Z6" i="2" s="1"/>
  <c r="Z8" i="2" s="1"/>
  <c r="N6" i="1"/>
  <c r="N8" i="1" s="1"/>
  <c r="Z3" i="1"/>
  <c r="Z6" i="1" s="1"/>
  <c r="Z8" i="1" s="1"/>
  <c r="AA3" i="2" l="1"/>
  <c r="O6" i="2"/>
  <c r="O8" i="2" s="1"/>
  <c r="O6" i="1"/>
  <c r="O8" i="1" s="1"/>
  <c r="AA3" i="1"/>
  <c r="AA6" i="1" l="1"/>
  <c r="AA8" i="1" s="1"/>
  <c r="AE3" i="1"/>
  <c r="AA6" i="2"/>
  <c r="AA8" i="2" s="1"/>
  <c r="AE3" i="2"/>
  <c r="AE6" i="2" l="1"/>
  <c r="AE8" i="2" s="1"/>
  <c r="AG3" i="2"/>
  <c r="AE6" i="1"/>
  <c r="AE8" i="1" s="1"/>
  <c r="AG3" i="1"/>
  <c r="AG6" i="2" l="1"/>
  <c r="AG8" i="2" s="1"/>
  <c r="AH3" i="2"/>
  <c r="AH6" i="2" s="1"/>
  <c r="AH8" i="2" s="1"/>
  <c r="AG6" i="1"/>
  <c r="AG8" i="1" s="1"/>
  <c r="AH3" i="1"/>
  <c r="AH6" i="1" s="1"/>
  <c r="AH8" i="1" s="1"/>
  <c r="P21" i="2" l="1"/>
  <c r="F27" i="1" l="1"/>
  <c r="F13" i="1" s="1"/>
  <c r="N27" i="1"/>
  <c r="N13" i="1" s="1"/>
  <c r="G27" i="1" l="1"/>
  <c r="G13" i="1" s="1"/>
  <c r="O27" i="1"/>
  <c r="O13" i="1" s="1"/>
  <c r="K27" i="1"/>
  <c r="K13" i="1" s="1"/>
  <c r="H27" i="1"/>
  <c r="H13" i="1" s="1"/>
  <c r="I27" i="1"/>
  <c r="I13" i="1" s="1"/>
  <c r="L27" i="1"/>
  <c r="L13" i="1" s="1"/>
  <c r="E27" i="1"/>
  <c r="E13" i="1" s="1"/>
  <c r="M27" i="1" l="1"/>
  <c r="M13" i="1" s="1"/>
  <c r="AE13" i="1" s="1"/>
  <c r="AE28" i="1"/>
  <c r="AE27" i="1" s="1"/>
  <c r="AA28" i="1"/>
  <c r="AA27" i="1" s="1"/>
  <c r="X28" i="1"/>
  <c r="X27" i="1" s="1"/>
  <c r="P28" i="1"/>
  <c r="P27" i="1" s="1"/>
  <c r="S28" i="1"/>
  <c r="S27" i="1" s="1"/>
  <c r="D27" i="1"/>
  <c r="D13" i="1" s="1"/>
  <c r="V28" i="1"/>
  <c r="V27" i="1" s="1"/>
  <c r="W28" i="1"/>
  <c r="W27" i="1" s="1"/>
  <c r="U28" i="1"/>
  <c r="U27" i="1" s="1"/>
  <c r="T28" i="1"/>
  <c r="T27" i="1" s="1"/>
  <c r="Q28" i="1"/>
  <c r="Q27" i="1" s="1"/>
  <c r="Z28" i="1"/>
  <c r="Z27" i="1" s="1"/>
  <c r="Y28" i="1"/>
  <c r="Y27" i="1" s="1"/>
  <c r="AB28" i="1"/>
  <c r="R28" i="1"/>
  <c r="R27" i="1" s="1"/>
  <c r="AC28" i="1"/>
  <c r="AC27" i="1" s="1"/>
  <c r="AD28" i="1"/>
  <c r="J27" i="1"/>
  <c r="J13" i="1" s="1"/>
  <c r="AD13" i="1" s="1"/>
  <c r="AC13" i="1"/>
  <c r="AG13" i="1" l="1"/>
  <c r="AF28" i="1"/>
  <c r="AB27" i="1"/>
  <c r="T13" i="1"/>
  <c r="Q13" i="1"/>
  <c r="R13" i="1"/>
  <c r="X13" i="1"/>
  <c r="S13" i="1"/>
  <c r="Z13" i="1"/>
  <c r="V13" i="1"/>
  <c r="P13" i="1"/>
  <c r="W13" i="1"/>
  <c r="AA13" i="1"/>
  <c r="Y13" i="1"/>
  <c r="U13" i="1"/>
  <c r="AB13" i="1"/>
  <c r="AF13" i="1" s="1"/>
  <c r="AG28" i="1"/>
  <c r="AG27" i="1" s="1"/>
  <c r="AD27" i="1"/>
  <c r="AH13" i="1" l="1"/>
  <c r="AF27" i="1"/>
  <c r="AH28" i="1"/>
  <c r="AH27" i="1" s="1"/>
  <c r="G11" i="2" l="1"/>
  <c r="G19" i="1"/>
  <c r="G21" i="1" s="1"/>
  <c r="E19" i="1"/>
  <c r="E21" i="1" s="1"/>
  <c r="E11" i="2"/>
  <c r="Q11" i="1"/>
  <c r="H11" i="2"/>
  <c r="H19" i="1"/>
  <c r="H19" i="2" s="1"/>
  <c r="H21" i="1" l="1"/>
  <c r="G19" i="2"/>
  <c r="J11" i="2"/>
  <c r="J19" i="1"/>
  <c r="J21" i="1" s="1"/>
  <c r="Q21" i="1"/>
  <c r="Q11" i="2"/>
  <c r="E19" i="2"/>
  <c r="Q19" i="1"/>
  <c r="I11" i="2" l="1"/>
  <c r="I19" i="1"/>
  <c r="I21" i="1" s="1"/>
  <c r="AC21" i="1" s="1"/>
  <c r="AC11" i="1"/>
  <c r="J19" i="2"/>
  <c r="Q19" i="2"/>
  <c r="AC11" i="2" l="1"/>
  <c r="I19" i="2"/>
  <c r="AC19" i="1"/>
  <c r="Q21" i="2"/>
  <c r="AC21" i="2" l="1"/>
  <c r="AC19" i="2"/>
  <c r="F19" i="1" l="1"/>
  <c r="F21" i="1" s="1"/>
  <c r="F11" i="2"/>
  <c r="AB11" i="1"/>
  <c r="AF11" i="1" s="1"/>
  <c r="U11" i="1"/>
  <c r="R11" i="1"/>
  <c r="T11" i="1"/>
  <c r="S11" i="1"/>
  <c r="V11" i="1"/>
  <c r="T21" i="1" l="1"/>
  <c r="V21" i="1"/>
  <c r="R21" i="1"/>
  <c r="AB21" i="1"/>
  <c r="AF21" i="1" s="1"/>
  <c r="S21" i="1"/>
  <c r="U21" i="1"/>
  <c r="U11" i="2"/>
  <c r="AB11" i="2"/>
  <c r="AF11" i="2" s="1"/>
  <c r="T11" i="2"/>
  <c r="R11" i="2"/>
  <c r="S11" i="2"/>
  <c r="V11" i="2"/>
  <c r="F19" i="2"/>
  <c r="U19" i="1"/>
  <c r="AB19" i="1"/>
  <c r="AF19" i="1" s="1"/>
  <c r="T19" i="1"/>
  <c r="S19" i="1"/>
  <c r="R19" i="1"/>
  <c r="V19" i="1"/>
  <c r="V21" i="2" l="1"/>
  <c r="R21" i="2"/>
  <c r="AB21" i="2"/>
  <c r="AF21" i="2" s="1"/>
  <c r="U21" i="2"/>
  <c r="T21" i="2"/>
  <c r="S21" i="2"/>
  <c r="R19" i="2"/>
  <c r="T19" i="2"/>
  <c r="V19" i="2"/>
  <c r="S19" i="2"/>
  <c r="U19" i="2"/>
  <c r="AB19" i="2"/>
  <c r="AF19" i="2" s="1"/>
  <c r="F14" i="1" l="1"/>
  <c r="E14" i="1"/>
  <c r="E14" i="4"/>
  <c r="F14" i="4"/>
  <c r="D14" i="4" l="1"/>
  <c r="P45" i="4"/>
  <c r="Q45" i="4"/>
  <c r="R45" i="4"/>
  <c r="AB45" i="4"/>
  <c r="R45" i="1"/>
  <c r="D14" i="1"/>
  <c r="P45" i="1"/>
  <c r="AB45" i="1"/>
  <c r="Q45" i="1"/>
  <c r="P14" i="1" l="1"/>
  <c r="R14" i="1"/>
  <c r="Q14" i="1"/>
  <c r="AB14" i="1"/>
  <c r="P14" i="4"/>
  <c r="AB14" i="4"/>
  <c r="Q14" i="4"/>
  <c r="R14" i="4"/>
  <c r="O14" i="1" l="1"/>
  <c r="L14" i="1"/>
  <c r="N14" i="1"/>
  <c r="J14" i="1" l="1"/>
  <c r="M14" i="1"/>
  <c r="AE14" i="1" s="1"/>
  <c r="AE45" i="1"/>
  <c r="L14" i="4"/>
  <c r="N14" i="4"/>
  <c r="K14" i="4"/>
  <c r="H14" i="4"/>
  <c r="O14" i="4"/>
  <c r="I14" i="4"/>
  <c r="J14" i="4" l="1"/>
  <c r="AD14" i="4" s="1"/>
  <c r="AD45" i="4"/>
  <c r="AE45" i="4"/>
  <c r="M14" i="4"/>
  <c r="AE14" i="4" s="1"/>
  <c r="T45" i="1"/>
  <c r="S45" i="1"/>
  <c r="H14" i="1" s="1"/>
  <c r="G14" i="1"/>
  <c r="G14" i="4"/>
  <c r="AC45" i="4"/>
  <c r="AF45" i="4" s="1"/>
  <c r="S45" i="4"/>
  <c r="T45" i="4"/>
  <c r="Y45" i="4"/>
  <c r="AA45" i="4"/>
  <c r="U45" i="4"/>
  <c r="Z45" i="4"/>
  <c r="W45" i="4"/>
  <c r="X45" i="4"/>
  <c r="V45" i="4"/>
  <c r="AC14" i="4" l="1"/>
  <c r="X14" i="4"/>
  <c r="S14" i="4"/>
  <c r="V14" i="4"/>
  <c r="AA14" i="4"/>
  <c r="Z14" i="4"/>
  <c r="T14" i="4"/>
  <c r="U14" i="4"/>
  <c r="Y14" i="4"/>
  <c r="W14" i="4"/>
  <c r="S14" i="1"/>
  <c r="T14" i="1"/>
  <c r="AG45" i="4"/>
  <c r="AH45" i="4" s="1"/>
  <c r="AG14" i="4"/>
  <c r="AF14" i="4" l="1"/>
  <c r="AH14" i="4" s="1"/>
  <c r="I14" i="1" l="1"/>
  <c r="U45" i="1"/>
  <c r="V45" i="1"/>
  <c r="AC45" i="1"/>
  <c r="AF45" i="1" s="1"/>
  <c r="AC14" i="1" l="1"/>
  <c r="AF14" i="1" s="1"/>
  <c r="U14" i="1"/>
  <c r="V14" i="1"/>
  <c r="K14" i="1" l="1"/>
  <c r="AD45" i="1"/>
  <c r="AG45" i="1" s="1"/>
  <c r="AH45" i="1" s="1"/>
  <c r="X45" i="1"/>
  <c r="Z45" i="1"/>
  <c r="Y45" i="1"/>
  <c r="AA45" i="1"/>
  <c r="W45" i="1"/>
  <c r="AD14" i="1" l="1"/>
  <c r="AG14" i="1" s="1"/>
  <c r="AH14" i="1" s="1"/>
  <c r="X14" i="1"/>
  <c r="Y14" i="1"/>
  <c r="Z14" i="1"/>
  <c r="AA14" i="1"/>
  <c r="W14" i="1"/>
  <c r="L11" i="2" l="1"/>
  <c r="L19" i="1"/>
  <c r="L19" i="2" s="1"/>
  <c r="L21" i="1"/>
  <c r="L19" i="4"/>
  <c r="L19" i="5" s="1"/>
  <c r="L11" i="5"/>
  <c r="L21" i="4" l="1"/>
  <c r="N11" i="5"/>
  <c r="N19" i="4"/>
  <c r="N19" i="5" s="1"/>
  <c r="N19" i="1"/>
  <c r="N19" i="2" s="1"/>
  <c r="N11" i="2"/>
  <c r="O19" i="1"/>
  <c r="O19" i="2" s="1"/>
  <c r="O11" i="2"/>
  <c r="O21" i="1"/>
  <c r="O19" i="4"/>
  <c r="O19" i="5" s="1"/>
  <c r="O11" i="5"/>
  <c r="N21" i="4" l="1"/>
  <c r="N21" i="1"/>
  <c r="M19" i="4"/>
  <c r="M11" i="5"/>
  <c r="AE11" i="4"/>
  <c r="M21" i="4"/>
  <c r="O21" i="4"/>
  <c r="M11" i="2"/>
  <c r="AE11" i="1"/>
  <c r="M19" i="1"/>
  <c r="AE21" i="4" l="1"/>
  <c r="M21" i="1"/>
  <c r="AE21" i="1" s="1"/>
  <c r="M19" i="2"/>
  <c r="AE19" i="2" s="1"/>
  <c r="AE19" i="1"/>
  <c r="AE11" i="5"/>
  <c r="AE19" i="4"/>
  <c r="M19" i="5"/>
  <c r="AE19" i="5" s="1"/>
  <c r="AE11" i="2"/>
  <c r="AE21" i="5" l="1"/>
  <c r="AE21" i="2"/>
  <c r="K19" i="4" l="1"/>
  <c r="K21" i="4" s="1"/>
  <c r="X11" i="4"/>
  <c r="W11" i="4"/>
  <c r="Z11" i="4"/>
  <c r="Y11" i="4"/>
  <c r="AA11" i="4"/>
  <c r="K11" i="5"/>
  <c r="AD11" i="4"/>
  <c r="AG11" i="4" s="1"/>
  <c r="AH11" i="4" s="1"/>
  <c r="AD11" i="1"/>
  <c r="AG11" i="1" s="1"/>
  <c r="AH11" i="1" s="1"/>
  <c r="K11" i="2"/>
  <c r="K19" i="1"/>
  <c r="K21" i="1" s="1"/>
  <c r="Z11" i="1"/>
  <c r="X11" i="1"/>
  <c r="AA11" i="1"/>
  <c r="Y11" i="1"/>
  <c r="W11" i="1"/>
  <c r="Z11" i="5" l="1"/>
  <c r="W11" i="5"/>
  <c r="AD11" i="5"/>
  <c r="AG11" i="5" s="1"/>
  <c r="AH11" i="5" s="1"/>
  <c r="Y11" i="5"/>
  <c r="X11" i="5"/>
  <c r="AA11" i="5"/>
  <c r="AD21" i="1"/>
  <c r="AG21" i="1" s="1"/>
  <c r="AH21" i="1" s="1"/>
  <c r="AA21" i="1"/>
  <c r="X21" i="1"/>
  <c r="W21" i="1"/>
  <c r="Y21" i="1"/>
  <c r="Z21" i="1"/>
  <c r="K19" i="2"/>
  <c r="AD19" i="1"/>
  <c r="AG19" i="1" s="1"/>
  <c r="AH19" i="1" s="1"/>
  <c r="X19" i="1"/>
  <c r="AA19" i="1"/>
  <c r="W19" i="1"/>
  <c r="Y19" i="1"/>
  <c r="Z19" i="1"/>
  <c r="Z21" i="4"/>
  <c r="AD21" i="4"/>
  <c r="AG21" i="4" s="1"/>
  <c r="AH21" i="4" s="1"/>
  <c r="Y21" i="4"/>
  <c r="X21" i="4"/>
  <c r="W21" i="4"/>
  <c r="AA21" i="4"/>
  <c r="AD11" i="2"/>
  <c r="AG11" i="2" s="1"/>
  <c r="AH11" i="2" s="1"/>
  <c r="W11" i="2"/>
  <c r="AA11" i="2"/>
  <c r="X11" i="2"/>
  <c r="Z11" i="2"/>
  <c r="Y11" i="2"/>
  <c r="K19" i="5"/>
  <c r="Y19" i="4"/>
  <c r="W19" i="4"/>
  <c r="X19" i="4"/>
  <c r="AD19" i="4"/>
  <c r="AG19" i="4" s="1"/>
  <c r="AH19" i="4" s="1"/>
  <c r="Z19" i="4"/>
  <c r="AA19" i="4"/>
  <c r="F10" i="5" l="1"/>
  <c r="F16" i="5" s="1"/>
  <c r="F18" i="5" s="1"/>
  <c r="F22" i="5" s="1"/>
  <c r="F23" i="5" s="1"/>
  <c r="F16" i="4"/>
  <c r="F18" i="4" s="1"/>
  <c r="F22" i="4" s="1"/>
  <c r="F23" i="4" s="1"/>
  <c r="AD21" i="2"/>
  <c r="AG21" i="2" s="1"/>
  <c r="AH21" i="2" s="1"/>
  <c r="Y21" i="2"/>
  <c r="W21" i="2"/>
  <c r="X21" i="2"/>
  <c r="AA21" i="2"/>
  <c r="Z21" i="2"/>
  <c r="H10" i="5"/>
  <c r="H16" i="5" s="1"/>
  <c r="H18" i="5" s="1"/>
  <c r="H22" i="5" s="1"/>
  <c r="H23" i="5" s="1"/>
  <c r="H16" i="4"/>
  <c r="H18" i="4" s="1"/>
  <c r="H22" i="4" s="1"/>
  <c r="H23" i="4" s="1"/>
  <c r="AC10" i="4"/>
  <c r="AC16" i="4" s="1"/>
  <c r="AC18" i="4" s="1"/>
  <c r="AC22" i="4" s="1"/>
  <c r="AC23" i="4" s="1"/>
  <c r="G10" i="5"/>
  <c r="G16" i="4"/>
  <c r="G18" i="4" s="1"/>
  <c r="G22" i="4" s="1"/>
  <c r="G23" i="4" s="1"/>
  <c r="O16" i="4"/>
  <c r="O18" i="4" s="1"/>
  <c r="O22" i="4" s="1"/>
  <c r="O23" i="4" s="1"/>
  <c r="O10" i="5"/>
  <c r="I10" i="5"/>
  <c r="I16" i="5" s="1"/>
  <c r="I18" i="5" s="1"/>
  <c r="I22" i="5" s="1"/>
  <c r="I23" i="5" s="1"/>
  <c r="I16" i="4"/>
  <c r="I18" i="4" s="1"/>
  <c r="I22" i="4" s="1"/>
  <c r="I23" i="4" s="1"/>
  <c r="Z19" i="5"/>
  <c r="AA19" i="5"/>
  <c r="X19" i="5"/>
  <c r="AD19" i="5"/>
  <c r="AG19" i="5" s="1"/>
  <c r="AH19" i="5" s="1"/>
  <c r="W19" i="5"/>
  <c r="Y19" i="5"/>
  <c r="E10" i="5"/>
  <c r="E16" i="4"/>
  <c r="E18" i="4" s="1"/>
  <c r="E22" i="4" s="1"/>
  <c r="E23" i="4" s="1"/>
  <c r="M10" i="5"/>
  <c r="M16" i="5" s="1"/>
  <c r="M18" i="5" s="1"/>
  <c r="M22" i="5" s="1"/>
  <c r="M23" i="5" s="1"/>
  <c r="M16" i="4"/>
  <c r="M18" i="4" s="1"/>
  <c r="M22" i="4" s="1"/>
  <c r="M23" i="4" s="1"/>
  <c r="J10" i="5"/>
  <c r="J16" i="4"/>
  <c r="J18" i="4" s="1"/>
  <c r="J22" i="4" s="1"/>
  <c r="J23" i="4" s="1"/>
  <c r="AD19" i="2"/>
  <c r="AG19" i="2" s="1"/>
  <c r="AH19" i="2" s="1"/>
  <c r="X19" i="2"/>
  <c r="Z19" i="2"/>
  <c r="W19" i="2"/>
  <c r="Y19" i="2"/>
  <c r="AA19" i="2"/>
  <c r="K10" i="5" l="1"/>
  <c r="K16" i="5" s="1"/>
  <c r="K18" i="5" s="1"/>
  <c r="K22" i="5" s="1"/>
  <c r="K23" i="5" s="1"/>
  <c r="K16" i="4"/>
  <c r="K18" i="4" s="1"/>
  <c r="K22" i="4" s="1"/>
  <c r="K23" i="4" s="1"/>
  <c r="L10" i="5"/>
  <c r="L16" i="5" s="1"/>
  <c r="L18" i="5" s="1"/>
  <c r="L22" i="5" s="1"/>
  <c r="L23" i="5" s="1"/>
  <c r="L16" i="4"/>
  <c r="L18" i="4" s="1"/>
  <c r="L22" i="4" s="1"/>
  <c r="L23" i="4" s="1"/>
  <c r="Z21" i="5"/>
  <c r="AA21" i="5"/>
  <c r="AD21" i="5"/>
  <c r="AG21" i="5" s="1"/>
  <c r="X21" i="5"/>
  <c r="W21" i="5"/>
  <c r="Y21" i="5"/>
  <c r="AC10" i="5"/>
  <c r="AC16" i="5" s="1"/>
  <c r="AC18" i="5" s="1"/>
  <c r="AC22" i="5" s="1"/>
  <c r="AC23" i="5" s="1"/>
  <c r="G16" i="5"/>
  <c r="G18" i="5" s="1"/>
  <c r="G22" i="5" s="1"/>
  <c r="G23" i="5" s="1"/>
  <c r="E16" i="5"/>
  <c r="E18" i="5" s="1"/>
  <c r="E22" i="5" s="1"/>
  <c r="E23" i="5" s="1"/>
  <c r="J16" i="5"/>
  <c r="J18" i="5" s="1"/>
  <c r="J22" i="5" s="1"/>
  <c r="J23" i="5" s="1"/>
  <c r="AD10" i="5"/>
  <c r="AD10" i="4"/>
  <c r="O16" i="5"/>
  <c r="O18" i="5" s="1"/>
  <c r="O22" i="5" s="1"/>
  <c r="O23" i="5" s="1"/>
  <c r="AD16" i="5" l="1"/>
  <c r="AD18" i="5" s="1"/>
  <c r="AD22" i="5" s="1"/>
  <c r="AD23" i="5" s="1"/>
  <c r="AH21" i="5"/>
  <c r="AD16" i="4"/>
  <c r="AD18" i="4" s="1"/>
  <c r="AD22" i="4" s="1"/>
  <c r="AD23" i="4" s="1"/>
  <c r="D10" i="5" l="1"/>
  <c r="V10" i="4"/>
  <c r="V16" i="4" s="1"/>
  <c r="V18" i="4" s="1"/>
  <c r="V22" i="4" s="1"/>
  <c r="V23" i="4" s="1"/>
  <c r="Q10" i="4"/>
  <c r="Q16" i="4" s="1"/>
  <c r="Q18" i="4" s="1"/>
  <c r="Q22" i="4" s="1"/>
  <c r="Q23" i="4" s="1"/>
  <c r="S10" i="4"/>
  <c r="S16" i="4" s="1"/>
  <c r="S18" i="4" s="1"/>
  <c r="S22" i="4" s="1"/>
  <c r="S23" i="4" s="1"/>
  <c r="R10" i="4"/>
  <c r="R16" i="4" s="1"/>
  <c r="R18" i="4" s="1"/>
  <c r="R22" i="4" s="1"/>
  <c r="R23" i="4" s="1"/>
  <c r="X10" i="4"/>
  <c r="X16" i="4" s="1"/>
  <c r="X18" i="4" s="1"/>
  <c r="X22" i="4" s="1"/>
  <c r="X23" i="4" s="1"/>
  <c r="AB10" i="4"/>
  <c r="U10" i="4"/>
  <c r="U16" i="4" s="1"/>
  <c r="U18" i="4" s="1"/>
  <c r="U22" i="4" s="1"/>
  <c r="U23" i="4" s="1"/>
  <c r="Y10" i="4"/>
  <c r="Y16" i="4" s="1"/>
  <c r="Y18" i="4" s="1"/>
  <c r="Y22" i="4" s="1"/>
  <c r="Y23" i="4" s="1"/>
  <c r="W10" i="4"/>
  <c r="W16" i="4" s="1"/>
  <c r="W18" i="4" s="1"/>
  <c r="W22" i="4" s="1"/>
  <c r="W23" i="4" s="1"/>
  <c r="P10" i="4"/>
  <c r="P16" i="4" s="1"/>
  <c r="P18" i="4" s="1"/>
  <c r="P22" i="4" s="1"/>
  <c r="P23" i="4" s="1"/>
  <c r="T10" i="4"/>
  <c r="T16" i="4" s="1"/>
  <c r="T18" i="4" s="1"/>
  <c r="T22" i="4" s="1"/>
  <c r="T23" i="4" s="1"/>
  <c r="D16" i="4"/>
  <c r="D18" i="4" s="1"/>
  <c r="D22" i="4" s="1"/>
  <c r="D23" i="4" s="1"/>
  <c r="AF10" i="4" l="1"/>
  <c r="AB16" i="4"/>
  <c r="AB18" i="4" s="1"/>
  <c r="AB22" i="4" s="1"/>
  <c r="AB23" i="4" s="1"/>
  <c r="P10" i="5"/>
  <c r="P16" i="5" s="1"/>
  <c r="P18" i="5" s="1"/>
  <c r="P22" i="5" s="1"/>
  <c r="P23" i="5" s="1"/>
  <c r="AB10" i="5"/>
  <c r="W10" i="5"/>
  <c r="W16" i="5" s="1"/>
  <c r="W18" i="5" s="1"/>
  <c r="W22" i="5" s="1"/>
  <c r="W23" i="5" s="1"/>
  <c r="Y10" i="5"/>
  <c r="Y16" i="5" s="1"/>
  <c r="Y18" i="5" s="1"/>
  <c r="Y22" i="5" s="1"/>
  <c r="Y23" i="5" s="1"/>
  <c r="X10" i="5"/>
  <c r="X16" i="5" s="1"/>
  <c r="X18" i="5" s="1"/>
  <c r="X22" i="5" s="1"/>
  <c r="X23" i="5" s="1"/>
  <c r="S10" i="5"/>
  <c r="S16" i="5" s="1"/>
  <c r="S18" i="5" s="1"/>
  <c r="S22" i="5" s="1"/>
  <c r="S23" i="5" s="1"/>
  <c r="R10" i="5"/>
  <c r="R16" i="5" s="1"/>
  <c r="R18" i="5" s="1"/>
  <c r="R22" i="5" s="1"/>
  <c r="R23" i="5" s="1"/>
  <c r="D16" i="5"/>
  <c r="D18" i="5" s="1"/>
  <c r="D22" i="5" s="1"/>
  <c r="D23" i="5" s="1"/>
  <c r="V10" i="5"/>
  <c r="V16" i="5" s="1"/>
  <c r="V18" i="5" s="1"/>
  <c r="V22" i="5" s="1"/>
  <c r="V23" i="5" s="1"/>
  <c r="T10" i="5"/>
  <c r="T16" i="5" s="1"/>
  <c r="T18" i="5" s="1"/>
  <c r="T22" i="5" s="1"/>
  <c r="T23" i="5" s="1"/>
  <c r="Q10" i="5"/>
  <c r="Q16" i="5" s="1"/>
  <c r="Q18" i="5" s="1"/>
  <c r="Q22" i="5" s="1"/>
  <c r="Q23" i="5" s="1"/>
  <c r="U10" i="5"/>
  <c r="U16" i="5" s="1"/>
  <c r="U18" i="5" s="1"/>
  <c r="U22" i="5" s="1"/>
  <c r="U23" i="5" s="1"/>
  <c r="AB16" i="5" l="1"/>
  <c r="AB18" i="5" s="1"/>
  <c r="AB22" i="5" s="1"/>
  <c r="AB23" i="5" s="1"/>
  <c r="AF10" i="5"/>
  <c r="AF16" i="4"/>
  <c r="AF18" i="4" s="1"/>
  <c r="AF22" i="4" s="1"/>
  <c r="AF23" i="4" s="1"/>
  <c r="E10" i="2" l="1"/>
  <c r="E16" i="2" s="1"/>
  <c r="E18" i="2" s="1"/>
  <c r="E22" i="2" s="1"/>
  <c r="E23" i="2" s="1"/>
  <c r="E16" i="1"/>
  <c r="E18" i="1" s="1"/>
  <c r="E22" i="1" s="1"/>
  <c r="E23" i="1" s="1"/>
  <c r="G10" i="2"/>
  <c r="G16" i="1"/>
  <c r="G18" i="1" s="1"/>
  <c r="G22" i="1" s="1"/>
  <c r="G23" i="1" s="1"/>
  <c r="AC10" i="1"/>
  <c r="AC16" i="1" s="1"/>
  <c r="AC18" i="1" s="1"/>
  <c r="AC22" i="1" s="1"/>
  <c r="AC23" i="1" s="1"/>
  <c r="F10" i="2"/>
  <c r="F16" i="2" s="1"/>
  <c r="F18" i="2" s="1"/>
  <c r="F22" i="2" s="1"/>
  <c r="F23" i="2" s="1"/>
  <c r="F16" i="1"/>
  <c r="F18" i="1" s="1"/>
  <c r="F22" i="1" s="1"/>
  <c r="F23" i="1" s="1"/>
  <c r="M16" i="1"/>
  <c r="M18" i="1" s="1"/>
  <c r="M22" i="1" s="1"/>
  <c r="M23" i="1" s="1"/>
  <c r="M10" i="2"/>
  <c r="J10" i="2"/>
  <c r="J16" i="1"/>
  <c r="J18" i="1" s="1"/>
  <c r="J22" i="1" s="1"/>
  <c r="J23" i="1" s="1"/>
  <c r="AD10" i="1"/>
  <c r="AF16" i="5"/>
  <c r="AF18" i="5" s="1"/>
  <c r="AF22" i="5" s="1"/>
  <c r="AF23" i="5" s="1"/>
  <c r="H16" i="1"/>
  <c r="H18" i="1" s="1"/>
  <c r="H22" i="1" s="1"/>
  <c r="H23" i="1" s="1"/>
  <c r="H10" i="2"/>
  <c r="H16" i="2" s="1"/>
  <c r="H18" i="2" s="1"/>
  <c r="H22" i="2" s="1"/>
  <c r="H23" i="2" s="1"/>
  <c r="L16" i="1"/>
  <c r="L18" i="1" s="1"/>
  <c r="L22" i="1" s="1"/>
  <c r="L23" i="1" s="1"/>
  <c r="L10" i="2"/>
  <c r="L16" i="2" s="1"/>
  <c r="L18" i="2" s="1"/>
  <c r="L22" i="2" s="1"/>
  <c r="L23" i="2" s="1"/>
  <c r="I16" i="1"/>
  <c r="I18" i="1" s="1"/>
  <c r="I22" i="1" s="1"/>
  <c r="I23" i="1" s="1"/>
  <c r="I10" i="2"/>
  <c r="I16" i="2" s="1"/>
  <c r="I18" i="2" s="1"/>
  <c r="I22" i="2" s="1"/>
  <c r="I23" i="2" s="1"/>
  <c r="K10" i="2"/>
  <c r="K16" i="2" s="1"/>
  <c r="K18" i="2" s="1"/>
  <c r="K22" i="2" s="1"/>
  <c r="K23" i="2" s="1"/>
  <c r="K16" i="1"/>
  <c r="K18" i="1" s="1"/>
  <c r="K22" i="1" s="1"/>
  <c r="K23" i="1" s="1"/>
  <c r="AD16" i="1" l="1"/>
  <c r="AD18" i="1" s="1"/>
  <c r="AD22" i="1" s="1"/>
  <c r="AD23" i="1" s="1"/>
  <c r="Q10" i="1"/>
  <c r="Q16" i="1" s="1"/>
  <c r="Q18" i="1" s="1"/>
  <c r="Q22" i="1" s="1"/>
  <c r="Q23" i="1" s="1"/>
  <c r="R10" i="1"/>
  <c r="R16" i="1" s="1"/>
  <c r="R18" i="1" s="1"/>
  <c r="R22" i="1" s="1"/>
  <c r="R23" i="1" s="1"/>
  <c r="D10" i="2"/>
  <c r="V10" i="1"/>
  <c r="V16" i="1" s="1"/>
  <c r="V18" i="1" s="1"/>
  <c r="V22" i="1" s="1"/>
  <c r="V23" i="1" s="1"/>
  <c r="P10" i="1"/>
  <c r="P16" i="1" s="1"/>
  <c r="P18" i="1" s="1"/>
  <c r="P22" i="1" s="1"/>
  <c r="P23" i="1" s="1"/>
  <c r="Y10" i="1"/>
  <c r="Y16" i="1" s="1"/>
  <c r="Y18" i="1" s="1"/>
  <c r="Y22" i="1" s="1"/>
  <c r="Y23" i="1" s="1"/>
  <c r="T10" i="1"/>
  <c r="T16" i="1" s="1"/>
  <c r="T18" i="1" s="1"/>
  <c r="T22" i="1" s="1"/>
  <c r="T23" i="1" s="1"/>
  <c r="U10" i="1"/>
  <c r="U16" i="1" s="1"/>
  <c r="U18" i="1" s="1"/>
  <c r="U22" i="1" s="1"/>
  <c r="U23" i="1" s="1"/>
  <c r="D16" i="1"/>
  <c r="D18" i="1" s="1"/>
  <c r="D22" i="1" s="1"/>
  <c r="D23" i="1" s="1"/>
  <c r="X10" i="1"/>
  <c r="X16" i="1" s="1"/>
  <c r="X18" i="1" s="1"/>
  <c r="X22" i="1" s="1"/>
  <c r="X23" i="1" s="1"/>
  <c r="AB10" i="1"/>
  <c r="W10" i="1"/>
  <c r="W16" i="1" s="1"/>
  <c r="W18" i="1" s="1"/>
  <c r="W22" i="1" s="1"/>
  <c r="W23" i="1" s="1"/>
  <c r="S10" i="1"/>
  <c r="S16" i="1" s="1"/>
  <c r="S18" i="1" s="1"/>
  <c r="S22" i="1" s="1"/>
  <c r="S23" i="1" s="1"/>
  <c r="J16" i="2"/>
  <c r="J18" i="2" s="1"/>
  <c r="J22" i="2" s="1"/>
  <c r="J23" i="2" s="1"/>
  <c r="AD10" i="2"/>
  <c r="AC10" i="2"/>
  <c r="AC16" i="2" s="1"/>
  <c r="AC18" i="2" s="1"/>
  <c r="AC22" i="2" s="1"/>
  <c r="AC23" i="2" s="1"/>
  <c r="G16" i="2"/>
  <c r="G18" i="2" s="1"/>
  <c r="G22" i="2" s="1"/>
  <c r="G23" i="2" s="1"/>
  <c r="M16" i="2"/>
  <c r="M18" i="2" s="1"/>
  <c r="M22" i="2" s="1"/>
  <c r="M23" i="2" s="1"/>
  <c r="D16" i="2" l="1"/>
  <c r="D18" i="2" s="1"/>
  <c r="D22" i="2" s="1"/>
  <c r="D23" i="2" s="1"/>
  <c r="W10" i="2"/>
  <c r="W16" i="2" s="1"/>
  <c r="W18" i="2" s="1"/>
  <c r="W22" i="2" s="1"/>
  <c r="W23" i="2" s="1"/>
  <c r="P10" i="2"/>
  <c r="P16" i="2" s="1"/>
  <c r="P18" i="2" s="1"/>
  <c r="P22" i="2" s="1"/>
  <c r="P23" i="2" s="1"/>
  <c r="AB10" i="2"/>
  <c r="Q10" i="2"/>
  <c r="Q16" i="2" s="1"/>
  <c r="Q18" i="2" s="1"/>
  <c r="Q22" i="2" s="1"/>
  <c r="Q23" i="2" s="1"/>
  <c r="R10" i="2"/>
  <c r="R16" i="2" s="1"/>
  <c r="R18" i="2" s="1"/>
  <c r="R22" i="2" s="1"/>
  <c r="R23" i="2" s="1"/>
  <c r="X10" i="2"/>
  <c r="X16" i="2" s="1"/>
  <c r="X18" i="2" s="1"/>
  <c r="X22" i="2" s="1"/>
  <c r="X23" i="2" s="1"/>
  <c r="S10" i="2"/>
  <c r="S16" i="2" s="1"/>
  <c r="S18" i="2" s="1"/>
  <c r="S22" i="2" s="1"/>
  <c r="S23" i="2" s="1"/>
  <c r="T10" i="2"/>
  <c r="T16" i="2" s="1"/>
  <c r="T18" i="2" s="1"/>
  <c r="T22" i="2" s="1"/>
  <c r="T23" i="2" s="1"/>
  <c r="U10" i="2"/>
  <c r="U16" i="2" s="1"/>
  <c r="U18" i="2" s="1"/>
  <c r="U22" i="2" s="1"/>
  <c r="U23" i="2" s="1"/>
  <c r="Y10" i="2"/>
  <c r="Y16" i="2" s="1"/>
  <c r="Y18" i="2" s="1"/>
  <c r="Y22" i="2" s="1"/>
  <c r="Y23" i="2" s="1"/>
  <c r="V10" i="2"/>
  <c r="V16" i="2" s="1"/>
  <c r="V18" i="2" s="1"/>
  <c r="V22" i="2" s="1"/>
  <c r="V23" i="2" s="1"/>
  <c r="AD16" i="2"/>
  <c r="AD18" i="2" s="1"/>
  <c r="AD22" i="2" s="1"/>
  <c r="AD23" i="2" s="1"/>
  <c r="AB16" i="1"/>
  <c r="AB18" i="1" s="1"/>
  <c r="AB22" i="1" s="1"/>
  <c r="AB23" i="1" s="1"/>
  <c r="AF10" i="1"/>
  <c r="AF10" i="2" l="1"/>
  <c r="AB16" i="2"/>
  <c r="AB18" i="2" s="1"/>
  <c r="AB22" i="2" s="1"/>
  <c r="AB23" i="2" s="1"/>
  <c r="AF16" i="1"/>
  <c r="AF18" i="1" s="1"/>
  <c r="AF22" i="1" s="1"/>
  <c r="AF23" i="1" s="1"/>
  <c r="AF16" i="2" l="1"/>
  <c r="AF18" i="2" s="1"/>
  <c r="AF22" i="2" s="1"/>
  <c r="AF23" i="2" s="1"/>
  <c r="O16" i="1" l="1"/>
  <c r="O18" i="1" s="1"/>
  <c r="O22" i="1" s="1"/>
  <c r="O23" i="1" s="1"/>
  <c r="O10" i="2"/>
  <c r="O16" i="2" s="1"/>
  <c r="O18" i="2" s="1"/>
  <c r="O22" i="2" s="1"/>
  <c r="O23" i="2" s="1"/>
  <c r="N10" i="2" l="1"/>
  <c r="N16" i="1"/>
  <c r="N18" i="1" s="1"/>
  <c r="N22" i="1" s="1"/>
  <c r="N23" i="1" s="1"/>
  <c r="AE10" i="1"/>
  <c r="AA10" i="1"/>
  <c r="AA16" i="1" s="1"/>
  <c r="AA18" i="1" s="1"/>
  <c r="AA22" i="1" s="1"/>
  <c r="AA23" i="1" s="1"/>
  <c r="Z10" i="1"/>
  <c r="Z16" i="1" s="1"/>
  <c r="Z18" i="1" s="1"/>
  <c r="Z22" i="1" s="1"/>
  <c r="Z23" i="1" s="1"/>
  <c r="N10" i="5"/>
  <c r="N16" i="4"/>
  <c r="N18" i="4" s="1"/>
  <c r="N22" i="4" s="1"/>
  <c r="N23" i="4" s="1"/>
  <c r="AE10" i="4"/>
  <c r="AA10" i="4"/>
  <c r="AA16" i="4" s="1"/>
  <c r="AA18" i="4" s="1"/>
  <c r="AA22" i="4" s="1"/>
  <c r="AA23" i="4" s="1"/>
  <c r="Z10" i="4"/>
  <c r="Z16" i="4" s="1"/>
  <c r="Z18" i="4" s="1"/>
  <c r="Z22" i="4" s="1"/>
  <c r="Z23" i="4" s="1"/>
  <c r="AE16" i="4" l="1"/>
  <c r="AE18" i="4" s="1"/>
  <c r="AE22" i="4" s="1"/>
  <c r="AE23" i="4" s="1"/>
  <c r="AG10" i="4"/>
  <c r="N16" i="5"/>
  <c r="N18" i="5" s="1"/>
  <c r="N22" i="5" s="1"/>
  <c r="N23" i="5" s="1"/>
  <c r="AE10" i="5"/>
  <c r="Z10" i="5"/>
  <c r="Z16" i="5" s="1"/>
  <c r="Z18" i="5" s="1"/>
  <c r="Z22" i="5" s="1"/>
  <c r="Z23" i="5" s="1"/>
  <c r="AA10" i="5"/>
  <c r="AA16" i="5" s="1"/>
  <c r="AA18" i="5" s="1"/>
  <c r="AA22" i="5" s="1"/>
  <c r="AA23" i="5" s="1"/>
  <c r="AE16" i="1"/>
  <c r="AE18" i="1" s="1"/>
  <c r="AE22" i="1" s="1"/>
  <c r="AE23" i="1" s="1"/>
  <c r="AG10" i="1"/>
  <c r="N16" i="2"/>
  <c r="N18" i="2" s="1"/>
  <c r="N22" i="2" s="1"/>
  <c r="N23" i="2" s="1"/>
  <c r="AE10" i="2"/>
  <c r="AA10" i="2"/>
  <c r="AA16" i="2" s="1"/>
  <c r="AA18" i="2" s="1"/>
  <c r="AA22" i="2" s="1"/>
  <c r="AA23" i="2" s="1"/>
  <c r="Z10" i="2"/>
  <c r="Z16" i="2" s="1"/>
  <c r="Z18" i="2" s="1"/>
  <c r="Z22" i="2" s="1"/>
  <c r="Z23" i="2" s="1"/>
  <c r="AG16" i="1" l="1"/>
  <c r="AG18" i="1" s="1"/>
  <c r="AG22" i="1" s="1"/>
  <c r="AG23" i="1" s="1"/>
  <c r="AH10" i="1"/>
  <c r="AH16" i="1" s="1"/>
  <c r="AH18" i="1" s="1"/>
  <c r="AH22" i="1" s="1"/>
  <c r="AH23" i="1" s="1"/>
  <c r="AE16" i="5"/>
  <c r="AE18" i="5" s="1"/>
  <c r="AE22" i="5" s="1"/>
  <c r="AE23" i="5" s="1"/>
  <c r="AG10" i="5"/>
  <c r="AE16" i="2"/>
  <c r="AE18" i="2" s="1"/>
  <c r="AE22" i="2" s="1"/>
  <c r="AE23" i="2" s="1"/>
  <c r="AG10" i="2"/>
  <c r="AG16" i="4"/>
  <c r="AG18" i="4" s="1"/>
  <c r="AG22" i="4" s="1"/>
  <c r="AG23" i="4" s="1"/>
  <c r="AH10" i="4"/>
  <c r="AH16" i="4" s="1"/>
  <c r="AH18" i="4" s="1"/>
  <c r="AH22" i="4" s="1"/>
  <c r="AH23" i="4" s="1"/>
  <c r="AG16" i="2" l="1"/>
  <c r="AG18" i="2" s="1"/>
  <c r="AG22" i="2" s="1"/>
  <c r="AG23" i="2" s="1"/>
  <c r="AH10" i="2"/>
  <c r="AH16" i="2" s="1"/>
  <c r="AH18" i="2" s="1"/>
  <c r="AH22" i="2" s="1"/>
  <c r="AH23" i="2" s="1"/>
  <c r="AG16" i="5"/>
  <c r="AG18" i="5" s="1"/>
  <c r="AG22" i="5" s="1"/>
  <c r="AG23" i="5" s="1"/>
  <c r="AH10" i="5"/>
  <c r="AH16" i="5" s="1"/>
  <c r="AH18" i="5" s="1"/>
  <c r="AH22" i="5" s="1"/>
  <c r="AH2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พวก Impair Asset &amp; Inventory</t>
        </r>
      </text>
    </comment>
    <comment ref="A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ใช้ OPAT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สำหรับ ROE ตามนิยาม คือ ใช้ NPAT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Sirirate</author>
  </authors>
  <commentList>
    <comment ref="B39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Sirirate:</t>
        </r>
        <r>
          <rPr>
            <sz val="12"/>
            <color indexed="81"/>
            <rFont val="Tahoma"/>
            <family val="2"/>
          </rPr>
          <t xml:space="preserve">
Goodwill SCGP SS</t>
        </r>
      </text>
    </comment>
    <comment ref="B61" authorId="1" shapeId="0" xr:uid="{00000000-0006-0000-0200-000002000000}">
      <text>
        <r>
          <rPr>
            <b/>
            <sz val="10"/>
            <color indexed="81"/>
            <rFont val="Tahoma"/>
            <family val="2"/>
          </rPr>
          <t>Sirirate:</t>
        </r>
        <r>
          <rPr>
            <sz val="10"/>
            <color indexed="81"/>
            <rFont val="Tahoma"/>
            <family val="2"/>
          </rPr>
          <t xml:space="preserve">
Earn-out Go-Pak</t>
        </r>
      </text>
    </comment>
    <comment ref="B70" authorId="1" shapeId="0" xr:uid="{00000000-0006-0000-0200-000003000000}">
      <text>
        <r>
          <rPr>
            <b/>
            <sz val="10"/>
            <color indexed="81"/>
            <rFont val="Tahoma"/>
            <family val="2"/>
          </rPr>
          <t>Sirirate:</t>
        </r>
        <r>
          <rPr>
            <sz val="10"/>
            <color indexed="81"/>
            <rFont val="Tahoma"/>
            <family val="2"/>
          </rPr>
          <t xml:space="preserve">
Earn-Out Go-Pak</t>
        </r>
      </text>
    </comment>
    <comment ref="B78" authorId="1" shapeId="0" xr:uid="{00000000-0006-0000-0200-000004000000}">
      <text>
        <r>
          <rPr>
            <b/>
            <sz val="10"/>
            <color indexed="81"/>
            <rFont val="Tahoma"/>
            <family val="2"/>
          </rPr>
          <t>Sirirate:</t>
        </r>
        <r>
          <rPr>
            <sz val="10"/>
            <color indexed="81"/>
            <rFont val="Tahoma"/>
            <family val="2"/>
          </rPr>
          <t xml:space="preserve">
Earn-Out Go-Pak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พวก Impair Asset &amp; Inventory</t>
        </r>
      </text>
    </comment>
    <comment ref="A2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ใช้ OPAT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2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สำหรับ ROE ตามนิยาม คือ ใช้ NPAT</t>
        </r>
      </text>
    </comment>
  </commentList>
</comments>
</file>

<file path=xl/sharedStrings.xml><?xml version="1.0" encoding="utf-8"?>
<sst xmlns="http://schemas.openxmlformats.org/spreadsheetml/2006/main" count="779" uniqueCount="251">
  <si>
    <t>Calculation ROIC</t>
  </si>
  <si>
    <t>Dec'21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</si>
  <si>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</si>
  <si>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</si>
  <si>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</si>
  <si>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</si>
  <si>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</si>
  <si>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</si>
  <si>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</si>
  <si>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</si>
  <si>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</si>
  <si>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Oct'22</t>
  </si>
  <si>
    <t>Nov'22</t>
  </si>
  <si>
    <t>Dec'22</t>
  </si>
  <si>
    <t>YTD Jan</t>
  </si>
  <si>
    <t>YTD Feb</t>
  </si>
  <si>
    <t>YTD Mar</t>
  </si>
  <si>
    <t>YTD Apr</t>
  </si>
  <si>
    <t>YTD May</t>
  </si>
  <si>
    <t>YTD Jun</t>
  </si>
  <si>
    <t>YTD Jul</t>
  </si>
  <si>
    <t>YTD Aug</t>
  </si>
  <si>
    <t>YTD Sep</t>
  </si>
  <si>
    <t>YTD Oct</t>
  </si>
  <si>
    <t>YTD Nov</t>
  </si>
  <si>
    <t>YTD Dec</t>
  </si>
  <si>
    <t>Q1</t>
  </si>
  <si>
    <t>Q2</t>
  </si>
  <si>
    <t>Q3</t>
  </si>
  <si>
    <t>Q4</t>
  </si>
  <si>
    <t>H1</t>
  </si>
  <si>
    <t>H2</t>
  </si>
  <si>
    <t>Year</t>
  </si>
  <si>
    <t>Total Equity</t>
  </si>
  <si>
    <t>Cash</t>
  </si>
  <si>
    <t>Current Liability Interest Bearing Debt + Non Current Liability</t>
  </si>
  <si>
    <t>Total Equity+Net Debt</t>
  </si>
  <si>
    <t>AVG Equity+Net Debt</t>
  </si>
  <si>
    <t>A</t>
  </si>
  <si>
    <t>OPAT</t>
  </si>
  <si>
    <t>Non-Recurring Items included in OPAT - Net Tax</t>
  </si>
  <si>
    <t>NCI</t>
  </si>
  <si>
    <t>Finance Cost net Tax</t>
  </si>
  <si>
    <t>Tax Rate</t>
  </si>
  <si>
    <t>Net Operating Profit After Tax (Before Finance cost)</t>
  </si>
  <si>
    <t>Annualized (*12 Month)</t>
  </si>
  <si>
    <t>Impairment - Net Tax</t>
  </si>
  <si>
    <t>Dividend from other company</t>
  </si>
  <si>
    <t>Others</t>
  </si>
  <si>
    <t>Annualized Net Operating Profit After Tax</t>
  </si>
  <si>
    <t>B</t>
  </si>
  <si>
    <t>ROIC</t>
  </si>
  <si>
    <t>A/B</t>
  </si>
  <si>
    <t>Detail for Calculation</t>
  </si>
  <si>
    <t>Total NCI</t>
  </si>
  <si>
    <t>NCI - Performance</t>
  </si>
  <si>
    <t>NCI - Extra excluded OPAT</t>
  </si>
  <si>
    <t>Finance Cost (exc.Interest Income) : PL05</t>
  </si>
  <si>
    <t>Calculation ROE</t>
  </si>
  <si>
    <t>EQUITY ATTRIBUTACLE TO OWNERS OF THE COMPANY (BSLI 39999)</t>
  </si>
  <si>
    <t>Non-Recurring Items included in OPAT - Net Tax, NCI</t>
  </si>
  <si>
    <t>Impairment - Net Tax, NCI</t>
  </si>
  <si>
    <t>ROE</t>
  </si>
  <si>
    <t>FIBROUS CHAIN (Inc. IPSB&amp;Go-Pak)</t>
  </si>
  <si>
    <t>BALANCE SHEET</t>
  </si>
  <si>
    <t>(THOUSAND BAHT)</t>
  </si>
  <si>
    <t>ASSETS</t>
  </si>
  <si>
    <t>Year 2022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</si>
  <si>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</si>
  <si>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</si>
  <si>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</si>
  <si>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</si>
  <si>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</si>
  <si>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</si>
  <si>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</si>
  <si>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</si>
  <si>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</si>
  <si>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</si>
  <si>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</si>
  <si>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</si>
  <si>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</si>
  <si>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Var Dec</t>
  </si>
  <si>
    <t>Current Assets</t>
  </si>
  <si>
    <t xml:space="preserve">   Cash on hand and in banks</t>
  </si>
  <si>
    <t>AS1</t>
  </si>
  <si>
    <t xml:space="preserve">   Accounts receivable - trade</t>
  </si>
  <si>
    <t>AS2</t>
  </si>
  <si>
    <t xml:space="preserve">   Accounts receivable - trade from affiliated company</t>
  </si>
  <si>
    <t>AS3</t>
  </si>
  <si>
    <t xml:space="preserve">   Contract Assets</t>
  </si>
  <si>
    <t>AS4</t>
  </si>
  <si>
    <t xml:space="preserve">   Current account receivable from affiliated company</t>
  </si>
  <si>
    <t>AS5</t>
  </si>
  <si>
    <t xml:space="preserve">   Promissory note and loans to affiliated company</t>
  </si>
  <si>
    <t>AS6</t>
  </si>
  <si>
    <t xml:space="preserve">   Promissory note and maketable securities</t>
  </si>
  <si>
    <t>AS7</t>
  </si>
  <si>
    <t xml:space="preserve">   Inventories</t>
  </si>
  <si>
    <t>Finished Goods</t>
  </si>
  <si>
    <t>AS8</t>
  </si>
  <si>
    <t>Works in process</t>
  </si>
  <si>
    <t>AS9</t>
  </si>
  <si>
    <t>Raw materials</t>
  </si>
  <si>
    <t>AS10</t>
  </si>
  <si>
    <t>Spare parts</t>
  </si>
  <si>
    <t>AS11</t>
  </si>
  <si>
    <t>Stores, Supplies and others</t>
  </si>
  <si>
    <t>AS12</t>
  </si>
  <si>
    <t>Goods in transit</t>
  </si>
  <si>
    <t>AS13</t>
  </si>
  <si>
    <t xml:space="preserve">   Assets classified as held for sale &amp; Other Current Assets</t>
  </si>
  <si>
    <t>AS14</t>
  </si>
  <si>
    <t>Total Current Assets</t>
  </si>
  <si>
    <t xml:space="preserve">Investments - At Cost </t>
  </si>
  <si>
    <t>AS15</t>
  </si>
  <si>
    <t>Long Term Loan to Affiliate Co.</t>
  </si>
  <si>
    <t>AS16</t>
  </si>
  <si>
    <t>Property, Plant And Equipment - At Cost</t>
  </si>
  <si>
    <t xml:space="preserve">   Land and land improvements</t>
  </si>
  <si>
    <t>AS17</t>
  </si>
  <si>
    <t xml:space="preserve">   Buildings and structures</t>
  </si>
  <si>
    <t>AS18</t>
  </si>
  <si>
    <t xml:space="preserve">   Plant machinery and equipment</t>
  </si>
  <si>
    <t>AS19</t>
  </si>
  <si>
    <t xml:space="preserve">   Transportation and miscellaneous equipment</t>
  </si>
  <si>
    <t>AS20</t>
  </si>
  <si>
    <t xml:space="preserve">   Office furniture and equipment</t>
  </si>
  <si>
    <t>AS21</t>
  </si>
  <si>
    <t xml:space="preserve">   Right of use - cost</t>
  </si>
  <si>
    <t>AS22</t>
  </si>
  <si>
    <t xml:space="preserve">   Construction in progress</t>
  </si>
  <si>
    <t>AS23</t>
  </si>
  <si>
    <t xml:space="preserve">   Other depreciation assets</t>
  </si>
  <si>
    <t>AS24</t>
  </si>
  <si>
    <t>Total</t>
  </si>
  <si>
    <t xml:space="preserve">   Accumulated depreciation</t>
  </si>
  <si>
    <t>AS25</t>
  </si>
  <si>
    <t>Property, Plant and Equipment - Net</t>
  </si>
  <si>
    <t>Appraisal increase of assets</t>
  </si>
  <si>
    <t>Other Assets</t>
  </si>
  <si>
    <t xml:space="preserve">   Intangible Assets - Net</t>
  </si>
  <si>
    <t>AS26</t>
  </si>
  <si>
    <t xml:space="preserve">   Deferred income tax</t>
  </si>
  <si>
    <t>AS27</t>
  </si>
  <si>
    <t xml:space="preserve">   Deferred charges &amp; Others</t>
  </si>
  <si>
    <t>AS28</t>
  </si>
  <si>
    <t>Total Other Assets</t>
  </si>
  <si>
    <t>Total Assets</t>
  </si>
  <si>
    <t>LIABILITIES AND SHARESHOLDERS' EQUITY</t>
  </si>
  <si>
    <t>Current Liabilities</t>
  </si>
  <si>
    <t xml:space="preserve">    Bank overdrafts and loans from financial institutions </t>
  </si>
  <si>
    <t>LI01</t>
  </si>
  <si>
    <t xml:space="preserve">    Promissory Notes Payable </t>
  </si>
  <si>
    <t>LI02</t>
  </si>
  <si>
    <t xml:space="preserve">    Accounts payable - trade</t>
  </si>
  <si>
    <t>LI03</t>
  </si>
  <si>
    <t xml:space="preserve">    Accounts payable - trade to affiliated company</t>
  </si>
  <si>
    <t>LI04</t>
  </si>
  <si>
    <t xml:space="preserve">    Contract Liabilities</t>
  </si>
  <si>
    <t>LI05</t>
  </si>
  <si>
    <t xml:space="preserve">    Employee benefits liabilities - current</t>
  </si>
  <si>
    <t>LI06</t>
  </si>
  <si>
    <t xml:space="preserve">    Current account payable to affiliated company</t>
  </si>
  <si>
    <t>LI07</t>
  </si>
  <si>
    <t xml:space="preserve">    Promissory note and loans from affiliated company</t>
  </si>
  <si>
    <t>LI08</t>
  </si>
  <si>
    <t xml:space="preserve">    Accrued expenses</t>
  </si>
  <si>
    <t>LI09</t>
  </si>
  <si>
    <t xml:space="preserve">    Income tax payable</t>
  </si>
  <si>
    <t>LI10</t>
  </si>
  <si>
    <t xml:space="preserve">    Current portion of lease liabilities</t>
  </si>
  <si>
    <t>LI11</t>
  </si>
  <si>
    <t xml:space="preserve">    Other current liabilities</t>
  </si>
  <si>
    <t>LI12</t>
  </si>
  <si>
    <t>Total Current Liabilities</t>
  </si>
  <si>
    <t>Non-current Contract Liabilities</t>
  </si>
  <si>
    <t>LI13</t>
  </si>
  <si>
    <t>Loan from affiliated company</t>
  </si>
  <si>
    <t>LI14</t>
  </si>
  <si>
    <t>Provident Fund</t>
  </si>
  <si>
    <t>LI15</t>
  </si>
  <si>
    <t>Long-Term Debt</t>
  </si>
  <si>
    <t>LI16</t>
  </si>
  <si>
    <t>Employee benefit liabilities</t>
  </si>
  <si>
    <t>LI17</t>
  </si>
  <si>
    <t>Lease Liabilities</t>
  </si>
  <si>
    <t>LI18</t>
  </si>
  <si>
    <t>Other Liabilities</t>
  </si>
  <si>
    <t>LI19</t>
  </si>
  <si>
    <t>Total Liabilities</t>
  </si>
  <si>
    <t>Sharesholders'equity</t>
  </si>
  <si>
    <t xml:space="preserve">    Authorized Share Capital </t>
  </si>
  <si>
    <t xml:space="preserve">       Issued and Fully Paid - up Share Capital</t>
  </si>
  <si>
    <t>EQ01</t>
  </si>
  <si>
    <t xml:space="preserve">    Premium on share capital</t>
  </si>
  <si>
    <t>EQ02</t>
  </si>
  <si>
    <t xml:space="preserve">    Non-Controlling Interests</t>
  </si>
  <si>
    <t>EQ03</t>
  </si>
  <si>
    <t xml:space="preserve">    Acc. FX translation adj.</t>
  </si>
  <si>
    <t>EQ04</t>
  </si>
  <si>
    <t xml:space="preserve">    OCI - Others</t>
  </si>
  <si>
    <t>EQ05</t>
  </si>
  <si>
    <t xml:space="preserve">       Appropriated</t>
  </si>
  <si>
    <t>Legal reserve</t>
  </si>
  <si>
    <t>EQ06</t>
  </si>
  <si>
    <t>General reserve</t>
  </si>
  <si>
    <t>EQ07</t>
  </si>
  <si>
    <t xml:space="preserve">       Unappropriated</t>
  </si>
  <si>
    <t>EQ08</t>
  </si>
  <si>
    <t xml:space="preserve">Total Sharesholders' Equity </t>
  </si>
  <si>
    <t>Total Liabilities And Sharesholders' Equity</t>
  </si>
  <si>
    <t>Debt:Equity Ratio</t>
  </si>
  <si>
    <t>Diff Bal</t>
  </si>
  <si>
    <t>Eliminate - PPE</t>
  </si>
  <si>
    <t>Eliminate - AR/AP</t>
  </si>
  <si>
    <t>OA-FIBROUS</t>
  </si>
  <si>
    <t xml:space="preserve">Fixed asset </t>
  </si>
  <si>
    <t>Land and land improvement</t>
  </si>
  <si>
    <t>Current asset</t>
  </si>
  <si>
    <t>ROU-Cost</t>
  </si>
  <si>
    <t>Other asset</t>
  </si>
  <si>
    <t>Project</t>
  </si>
  <si>
    <t>Operating Assets :</t>
  </si>
  <si>
    <t>Change OA</t>
  </si>
  <si>
    <t>Eliminate</t>
  </si>
  <si>
    <t>CA</t>
  </si>
  <si>
    <t>PN</t>
  </si>
  <si>
    <t>net CA</t>
  </si>
  <si>
    <t>payment PPE</t>
  </si>
  <si>
    <t>ROU</t>
  </si>
  <si>
    <t>126060100</t>
  </si>
  <si>
    <t>Land</t>
  </si>
  <si>
    <t>126065100</t>
  </si>
  <si>
    <t>Building</t>
  </si>
  <si>
    <t>126070100</t>
  </si>
  <si>
    <t>Plant machinery and equipment</t>
  </si>
  <si>
    <t>126075100</t>
  </si>
  <si>
    <t>Vehicle &amp; Transportation</t>
  </si>
  <si>
    <t>126080100</t>
  </si>
  <si>
    <t>Other office furniture and equipments</t>
  </si>
  <si>
    <t>Computer &amp; Accessary</t>
  </si>
  <si>
    <t>Other Structures</t>
  </si>
  <si>
    <t>Depre ROU</t>
  </si>
  <si>
    <t>Interest ROU</t>
  </si>
  <si>
    <t>Rental ROU</t>
  </si>
  <si>
    <t>FIBROUS BS</t>
  </si>
  <si>
    <t xml:space="preserve">   Intangible Assets - NET</t>
  </si>
  <si>
    <t>Actual Elim</t>
  </si>
  <si>
    <t>PN TPC-SFT</t>
  </si>
  <si>
    <t>PN TPC-PPPC</t>
  </si>
  <si>
    <t>CA (Ex. HIGASHI)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</si>
</sst>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5" formatCode="_-* #,##0_-;[Red]\(#,##0\);0"/>
    <numFmt numFmtId="166" formatCode="_-* #,##0_-;\-* #,##0_-;_-* &quot;-&quot;??_-;_-@_-"/>
    <numFmt numFmtId="167" formatCode="0.0%"/>
    <numFmt numFmtId="168" formatCode="#,##0.0%;[Red]\-#,##0.0%"/>
    <numFmt numFmtId="169" formatCode="#,##0;[Red]\(#,##0\)"/>
    <numFmt numFmtId="170" formatCode="#,##0;\(#,##0\)"/>
    <numFmt numFmtId="171" formatCode="_(* #,##0_);_(* \(#,##0\);_(* &quot;-&quot;??_);_(@_)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2" tint="-9.9978637043366805E-2"/>
      <name val="Browallia New"/>
      <family val="2"/>
    </font>
    <font>
      <b/>
      <sz val="11"/>
      <name val="Browallia New"/>
      <family val="2"/>
    </font>
    <font>
      <b/>
      <sz val="11"/>
      <color theme="0"/>
      <name val="Browallia New"/>
      <family val="2"/>
    </font>
    <font>
      <sz val="11"/>
      <name val="Browallia New"/>
      <family val="2"/>
    </font>
    <font>
      <sz val="11"/>
      <color rgb="FFFF0000"/>
      <name val="Browallia New"/>
      <family val="2"/>
    </font>
    <font>
      <b/>
      <sz val="16"/>
      <color theme="0"/>
      <name val="Browallia New"/>
      <family val="2"/>
    </font>
    <font>
      <b/>
      <sz val="18"/>
      <color rgb="FF0033CC"/>
      <name val="Tahoma"/>
      <family val="2"/>
    </font>
    <font>
      <b/>
      <sz val="10"/>
      <color indexed="12"/>
      <name val="Tahoma"/>
      <family val="2"/>
    </font>
    <font>
      <sz val="10"/>
      <name val="Tahoma"/>
      <family val="2"/>
    </font>
    <font>
      <sz val="14"/>
      <name val="Tahoma"/>
      <family val="2"/>
    </font>
    <font>
      <sz val="16"/>
      <name val="AngsanaUPC"/>
      <family val="1"/>
    </font>
    <font>
      <b/>
      <sz val="10"/>
      <name val="Tahoma"/>
      <family val="2"/>
    </font>
    <font>
      <b/>
      <sz val="12"/>
      <name val="Tahoma"/>
      <family val="2"/>
    </font>
    <font>
      <sz val="10"/>
      <color indexed="12"/>
      <name val="Tahoma"/>
      <family val="2"/>
    </font>
    <font>
      <sz val="12"/>
      <name val="Tahoma"/>
      <family val="2"/>
    </font>
    <font>
      <u/>
      <sz val="12"/>
      <name val="Tahoma"/>
      <family val="2"/>
    </font>
    <font>
      <sz val="12"/>
      <color rgb="FFFF0000"/>
      <name val="Tahoma"/>
      <family val="2"/>
    </font>
    <font>
      <b/>
      <sz val="10"/>
      <color rgb="FFFF0000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3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23" fillId="0" borderId="0"/>
  </cellStyleXfs>
  <cellXfs count="249">
    <xf numFmtId="0" fontId="0" fillId="0" borderId="0" xfId="0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165" fontId="5" fillId="0" borderId="3" xfId="1" applyNumberFormat="1" applyFont="1" applyFill="1" applyBorder="1"/>
    <xf numFmtId="165" fontId="5" fillId="0" borderId="4" xfId="1" applyNumberFormat="1" applyFont="1" applyFill="1" applyBorder="1" applyAlignment="1">
      <alignment horizontal="center"/>
    </xf>
    <xf numFmtId="165" fontId="5" fillId="0" borderId="5" xfId="1" applyNumberFormat="1" applyFont="1" applyFill="1" applyBorder="1"/>
    <xf numFmtId="165" fontId="5" fillId="0" borderId="0" xfId="0" applyNumberFormat="1" applyFont="1"/>
    <xf numFmtId="165" fontId="5" fillId="0" borderId="0" xfId="1" applyNumberFormat="1" applyFont="1" applyFill="1" applyBorder="1"/>
    <xf numFmtId="165" fontId="5" fillId="0" borderId="6" xfId="1" applyNumberFormat="1" applyFont="1" applyFill="1" applyBorder="1" applyAlignment="1">
      <alignment horizontal="center"/>
    </xf>
    <xf numFmtId="165" fontId="5" fillId="0" borderId="7" xfId="1" applyNumberFormat="1" applyFont="1" applyFill="1" applyBorder="1"/>
    <xf numFmtId="165" fontId="3" fillId="7" borderId="8" xfId="1" applyNumberFormat="1" applyFont="1" applyFill="1" applyBorder="1"/>
    <xf numFmtId="165" fontId="3" fillId="7" borderId="9" xfId="1" applyNumberFormat="1" applyFont="1" applyFill="1" applyBorder="1" applyAlignment="1">
      <alignment horizontal="center"/>
    </xf>
    <xf numFmtId="165" fontId="3" fillId="7" borderId="10" xfId="1" applyNumberFormat="1" applyFont="1" applyFill="1" applyBorder="1"/>
    <xf numFmtId="165" fontId="5" fillId="0" borderId="0" xfId="0" applyNumberFormat="1" applyFont="1" applyAlignment="1">
      <alignment horizontal="center"/>
    </xf>
    <xf numFmtId="165" fontId="3" fillId="8" borderId="11" xfId="1" applyNumberFormat="1" applyFont="1" applyFill="1" applyBorder="1"/>
    <xf numFmtId="165" fontId="3" fillId="8" borderId="1" xfId="1" applyNumberFormat="1" applyFont="1" applyFill="1" applyBorder="1" applyAlignment="1">
      <alignment horizontal="center"/>
    </xf>
    <xf numFmtId="165" fontId="3" fillId="9" borderId="2" xfId="1" applyNumberFormat="1" applyFont="1" applyFill="1" applyBorder="1"/>
    <xf numFmtId="165" fontId="3" fillId="8" borderId="2" xfId="1" applyNumberFormat="1" applyFont="1" applyFill="1" applyBorder="1"/>
    <xf numFmtId="165" fontId="5" fillId="0" borderId="3" xfId="0" applyNumberFormat="1" applyFont="1" applyBorder="1" applyAlignment="1">
      <alignment horizontal="left" vertical="center" readingOrder="1"/>
    </xf>
    <xf numFmtId="165" fontId="5" fillId="0" borderId="4" xfId="0" applyNumberFormat="1" applyFont="1" applyBorder="1" applyAlignment="1">
      <alignment horizontal="center" vertical="center" readingOrder="1"/>
    </xf>
    <xf numFmtId="165" fontId="5" fillId="9" borderId="5" xfId="1" applyNumberFormat="1" applyFont="1" applyFill="1" applyBorder="1"/>
    <xf numFmtId="165" fontId="5" fillId="0" borderId="5" xfId="1" applyNumberFormat="1" applyFont="1" applyBorder="1"/>
    <xf numFmtId="165" fontId="5" fillId="0" borderId="0" xfId="0" applyNumberFormat="1" applyFont="1" applyAlignment="1">
      <alignment horizontal="left" vertical="center" readingOrder="1"/>
    </xf>
    <xf numFmtId="165" fontId="5" fillId="0" borderId="6" xfId="0" applyNumberFormat="1" applyFont="1" applyBorder="1" applyAlignment="1">
      <alignment horizontal="center" vertical="center" readingOrder="1"/>
    </xf>
    <xf numFmtId="165" fontId="5" fillId="9" borderId="7" xfId="1" applyNumberFormat="1" applyFont="1" applyFill="1" applyBorder="1"/>
    <xf numFmtId="165" fontId="5" fillId="0" borderId="7" xfId="1" applyNumberFormat="1" applyFont="1" applyBorder="1"/>
    <xf numFmtId="9" fontId="6" fillId="9" borderId="7" xfId="2" applyFont="1" applyFill="1" applyBorder="1"/>
    <xf numFmtId="9" fontId="6" fillId="0" borderId="7" xfId="2" applyFont="1" applyFill="1" applyBorder="1"/>
    <xf numFmtId="165" fontId="3" fillId="7" borderId="8" xfId="0" applyNumberFormat="1" applyFont="1" applyFill="1" applyBorder="1" applyAlignment="1">
      <alignment horizontal="left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5" fontId="3" fillId="9" borderId="10" xfId="0" applyNumberFormat="1" applyFont="1" applyFill="1" applyBorder="1"/>
    <xf numFmtId="165" fontId="3" fillId="7" borderId="10" xfId="0" applyNumberFormat="1" applyFont="1" applyFill="1" applyBorder="1"/>
    <xf numFmtId="165" fontId="5" fillId="0" borderId="12" xfId="0" applyNumberFormat="1" applyFont="1" applyBorder="1" applyAlignment="1">
      <alignment horizontal="left" vertical="center" readingOrder="1"/>
    </xf>
    <xf numFmtId="165" fontId="5" fillId="0" borderId="12" xfId="0" applyNumberFormat="1" applyFont="1" applyBorder="1" applyAlignment="1">
      <alignment horizontal="center"/>
    </xf>
    <xf numFmtId="165" fontId="5" fillId="0" borderId="12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 applyAlignment="1">
      <alignment horizontal="center"/>
    </xf>
    <xf numFmtId="166" fontId="3" fillId="9" borderId="13" xfId="0" applyNumberFormat="1" applyFont="1" applyFill="1" applyBorder="1"/>
    <xf numFmtId="165" fontId="3" fillId="0" borderId="2" xfId="1" applyNumberFormat="1" applyFont="1" applyBorder="1"/>
    <xf numFmtId="165" fontId="3" fillId="0" borderId="11" xfId="0" applyNumberFormat="1" applyFont="1" applyBorder="1"/>
    <xf numFmtId="165" fontId="3" fillId="0" borderId="2" xfId="0" applyNumberFormat="1" applyFont="1" applyBorder="1" applyAlignment="1">
      <alignment horizontal="center"/>
    </xf>
    <xf numFmtId="166" fontId="3" fillId="9" borderId="2" xfId="0" applyNumberFormat="1" applyFont="1" applyFill="1" applyBorder="1"/>
    <xf numFmtId="165" fontId="3" fillId="10" borderId="1" xfId="0" applyNumberFormat="1" applyFont="1" applyFill="1" applyBorder="1"/>
    <xf numFmtId="165" fontId="3" fillId="10" borderId="1" xfId="0" applyNumberFormat="1" applyFont="1" applyFill="1" applyBorder="1" applyAlignment="1">
      <alignment horizontal="center"/>
    </xf>
    <xf numFmtId="167" fontId="3" fillId="9" borderId="2" xfId="2" applyNumberFormat="1" applyFont="1" applyFill="1" applyBorder="1"/>
    <xf numFmtId="168" fontId="3" fillId="10" borderId="2" xfId="2" applyNumberFormat="1" applyFont="1" applyFill="1" applyBorder="1"/>
    <xf numFmtId="167" fontId="5" fillId="0" borderId="0" xfId="2" applyNumberFormat="1" applyFont="1"/>
    <xf numFmtId="165" fontId="7" fillId="11" borderId="0" xfId="1" applyNumberFormat="1" applyFont="1" applyFill="1" applyBorder="1" applyAlignment="1">
      <alignment vertical="center"/>
    </xf>
    <xf numFmtId="165" fontId="7" fillId="11" borderId="0" xfId="1" applyNumberFormat="1" applyFont="1" applyFill="1" applyBorder="1" applyAlignment="1">
      <alignment horizontal="center"/>
    </xf>
    <xf numFmtId="165" fontId="7" fillId="11" borderId="0" xfId="1" applyNumberFormat="1" applyFont="1" applyFill="1" applyBorder="1"/>
    <xf numFmtId="165" fontId="3" fillId="2" borderId="3" xfId="1" applyNumberFormat="1" applyFont="1" applyFill="1" applyBorder="1"/>
    <xf numFmtId="165" fontId="3" fillId="2" borderId="5" xfId="1" applyNumberFormat="1" applyFont="1" applyFill="1" applyBorder="1" applyAlignment="1">
      <alignment horizontal="center"/>
    </xf>
    <xf numFmtId="165" fontId="3" fillId="2" borderId="5" xfId="1" applyNumberFormat="1" applyFont="1" applyFill="1" applyBorder="1"/>
    <xf numFmtId="165" fontId="5" fillId="0" borderId="5" xfId="1" applyNumberFormat="1" applyFont="1" applyFill="1" applyBorder="1" applyAlignment="1">
      <alignment horizontal="center"/>
    </xf>
    <xf numFmtId="165" fontId="5" fillId="0" borderId="7" xfId="1" applyNumberFormat="1" applyFont="1" applyFill="1" applyBorder="1" applyAlignment="1">
      <alignment horizontal="center"/>
    </xf>
    <xf numFmtId="165" fontId="5" fillId="0" borderId="12" xfId="1" applyNumberFormat="1" applyFont="1" applyFill="1" applyBorder="1"/>
    <xf numFmtId="165" fontId="5" fillId="0" borderId="13" xfId="1" applyNumberFormat="1" applyFont="1" applyFill="1" applyBorder="1" applyAlignment="1">
      <alignment horizontal="center"/>
    </xf>
    <xf numFmtId="165" fontId="5" fillId="0" borderId="13" xfId="1" applyNumberFormat="1" applyFont="1" applyFill="1" applyBorder="1"/>
    <xf numFmtId="43" fontId="5" fillId="0" borderId="13" xfId="1" applyFont="1" applyFill="1" applyBorder="1"/>
    <xf numFmtId="43" fontId="5" fillId="0" borderId="0" xfId="1" applyFont="1"/>
    <xf numFmtId="165" fontId="5" fillId="0" borderId="1" xfId="0" applyNumberFormat="1" applyFont="1" applyBorder="1" applyAlignment="1">
      <alignment horizontal="left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5" fontId="5" fillId="9" borderId="2" xfId="1" applyNumberFormat="1" applyFont="1" applyFill="1" applyBorder="1"/>
    <xf numFmtId="166" fontId="5" fillId="0" borderId="2" xfId="1" applyNumberFormat="1" applyFont="1" applyFill="1" applyBorder="1"/>
    <xf numFmtId="165" fontId="5" fillId="0" borderId="2" xfId="1" applyNumberFormat="1" applyFont="1" applyBorder="1"/>
    <xf numFmtId="165" fontId="6" fillId="0" borderId="7" xfId="2" applyNumberFormat="1" applyFont="1" applyFill="1" applyBorder="1"/>
    <xf numFmtId="165" fontId="4" fillId="0" borderId="12" xfId="0" applyNumberFormat="1" applyFont="1" applyBorder="1" applyAlignment="1">
      <alignment horizontal="left" vertical="center" readingOrder="1"/>
    </xf>
    <xf numFmtId="165" fontId="4" fillId="0" borderId="12" xfId="0" applyNumberFormat="1" applyFont="1" applyBorder="1" applyAlignment="1">
      <alignment horizontal="center"/>
    </xf>
    <xf numFmtId="165" fontId="4" fillId="0" borderId="12" xfId="0" applyNumberFormat="1" applyFont="1" applyBorder="1"/>
    <xf numFmtId="165" fontId="3" fillId="0" borderId="13" xfId="0" applyNumberFormat="1" applyFont="1" applyBorder="1"/>
    <xf numFmtId="165" fontId="3" fillId="0" borderId="2" xfId="0" applyNumberFormat="1" applyFont="1" applyBorder="1"/>
    <xf numFmtId="168" fontId="3" fillId="10" borderId="1" xfId="0" applyNumberFormat="1" applyFont="1" applyFill="1" applyBorder="1"/>
    <xf numFmtId="168" fontId="3" fillId="10" borderId="1" xfId="0" applyNumberFormat="1" applyFont="1" applyFill="1" applyBorder="1" applyAlignment="1">
      <alignment horizontal="center"/>
    </xf>
    <xf numFmtId="168" fontId="3" fillId="9" borderId="2" xfId="2" applyNumberFormat="1" applyFont="1" applyFill="1" applyBorder="1"/>
    <xf numFmtId="168" fontId="3" fillId="0" borderId="0" xfId="0" applyNumberFormat="1" applyFont="1"/>
    <xf numFmtId="167" fontId="4" fillId="0" borderId="0" xfId="2" applyNumberFormat="1" applyFont="1" applyFill="1" applyBorder="1" applyAlignment="1">
      <alignment horizontal="left" vertical="center" readingOrder="1"/>
    </xf>
    <xf numFmtId="167" fontId="4" fillId="0" borderId="0" xfId="2" applyNumberFormat="1" applyFont="1" applyFill="1" applyBorder="1" applyAlignment="1">
      <alignment horizontal="center"/>
    </xf>
    <xf numFmtId="167" fontId="4" fillId="0" borderId="0" xfId="2" applyNumberFormat="1" applyFont="1" applyFill="1" applyBorder="1"/>
    <xf numFmtId="38" fontId="8" fillId="12" borderId="0" xfId="0" quotePrefix="1" applyNumberFormat="1" applyFont="1" applyFill="1" applyAlignment="1">
      <alignment horizontal="left" vertical="center"/>
    </xf>
    <xf numFmtId="38" fontId="9" fillId="12" borderId="0" xfId="0" applyNumberFormat="1" applyFont="1" applyFill="1" applyAlignment="1">
      <alignment horizontal="left"/>
    </xf>
    <xf numFmtId="0" fontId="10" fillId="12" borderId="0" xfId="0" applyFont="1" applyFill="1"/>
    <xf numFmtId="164" fontId="10" fillId="12" borderId="0" xfId="0" applyNumberFormat="1" applyFont="1" applyFill="1"/>
    <xf numFmtId="166" fontId="10" fillId="12" borderId="0" xfId="1" applyNumberFormat="1" applyFont="1" applyFill="1"/>
    <xf numFmtId="38" fontId="11" fillId="12" borderId="0" xfId="0" quotePrefix="1" applyNumberFormat="1" applyFont="1" applyFill="1" applyAlignment="1">
      <alignment horizontal="left"/>
    </xf>
    <xf numFmtId="38" fontId="9" fillId="12" borderId="0" xfId="0" applyNumberFormat="1" applyFont="1" applyFill="1"/>
    <xf numFmtId="169" fontId="10" fillId="12" borderId="0" xfId="3" applyNumberFormat="1" applyFont="1" applyFill="1" applyAlignment="1">
      <alignment vertical="center"/>
    </xf>
    <xf numFmtId="170" fontId="10" fillId="12" borderId="0" xfId="0" applyNumberFormat="1" applyFont="1" applyFill="1"/>
    <xf numFmtId="164" fontId="13" fillId="0" borderId="0" xfId="3" quotePrefix="1" applyNumberFormat="1" applyFont="1" applyAlignment="1">
      <alignment horizontal="right" vertical="center"/>
    </xf>
    <xf numFmtId="166" fontId="10" fillId="12" borderId="0" xfId="1" applyNumberFormat="1" applyFont="1" applyFill="1" applyBorder="1"/>
    <xf numFmtId="164" fontId="14" fillId="14" borderId="5" xfId="3" applyNumberFormat="1" applyFont="1" applyFill="1" applyBorder="1" applyAlignment="1">
      <alignment horizontal="center" vertical="center"/>
    </xf>
    <xf numFmtId="0" fontId="14" fillId="12" borderId="0" xfId="0" applyFont="1" applyFill="1"/>
    <xf numFmtId="166" fontId="14" fillId="12" borderId="0" xfId="1" applyNumberFormat="1" applyFont="1" applyFill="1" applyBorder="1"/>
    <xf numFmtId="0" fontId="14" fillId="15" borderId="13" xfId="3" applyFont="1" applyFill="1" applyBorder="1" applyAlignment="1">
      <alignment horizontal="center" vertical="center"/>
    </xf>
    <xf numFmtId="0" fontId="14" fillId="15" borderId="15" xfId="3" applyFont="1" applyFill="1" applyBorder="1" applyAlignment="1">
      <alignment horizontal="center" vertical="center"/>
    </xf>
    <xf numFmtId="1" fontId="14" fillId="14" borderId="13" xfId="3" applyNumberFormat="1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/>
    </xf>
    <xf numFmtId="0" fontId="14" fillId="12" borderId="6" xfId="4" quotePrefix="1" applyFont="1" applyFill="1" applyBorder="1" applyAlignment="1">
      <alignment horizontal="left" vertical="center"/>
    </xf>
    <xf numFmtId="0" fontId="14" fillId="12" borderId="0" xfId="0" applyFont="1" applyFill="1" applyAlignment="1">
      <alignment vertical="center"/>
    </xf>
    <xf numFmtId="164" fontId="15" fillId="12" borderId="7" xfId="0" applyNumberFormat="1" applyFont="1" applyFill="1" applyBorder="1"/>
    <xf numFmtId="0" fontId="15" fillId="16" borderId="0" xfId="0" applyFont="1" applyFill="1"/>
    <xf numFmtId="166" fontId="15" fillId="12" borderId="0" xfId="1" applyNumberFormat="1" applyFont="1" applyFill="1" applyBorder="1"/>
    <xf numFmtId="0" fontId="15" fillId="12" borderId="0" xfId="0" applyFont="1" applyFill="1"/>
    <xf numFmtId="0" fontId="16" fillId="12" borderId="6" xfId="0" applyFont="1" applyFill="1" applyBorder="1" applyAlignment="1">
      <alignment horizontal="left" vertical="center"/>
    </xf>
    <xf numFmtId="0" fontId="16" fillId="12" borderId="0" xfId="0" applyFont="1" applyFill="1" applyAlignment="1">
      <alignment vertical="center"/>
    </xf>
    <xf numFmtId="169" fontId="16" fillId="16" borderId="7" xfId="1" applyNumberFormat="1" applyFont="1" applyFill="1" applyBorder="1"/>
    <xf numFmtId="169" fontId="16" fillId="12" borderId="7" xfId="1" applyNumberFormat="1" applyFont="1" applyFill="1" applyBorder="1"/>
    <xf numFmtId="169" fontId="15" fillId="16" borderId="0" xfId="0" applyNumberFormat="1" applyFont="1" applyFill="1"/>
    <xf numFmtId="166" fontId="15" fillId="12" borderId="0" xfId="1" applyNumberFormat="1" applyFont="1" applyFill="1"/>
    <xf numFmtId="0" fontId="16" fillId="16" borderId="6" xfId="0" applyFont="1" applyFill="1" applyBorder="1" applyAlignment="1">
      <alignment horizontal="left" vertical="center"/>
    </xf>
    <xf numFmtId="0" fontId="16" fillId="16" borderId="0" xfId="0" applyFont="1" applyFill="1" applyAlignment="1">
      <alignment vertical="center"/>
    </xf>
    <xf numFmtId="0" fontId="16" fillId="12" borderId="6" xfId="5" applyFont="1" applyFill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169" fontId="16" fillId="0" borderId="7" xfId="1" applyNumberFormat="1" applyFont="1" applyFill="1" applyBorder="1"/>
    <xf numFmtId="0" fontId="16" fillId="12" borderId="6" xfId="0" applyFont="1" applyFill="1" applyBorder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6" fillId="12" borderId="6" xfId="4" applyFont="1" applyFill="1" applyBorder="1" applyAlignment="1">
      <alignment vertical="center"/>
    </xf>
    <xf numFmtId="0" fontId="14" fillId="12" borderId="0" xfId="4" applyFont="1" applyFill="1" applyAlignment="1">
      <alignment horizontal="left" vertical="center"/>
    </xf>
    <xf numFmtId="169" fontId="14" fillId="12" borderId="10" xfId="1" applyNumberFormat="1" applyFont="1" applyFill="1" applyBorder="1"/>
    <xf numFmtId="0" fontId="14" fillId="16" borderId="6" xfId="4" applyFont="1" applyFill="1" applyBorder="1" applyAlignment="1">
      <alignment horizontal="left" vertical="center"/>
    </xf>
    <xf numFmtId="0" fontId="16" fillId="16" borderId="0" xfId="4" applyFont="1" applyFill="1" applyAlignment="1">
      <alignment vertical="center"/>
    </xf>
    <xf numFmtId="0" fontId="14" fillId="12" borderId="6" xfId="4" applyFont="1" applyFill="1" applyBorder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7" fillId="12" borderId="0" xfId="4" applyFont="1" applyFill="1" applyAlignment="1">
      <alignment vertical="center"/>
    </xf>
    <xf numFmtId="0" fontId="16" fillId="12" borderId="6" xfId="4" applyFont="1" applyFill="1" applyBorder="1" applyAlignment="1">
      <alignment horizontal="left" vertical="center"/>
    </xf>
    <xf numFmtId="169" fontId="16" fillId="12" borderId="17" xfId="1" applyNumberFormat="1" applyFont="1" applyFill="1" applyBorder="1"/>
    <xf numFmtId="169" fontId="14" fillId="12" borderId="18" xfId="1" applyNumberFormat="1" applyFont="1" applyFill="1" applyBorder="1"/>
    <xf numFmtId="0" fontId="14" fillId="12" borderId="6" xfId="4" applyFont="1" applyFill="1" applyBorder="1" applyAlignment="1">
      <alignment vertical="center"/>
    </xf>
    <xf numFmtId="0" fontId="16" fillId="12" borderId="0" xfId="4" applyFont="1" applyFill="1" applyAlignment="1">
      <alignment horizontal="left" vertical="center"/>
    </xf>
    <xf numFmtId="0" fontId="14" fillId="12" borderId="15" xfId="4" applyFont="1" applyFill="1" applyBorder="1" applyAlignment="1">
      <alignment horizontal="centerContinuous" vertical="center"/>
    </xf>
    <xf numFmtId="0" fontId="16" fillId="12" borderId="16" xfId="4" applyFont="1" applyFill="1" applyBorder="1" applyAlignment="1">
      <alignment horizontal="centerContinuous" vertical="center"/>
    </xf>
    <xf numFmtId="169" fontId="14" fillId="12" borderId="13" xfId="1" applyNumberFormat="1" applyFont="1" applyFill="1" applyBorder="1"/>
    <xf numFmtId="0" fontId="9" fillId="12" borderId="0" xfId="0" applyFont="1" applyFill="1" applyAlignment="1">
      <alignment vertical="center"/>
    </xf>
    <xf numFmtId="170" fontId="15" fillId="12" borderId="0" xfId="0" applyNumberFormat="1" applyFont="1" applyFill="1"/>
    <xf numFmtId="164" fontId="9" fillId="12" borderId="0" xfId="3" quotePrefix="1" applyNumberFormat="1" applyFont="1" applyFill="1" applyAlignment="1">
      <alignment horizontal="right" vertical="center"/>
    </xf>
    <xf numFmtId="0" fontId="14" fillId="12" borderId="6" xfId="0" applyFont="1" applyFill="1" applyBorder="1" applyAlignment="1">
      <alignment horizontal="left" vertical="center"/>
    </xf>
    <xf numFmtId="164" fontId="16" fillId="12" borderId="7" xfId="0" applyNumberFormat="1" applyFont="1" applyFill="1" applyBorder="1"/>
    <xf numFmtId="0" fontId="14" fillId="16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12" borderId="6" xfId="5" applyFont="1" applyFill="1" applyBorder="1" applyAlignment="1">
      <alignment horizontal="left" vertical="center"/>
    </xf>
    <xf numFmtId="169" fontId="14" fillId="12" borderId="7" xfId="1" applyNumberFormat="1" applyFont="1" applyFill="1" applyBorder="1"/>
    <xf numFmtId="170" fontId="14" fillId="12" borderId="6" xfId="4" applyNumberFormat="1" applyFont="1" applyFill="1" applyBorder="1" applyAlignment="1">
      <alignment horizontal="left" vertical="center"/>
    </xf>
    <xf numFmtId="0" fontId="14" fillId="12" borderId="6" xfId="0" applyFont="1" applyFill="1" applyBorder="1" applyAlignment="1">
      <alignment vertical="center"/>
    </xf>
    <xf numFmtId="0" fontId="14" fillId="12" borderId="6" xfId="0" quotePrefix="1" applyFont="1" applyFill="1" applyBorder="1" applyAlignment="1">
      <alignment horizontal="left" vertical="center"/>
    </xf>
    <xf numFmtId="169" fontId="14" fillId="12" borderId="2" xfId="1" applyNumberFormat="1" applyFont="1" applyFill="1" applyBorder="1"/>
    <xf numFmtId="0" fontId="14" fillId="12" borderId="0" xfId="0" applyFont="1" applyFill="1" applyAlignment="1">
      <alignment horizontal="centerContinuous" vertical="center"/>
    </xf>
    <xf numFmtId="169" fontId="14" fillId="12" borderId="19" xfId="1" applyNumberFormat="1" applyFont="1" applyFill="1" applyBorder="1"/>
    <xf numFmtId="169" fontId="16" fillId="12" borderId="7" xfId="1" applyNumberFormat="1" applyFont="1" applyFill="1" applyBorder="1" applyAlignment="1">
      <alignment horizontal="center"/>
    </xf>
    <xf numFmtId="0" fontId="9" fillId="12" borderId="15" xfId="0" applyFont="1" applyFill="1" applyBorder="1" applyAlignment="1">
      <alignment vertical="center"/>
    </xf>
    <xf numFmtId="0" fontId="9" fillId="12" borderId="12" xfId="0" applyFont="1" applyFill="1" applyBorder="1" applyAlignment="1">
      <alignment vertical="center"/>
    </xf>
    <xf numFmtId="169" fontId="16" fillId="12" borderId="13" xfId="1" applyNumberFormat="1" applyFont="1" applyFill="1" applyBorder="1"/>
    <xf numFmtId="166" fontId="18" fillId="12" borderId="0" xfId="1" applyNumberFormat="1" applyFont="1" applyFill="1" applyAlignment="1">
      <alignment horizontal="right"/>
    </xf>
    <xf numFmtId="0" fontId="19" fillId="12" borderId="0" xfId="0" applyFont="1" applyFill="1" applyAlignment="1">
      <alignment horizontal="right"/>
    </xf>
    <xf numFmtId="171" fontId="18" fillId="12" borderId="0" xfId="1" applyNumberFormat="1" applyFont="1" applyFill="1" applyAlignment="1">
      <alignment horizontal="right"/>
    </xf>
    <xf numFmtId="169" fontId="14" fillId="16" borderId="10" xfId="1" applyNumberFormat="1" applyFont="1" applyFill="1" applyBorder="1"/>
    <xf numFmtId="0" fontId="14" fillId="12" borderId="1" xfId="0" applyFont="1" applyFill="1" applyBorder="1" applyAlignment="1">
      <alignment horizontal="right" vertical="center"/>
    </xf>
    <xf numFmtId="171" fontId="16" fillId="6" borderId="11" xfId="1" applyNumberFormat="1" applyFont="1" applyFill="1" applyBorder="1" applyAlignment="1">
      <alignment horizontal="right" vertical="center"/>
    </xf>
    <xf numFmtId="171" fontId="16" fillId="6" borderId="20" xfId="1" applyNumberFormat="1" applyFont="1" applyFill="1" applyBorder="1" applyAlignment="1">
      <alignment horizontal="right" vertical="center"/>
    </xf>
    <xf numFmtId="171" fontId="16" fillId="12" borderId="0" xfId="1" applyNumberFormat="1" applyFont="1" applyFill="1" applyBorder="1" applyAlignment="1">
      <alignment horizontal="right" vertical="center"/>
    </xf>
    <xf numFmtId="164" fontId="15" fillId="12" borderId="0" xfId="0" applyNumberFormat="1" applyFont="1" applyFill="1"/>
    <xf numFmtId="0" fontId="14" fillId="15" borderId="1" xfId="3" applyFont="1" applyFill="1" applyBorder="1" applyAlignment="1">
      <alignment horizontal="center" vertical="center"/>
    </xf>
    <xf numFmtId="0" fontId="14" fillId="15" borderId="2" xfId="3" applyFont="1" applyFill="1" applyBorder="1" applyAlignment="1">
      <alignment horizontal="center" vertical="center"/>
    </xf>
    <xf numFmtId="1" fontId="14" fillId="14" borderId="2" xfId="3" applyNumberFormat="1" applyFont="1" applyFill="1" applyBorder="1" applyAlignment="1">
      <alignment horizontal="center" vertical="center"/>
    </xf>
    <xf numFmtId="0" fontId="22" fillId="12" borderId="6" xfId="4" applyFont="1" applyFill="1" applyBorder="1" applyAlignment="1">
      <alignment horizontal="left" vertical="center"/>
    </xf>
    <xf numFmtId="166" fontId="16" fillId="12" borderId="7" xfId="1" applyNumberFormat="1" applyFont="1" applyFill="1" applyBorder="1"/>
    <xf numFmtId="170" fontId="16" fillId="12" borderId="7" xfId="6" applyNumberFormat="1" applyFont="1" applyFill="1" applyBorder="1"/>
    <xf numFmtId="0" fontId="22" fillId="12" borderId="9" xfId="4" applyFont="1" applyFill="1" applyBorder="1" applyAlignment="1">
      <alignment horizontal="left" vertical="center"/>
    </xf>
    <xf numFmtId="171" fontId="16" fillId="12" borderId="10" xfId="1" applyNumberFormat="1" applyFont="1" applyFill="1" applyBorder="1"/>
    <xf numFmtId="171" fontId="16" fillId="12" borderId="11" xfId="1" applyNumberFormat="1" applyFont="1" applyFill="1" applyBorder="1" applyAlignment="1">
      <alignment horizontal="right" vertical="center"/>
    </xf>
    <xf numFmtId="171" fontId="16" fillId="12" borderId="20" xfId="1" applyNumberFormat="1" applyFont="1" applyFill="1" applyBorder="1" applyAlignment="1">
      <alignment horizontal="right" vertical="center"/>
    </xf>
    <xf numFmtId="166" fontId="10" fillId="6" borderId="0" xfId="1" applyNumberFormat="1" applyFont="1" applyFill="1"/>
    <xf numFmtId="0" fontId="14" fillId="17" borderId="1" xfId="0" applyFont="1" applyFill="1" applyBorder="1" applyAlignment="1">
      <alignment horizontal="right" vertical="center"/>
    </xf>
    <xf numFmtId="171" fontId="16" fillId="17" borderId="2" xfId="1" applyNumberFormat="1" applyFont="1" applyFill="1" applyBorder="1"/>
    <xf numFmtId="166" fontId="10" fillId="12" borderId="0" xfId="0" applyNumberFormat="1" applyFont="1" applyFill="1"/>
    <xf numFmtId="166" fontId="16" fillId="12" borderId="5" xfId="1" applyNumberFormat="1" applyFont="1" applyFill="1" applyBorder="1"/>
    <xf numFmtId="166" fontId="16" fillId="12" borderId="2" xfId="1" applyNumberFormat="1" applyFont="1" applyFill="1" applyBorder="1"/>
    <xf numFmtId="166" fontId="16" fillId="12" borderId="10" xfId="1" applyNumberFormat="1" applyFont="1" applyFill="1" applyBorder="1"/>
    <xf numFmtId="166" fontId="16" fillId="6" borderId="10" xfId="1" applyNumberFormat="1" applyFont="1" applyFill="1" applyBorder="1"/>
    <xf numFmtId="171" fontId="10" fillId="12" borderId="0" xfId="0" applyNumberFormat="1" applyFont="1" applyFill="1"/>
    <xf numFmtId="0" fontId="15" fillId="16" borderId="7" xfId="0" applyFont="1" applyFill="1" applyBorder="1"/>
    <xf numFmtId="169" fontId="16" fillId="16" borderId="6" xfId="1" applyNumberFormat="1" applyFont="1" applyFill="1" applyBorder="1"/>
    <xf numFmtId="169" fontId="14" fillId="16" borderId="18" xfId="1" applyNumberFormat="1" applyFont="1" applyFill="1" applyBorder="1"/>
    <xf numFmtId="169" fontId="14" fillId="16" borderId="13" xfId="1" applyNumberFormat="1" applyFont="1" applyFill="1" applyBorder="1"/>
    <xf numFmtId="0" fontId="16" fillId="16" borderId="7" xfId="0" applyFont="1" applyFill="1" applyBorder="1"/>
    <xf numFmtId="169" fontId="14" fillId="16" borderId="7" xfId="1" applyNumberFormat="1" applyFont="1" applyFill="1" applyBorder="1"/>
    <xf numFmtId="169" fontId="14" fillId="16" borderId="2" xfId="1" applyNumberFormat="1" applyFont="1" applyFill="1" applyBorder="1"/>
    <xf numFmtId="169" fontId="14" fillId="16" borderId="19" xfId="1" applyNumberFormat="1" applyFont="1" applyFill="1" applyBorder="1"/>
    <xf numFmtId="169" fontId="16" fillId="16" borderId="7" xfId="1" applyNumberFormat="1" applyFont="1" applyFill="1" applyBorder="1" applyAlignment="1">
      <alignment horizontal="center"/>
    </xf>
    <xf numFmtId="169" fontId="16" fillId="16" borderId="13" xfId="1" applyNumberFormat="1" applyFont="1" applyFill="1" applyBorder="1"/>
    <xf numFmtId="0" fontId="16" fillId="12" borderId="0" xfId="0" applyFont="1" applyFill="1"/>
    <xf numFmtId="0" fontId="16" fillId="18" borderId="6" xfId="0" applyFont="1" applyFill="1" applyBorder="1" applyAlignment="1">
      <alignment horizontal="left" vertical="center"/>
    </xf>
    <xf numFmtId="0" fontId="16" fillId="18" borderId="0" xfId="0" applyFont="1" applyFill="1" applyAlignment="1">
      <alignment vertical="center"/>
    </xf>
    <xf numFmtId="169" fontId="16" fillId="18" borderId="7" xfId="1" applyNumberFormat="1" applyFont="1" applyFill="1" applyBorder="1"/>
    <xf numFmtId="169" fontId="15" fillId="12" borderId="0" xfId="0" applyNumberFormat="1" applyFont="1" applyFill="1"/>
    <xf numFmtId="166" fontId="16" fillId="19" borderId="7" xfId="1" applyNumberFormat="1" applyFont="1" applyFill="1" applyBorder="1"/>
    <xf numFmtId="169" fontId="16" fillId="19" borderId="7" xfId="1" applyNumberFormat="1" applyFont="1" applyFill="1" applyBorder="1"/>
    <xf numFmtId="166" fontId="16" fillId="0" borderId="7" xfId="1" applyNumberFormat="1" applyFont="1" applyFill="1" applyBorder="1"/>
    <xf numFmtId="171" fontId="18" fillId="6" borderId="0" xfId="1" applyNumberFormat="1" applyFont="1" applyFill="1" applyAlignment="1">
      <alignment horizontal="right"/>
    </xf>
    <xf numFmtId="169" fontId="10" fillId="12" borderId="0" xfId="0" applyNumberFormat="1" applyFont="1" applyFill="1"/>
    <xf numFmtId="166" fontId="16" fillId="12" borderId="7" xfId="1" applyNumberFormat="1" applyFont="1" applyFill="1" applyBorder="1" applyAlignment="1">
      <alignment horizontal="center"/>
    </xf>
    <xf numFmtId="0" fontId="14" fillId="18" borderId="0" xfId="0" applyFont="1" applyFill="1" applyAlignment="1">
      <alignment vertical="center"/>
    </xf>
    <xf numFmtId="0" fontId="16" fillId="16" borderId="6" xfId="0" applyFont="1" applyFill="1" applyBorder="1" applyAlignment="1">
      <alignment vertical="center"/>
    </xf>
    <xf numFmtId="0" fontId="16" fillId="16" borderId="0" xfId="0" applyFont="1" applyFill="1" applyAlignment="1">
      <alignment horizontal="left" vertical="center"/>
    </xf>
    <xf numFmtId="166" fontId="18" fillId="6" borderId="0" xfId="1" applyNumberFormat="1" applyFont="1" applyFill="1" applyAlignment="1">
      <alignment horizontal="right"/>
    </xf>
    <xf numFmtId="0" fontId="15" fillId="12" borderId="0" xfId="0" quotePrefix="1" applyFont="1" applyFill="1"/>
    <xf numFmtId="0" fontId="15" fillId="12" borderId="0" xfId="0" applyFont="1" applyFill="1" applyAlignment="1">
      <alignment vertical="center"/>
    </xf>
    <xf numFmtId="171" fontId="16" fillId="17" borderId="11" xfId="1" applyNumberFormat="1" applyFont="1" applyFill="1" applyBorder="1" applyAlignment="1">
      <alignment horizontal="right" vertical="center"/>
    </xf>
    <xf numFmtId="171" fontId="16" fillId="17" borderId="20" xfId="1" applyNumberFormat="1" applyFont="1" applyFill="1" applyBorder="1" applyAlignment="1">
      <alignment horizontal="right" vertical="center"/>
    </xf>
    <xf numFmtId="164" fontId="15" fillId="12" borderId="0" xfId="0" applyNumberFormat="1" applyFont="1" applyFill="1" applyAlignment="1">
      <alignment vertical="center"/>
    </xf>
    <xf numFmtId="166" fontId="15" fillId="12" borderId="0" xfId="0" applyNumberFormat="1" applyFont="1" applyFill="1"/>
    <xf numFmtId="171" fontId="16" fillId="12" borderId="21" xfId="1" applyNumberFormat="1" applyFont="1" applyFill="1" applyBorder="1" applyAlignment="1">
      <alignment horizontal="right" vertical="center"/>
    </xf>
    <xf numFmtId="164" fontId="10" fillId="6" borderId="0" xfId="0" applyNumberFormat="1" applyFont="1" applyFill="1"/>
    <xf numFmtId="0" fontId="22" fillId="12" borderId="0" xfId="4" applyFont="1" applyFill="1" applyAlignment="1">
      <alignment horizontal="right" vertical="center"/>
    </xf>
    <xf numFmtId="166" fontId="28" fillId="12" borderId="0" xfId="1" applyNumberFormat="1" applyFont="1" applyFill="1"/>
    <xf numFmtId="166" fontId="10" fillId="16" borderId="0" xfId="1" applyNumberFormat="1" applyFont="1" applyFill="1"/>
    <xf numFmtId="38" fontId="14" fillId="13" borderId="4" xfId="0" applyNumberFormat="1" applyFont="1" applyFill="1" applyBorder="1" applyAlignment="1">
      <alignment horizontal="center" vertical="center" wrapText="1"/>
    </xf>
    <xf numFmtId="38" fontId="14" fillId="13" borderId="14" xfId="0" applyNumberFormat="1" applyFont="1" applyFill="1" applyBorder="1" applyAlignment="1">
      <alignment horizontal="center" vertical="center" wrapText="1"/>
    </xf>
    <xf numFmtId="38" fontId="14" fillId="13" borderId="15" xfId="0" applyNumberFormat="1" applyFont="1" applyFill="1" applyBorder="1" applyAlignment="1">
      <alignment horizontal="center" vertical="center" wrapText="1"/>
    </xf>
    <xf numFmtId="38" fontId="14" fillId="13" borderId="16" xfId="0" applyNumberFormat="1" applyFont="1" applyFill="1" applyBorder="1" applyAlignment="1">
      <alignment horizontal="center" vertical="center" wrapText="1"/>
    </xf>
    <xf numFmtId="0" fontId="14" fillId="13" borderId="1" xfId="3" applyFont="1" applyFill="1" applyBorder="1" applyAlignment="1">
      <alignment horizontal="center" vertical="center"/>
    </xf>
    <xf numFmtId="0" fontId="14" fillId="13" borderId="11" xfId="3" applyFont="1" applyFill="1" applyBorder="1" applyAlignment="1">
      <alignment horizontal="center" vertical="center"/>
    </xf>
    <xf numFmtId="0" fontId="16" fillId="20" borderId="6" xfId="4" applyFont="1" applyFill="1" applyBorder="1" applyAlignment="1">
      <alignment vertical="center"/>
    </xf>
    <xf numFmtId="0" fontId="14" fillId="20" borderId="0" xfId="4" applyFont="1" applyFill="1" applyAlignment="1">
      <alignment horizontal="left" vertical="center"/>
    </xf>
    <xf numFmtId="169" fontId="14" fillId="20" borderId="10" xfId="1" applyNumberFormat="1" applyFont="1" applyFill="1" applyBorder="1"/>
    <xf numFmtId="0" fontId="14" fillId="20" borderId="6" xfId="4" quotePrefix="1" applyFont="1" applyFill="1" applyBorder="1" applyAlignment="1">
      <alignment horizontal="left" vertical="center"/>
    </xf>
    <xf numFmtId="0" fontId="14" fillId="20" borderId="0" xfId="0" applyFont="1" applyFill="1" applyAlignment="1">
      <alignment vertical="center"/>
    </xf>
    <xf numFmtId="0" fontId="15" fillId="20" borderId="7" xfId="0" applyFont="1" applyFill="1" applyBorder="1"/>
    <xf numFmtId="169" fontId="15" fillId="20" borderId="0" xfId="0" applyNumberFormat="1" applyFont="1" applyFill="1"/>
    <xf numFmtId="166" fontId="14" fillId="20" borderId="0" xfId="1" applyNumberFormat="1" applyFont="1" applyFill="1" applyBorder="1"/>
    <xf numFmtId="166" fontId="15" fillId="20" borderId="0" xfId="1" applyNumberFormat="1" applyFont="1" applyFill="1"/>
    <xf numFmtId="0" fontId="15" fillId="20" borderId="0" xfId="0" applyFont="1" applyFill="1"/>
    <xf numFmtId="0" fontId="14" fillId="20" borderId="15" xfId="4" applyFont="1" applyFill="1" applyBorder="1" applyAlignment="1">
      <alignment horizontal="centerContinuous" vertical="center"/>
    </xf>
    <xf numFmtId="0" fontId="16" fillId="20" borderId="16" xfId="4" applyFont="1" applyFill="1" applyBorder="1" applyAlignment="1">
      <alignment horizontal="centerContinuous" vertical="center"/>
    </xf>
    <xf numFmtId="169" fontId="14" fillId="20" borderId="13" xfId="1" applyNumberFormat="1" applyFont="1" applyFill="1" applyBorder="1"/>
    <xf numFmtId="169" fontId="14" fillId="20" borderId="18" xfId="1" applyNumberFormat="1" applyFont="1" applyFill="1" applyBorder="1"/>
    <xf numFmtId="0" fontId="14" fillId="20" borderId="6" xfId="4" applyFont="1" applyFill="1" applyBorder="1" applyAlignment="1">
      <alignment vertical="center"/>
    </xf>
    <xf numFmtId="0" fontId="16" fillId="20" borderId="0" xfId="4" applyFont="1" applyFill="1" applyAlignment="1">
      <alignment horizontal="left" vertical="center"/>
    </xf>
    <xf numFmtId="169" fontId="16" fillId="20" borderId="6" xfId="1" applyNumberFormat="1" applyFont="1" applyFill="1" applyBorder="1"/>
    <xf numFmtId="169" fontId="16" fillId="20" borderId="7" xfId="1" applyNumberFormat="1" applyFont="1" applyFill="1" applyBorder="1"/>
    <xf numFmtId="0" fontId="16" fillId="20" borderId="0" xfId="4" applyFont="1" applyFill="1" applyAlignment="1">
      <alignment vertical="center"/>
    </xf>
    <xf numFmtId="0" fontId="14" fillId="20" borderId="6" xfId="4" applyFont="1" applyFill="1" applyBorder="1" applyAlignment="1">
      <alignment horizontal="left" vertical="center"/>
    </xf>
    <xf numFmtId="0" fontId="17" fillId="20" borderId="0" xfId="4" applyFont="1" applyFill="1" applyAlignment="1">
      <alignment vertical="center"/>
    </xf>
    <xf numFmtId="0" fontId="16" fillId="20" borderId="6" xfId="0" applyFont="1" applyFill="1" applyBorder="1" applyAlignment="1">
      <alignment horizontal="left" vertical="center"/>
    </xf>
    <xf numFmtId="0" fontId="16" fillId="20" borderId="0" xfId="0" applyFont="1" applyFill="1" applyAlignment="1">
      <alignment vertical="center"/>
    </xf>
  </cellXfs>
  <cellStyles count="7">
    <cellStyle name="Comma" xfId="1" builtinId="3"/>
    <cellStyle name="Normal" xfId="0" builtinId="0"/>
    <cellStyle name="Normal 4" xfId="5" xr:uid="{00000000-0005-0000-0000-000002000000}"/>
    <cellStyle name="Normal_BALANCE" xfId="4" xr:uid="{00000000-0005-0000-0000-000003000000}"/>
    <cellStyle name="Normal_cash" xfId="6" xr:uid="{00000000-0005-0000-0000-000004000000}"/>
    <cellStyle name="Normal_PRO_1LEV" xfId="3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riporn\Local%20Settings\Temporary%20Internet%20Files\Content.IE5\FMCBR5GL\prayadp1\prayadp1\prayadp\%23an2001(8.11.43)\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\Replacement%20Cost\2002\March0902\Paper%20to%20SK%20and%20CN\Naew\Valuation\TCRT\WINDOWS\TEMP\Pro4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COUNT_wh (2)"/>
      <sheetName val="COUNT_wh"/>
      <sheetName val="INVEN"/>
      <sheetName val="INVEN(TEST)"/>
      <sheetName val="COUNT_NNDC"/>
      <sheetName val="NTET2004 (DEC)"/>
      <sheetName val="NEG2004 (DEC)"/>
      <sheetName val="NEG2004 (DEC) (2)"/>
      <sheetName val="PLANBS3"/>
      <sheetName val="Group"/>
      <sheetName val="Min.-Max. Stock"/>
      <sheetName val="sales3level"/>
      <sheetName val="Macro5"/>
      <sheetName val="Sheet1"/>
      <sheetName val="Sheet1 (2)"/>
      <sheetName val="Sheet2"/>
      <sheetName val="Tax coupon"/>
      <sheetName val="PGMMNG"/>
      <sheetName val="PRO-TOTAL"/>
      <sheetName val="UPC_SKU"/>
      <sheetName val="ตารางคำนวณกระเบื้อง A"/>
      <sheetName val="DDL"/>
      <sheetName val="BAL"/>
      <sheetName val="55555"/>
      <sheetName val="ใบปะหน้าใหม่ Bidding"/>
      <sheetName val="ต้นไม้ทางเท้า"/>
      <sheetName val="SH-E"/>
      <sheetName val="Structure"/>
      <sheetName val="ลูกหนี้(เก่า)"/>
      <sheetName val="Law data"/>
      <sheetName val="stat local"/>
      <sheetName val="Index"/>
      <sheetName val="Volume Loco May 2015"/>
      <sheetName val="Summary"/>
      <sheetName val="Summary report"/>
      <sheetName val="JUNE"/>
      <sheetName val="Performance BP"/>
      <sheetName val="4.1CAPEX_Additional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CHE_A"/>
      <sheetName val="DESP_A"/>
      <sheetName val="ISO_A"/>
      <sheetName val="PC_A"/>
      <sheetName val="PM_A"/>
      <sheetName val="SHEET_A"/>
      <sheetName val="RECO_A"/>
      <sheetName val="YARD_A"/>
      <sheetName val="CHEMICAL"/>
      <sheetName val="DESPATCH"/>
      <sheetName val="Feb"/>
      <sheetName val="ISO"/>
      <sheetName val="PRODUCT"/>
      <sheetName val="PULP MILL"/>
      <sheetName val="SHEETING"/>
      <sheetName val="SODA"/>
      <sheetName val="YARD"/>
      <sheetName val="code"/>
      <sheetName val="data"/>
      <sheetName val="MyWork"/>
      <sheetName val="TYPE SD125"/>
      <sheetName val="Drop Down"/>
      <sheetName val="เลขห้อง"/>
      <sheetName val="เลขที่ห้องทั้งหมด (2)"/>
      <sheetName val="เลขที่ห้องทั้งหมด"/>
      <sheetName val="F13รายชื่อแยกfolio (2)"/>
      <sheetName val="F13รายชื่อแยกfolio"/>
      <sheetName val="F05เลขที่ห้อง+ชื่อคน"/>
      <sheetName val="F04เลขที่ห้อง+ค่าเช่า"/>
      <sheetName val="FEB 2007 "/>
      <sheetName val="MAR 2007"/>
      <sheetName val="APR 2007"/>
      <sheetName val="MAY 2007"/>
      <sheetName val="APR 2007-GTW"/>
      <sheetName val="MAY 2007 (2)"/>
      <sheetName val="MAY 2007-NUCH"/>
      <sheetName val="JUN 2007-NUCH "/>
      <sheetName val="JULY 2007-NUCH"/>
      <sheetName val="AUG 2007-NUCH "/>
      <sheetName val="AUG 2007"/>
      <sheetName val="ค่าเช่า ด.9"/>
      <sheetName val="ค่าเช่า ด.10"/>
      <sheetName val="Status update31.8.07"/>
      <sheetName val="Status update31.8.07 (2)"/>
      <sheetName val="ค่าเช่า ด.11"/>
      <sheetName val="ค่าเช่า ด.11 (2)"/>
      <sheetName val="G26"/>
      <sheetName val="Bill No. 2 - Carpark"/>
      <sheetName val="sheetNO"/>
      <sheetName val="คำชี้แจง"/>
      <sheetName val="SCG group"/>
      <sheetName val="com"/>
      <sheetName val="43"/>
      <sheetName val="List"/>
      <sheetName val="2017"/>
      <sheetName val="อ้างอิง"/>
      <sheetName val="Comapny Name"/>
      <sheetName val="Master"/>
      <sheetName val="Prhd"/>
      <sheetName val="Control"/>
      <sheetName val="Mapping"/>
      <sheetName val="Cost center"/>
      <sheetName val="Account code"/>
      <sheetName val="Chart"/>
      <sheetName val="Company Name"/>
      <sheetName val="S-Plant"/>
      <sheetName val="Office_plants"/>
      <sheetName val="Sheet3"/>
      <sheetName val="Driver"/>
      <sheetName val="ZPS02"/>
      <sheetName val="I-slab"/>
      <sheetName val="Goal"/>
      <sheetName val="data validation"/>
      <sheetName val="วัดใต้"/>
      <sheetName val="Cases Actuals SAP"/>
      <sheetName val="Chilled Vol &amp; GS"/>
      <sheetName val="Master Query_SL"/>
      <sheetName val="Addresses"/>
      <sheetName val="PBSG Severance"/>
      <sheetName val="คำอธิบาย"/>
      <sheetName val="PNT-QUOT-#3"/>
      <sheetName val="PNT-P3"/>
      <sheetName val="Sheet5"/>
      <sheetName val="ห้ามลบ"/>
      <sheetName val="Zone"/>
      <sheetName val="Northeast"/>
      <sheetName val="2018"/>
      <sheetName val="สาเหตุ Error "/>
      <sheetName val="Table Name"/>
      <sheetName val="FR"/>
      <sheetName val="SCG Chemicals group"/>
      <sheetName val="Ref"/>
      <sheetName val="Config"/>
      <sheetName val="Dont delete!!"/>
      <sheetName val="Vender list"/>
      <sheetName val="Production Queue GB"/>
      <sheetName val="Month"/>
      <sheetName val="L410"/>
      <sheetName val="cost center name"/>
      <sheetName val="Log CCR TG 3"/>
      <sheetName val="2019"/>
      <sheetName val="Assumption"/>
      <sheetName val="Variance"/>
      <sheetName val="Ms"/>
      <sheetName val="DTA"/>
      <sheetName val="Type ถูก House"/>
      <sheetName val="รายชื่อ"/>
      <sheetName val="TB(PY 2016)"/>
      <sheetName val="IS"/>
      <sheetName val="GL"/>
      <sheetName val="Risk Level"/>
      <sheetName val="Risk Category"/>
      <sheetName val="Business"/>
      <sheetName val="DD List"/>
      <sheetName val="Multi Rater"/>
      <sheetName val="#REF"/>
      <sheetName val="TP"/>
      <sheetName val="Status"/>
      <sheetName val="MasterTB"/>
      <sheetName val="F-1"/>
      <sheetName val="P300"/>
      <sheetName val="Materiality"/>
      <sheetName val="ดอกเบี้ย TR2560"/>
      <sheetName val="REPORT"/>
      <sheetName val="Trial Balance"/>
      <sheetName val="ชลทิพย์"/>
      <sheetName val="Reason"/>
      <sheetName val="Dropdown list "/>
      <sheetName val="Accure"/>
      <sheetName val="X1"/>
      <sheetName val="instruction"/>
      <sheetName val="Forecast movement"/>
      <sheetName val="i_Setup"/>
      <sheetName val="O_PL Link"/>
      <sheetName val="i_actmth from SAP"/>
      <sheetName val="i_Actual by cc"/>
      <sheetName val="Fixed Selling"/>
      <sheetName val="SA_OT"/>
      <sheetName val="SA_WS_MAKRO"/>
      <sheetName val="SA_ASD"/>
      <sheetName val="SA_TM"/>
      <sheetName val="SA_Field"/>
      <sheetName val="SA_OP"/>
      <sheetName val="SA_BIS"/>
      <sheetName val="SA_CommFin"/>
      <sheetName val="SA_Bus"/>
      <sheetName val="SA_CC2"/>
      <sheetName val="SA_Cus"/>
      <sheetName val="BIS Selling"/>
      <sheetName val="SA_TT"/>
      <sheetName val="Uniform"/>
      <sheetName val="Total GA"/>
      <sheetName val="HR"/>
      <sheetName val="Fin_Control"/>
      <sheetName val="Fin_Plan"/>
      <sheetName val="Fin_RMC"/>
      <sheetName val="Fin_LPN"/>
      <sheetName val="Fin_RJN"/>
      <sheetName val="BIS"/>
      <sheetName val="BIS_Proj"/>
      <sheetName val="BIS_Common"/>
      <sheetName val="BIS_XChrg"/>
      <sheetName val="Mkt"/>
      <sheetName val="Exec"/>
      <sheetName val="Legal"/>
      <sheetName val="RD"/>
      <sheetName val="Facilities"/>
      <sheetName val="SAP_Proj"/>
      <sheetName val="2nd_Pnt"/>
      <sheetName val="Pallet_Frypk"/>
      <sheetName val="CA"/>
      <sheetName val="EHS"/>
      <sheetName val="CA only"/>
      <sheetName val="Legal only"/>
      <sheetName val="GACC2"/>
      <sheetName val="GACC3"/>
      <sheetName val="TH36022"/>
      <sheetName val="TH36023"/>
      <sheetName val="sub cost center"/>
      <sheetName val="GL_DBS"/>
      <sheetName val="OH CC_DBS"/>
      <sheetName val="Fin"/>
      <sheetName val="BIS G&amp;A"/>
      <sheetName val="2015 reconcile &amp; restate"/>
      <sheetName val="Consulting"/>
      <sheetName val="BIS_Common detail"/>
      <sheetName val="Total GA+BIS common"/>
      <sheetName val="HFM Line"/>
      <sheetName val="HFM Mapping"/>
      <sheetName val="Account"/>
      <sheetName val="T&amp;E sales cut"/>
      <sheetName val="Control - Consulting fee_SN (2)"/>
      <sheetName val="Master TB"/>
      <sheetName val="H300"/>
      <sheetName val="F-3"/>
      <sheetName val="K400"/>
      <sheetName val="CF weekly"/>
      <sheetName val="1.CF (M)(Ratchatewee)"/>
      <sheetName val="1.CF (M)(Rama4)"/>
      <sheetName val="1.CF (M) (TL10ph2)"/>
      <sheetName val=""/>
      <sheetName val="BS"/>
      <sheetName val="stair"/>
      <sheetName val="SELL"/>
      <sheetName val="Sum-sys"/>
      <sheetName val="Cover"/>
      <sheetName val="Detail (2)"/>
      <sheetName val="DEATAIL KENTOCOST Sheet Low20MB"/>
      <sheetName val="Cover (2)"/>
      <sheetName val="Detail "/>
      <sheetName val="(PMCmaki)"/>
      <sheetName val="(COMPmaki)"/>
      <sheetName val="SCOPE OF WORK"/>
      <sheetName val="VENDOR"/>
      <sheetName val="Unit price"/>
      <sheetName val="BG"/>
      <sheetName val="received net-BG"/>
      <sheetName val="Summary BG Code"/>
      <sheetName val="V1"/>
      <sheetName val="V7 Confirm RPT"/>
      <sheetName val="S300"/>
      <sheetName val="แยกงบ"/>
      <sheetName val="COUNT_wh_(2)"/>
      <sheetName val="NTET2004_(DEC)"/>
      <sheetName val="NEG2004_(DEC)"/>
      <sheetName val="NEG2004_(DEC)_(2)"/>
      <sheetName val="Min_-Max__Stock"/>
      <sheetName val="Tax_coupon"/>
      <sheetName val="Sheet1_(2)"/>
      <sheetName val="ตารางคำนวณกระเบื้อง_A"/>
      <sheetName val="ใบปะหน้าใหม่_Bidding"/>
      <sheetName val="Law_data"/>
      <sheetName val="stat_local"/>
      <sheetName val="Volume_Loco_May_2015"/>
      <sheetName val="Summary_report"/>
      <sheetName val="Performance_BP"/>
      <sheetName val="4_1CAPEX_Additional"/>
      <sheetName val="PULP_MILL"/>
      <sheetName val="TYPE_SD125"/>
      <sheetName val="Drop_Down"/>
      <sheetName val="เลขที่ห้องทั้งหมด_(2)"/>
      <sheetName val="F13รายชื่อแยกfolio_(2)"/>
      <sheetName val="FEB_2007_"/>
      <sheetName val="MAR_2007"/>
      <sheetName val="APR_2007"/>
      <sheetName val="MAY_2007"/>
      <sheetName val="APR_2007-GTW"/>
      <sheetName val="MAY_2007_(2)"/>
      <sheetName val="MAY_2007-NUCH"/>
      <sheetName val="JUN_2007-NUCH_"/>
      <sheetName val="JULY_2007-NUCH"/>
      <sheetName val="AUG_2007-NUCH_"/>
      <sheetName val="AUG_2007"/>
      <sheetName val="ค่าเช่า_ด_9"/>
      <sheetName val="ค่าเช่า_ด_10"/>
      <sheetName val="Status_update31_8_07"/>
      <sheetName val="Status_update31_8_07_(2)"/>
      <sheetName val="ค่าเช่า_ด_11"/>
      <sheetName val="ค่าเช่า_ด_11_(2)"/>
      <sheetName val="Bill_No__2_-_Carpark"/>
      <sheetName val="SCG_group"/>
      <sheetName val="Comapny_Name"/>
      <sheetName val="Cost_center"/>
      <sheetName val="Account_code"/>
      <sheetName val="Company_Name"/>
      <sheetName val="data_validation"/>
      <sheetName val="Cases_Actuals_SAP"/>
      <sheetName val="Chilled_Vol_&amp;_GS"/>
      <sheetName val="Master_Query_SL"/>
      <sheetName val="PBSG_Severance"/>
      <sheetName val="สาเหตุ_Error_"/>
      <sheetName val="Table_Name"/>
      <sheetName val="SCG_Chemicals_group"/>
      <sheetName val="Dont_delete!!"/>
      <sheetName val="Vender_list"/>
      <sheetName val="Production_Queue_GB"/>
      <sheetName val="cost_center_name"/>
      <sheetName val="Log_CCR_TG_3"/>
      <sheetName val="Type_ถูก_House"/>
      <sheetName val="TB(PY_2016)"/>
      <sheetName val="Risk_Level"/>
      <sheetName val="Risk_Category"/>
      <sheetName val="DD_List"/>
      <sheetName val="Multi_Rater"/>
      <sheetName val="ดอกเบี้ย_TR2560"/>
      <sheetName val="Trial_Balance"/>
      <sheetName val="Forecast_movement"/>
      <sheetName val="O_PL_Link"/>
      <sheetName val="i_actmth_from_SAP"/>
      <sheetName val="i_Actual_by_cc"/>
      <sheetName val="Fixed_Selling"/>
      <sheetName val="BIS_Selling"/>
      <sheetName val="Total_GA"/>
      <sheetName val="CA_only"/>
      <sheetName val="Legal_only"/>
      <sheetName val="sub_cost_center"/>
      <sheetName val="OH_CC_DBS"/>
      <sheetName val="BIS_G&amp;A"/>
      <sheetName val="2015_reconcile_&amp;_restate"/>
      <sheetName val="BIS_Common_detail"/>
      <sheetName val="Total_GA+BIS_common"/>
      <sheetName val="HFM_Line"/>
      <sheetName val="HFM_Mapping"/>
      <sheetName val="T&amp;E_sales_cut"/>
      <sheetName val="Control_-_Consulting_fee_SN_(2)"/>
      <sheetName val="Master_TB"/>
      <sheetName val="CF_weekly"/>
      <sheetName val="1_CF_(M)(Ratchatewee)"/>
      <sheetName val="1_CF_(M)(Rama4)"/>
      <sheetName val="1_CF_(M)_(TL10ph2)"/>
      <sheetName val="Dropdown_list_"/>
      <sheetName val="Detail_(2)"/>
      <sheetName val="DEATAIL_KENTOCOST_Sheet_Low20MB"/>
      <sheetName val="Cover_(2)"/>
      <sheetName val="Detail_"/>
      <sheetName val="SCOPE_OF_WORK"/>
      <sheetName val="Unit_price"/>
      <sheetName val="received_net-BG"/>
      <sheetName val="Summary_BG_Code"/>
      <sheetName val="V7_Confirm_RPT"/>
      <sheetName val="Summary 31Mar'20"/>
      <sheetName val="beer-indstry"/>
      <sheetName val="2020"/>
      <sheetName val="TTL"/>
      <sheetName val="Cost history sheet"/>
      <sheetName val="Scope of work "/>
      <sheetName val="Detail (CMM)"/>
      <sheetName val="SUM KENTO COST LOW 20MB."/>
      <sheetName val="Data-ac"/>
      <sheetName val="Data-san"/>
      <sheetName val="SUM KENTO COST REPORT 20MB.UP"/>
      <sheetName val="DETAIL KENTOCOST Sheet 20MB.UP"/>
      <sheetName val="summary_ee"/>
      <sheetName val="ee_unit type"/>
      <sheetName val="ee_build "/>
      <sheetName val="Master COA V21"/>
      <sheetName val="00Summary"/>
      <sheetName val="Condition"/>
      <sheetName val="B-Prelim"/>
      <sheetName val="EE-HOTEL"/>
      <sheetName val="SN&amp;FP-HOTEL"/>
      <sheetName val="MVAC-HOTEL"/>
      <sheetName val="EE-BOH"/>
      <sheetName val="SN&amp;FP-BOH"/>
      <sheetName val="MVAC-BOH"/>
      <sheetName val="S3 Architectural"/>
      <sheetName val="ESS Performance 2020+2021"/>
      <sheetName val="Reference(do not delete)"/>
      <sheetName val="A"/>
      <sheetName val="COUNT_wh_(2)1"/>
      <sheetName val="NTET2004_(DEC)1"/>
      <sheetName val="NEG2004_(DEC)1"/>
      <sheetName val="NEG2004_(DEC)_(2)1"/>
      <sheetName val="Min_-Max__Stock1"/>
      <sheetName val="Tax_coupon1"/>
      <sheetName val="Sheet1_(2)1"/>
      <sheetName val="ตารางคำนวณกระเบื้อง_A1"/>
      <sheetName val="ใบปะหน้าใหม่_Bidding1"/>
      <sheetName val="Law_data1"/>
      <sheetName val="stat_local1"/>
      <sheetName val="Volume_Loco_May_20151"/>
      <sheetName val="Summary_report1"/>
      <sheetName val="Performance_BP1"/>
      <sheetName val="PULP_MILL1"/>
      <sheetName val="4_1CAPEX_Additional1"/>
      <sheetName val="TYPE_SD1251"/>
      <sheetName val="Drop_Down1"/>
      <sheetName val="เลขที่ห้องทั้งหมด_(2)1"/>
      <sheetName val="F13รายชื่อแยกfolio_(2)1"/>
      <sheetName val="FEB_2007_1"/>
      <sheetName val="MAR_20071"/>
      <sheetName val="APR_20071"/>
      <sheetName val="MAY_20071"/>
      <sheetName val="APR_2007-GTW1"/>
      <sheetName val="MAY_2007_(2)1"/>
      <sheetName val="MAY_2007-NUCH1"/>
      <sheetName val="JUN_2007-NUCH_1"/>
      <sheetName val="JULY_2007-NUCH1"/>
      <sheetName val="AUG_2007-NUCH_1"/>
      <sheetName val="AUG_20071"/>
      <sheetName val="ค่าเช่า_ด_91"/>
      <sheetName val="ค่าเช่า_ด_101"/>
      <sheetName val="Status_update31_8_071"/>
      <sheetName val="Status_update31_8_07_(2)1"/>
      <sheetName val="ค่าเช่า_ด_111"/>
      <sheetName val="ค่าเช่า_ด_11_(2)1"/>
      <sheetName val="Bill_No__2_-_Carpark1"/>
      <sheetName val="SCG_group1"/>
      <sheetName val="Cost_center1"/>
      <sheetName val="Account_code1"/>
      <sheetName val="Comapny_Name1"/>
      <sheetName val="Company_Name1"/>
      <sheetName val="data_validation1"/>
      <sheetName val="Cases_Actuals_SAP1"/>
      <sheetName val="Chilled_Vol_&amp;_GS1"/>
      <sheetName val="Master_Query_SL1"/>
      <sheetName val="PBSG_Severance1"/>
      <sheetName val="สาเหตุ_Error_1"/>
      <sheetName val="SCG_Chemicals_group1"/>
      <sheetName val="Table_Name1"/>
      <sheetName val="Dont_delete!!1"/>
      <sheetName val="Vender_list1"/>
      <sheetName val="Production_Queue_GB1"/>
      <sheetName val="cost_center_name1"/>
      <sheetName val="Log_CCR_TG_31"/>
      <sheetName val="Type_ถูก_House1"/>
      <sheetName val="TB(PY_2016)1"/>
      <sheetName val="Risk_Level1"/>
      <sheetName val="Risk_Category1"/>
      <sheetName val="DD_List1"/>
      <sheetName val="Multi_Rater1"/>
      <sheetName val="ดอกเบี้ย_TR25601"/>
      <sheetName val="Trial_Balance1"/>
      <sheetName val="Forecast_movement1"/>
      <sheetName val="O_PL_Link1"/>
      <sheetName val="i_actmth_from_SAP1"/>
      <sheetName val="i_Actual_by_cc1"/>
      <sheetName val="Fixed_Selling1"/>
      <sheetName val="BIS_Selling1"/>
      <sheetName val="Total_GA1"/>
      <sheetName val="CA_only1"/>
      <sheetName val="Legal_only1"/>
      <sheetName val="sub_cost_center1"/>
      <sheetName val="OH_CC_DBS1"/>
      <sheetName val="BIS_G&amp;A1"/>
      <sheetName val="2015_reconcile_&amp;_restate1"/>
      <sheetName val="BIS_Common_detail1"/>
      <sheetName val="Total_GA+BIS_common1"/>
      <sheetName val="HFM_Line1"/>
      <sheetName val="HFM_Mapping1"/>
      <sheetName val="T&amp;E_sales_cut1"/>
      <sheetName val="Control_-_Consulting_fee_SN_(21"/>
      <sheetName val="Master_TB1"/>
      <sheetName val="CF_weekly1"/>
      <sheetName val="1_CF_(M)(Ratchatewee)1"/>
      <sheetName val="1_CF_(M)(Rama4)1"/>
      <sheetName val="1_CF_(M)_(TL10ph2)1"/>
      <sheetName val="Dropdown_list_1"/>
      <sheetName val="Detail_(2)1"/>
      <sheetName val="DEATAIL_KENTOCOST_Sheet_Low20M1"/>
      <sheetName val="Cover_(2)1"/>
      <sheetName val="Detail_1"/>
      <sheetName val="SCOPE_OF_WORK1"/>
      <sheetName val="Unit_price1"/>
      <sheetName val="received_net-BG1"/>
      <sheetName val="Summary_BG_Code1"/>
      <sheetName val="V7_Confirm_RPT1"/>
      <sheetName val="Summary_31Mar'20"/>
      <sheetName val="Cost_history_sheet"/>
      <sheetName val="Scope_of_work_"/>
      <sheetName val="Detail_(CMM)"/>
      <sheetName val="SUM_KENTO_COST_LOW_20MB_"/>
      <sheetName val="SUM_KENTO_COST_REPORT_20MB_UP"/>
      <sheetName val="DETAIL_KENTOCOST_Sheet_20MB_UP"/>
      <sheetName val="Master_COA_V21"/>
      <sheetName val="ee_unit_type"/>
      <sheetName val="ee_build_"/>
      <sheetName val="S3_Architectural"/>
      <sheetName val="ESS_Performance_2020+2021"/>
      <sheetName val="Parameters"/>
      <sheetName val="PGM_2LEVYTD"/>
      <sheetName val="S330 Increase salary rate"/>
      <sheetName val="LS"/>
      <sheetName val="MasterBrand"/>
      <sheetName val="data บัญชี"/>
      <sheetName val="ฐานข้อมูล"/>
      <sheetName val="Data (2)"/>
      <sheetName val="masterEO IO"/>
      <sheetName val="กำหนดค่า"/>
      <sheetName val="Employee EN"/>
      <sheetName val="Mat"/>
      <sheetName val="Reference(do_not_delete)"/>
      <sheetName val="発停サイクル表"/>
      <sheetName val="rate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ไม่ใช้"/>
      <sheetName val="ใช้หน้านี้"/>
      <sheetName val="S-CUVE-2 14 M"/>
      <sheetName val="Mar"/>
      <sheetName val="Apr"/>
      <sheetName val="May"/>
      <sheetName val="Jan"/>
      <sheetName val="MD_R"/>
      <sheetName val="CELL_A"/>
      <sheetName val="ENV_A"/>
      <sheetName val="PG_A"/>
      <sheetName val="MD_A"/>
      <sheetName val="QA&amp;R_A"/>
      <sheetName val="RMP_A"/>
      <sheetName val="RMZ_A"/>
      <sheetName val="ENV_R"/>
      <sheetName val="PG_R"/>
      <sheetName val="CELL_R"/>
      <sheetName val="QA&amp;R_R"/>
      <sheetName val="RMP_R"/>
      <sheetName val="RMZ_R"/>
      <sheetName val="Raw_data"/>
      <sheetName val="data_steam"/>
      <sheetName val="Mapping account"/>
      <sheetName val="S-CUVE-2_14_M"/>
      <sheetName val="Data_2"/>
      <sheetName val="설계내역서"/>
      <sheetName val="Discounted_Cash_Flow"/>
      <sheetName val="6_ข้อมูลวัสดุ-ค่าดำเนิน"/>
      <sheetName val="K_Suporn"/>
      <sheetName val="บมจ_พฤกษา"/>
      <sheetName val="บ_พนาลี"/>
      <sheetName val="บ_พุทธชาด"/>
      <sheetName val="บ_เกสร"/>
      <sheetName val="สรุป_PS"/>
      <sheetName val="สรุป_PNL"/>
      <sheetName val="สรุป_PTC"/>
      <sheetName val="สรุป_KS"/>
      <sheetName val="IP_Land"/>
      <sheetName val="Discounted Cash Flow"/>
      <sheetName val="6.ข้อมูลวัสดุ-ค่าดำเนิน"/>
      <sheetName val="K.Suporn"/>
      <sheetName val="บมจ.พฤกษา"/>
      <sheetName val="บ.พนาลี"/>
      <sheetName val="บ.พุทธชาด"/>
      <sheetName val="บ.เกสร"/>
      <sheetName val="สรุป PS"/>
      <sheetName val="สรุป PNL"/>
      <sheetName val="สรุป PTC"/>
      <sheetName val="สรุป KS"/>
      <sheetName val="IP Land"/>
      <sheetName val="Wkgs_BS Lead"/>
      <sheetName val="ZA110 Sale"/>
      <sheetName val="FS"/>
      <sheetName val="Sum"/>
      <sheetName val="Sec.1.1 Site clearanceworks"/>
      <sheetName val="เงื่อนไขการเสนอราคา"/>
      <sheetName val="VE LIST"/>
      <sheetName val="Sec.0"/>
      <sheetName val="Sec.1"/>
      <sheetName val="Arch unit rate"/>
      <sheetName val="ID unit rate"/>
      <sheetName val="Sec.2 "/>
      <sheetName val="sec.3.1"/>
      <sheetName val="sec.3.2"/>
      <sheetName val="sec.3.3"/>
      <sheetName val="sec.3.4"/>
      <sheetName val="Sec.4"/>
      <sheetName val="Sec.5"/>
      <sheetName val="Sec. 6"/>
      <sheetName val="Sec.7"/>
      <sheetName val="TT-2"/>
      <sheetName val="코드관리"/>
      <sheetName val="SUM-AIR-Submit"/>
      <sheetName val="KKC Brkdwn"/>
      <sheetName val="SPT vs PHI"/>
      <sheetName val="escon"/>
      <sheetName val="Store"/>
      <sheetName val="JobSetup"/>
      <sheetName val="Proposal Form"/>
      <sheetName val="BQ-Ext  "/>
      <sheetName val="Sch 2"/>
      <sheetName val="Commun"/>
      <sheetName val="NOT"/>
      <sheetName val="DataValidation_NotDelete"/>
      <sheetName val="Validation"/>
      <sheetName val="asset"/>
      <sheetName val="STart"/>
      <sheetName val="Demand"/>
      <sheetName val="Occ"/>
      <sheetName val="สรุป"/>
      <sheetName val="interest income from VMI"/>
      <sheetName val="interest payable to PSH"/>
      <sheetName val="Designated P&amp;L"/>
      <sheetName val="マスタ"/>
      <sheetName val="TL"/>
      <sheetName val="5200"/>
      <sheetName val="Customer Name"/>
      <sheetName val="Aging"/>
      <sheetName val="April"/>
      <sheetName val="March"/>
      <sheetName val="M-14"/>
      <sheetName val="M-92"/>
      <sheetName val="M-19"/>
      <sheetName val="M-49"/>
      <sheetName val="M-12"/>
      <sheetName val="M-30"/>
      <sheetName val="PROJECT BRIEF"/>
      <sheetName val="footing"/>
      <sheetName val="upa"/>
      <sheetName val="QlikView"/>
      <sheetName val="Revenue(2019)"/>
      <sheetName val="Graph(2019)"/>
      <sheetName val="Strategic Cus"/>
      <sheetName val="Rev per Head(2019)"/>
      <sheetName val="WH Utilization"/>
      <sheetName val="Stock Graph"/>
      <sheetName val="No. Customer (2019)"/>
      <sheetName val="No. Customer"/>
      <sheetName val="Sales"/>
      <sheetName val="ค่าเริ่มต้น"/>
      <sheetName val="DATA (ชื่อสินค้า)"/>
      <sheetName val="CVM"/>
      <sheetName val="กระจาย-V-Boot"/>
      <sheetName val="กระจาย-Oishi"/>
      <sheetName val="กระจาย -NPDองุ่นเคียวโฮ"/>
      <sheetName val="สุราแช่พญานาคแถม"/>
      <sheetName val="สรุปกระจายBLS+RK"/>
      <sheetName val="สรุปกระจายSS+RK"/>
      <sheetName val="รายละเอียดกิจกรรม"/>
      <sheetName val="Sheet25"/>
      <sheetName val="สีแถมโซดา"/>
      <sheetName val="Activity Q1"/>
      <sheetName val="Sheet15"/>
      <sheetName val="Drop Down Lists"/>
      <sheetName val="List of Rem Entries - IS"/>
      <sheetName val="Factor F Data"/>
      <sheetName val="PL"/>
      <sheetName val="RE9604"/>
      <sheetName val="PDPC0908"/>
      <sheetName val="Rank"/>
      <sheetName val="TB 1-3"/>
      <sheetName val="J01"/>
      <sheetName val="summary1-2"/>
      <sheetName val="summary1-3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preliminaries"/>
      <sheetName val="공문"/>
      <sheetName val="FitOutConfCentre"/>
      <sheetName val="covere"/>
      <sheetName val="Boq(1)"/>
      <sheetName val="FlatBottomClarifier (Not used)"/>
      <sheetName val="Summ"/>
      <sheetName val=" ANALYSIS FP"/>
      <sheetName val="Info"/>
      <sheetName val="Data (Forecast-m3)"/>
      <sheetName val="95059D"/>
      <sheetName val="โซนโฟกัส TT"/>
      <sheetName val="ข้อมูลทำ DropDown"/>
      <sheetName val="รายพนักงาน"/>
      <sheetName val="แนวทาง"/>
      <sheetName val="2021"/>
      <sheetName val="dataยอดขายทีมนิยมไทย"/>
      <sheetName val="แผนใหม่-BG22 รายเอเย่นต์"/>
      <sheetName val="In AG VS Sub"/>
      <sheetName val="ขน2019"/>
      <sheetName val="ขน2020"/>
      <sheetName val="ขน2021"/>
      <sheetName val="Calendar_นายสรศักดิ์ กล่ำศรี"/>
      <sheetName val="ยอดขาย"/>
      <sheetName val="สรุปโซนโฟกัส TT"/>
      <sheetName val="Analytic Sales&amp;Cost"/>
      <sheetName val="DO"/>
      <sheetName val="磨煤加压"/>
      <sheetName val="มีค 64"/>
      <sheetName val="Vendors Database"/>
      <sheetName val="COUNT_wh_(2)2"/>
      <sheetName val="NTET2004_(DEC)2"/>
      <sheetName val="NEG2004_(DEC)2"/>
      <sheetName val="NEG2004_(DEC)_(2)2"/>
      <sheetName val="Min_-Max__Stock2"/>
      <sheetName val="Sheet1_(2)2"/>
      <sheetName val="Tax_coupon2"/>
      <sheetName val="ตารางคำนวณกระเบื้อง_A2"/>
      <sheetName val="ใบปะหน้าใหม่_Bidding2"/>
      <sheetName val="stat_local2"/>
      <sheetName val="Law_data2"/>
      <sheetName val="Volume_Loco_May_20152"/>
      <sheetName val="Summary_report2"/>
      <sheetName val="Performance_BP2"/>
      <sheetName val="PULP_MILL2"/>
      <sheetName val="4_1CAPEX_Additional2"/>
      <sheetName val="TYPE_SD1252"/>
      <sheetName val="Drop_Down2"/>
      <sheetName val="เลขที่ห้องทั้งหมด_(2)2"/>
      <sheetName val="F13รายชื่อแยกfolio_(2)2"/>
      <sheetName val="FEB_2007_2"/>
      <sheetName val="MAR_20072"/>
      <sheetName val="APR_20072"/>
      <sheetName val="MAY_20072"/>
      <sheetName val="APR_2007-GTW2"/>
      <sheetName val="MAY_2007_(2)2"/>
      <sheetName val="MAY_2007-NUCH2"/>
      <sheetName val="JUN_2007-NUCH_2"/>
      <sheetName val="JULY_2007-NUCH2"/>
      <sheetName val="AUG_2007-NUCH_2"/>
      <sheetName val="AUG_20072"/>
      <sheetName val="ค่าเช่า_ด_92"/>
      <sheetName val="ค่าเช่า_ด_102"/>
      <sheetName val="Status_update31_8_072"/>
      <sheetName val="Status_update31_8_07_(2)2"/>
      <sheetName val="ค่าเช่า_ด_112"/>
      <sheetName val="ค่าเช่า_ด_11_(2)2"/>
      <sheetName val="Bill_No__2_-_Carpark2"/>
      <sheetName val="SCG_group2"/>
      <sheetName val="Cost_center2"/>
      <sheetName val="Account_code2"/>
      <sheetName val="Comapny_Name2"/>
      <sheetName val="Company_Name2"/>
      <sheetName val="data_validation2"/>
      <sheetName val="Cases_Actuals_SAP2"/>
      <sheetName val="Chilled_Vol_&amp;_GS2"/>
      <sheetName val="Master_Query_SL2"/>
      <sheetName val="PBSG_Severance2"/>
      <sheetName val="สาเหตุ_Error_2"/>
      <sheetName val="Table_Name2"/>
      <sheetName val="SCG_Chemicals_group2"/>
      <sheetName val="Dont_delete!!2"/>
      <sheetName val="cost_center_name2"/>
      <sheetName val="Vender_list2"/>
      <sheetName val="Production_Queue_GB2"/>
      <sheetName val="Log_CCR_TG_32"/>
      <sheetName val="Type_ถูก_House2"/>
      <sheetName val="TB(PY_2016)2"/>
      <sheetName val="Risk_Level2"/>
      <sheetName val="Risk_Category2"/>
      <sheetName val="DD_List2"/>
      <sheetName val="Multi_Rater2"/>
      <sheetName val="ดอกเบี้ย_TR25602"/>
      <sheetName val="Trial_Balance2"/>
      <sheetName val="Detail_(2)2"/>
      <sheetName val="DEATAIL_KENTOCOST_Sheet_Low20M2"/>
      <sheetName val="Cover_(2)2"/>
      <sheetName val="Detail_2"/>
      <sheetName val="SCOPE_OF_WORK2"/>
      <sheetName val="Unit_price2"/>
      <sheetName val="received_net-BG2"/>
      <sheetName val="Summary_BG_Code2"/>
      <sheetName val="ee_unit_type1"/>
      <sheetName val="ee_build_1"/>
      <sheetName val="Cost_history_sheet1"/>
      <sheetName val="Scope_of_work_1"/>
      <sheetName val="Detail_(CMM)1"/>
      <sheetName val="SUM_KENTO_COST_LOW_20MB_1"/>
      <sheetName val="SUM_KENTO_COST_REPORT_20MB_UP1"/>
      <sheetName val="DETAIL_KENTOCOST_Sheet_20MB_UP1"/>
      <sheetName val="Forecast_movement2"/>
      <sheetName val="O_PL_Link2"/>
      <sheetName val="i_actmth_from_SAP2"/>
      <sheetName val="i_Actual_by_cc2"/>
      <sheetName val="Fixed_Selling2"/>
      <sheetName val="BIS_Selling2"/>
      <sheetName val="Total_GA2"/>
      <sheetName val="CA_only2"/>
      <sheetName val="Legal_only2"/>
      <sheetName val="sub_cost_center2"/>
      <sheetName val="OH_CC_DBS2"/>
      <sheetName val="BIS_G&amp;A2"/>
      <sheetName val="2015_reconcile_&amp;_restate2"/>
      <sheetName val="BIS_Common_detail2"/>
      <sheetName val="Total_GA+BIS_common2"/>
      <sheetName val="HFM_Line2"/>
      <sheetName val="HFM_Mapping2"/>
      <sheetName val="T&amp;E_sales_cut2"/>
      <sheetName val="Control_-_Consulting_fee_SN_(22"/>
      <sheetName val="Master_TB2"/>
      <sheetName val="CF_weekly2"/>
      <sheetName val="1_CF_(M)(Ratchatewee)2"/>
      <sheetName val="1_CF_(M)(Rama4)2"/>
      <sheetName val="1_CF_(M)_(TL10ph2)2"/>
      <sheetName val="Dropdown_list_2"/>
      <sheetName val="S3_Architectural1"/>
      <sheetName val="V7_Confirm_RPT2"/>
      <sheetName val="Master_COA_V211"/>
      <sheetName val="Summary_31Mar'201"/>
      <sheetName val="ESS_Performance_2020+20211"/>
      <sheetName val="Reference(do_not_delete)1"/>
      <sheetName val="S330_Increase_salary_rate"/>
      <sheetName val="S-CUVE-2_14_M1"/>
      <sheetName val="Discounted_Cash_Flow1"/>
      <sheetName val="6_ข้อมูลวัสดุ-ค่าดำเนิน1"/>
      <sheetName val="K_Suporn1"/>
      <sheetName val="บมจ_พฤกษา1"/>
      <sheetName val="บ_พนาลี1"/>
      <sheetName val="บ_พุทธชาด1"/>
      <sheetName val="บ_เกสร1"/>
      <sheetName val="สรุป_PS1"/>
      <sheetName val="สรุป_PNL1"/>
      <sheetName val="สรุป_PTC1"/>
      <sheetName val="สรุป_KS1"/>
      <sheetName val="IP_Land1"/>
      <sheetName val="Mapping_account"/>
      <sheetName val="data_บัญชี"/>
      <sheetName val="Data_(2)"/>
      <sheetName val="masterEO_IO"/>
      <sheetName val="Employee_EN"/>
      <sheetName val="Wkgs_BS_Lead"/>
      <sheetName val="Sec_1_1_Site_clearanceworks"/>
      <sheetName val="VE_LIST"/>
      <sheetName val="Sec_0"/>
      <sheetName val="Sec_1"/>
      <sheetName val="Arch_unit_rate"/>
      <sheetName val="ID_unit_rate"/>
      <sheetName val="Sec_2_"/>
      <sheetName val="sec_3_1"/>
      <sheetName val="sec_3_2"/>
      <sheetName val="sec_3_3"/>
      <sheetName val="sec_3_4"/>
      <sheetName val="Sec_4"/>
      <sheetName val="Sec_5"/>
      <sheetName val="Sec__6"/>
      <sheetName val="Sec_7"/>
      <sheetName val="ZA110_Sale"/>
      <sheetName val="KKC_Brkdwn"/>
      <sheetName val="SPT_vs_PHI"/>
      <sheetName val="Proposal_Form"/>
      <sheetName val="BQ-Ext__"/>
      <sheetName val="Sch_2"/>
      <sheetName val="interest_income_from_VMI"/>
      <sheetName val="interest_payable_to_PSH"/>
      <sheetName val="PROJECT_BRIEF"/>
      <sheetName val="Customer_Name"/>
      <sheetName val="Strategic_Cus"/>
      <sheetName val="Rev_per_Head(2019)"/>
      <sheetName val="WH_Utilization"/>
      <sheetName val="Stock_Graph"/>
      <sheetName val="No__Customer_(2019)"/>
      <sheetName val="No__Customer"/>
      <sheetName val="DATA_(ชื่อสินค้า)"/>
      <sheetName val="กระจาย_-NPDองุ่นเคียวโฮ"/>
      <sheetName val="Activity_Q1"/>
      <sheetName val="slipsumpR"/>
      <sheetName val="TB 10"/>
      <sheetName val="30's-Components"/>
      <sheetName val="Page4"/>
      <sheetName val="Final Summary - Base"/>
      <sheetName val="1B"/>
      <sheetName val="drop"/>
      <sheetName val="ส่งเสริมและจัดหาไม้ขอถัง 118 ใบ"/>
      <sheetName val="แอร์เก่า"/>
      <sheetName val="ถังเปล่ารับ,เบิก,คืน"/>
      <sheetName val="Coorodinator Sec"/>
      <sheetName val="Jan_monthly"/>
      <sheetName val="Stock"/>
      <sheetName val="gfhfhf"/>
      <sheetName val="Feb_monthly"/>
      <sheetName val="Gen"/>
      <sheetName val="Inventory"/>
      <sheetName val="Q1"/>
      <sheetName val="Q2"/>
      <sheetName val="Q3"/>
      <sheetName val="Q4"/>
      <sheetName val="Q1-4"/>
      <sheetName val="Gen&amp;Manage"/>
      <sheetName val="Management"/>
      <sheetName val="ขาย_scrap'19"/>
      <sheetName val="Income&amp;Inventory"/>
      <sheetName val="Jan_Daily"/>
      <sheetName val="Feb_Daily"/>
      <sheetName val="Mar_Daily"/>
      <sheetName val="Manage"/>
      <sheetName val="co 10"/>
      <sheetName val="Status Budget"/>
      <sheetName val="Spread"/>
      <sheetName val="5X"/>
      <sheetName val="Utility and Fire flange"/>
      <sheetName val="B1.01-Times"/>
      <sheetName val="Assa VO (2)"/>
      <sheetName val="B1.02.02(IDP-2) "/>
      <sheetName val="Kamol VO"/>
      <sheetName val="B2.17 Skyline"/>
      <sheetName val="19th -MOS"/>
      <sheetName val="A6.2 VO-PLE"/>
      <sheetName val="KA -MOS"/>
      <sheetName val="Kitchen VO"/>
      <sheetName val="DSG-MOS-break"/>
      <sheetName val="Pinklao MOS"/>
      <sheetName val="B2.07 Kitchen"/>
      <sheetName val="B2.03 Assa"/>
      <sheetName val="B1.01.03(VC)"/>
      <sheetName val="A4 ARCH(FSR)"/>
      <sheetName val="A7 EXT(FSR)"/>
      <sheetName val="1-BCEG "/>
      <sheetName val="sUM -FFE"/>
      <sheetName val="Rates"/>
      <sheetName val="Metrix"/>
      <sheetName val="B1.01.1Times"/>
      <sheetName val="Production info"/>
      <sheetName val="XLR_NoRangeSheet"/>
      <sheetName val="ตารางส่วนลด EE."/>
      <sheetName val="A5.2 VO-KAMA"/>
      <sheetName val="A6.2VO-PLE"/>
      <sheetName val="A.VO-MEP (BCEG)"/>
      <sheetName val="A5.1 Kama"/>
      <sheetName val="B1.01.09.2-Deco Mart"/>
      <sheetName val="B1.01.10.1THC"/>
      <sheetName val="B1.02.01(IDP-1)"/>
      <sheetName val="ประมาณการประตูหน้าต่าง "/>
      <sheetName val="118508"/>
      <sheetName val="612004"/>
      <sheetName val="Prepaid"/>
      <sheetName val="Sheet6"/>
      <sheetName val="โซนโฟกัส_TT"/>
      <sheetName val="ข้อมูลทำ_DropDown"/>
      <sheetName val="Calendar_นายสรศักดิ์_กล่ำศรี"/>
      <sheetName val="แผนใหม่-BG22_รายเอเย่นต์"/>
      <sheetName val="In_AG_VS_Sub"/>
      <sheetName val="สรุปโซนโฟกัส_TT"/>
      <sheetName val="มีค_64"/>
      <sheetName val="SCHEDULE 10_BUILD MANAGEMENT"/>
      <sheetName val="Sheet"/>
      <sheetName val="ตารางวันหยุด"/>
      <sheetName val="Emp_Data"/>
      <sheetName val="SHT1-CONSOL"/>
      <sheetName val="Appendix#3 PBC - ICIS (ECH)"/>
      <sheetName val="FF-3"/>
      <sheetName val="bill 2"/>
      <sheetName val="cover page"/>
      <sheetName val="Material Price List"/>
      <sheetName val="Conso จัดลำดับลุกหนี้"/>
      <sheetName val="Sheet8"/>
      <sheetName val="2002"/>
      <sheetName val="OPbyMonth"/>
      <sheetName val="PL_FORECAST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 refreshError="1"/>
      <sheetData sheetId="585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0"/>
      <sheetName val="detailMonth (3)"/>
      <sheetName val="board (2)"/>
      <sheetName val="CF_form"/>
      <sheetName val="board"/>
      <sheetName val="detail"/>
      <sheetName val="cashflow"/>
      <sheetName val="dataMonth1"/>
      <sheetName val="detailMonth (2)"/>
      <sheetName val="CF_form (2)"/>
      <sheetName val="detailMonth"/>
      <sheetName val="dataMonth"/>
      <sheetName val="BALNEW"/>
      <sheetName val="BALAJUST"/>
      <sheetName val="BALNET"/>
      <sheetName val="PLA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BS3"/>
      <sheetName val="INDEX"/>
      <sheetName val="present"/>
      <sheetName val="capacity"/>
      <sheetName val="HL"/>
      <sheetName val="MKT"/>
      <sheetName val="COM-SALES"/>
      <sheetName val="PS-96"/>
      <sheetName val="SALES"/>
      <sheetName val="OTHER"/>
      <sheetName val="PS-@-95"/>
      <sheetName val="CAP"/>
      <sheetName val="ASSCAP"/>
      <sheetName val="detail"/>
      <sheetName val="UPC_SKU"/>
      <sheetName val="MasterList"/>
      <sheetName val="DropdownList"/>
      <sheetName val="4.1CAPEX_Additional"/>
      <sheetName val="Drop Down"/>
      <sheetName val="SCG group"/>
      <sheetName val="novOL2014"/>
      <sheetName val="dropdown"/>
      <sheetName val="data"/>
      <sheetName val="Function"/>
      <sheetName val="Comapny Name"/>
      <sheetName val="List"/>
      <sheetName val="Master1"/>
      <sheetName val="Emplyee Record"/>
      <sheetName val="BLUE"/>
      <sheetName val="Sheet1"/>
      <sheetName val="sales3level"/>
      <sheetName val="703105"/>
      <sheetName val="Est. Budget"/>
      <sheetName val="Sheet4"/>
      <sheetName val="4_1CAPEX_Additional"/>
      <sheetName val="Drop_Down"/>
      <sheetName val="SCG_group"/>
      <sheetName val="Comapny_Name"/>
      <sheetName val="Emplyee_Record"/>
      <sheetName val="Est__Budget"/>
      <sheetName val="MyWork"/>
      <sheetName val="Merter"/>
      <sheetName val="SCG Chemicals group"/>
      <sheetName val="Dropdown list "/>
      <sheetName val="2019"/>
      <sheetName val="4_1CAPEX_Additional1"/>
      <sheetName val="Drop_Down1"/>
      <sheetName val="SCG_group1"/>
      <sheetName val="Comapny_Name1"/>
      <sheetName val="Emplyee_Record1"/>
      <sheetName val="Est__Budget1"/>
      <sheetName val="SCG_Chemicals_group"/>
      <sheetName val="Dropdown_list_"/>
      <sheetName val="List of Note"/>
      <sheetName val="4_1CAPEX_Additional2"/>
      <sheetName val="Drop_Down2"/>
      <sheetName val="SCG_group2"/>
      <sheetName val="Comapny_Name2"/>
      <sheetName val="Emplyee_Record2"/>
      <sheetName val="Est__Budget2"/>
      <sheetName val="SCG_Chemicals_group1"/>
      <sheetName val="Dropdown_list_1"/>
      <sheetName val="List_of_Note"/>
      <sheetName val="การแจ้งเรียกเก็บ"/>
      <sheetName val="Note5_RelatedParties"/>
      <sheetName val="summary"/>
      <sheetName val="LCF"/>
      <sheetName val="1.Form2554"/>
      <sheetName val="2.รายการประกอบ54"/>
      <sheetName val="1.Form2555"/>
      <sheetName val="2.รายการประกอบ55"/>
      <sheetName val="TMFC"/>
      <sheetName val="Export"/>
      <sheetName val="Choose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Note30_Effect Tax Rate Recon"/>
      <sheetName val="4_1CAPEX_Additional3"/>
      <sheetName val="Drop_Down3"/>
      <sheetName val="SCG_group3"/>
      <sheetName val="Comapny_Name3"/>
      <sheetName val="Emplyee_Record3"/>
      <sheetName val="Est__Budget3"/>
      <sheetName val="SCG_Chemicals_group2"/>
      <sheetName val="Dropdown_list_2"/>
      <sheetName val="List_of_Note1"/>
      <sheetName val="1_Form2554"/>
      <sheetName val="2_รายการประกอบ54"/>
      <sheetName val="1_Form2555"/>
      <sheetName val="2_รายการประกอบ55"/>
      <sheetName val="CE_A"/>
      <sheetName val="Drwing"/>
      <sheetName val="Elec"/>
      <sheetName val="Inst"/>
      <sheetName val="IT"/>
      <sheetName val="Mech"/>
      <sheetName val="CE"/>
      <sheetName val="Power"/>
      <sheetName val="St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"/>
      <sheetName val="conso-extra"/>
      <sheetName val="project-S"/>
      <sheetName val="conso-teg"/>
      <sheetName val="sales"/>
      <sheetName val="std"/>
      <sheetName val="for finance"/>
      <sheetName val="03"/>
      <sheetName val="04"/>
      <sheetName val="02"/>
      <sheetName val="01"/>
      <sheetName val="detail"/>
      <sheetName val="______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H45"/>
  <sheetViews>
    <sheetView showGridLines="0" showZeros="0" zoomScale="110" zoomScaleNormal="110" workbookViewId="0">
      <pane xSplit="2" ySplit="2" topLeftCell="C3" activePane="bottomRight" state="frozen"/>
      <selection pane="topRight" activeCell="G35" sqref="G35"/>
      <selection pane="bottomLeft" activeCell="G35" sqref="G35"/>
      <selection pane="bottomRight" activeCell="A3" sqref="A3:A5"/>
    </sheetView>
  </sheetViews>
  <sheetFormatPr defaultColWidth="9.140625" defaultRowHeight="16.5"/>
  <cols>
    <col min="1" max="1" width="33.7109375" style="12" bestFit="1" customWidth="1"/>
    <col min="2" max="2" width="4.140625" style="19" bestFit="1" customWidth="1"/>
    <col min="3" max="3" width="6.42578125" style="12" customWidth="1"/>
    <col min="4" max="5" width="6.7109375" style="12" bestFit="1" customWidth="1"/>
    <col min="6" max="15" width="6.7109375" style="12" customWidth="1"/>
    <col min="16" max="18" width="6.7109375" style="12" bestFit="1" customWidth="1"/>
    <col min="19" max="34" width="6.7109375" style="12" customWidth="1"/>
    <col min="35" max="16384" width="9.1406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0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33</v>
      </c>
      <c r="B3" s="10"/>
      <c r="C3" s="11">
        <f>'FC (BS Act)_FC_Business'!O83/1000</f>
        <v>27538.136762216935</v>
      </c>
      <c r="D3" s="11">
        <f>'FC (BS Act)_FC_Business'!C83/1000</f>
        <v>27485.143379683053</v>
      </c>
      <c r="E3" s="11">
        <f>'FC (BS Act)_FC_Business'!D83/1000</f>
        <v>27331.444118141011</v>
      </c>
      <c r="F3" s="11">
        <f>'FC (BS Act)_FC_Business'!E83/1000</f>
        <v>26420.458163672043</v>
      </c>
      <c r="G3" s="11">
        <f>'FC (BS Act)_FC_Business'!F83/1000</f>
        <v>26527.26609098394</v>
      </c>
      <c r="H3" s="11">
        <f>'FC (BS Act)_FC_Business'!G83/1000</f>
        <v>26690.149137485008</v>
      </c>
      <c r="I3" s="11">
        <f>'FC (BS Act)_FC_Business'!H83/1000</f>
        <v>26890.441987337188</v>
      </c>
      <c r="J3" s="11">
        <f>'FC (BS Act)_FC_Business'!I83/1000</f>
        <v>27337.92186924638</v>
      </c>
      <c r="K3" s="11">
        <f>'FC (BS Act)_FC_Business'!J83/1000</f>
        <v>27219.870235872968</v>
      </c>
      <c r="L3" s="11">
        <f>'FC (BS Act)_FC_Business'!K83/1000</f>
        <v>27446.541778725499</v>
      </c>
      <c r="M3" s="11">
        <f>'FC (BS Act)_FC_Business'!L83/1000</f>
        <v>28105.968872596317</v>
      </c>
      <c r="N3" s="11">
        <f>'FC (BS Act)_FC_Business'!M83/1000</f>
        <v>27921.237243916061</v>
      </c>
      <c r="O3" s="11">
        <f>'FC (BS Act)_FC_Business'!N83/1000</f>
        <v>27707.270944806405</v>
      </c>
      <c r="P3" s="11">
        <f t="shared" ref="P3:AA5" si="0">D3</f>
        <v>27485.143379683053</v>
      </c>
      <c r="Q3" s="11">
        <f t="shared" si="0"/>
        <v>27331.444118141011</v>
      </c>
      <c r="R3" s="11">
        <f t="shared" si="0"/>
        <v>26420.458163672043</v>
      </c>
      <c r="S3" s="11">
        <f t="shared" si="0"/>
        <v>26527.26609098394</v>
      </c>
      <c r="T3" s="11">
        <f t="shared" si="0"/>
        <v>26690.149137485008</v>
      </c>
      <c r="U3" s="11">
        <f t="shared" si="0"/>
        <v>26890.441987337188</v>
      </c>
      <c r="V3" s="11">
        <f t="shared" si="0"/>
        <v>27337.92186924638</v>
      </c>
      <c r="W3" s="11">
        <f t="shared" si="0"/>
        <v>27219.870235872968</v>
      </c>
      <c r="X3" s="11">
        <f t="shared" si="0"/>
        <v>27446.541778725499</v>
      </c>
      <c r="Y3" s="11">
        <f t="shared" si="0"/>
        <v>28105.968872596317</v>
      </c>
      <c r="Z3" s="11">
        <f t="shared" si="0"/>
        <v>27921.237243916061</v>
      </c>
      <c r="AA3" s="11">
        <f t="shared" si="0"/>
        <v>27707.270944806405</v>
      </c>
      <c r="AB3" s="11">
        <f>R3</f>
        <v>26420.458163672043</v>
      </c>
      <c r="AC3" s="11">
        <f>U3</f>
        <v>26890.441987337188</v>
      </c>
      <c r="AD3" s="11">
        <f>X3</f>
        <v>27446.541778725499</v>
      </c>
      <c r="AE3" s="11">
        <f>AA3</f>
        <v>27707.270944806405</v>
      </c>
      <c r="AF3" s="11">
        <f>AC3</f>
        <v>26890.441987337188</v>
      </c>
      <c r="AG3" s="11">
        <f>AE3</f>
        <v>27707.270944806405</v>
      </c>
      <c r="AH3" s="11">
        <f>AG3</f>
        <v>27707.270944806405</v>
      </c>
    </row>
    <row r="4" spans="1:34">
      <c r="A4" s="13" t="s">
        <v>34</v>
      </c>
      <c r="B4" s="14"/>
      <c r="C4" s="15">
        <f>-'FC (BS Act)_FC_Business'!O7/1000</f>
        <v>-2307.6773703215304</v>
      </c>
      <c r="D4" s="15">
        <f>-'FC (BS Act)_FC_Business'!C7/1000</f>
        <v>-681.57712358826996</v>
      </c>
      <c r="E4" s="15">
        <f>-'FC (BS Act)_FC_Business'!D7/1000</f>
        <v>-614.89306712428004</v>
      </c>
      <c r="F4" s="15">
        <f>-'FC (BS Act)_FC_Business'!E7/1000</f>
        <v>-503.04678902340743</v>
      </c>
      <c r="G4" s="15">
        <f>-'FC (BS Act)_FC_Business'!F7/1000</f>
        <v>-385.18072070462904</v>
      </c>
      <c r="H4" s="15">
        <f>-'FC (BS Act)_FC_Business'!G7/1000</f>
        <v>-459.52014137017107</v>
      </c>
      <c r="I4" s="15">
        <f>-'FC (BS Act)_FC_Business'!H7/1000</f>
        <v>-546.80911912930401</v>
      </c>
      <c r="J4" s="15">
        <f>-'FC (BS Act)_FC_Business'!I7/1000</f>
        <v>-702.36215922492238</v>
      </c>
      <c r="K4" s="15">
        <f>-'FC (BS Act)_FC_Business'!J7/1000</f>
        <v>-1117.7947361002659</v>
      </c>
      <c r="L4" s="15">
        <f>-'FC (BS Act)_FC_Business'!K7/1000</f>
        <v>-1282.3608870560786</v>
      </c>
      <c r="M4" s="15">
        <f>-'FC (BS Act)_FC_Business'!L7/1000</f>
        <v>-1637.8878256523085</v>
      </c>
      <c r="N4" s="15">
        <f>-'FC (BS Act)_FC_Business'!M7/1000</f>
        <v>-1762.5853200380152</v>
      </c>
      <c r="O4" s="15">
        <f>-'FC (BS Act)_FC_Business'!N7/1000</f>
        <v>-1603.4837476334615</v>
      </c>
      <c r="P4" s="15">
        <f t="shared" si="0"/>
        <v>-681.57712358826996</v>
      </c>
      <c r="Q4" s="15">
        <f t="shared" si="0"/>
        <v>-614.89306712428004</v>
      </c>
      <c r="R4" s="15">
        <f t="shared" si="0"/>
        <v>-503.04678902340743</v>
      </c>
      <c r="S4" s="15">
        <f t="shared" si="0"/>
        <v>-385.18072070462904</v>
      </c>
      <c r="T4" s="15">
        <f t="shared" si="0"/>
        <v>-459.52014137017107</v>
      </c>
      <c r="U4" s="15">
        <f t="shared" si="0"/>
        <v>-546.80911912930401</v>
      </c>
      <c r="V4" s="15">
        <f t="shared" si="0"/>
        <v>-702.36215922492238</v>
      </c>
      <c r="W4" s="15">
        <f t="shared" si="0"/>
        <v>-1117.7947361002659</v>
      </c>
      <c r="X4" s="15">
        <f t="shared" si="0"/>
        <v>-1282.3608870560786</v>
      </c>
      <c r="Y4" s="15">
        <f t="shared" si="0"/>
        <v>-1637.8878256523085</v>
      </c>
      <c r="Z4" s="15">
        <f t="shared" si="0"/>
        <v>-1762.5853200380152</v>
      </c>
      <c r="AA4" s="15">
        <f t="shared" si="0"/>
        <v>-1603.4837476334615</v>
      </c>
      <c r="AB4" s="15">
        <f>R4</f>
        <v>-503.04678902340743</v>
      </c>
      <c r="AC4" s="15">
        <f>U4</f>
        <v>-546.80911912930401</v>
      </c>
      <c r="AD4" s="15">
        <f>X4</f>
        <v>-1282.3608870560786</v>
      </c>
      <c r="AE4" s="15">
        <f>AA4</f>
        <v>-1603.4837476334615</v>
      </c>
      <c r="AF4" s="15">
        <f>AC4</f>
        <v>-546.80911912930401</v>
      </c>
      <c r="AG4" s="15">
        <f>AE4</f>
        <v>-1603.4837476334615</v>
      </c>
      <c r="AH4" s="15">
        <f>AG4</f>
        <v>-1603.4837476334615</v>
      </c>
    </row>
    <row r="5" spans="1:34">
      <c r="A5" s="13" t="s">
        <v>35</v>
      </c>
      <c r="B5" s="14"/>
      <c r="C5" s="15">
        <f>SUM('FC (BS Act)_FC_Business'!O50:O51,'FC (BS Act)_FC_Business'!O63:O70)/1000</f>
        <v>4183.8132253132762</v>
      </c>
      <c r="D5" s="15">
        <f>SUM('FC (BS Act)_FC_Business'!C50:C51,'FC (BS Act)_FC_Business'!C63:C70)/1000</f>
        <v>2902.6960609843723</v>
      </c>
      <c r="E5" s="15">
        <f>SUM('FC (BS Act)_FC_Business'!D50:D51,'FC (BS Act)_FC_Business'!D63:D70)/1000</f>
        <v>2866.3941192587604</v>
      </c>
      <c r="F5" s="15">
        <f>SUM('FC (BS Act)_FC_Business'!E50:E51,'FC (BS Act)_FC_Business'!E63:E70)/1000</f>
        <v>2901.3188666702144</v>
      </c>
      <c r="G5" s="15">
        <f>SUM('FC (BS Act)_FC_Business'!F50:F51,'FC (BS Act)_FC_Business'!F63:F70)/1000</f>
        <v>3842.377057941143</v>
      </c>
      <c r="H5" s="15">
        <f>SUM('FC (BS Act)_FC_Business'!G50:G51,'FC (BS Act)_FC_Business'!G63:G70)/1000</f>
        <v>3615.9457516264106</v>
      </c>
      <c r="I5" s="15">
        <f>SUM('FC (BS Act)_FC_Business'!H50:H51,'FC (BS Act)_FC_Business'!H63:H70)/1000</f>
        <v>3037.9091533868327</v>
      </c>
      <c r="J5" s="15">
        <f>SUM('FC (BS Act)_FC_Business'!I50:I51,'FC (BS Act)_FC_Business'!I63:I70)/1000</f>
        <v>3105.546114418978</v>
      </c>
      <c r="K5" s="15">
        <f>SUM('FC (BS Act)_FC_Business'!J50:J51,'FC (BS Act)_FC_Business'!J63:J70)/1000</f>
        <v>3085.6210745169292</v>
      </c>
      <c r="L5" s="15">
        <f>SUM('FC (BS Act)_FC_Business'!K50:K51,'FC (BS Act)_FC_Business'!K63:K70)/1000</f>
        <v>3078.4856525336695</v>
      </c>
      <c r="M5" s="15">
        <f>SUM('FC (BS Act)_FC_Business'!L50:L51,'FC (BS Act)_FC_Business'!L63:L70)/1000</f>
        <v>3178.3831431495287</v>
      </c>
      <c r="N5" s="15">
        <f>SUM('FC (BS Act)_FC_Business'!M50:M51,'FC (BS Act)_FC_Business'!M63:M70)/1000</f>
        <v>3123.870641792807</v>
      </c>
      <c r="O5" s="15">
        <f>SUM('FC (BS Act)_FC_Business'!N50:N51,'FC (BS Act)_FC_Business'!N63:N70)/1000</f>
        <v>3098.6020563264383</v>
      </c>
      <c r="P5" s="15">
        <f t="shared" si="0"/>
        <v>2902.6960609843723</v>
      </c>
      <c r="Q5" s="15">
        <f t="shared" si="0"/>
        <v>2866.3941192587604</v>
      </c>
      <c r="R5" s="15">
        <f t="shared" si="0"/>
        <v>2901.3188666702144</v>
      </c>
      <c r="S5" s="15">
        <f t="shared" si="0"/>
        <v>3842.377057941143</v>
      </c>
      <c r="T5" s="15">
        <f t="shared" si="0"/>
        <v>3615.9457516264106</v>
      </c>
      <c r="U5" s="15">
        <f t="shared" si="0"/>
        <v>3037.9091533868327</v>
      </c>
      <c r="V5" s="15">
        <f t="shared" si="0"/>
        <v>3105.546114418978</v>
      </c>
      <c r="W5" s="15">
        <f t="shared" si="0"/>
        <v>3085.6210745169292</v>
      </c>
      <c r="X5" s="15">
        <f t="shared" si="0"/>
        <v>3078.4856525336695</v>
      </c>
      <c r="Y5" s="15">
        <f t="shared" si="0"/>
        <v>3178.3831431495287</v>
      </c>
      <c r="Z5" s="15">
        <f t="shared" si="0"/>
        <v>3123.870641792807</v>
      </c>
      <c r="AA5" s="15">
        <f t="shared" si="0"/>
        <v>3098.6020563264383</v>
      </c>
      <c r="AB5" s="15">
        <f>R5</f>
        <v>2901.3188666702144</v>
      </c>
      <c r="AC5" s="15">
        <f>U5</f>
        <v>3037.9091533868327</v>
      </c>
      <c r="AD5" s="15">
        <f>X5</f>
        <v>3078.4856525336695</v>
      </c>
      <c r="AE5" s="15">
        <f>AA5</f>
        <v>3098.6020563264383</v>
      </c>
      <c r="AF5" s="15">
        <f>AC5</f>
        <v>3037.9091533868327</v>
      </c>
      <c r="AG5" s="15">
        <f>AE5</f>
        <v>3098.6020563264383</v>
      </c>
      <c r="AH5" s="15">
        <f>AG5</f>
        <v>3098.6020563264383</v>
      </c>
    </row>
    <row r="6" spans="1:34" s="8" customFormat="1" ht="17.25" thickBot="1">
      <c r="A6" s="16" t="s">
        <v>36</v>
      </c>
      <c r="B6" s="17"/>
      <c r="C6" s="18">
        <f t="shared" ref="C6:AH6" si="1">SUM(C3:C5)</f>
        <v>29414.27261720868</v>
      </c>
      <c r="D6" s="18">
        <f t="shared" si="1"/>
        <v>29706.262317079156</v>
      </c>
      <c r="E6" s="18">
        <f t="shared" si="1"/>
        <v>29582.945170275489</v>
      </c>
      <c r="F6" s="18">
        <f t="shared" si="1"/>
        <v>28818.730241318852</v>
      </c>
      <c r="G6" s="18">
        <f>SUM(G3:G5)</f>
        <v>29984.462428220453</v>
      </c>
      <c r="H6" s="18">
        <f t="shared" si="1"/>
        <v>29846.574747741248</v>
      </c>
      <c r="I6" s="18">
        <f t="shared" si="1"/>
        <v>29381.54202159472</v>
      </c>
      <c r="J6" s="18">
        <f t="shared" si="1"/>
        <v>29741.105824440438</v>
      </c>
      <c r="K6" s="18">
        <f t="shared" si="1"/>
        <v>29187.696574289632</v>
      </c>
      <c r="L6" s="18">
        <f t="shared" si="1"/>
        <v>29242.66654420309</v>
      </c>
      <c r="M6" s="18">
        <f t="shared" ref="M6" si="2">SUM(M3:M5)</f>
        <v>29646.464190093535</v>
      </c>
      <c r="N6" s="18">
        <f t="shared" si="1"/>
        <v>29282.522565670854</v>
      </c>
      <c r="O6" s="18">
        <f t="shared" si="1"/>
        <v>29202.389253499383</v>
      </c>
      <c r="P6" s="18">
        <f t="shared" si="1"/>
        <v>29706.262317079156</v>
      </c>
      <c r="Q6" s="18">
        <f t="shared" si="1"/>
        <v>29582.945170275489</v>
      </c>
      <c r="R6" s="18">
        <f t="shared" si="1"/>
        <v>28818.730241318852</v>
      </c>
      <c r="S6" s="18">
        <f t="shared" si="1"/>
        <v>29984.462428220453</v>
      </c>
      <c r="T6" s="18">
        <f t="shared" si="1"/>
        <v>29846.574747741248</v>
      </c>
      <c r="U6" s="18">
        <f t="shared" si="1"/>
        <v>29381.54202159472</v>
      </c>
      <c r="V6" s="18">
        <f t="shared" si="1"/>
        <v>29741.105824440438</v>
      </c>
      <c r="W6" s="18">
        <f t="shared" si="1"/>
        <v>29187.696574289632</v>
      </c>
      <c r="X6" s="18">
        <f t="shared" si="1"/>
        <v>29242.66654420309</v>
      </c>
      <c r="Y6" s="18">
        <f t="shared" si="1"/>
        <v>29646.464190093535</v>
      </c>
      <c r="Z6" s="18">
        <f t="shared" si="1"/>
        <v>29282.522565670854</v>
      </c>
      <c r="AA6" s="18">
        <f t="shared" si="1"/>
        <v>29202.389253499383</v>
      </c>
      <c r="AB6" s="18">
        <f t="shared" si="1"/>
        <v>28818.730241318852</v>
      </c>
      <c r="AC6" s="18">
        <f t="shared" si="1"/>
        <v>29381.54202159472</v>
      </c>
      <c r="AD6" s="18">
        <f t="shared" si="1"/>
        <v>29242.66654420309</v>
      </c>
      <c r="AE6" s="18">
        <f t="shared" si="1"/>
        <v>29202.389253499383</v>
      </c>
      <c r="AF6" s="18">
        <f t="shared" si="1"/>
        <v>29381.54202159472</v>
      </c>
      <c r="AG6" s="18">
        <f t="shared" si="1"/>
        <v>29202.389253499383</v>
      </c>
      <c r="AH6" s="18">
        <f t="shared" si="1"/>
        <v>29202.389253499383</v>
      </c>
    </row>
    <row r="7" spans="1:34" ht="7.5" customHeight="1" thickTop="1"/>
    <row r="8" spans="1:34" s="8" customFormat="1">
      <c r="A8" s="20" t="s">
        <v>37</v>
      </c>
      <c r="B8" s="21" t="s">
        <v>38</v>
      </c>
      <c r="C8" s="22"/>
      <c r="D8" s="23">
        <f>IFERROR(AVERAGE(C6,D6),0)</f>
        <v>29560.267467143916</v>
      </c>
      <c r="E8" s="23">
        <f t="shared" ref="E8:O8" si="3">IFERROR(AVERAGE(D6:E6),0)</f>
        <v>29644.603743677322</v>
      </c>
      <c r="F8" s="23">
        <f t="shared" si="3"/>
        <v>29200.83770579717</v>
      </c>
      <c r="G8" s="23">
        <f t="shared" si="3"/>
        <v>29401.596334769652</v>
      </c>
      <c r="H8" s="23">
        <f t="shared" si="3"/>
        <v>29915.518587980849</v>
      </c>
      <c r="I8" s="23">
        <f t="shared" si="3"/>
        <v>29614.058384667984</v>
      </c>
      <c r="J8" s="23">
        <f t="shared" si="3"/>
        <v>29561.323923017579</v>
      </c>
      <c r="K8" s="23">
        <f t="shared" si="3"/>
        <v>29464.401199365035</v>
      </c>
      <c r="L8" s="23">
        <f t="shared" si="3"/>
        <v>29215.181559246361</v>
      </c>
      <c r="M8" s="23">
        <f t="shared" si="3"/>
        <v>29444.565367148312</v>
      </c>
      <c r="N8" s="23">
        <f t="shared" si="3"/>
        <v>29464.493377882194</v>
      </c>
      <c r="O8" s="23">
        <f t="shared" si="3"/>
        <v>29242.455909585118</v>
      </c>
      <c r="P8" s="23">
        <f>IFERROR(AVERAGE($C$6,P6),0)</f>
        <v>29560.267467143916</v>
      </c>
      <c r="Q8" s="23">
        <f t="shared" ref="Q8:AF8" si="4">IFERROR(AVERAGE($C$6,Q6),0)</f>
        <v>29498.608893742086</v>
      </c>
      <c r="R8" s="23">
        <f t="shared" si="4"/>
        <v>29116.501429263764</v>
      </c>
      <c r="S8" s="23">
        <f t="shared" si="4"/>
        <v>29699.367522714565</v>
      </c>
      <c r="T8" s="23">
        <f t="shared" si="4"/>
        <v>29630.423682474964</v>
      </c>
      <c r="U8" s="23">
        <f t="shared" si="4"/>
        <v>29397.9073194017</v>
      </c>
      <c r="V8" s="23">
        <f t="shared" si="4"/>
        <v>29577.689220824559</v>
      </c>
      <c r="W8" s="23">
        <f t="shared" si="4"/>
        <v>29300.984595749156</v>
      </c>
      <c r="X8" s="23">
        <f t="shared" si="4"/>
        <v>29328.469580705885</v>
      </c>
      <c r="Y8" s="23">
        <f t="shared" si="4"/>
        <v>29530.368403651108</v>
      </c>
      <c r="Z8" s="23">
        <f t="shared" si="4"/>
        <v>29348.397591439767</v>
      </c>
      <c r="AA8" s="23">
        <f t="shared" si="4"/>
        <v>29308.330935354032</v>
      </c>
      <c r="AB8" s="23">
        <f>IFERROR(AVERAGE($C$6,AB6),0)</f>
        <v>29116.501429263764</v>
      </c>
      <c r="AC8" s="23">
        <f>IFERROR(AVERAGE(AB$6,AC6),0)</f>
        <v>29100.136131456784</v>
      </c>
      <c r="AD8" s="23">
        <f>IFERROR(AVERAGE(AC$6,AD6),0)</f>
        <v>29312.104282898905</v>
      </c>
      <c r="AE8" s="23">
        <f>IFERROR(AVERAGE(AD$6,AE6),0)</f>
        <v>29222.527898851236</v>
      </c>
      <c r="AF8" s="23">
        <f t="shared" si="4"/>
        <v>29397.9073194017</v>
      </c>
      <c r="AG8" s="23">
        <f>IFERROR(AVERAGE($AF$6,AG6),0)</f>
        <v>29291.965637547051</v>
      </c>
      <c r="AH8" s="23">
        <f>IFERROR(AVERAGE($C$6,AH6),0)</f>
        <v>29308.330935354032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v>-22.357161873093144</v>
      </c>
      <c r="E10" s="27">
        <v>21.681991770542744</v>
      </c>
      <c r="F10" s="27">
        <v>61.213721821104706</v>
      </c>
      <c r="G10" s="27">
        <v>195.33166698908096</v>
      </c>
      <c r="H10" s="27">
        <v>134.61428986519425</v>
      </c>
      <c r="I10" s="27">
        <v>206.09297930941898</v>
      </c>
      <c r="J10" s="27">
        <v>217.36662036291659</v>
      </c>
      <c r="K10" s="27">
        <v>97.454677439430739</v>
      </c>
      <c r="L10" s="27">
        <v>250.87871291575422</v>
      </c>
      <c r="M10" s="27">
        <v>214.86845475337671</v>
      </c>
      <c r="N10" s="27">
        <v>62.619049905980873</v>
      </c>
      <c r="O10" s="27">
        <v>-44.851746117369999</v>
      </c>
      <c r="P10" s="27">
        <f>SUM($D10:D10)</f>
        <v>-22.357161873093144</v>
      </c>
      <c r="Q10" s="27">
        <f>SUM($D10:E10)</f>
        <v>-0.67517010255039978</v>
      </c>
      <c r="R10" s="27">
        <f>SUM($D10:F10)</f>
        <v>60.538551718554302</v>
      </c>
      <c r="S10" s="27">
        <f>SUM($D10:G10)</f>
        <v>255.87021870763527</v>
      </c>
      <c r="T10" s="27">
        <f>SUM($D10:H10)</f>
        <v>390.48450857282955</v>
      </c>
      <c r="U10" s="27">
        <f>SUM($D10:I10)</f>
        <v>596.57748788224853</v>
      </c>
      <c r="V10" s="27">
        <f>SUM($D10:J10)</f>
        <v>813.94410824516513</v>
      </c>
      <c r="W10" s="27">
        <f>SUM($D10:K10)</f>
        <v>911.39878568459585</v>
      </c>
      <c r="X10" s="27">
        <f>SUM($D10:L10)</f>
        <v>1162.2774986003501</v>
      </c>
      <c r="Y10" s="27">
        <f>SUM($D10:M10)</f>
        <v>1377.1459533537268</v>
      </c>
      <c r="Z10" s="27">
        <f>SUM($D10:N10)</f>
        <v>1439.7650032597076</v>
      </c>
      <c r="AA10" s="27">
        <f>SUM($D10:O10)</f>
        <v>1394.9132571423374</v>
      </c>
      <c r="AB10" s="27">
        <f>SUM(D10:F10)</f>
        <v>60.538551718554302</v>
      </c>
      <c r="AC10" s="27">
        <f>SUM(G10:I10)</f>
        <v>536.03893616369419</v>
      </c>
      <c r="AD10" s="27">
        <f>SUM(J10:L10)</f>
        <v>565.70001071810157</v>
      </c>
      <c r="AE10" s="27">
        <f>SUM(M10:O10)</f>
        <v>232.63575854198757</v>
      </c>
      <c r="AF10" s="27">
        <f>SUM(AB10:AC10)</f>
        <v>596.57748788224853</v>
      </c>
      <c r="AG10" s="27">
        <f>SUM(AD10:AE10)</f>
        <v>798.33576926008914</v>
      </c>
      <c r="AH10" s="27">
        <f>SUM(AF10:AG10)</f>
        <v>1394.9132571423377</v>
      </c>
    </row>
    <row r="11" spans="1:34">
      <c r="A11" s="28" t="s">
        <v>40</v>
      </c>
      <c r="B11" s="29"/>
      <c r="C11" s="30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-11.954255264000002</v>
      </c>
      <c r="L11" s="15">
        <v>-0.56223255999999999</v>
      </c>
      <c r="M11" s="15">
        <v>0</v>
      </c>
      <c r="N11" s="15">
        <v>0</v>
      </c>
      <c r="O11" s="15"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-11.954255264000002</v>
      </c>
      <c r="X11" s="31">
        <f>SUM($D11:L11)</f>
        <v>-12.516487824000002</v>
      </c>
      <c r="Y11" s="31">
        <f>SUM($D11:M11)</f>
        <v>-12.516487824000002</v>
      </c>
      <c r="Z11" s="31">
        <f>SUM($D11:N11)</f>
        <v>-12.516487824000002</v>
      </c>
      <c r="AA11" s="31">
        <f>SUM($D11:O11)</f>
        <v>-12.516487824000002</v>
      </c>
      <c r="AB11" s="31">
        <f>SUM(D11:F11)</f>
        <v>0</v>
      </c>
      <c r="AC11" s="31">
        <f>SUM(G11:I11)</f>
        <v>0</v>
      </c>
      <c r="AD11" s="31">
        <f>SUM(J11:L11)</f>
        <v>-12.516487824000002</v>
      </c>
      <c r="AE11" s="31">
        <f>SUM(M11:O11)</f>
        <v>0</v>
      </c>
      <c r="AF11" s="31">
        <f>SUM(AB11:AC11)</f>
        <v>0</v>
      </c>
      <c r="AG11" s="31">
        <f>SUM(AD11:AE11)</f>
        <v>-12.516487824000002</v>
      </c>
      <c r="AH11" s="31">
        <f>SUM(AF11:AG11)</f>
        <v>-12.516487824000002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>
      <c r="A13" s="28" t="s">
        <v>41</v>
      </c>
      <c r="B13" s="29"/>
      <c r="C13" s="30"/>
      <c r="D13" s="31">
        <f>D27</f>
        <v>0.43397647506890713</v>
      </c>
      <c r="E13" s="31">
        <f t="shared" ref="E13:O13" si="5">E27</f>
        <v>-1.7110667044985518E-2</v>
      </c>
      <c r="F13" s="31">
        <f t="shared" si="5"/>
        <v>-1.5672751826930335E-2</v>
      </c>
      <c r="G13" s="31">
        <f t="shared" si="5"/>
        <v>0.26303837735138902</v>
      </c>
      <c r="H13" s="31">
        <f t="shared" si="5"/>
        <v>0.52248126040357834</v>
      </c>
      <c r="I13" s="31">
        <f t="shared" si="5"/>
        <v>0.42806948958984753</v>
      </c>
      <c r="J13" s="31">
        <f t="shared" si="5"/>
        <v>0.95806400725811713</v>
      </c>
      <c r="K13" s="31">
        <f t="shared" si="5"/>
        <v>0.91519979998394441</v>
      </c>
      <c r="L13" s="31">
        <f t="shared" si="5"/>
        <v>1.7662048670644324</v>
      </c>
      <c r="M13" s="31">
        <f t="shared" si="5"/>
        <v>1.8481181288640296</v>
      </c>
      <c r="N13" s="31">
        <f t="shared" si="5"/>
        <v>-3.7077288953202587</v>
      </c>
      <c r="O13" s="31">
        <f t="shared" si="5"/>
        <v>4.4846888323921696</v>
      </c>
      <c r="P13" s="31">
        <f>SUM($D13:D13)</f>
        <v>0.43397647506890713</v>
      </c>
      <c r="Q13" s="31">
        <f>SUM($D13:E13)</f>
        <v>0.41686580802392159</v>
      </c>
      <c r="R13" s="31">
        <f>SUM($D13:F13)</f>
        <v>0.40119305619699125</v>
      </c>
      <c r="S13" s="31">
        <f>SUM($D13:G13)</f>
        <v>0.66423143354838032</v>
      </c>
      <c r="T13" s="31">
        <f>SUM($D13:H13)</f>
        <v>1.1867126939519586</v>
      </c>
      <c r="U13" s="31">
        <f>SUM($D13:I13)</f>
        <v>1.6147821835418061</v>
      </c>
      <c r="V13" s="31">
        <f>SUM($D13:J13)</f>
        <v>2.5728461907999232</v>
      </c>
      <c r="W13" s="31">
        <f>SUM($D13:K13)</f>
        <v>3.4880459907838675</v>
      </c>
      <c r="X13" s="31">
        <f>SUM($D13:L13)</f>
        <v>5.2542508578482998</v>
      </c>
      <c r="Y13" s="31">
        <f>SUM($D13:M13)</f>
        <v>7.1023689867123299</v>
      </c>
      <c r="Z13" s="31">
        <f>SUM($D13:N13)</f>
        <v>3.3946400913920711</v>
      </c>
      <c r="AA13" s="31">
        <f>SUM($D13:O13)</f>
        <v>7.8793289237842412</v>
      </c>
      <c r="AB13" s="31">
        <f>SUM(D13:F13)</f>
        <v>0.40119305619699125</v>
      </c>
      <c r="AC13" s="31">
        <f>SUM(G13:I13)</f>
        <v>1.2135891273448149</v>
      </c>
      <c r="AD13" s="31">
        <f>SUM(J13:L13)</f>
        <v>3.6394686743064941</v>
      </c>
      <c r="AE13" s="31">
        <f>SUM(M13:O13)</f>
        <v>2.6250780659359405</v>
      </c>
      <c r="AF13" s="31">
        <f>SUM(AB13:AC13)</f>
        <v>1.6147821835418061</v>
      </c>
      <c r="AG13" s="31">
        <f>SUM(AD13:AE13)</f>
        <v>6.2645467402424346</v>
      </c>
      <c r="AH13" s="31">
        <f>SUM(AF13:AG13)</f>
        <v>7.8793289237842412</v>
      </c>
    </row>
    <row r="14" spans="1:34">
      <c r="A14" s="28" t="s">
        <v>42</v>
      </c>
      <c r="B14" s="29"/>
      <c r="C14" s="30"/>
      <c r="D14" s="31">
        <f>D45*(1+D15)</f>
        <v>11.046105707066399</v>
      </c>
      <c r="E14" s="31">
        <f t="shared" ref="E14:O14" si="6">E45*(1+E15)</f>
        <v>9.6230840014899997</v>
      </c>
      <c r="F14" s="31">
        <f t="shared" si="6"/>
        <v>10.310835287680803</v>
      </c>
      <c r="G14" s="31">
        <f t="shared" si="6"/>
        <v>10.170185326303999</v>
      </c>
      <c r="H14" s="31">
        <f t="shared" si="6"/>
        <v>11.845776842847522</v>
      </c>
      <c r="I14" s="31">
        <f t="shared" si="6"/>
        <v>10.941654972606401</v>
      </c>
      <c r="J14" s="31">
        <f t="shared" si="6"/>
        <v>12.247882855905203</v>
      </c>
      <c r="K14" s="31">
        <f t="shared" si="6"/>
        <v>15.2089082092456</v>
      </c>
      <c r="L14" s="31">
        <f t="shared" si="6"/>
        <v>14.848668438944001</v>
      </c>
      <c r="M14" s="31">
        <f t="shared" si="6"/>
        <v>14.055306033909602</v>
      </c>
      <c r="N14" s="31">
        <f t="shared" si="6"/>
        <v>13.728403869983541</v>
      </c>
      <c r="O14" s="31">
        <f t="shared" si="6"/>
        <v>20.504210603091803</v>
      </c>
      <c r="P14" s="31">
        <f>SUM($D14:D14)</f>
        <v>11.046105707066399</v>
      </c>
      <c r="Q14" s="31">
        <f>SUM($D14:E14)</f>
        <v>20.669189708556399</v>
      </c>
      <c r="R14" s="31">
        <f>SUM($D14:F14)</f>
        <v>30.980024996237201</v>
      </c>
      <c r="S14" s="31">
        <f>SUM($D14:G14)</f>
        <v>41.150210322541199</v>
      </c>
      <c r="T14" s="31">
        <f>SUM($D14:H14)</f>
        <v>52.995987165388719</v>
      </c>
      <c r="U14" s="31">
        <f>SUM($D14:I14)</f>
        <v>63.93764213799512</v>
      </c>
      <c r="V14" s="31">
        <f>SUM($D14:J14)</f>
        <v>76.185524993900316</v>
      </c>
      <c r="W14" s="31">
        <f>SUM($D14:K14)</f>
        <v>91.394433203145923</v>
      </c>
      <c r="X14" s="31">
        <f>SUM($D14:L14)</f>
        <v>106.24310164208993</v>
      </c>
      <c r="Y14" s="31">
        <f>SUM($D14:M14)</f>
        <v>120.29840767599953</v>
      </c>
      <c r="Z14" s="31">
        <f>SUM($D14:N14)</f>
        <v>134.02681154598307</v>
      </c>
      <c r="AA14" s="31">
        <f>SUM($D14:O14)</f>
        <v>154.53102214907486</v>
      </c>
      <c r="AB14" s="31">
        <f>SUM(D14:F14)</f>
        <v>30.980024996237201</v>
      </c>
      <c r="AC14" s="31">
        <f>SUM(G14:I14)</f>
        <v>32.957617141757922</v>
      </c>
      <c r="AD14" s="31">
        <f>SUM(J14:L14)</f>
        <v>42.305459504094806</v>
      </c>
      <c r="AE14" s="31">
        <f>SUM(M14:O14)</f>
        <v>48.287920506984946</v>
      </c>
      <c r="AF14" s="31">
        <f>SUM(AB14:AC14)</f>
        <v>63.937642137995127</v>
      </c>
      <c r="AG14" s="31">
        <f>SUM(AD14:AE14)</f>
        <v>90.593380011079745</v>
      </c>
      <c r="AH14" s="31">
        <f>SUM(AF14:AG14)</f>
        <v>154.53102214907489</v>
      </c>
    </row>
    <row r="15" spans="1:34">
      <c r="A15" s="28" t="s">
        <v>43</v>
      </c>
      <c r="B15" s="29"/>
      <c r="C15" s="32"/>
      <c r="D15" s="33">
        <f>-20%</f>
        <v>-0.2</v>
      </c>
      <c r="E15" s="33">
        <f t="shared" ref="E15:AH15" si="7">-20%</f>
        <v>-0.2</v>
      </c>
      <c r="F15" s="33">
        <f t="shared" si="7"/>
        <v>-0.2</v>
      </c>
      <c r="G15" s="33">
        <f t="shared" si="7"/>
        <v>-0.2</v>
      </c>
      <c r="H15" s="33">
        <f t="shared" si="7"/>
        <v>-0.2</v>
      </c>
      <c r="I15" s="33">
        <f t="shared" si="7"/>
        <v>-0.2</v>
      </c>
      <c r="J15" s="33">
        <f t="shared" si="7"/>
        <v>-0.2</v>
      </c>
      <c r="K15" s="33">
        <f t="shared" si="7"/>
        <v>-0.2</v>
      </c>
      <c r="L15" s="33">
        <f t="shared" si="7"/>
        <v>-0.2</v>
      </c>
      <c r="M15" s="33">
        <f t="shared" si="7"/>
        <v>-0.2</v>
      </c>
      <c r="N15" s="33">
        <f t="shared" si="7"/>
        <v>-0.2</v>
      </c>
      <c r="O15" s="33">
        <f t="shared" si="7"/>
        <v>-0.2</v>
      </c>
      <c r="P15" s="33">
        <f t="shared" si="7"/>
        <v>-0.2</v>
      </c>
      <c r="Q15" s="33">
        <f t="shared" si="7"/>
        <v>-0.2</v>
      </c>
      <c r="R15" s="33">
        <f t="shared" si="7"/>
        <v>-0.2</v>
      </c>
      <c r="S15" s="33">
        <f t="shared" si="7"/>
        <v>-0.2</v>
      </c>
      <c r="T15" s="33">
        <f t="shared" si="7"/>
        <v>-0.2</v>
      </c>
      <c r="U15" s="33">
        <f t="shared" si="7"/>
        <v>-0.2</v>
      </c>
      <c r="V15" s="33">
        <f t="shared" si="7"/>
        <v>-0.2</v>
      </c>
      <c r="W15" s="33">
        <f t="shared" si="7"/>
        <v>-0.2</v>
      </c>
      <c r="X15" s="33">
        <f t="shared" si="7"/>
        <v>-0.2</v>
      </c>
      <c r="Y15" s="33">
        <f t="shared" si="7"/>
        <v>-0.2</v>
      </c>
      <c r="Z15" s="33">
        <f t="shared" si="7"/>
        <v>-0.2</v>
      </c>
      <c r="AA15" s="33">
        <f t="shared" si="7"/>
        <v>-0.2</v>
      </c>
      <c r="AB15" s="33">
        <f t="shared" si="7"/>
        <v>-0.2</v>
      </c>
      <c r="AC15" s="33">
        <f t="shared" si="7"/>
        <v>-0.2</v>
      </c>
      <c r="AD15" s="33">
        <f t="shared" si="7"/>
        <v>-0.2</v>
      </c>
      <c r="AE15" s="33">
        <f t="shared" si="7"/>
        <v>-0.2</v>
      </c>
      <c r="AF15" s="33">
        <f t="shared" si="7"/>
        <v>-0.2</v>
      </c>
      <c r="AG15" s="33">
        <f t="shared" si="7"/>
        <v>-0.2</v>
      </c>
      <c r="AH15" s="33">
        <f t="shared" si="7"/>
        <v>-0.2</v>
      </c>
    </row>
    <row r="16" spans="1:34" s="8" customFormat="1" ht="17.25" thickBot="1">
      <c r="A16" s="34" t="s">
        <v>44</v>
      </c>
      <c r="B16" s="35"/>
      <c r="C16" s="36"/>
      <c r="D16" s="37">
        <f t="shared" ref="D16:AH16" si="8">SUM(D10:D14)</f>
        <v>-10.877079690957839</v>
      </c>
      <c r="E16" s="37">
        <f t="shared" si="8"/>
        <v>31.287965104987759</v>
      </c>
      <c r="F16" s="37">
        <f>SUM(F10:F14)</f>
        <v>71.508884356958575</v>
      </c>
      <c r="G16" s="37">
        <f t="shared" si="8"/>
        <v>205.76489069273634</v>
      </c>
      <c r="H16" s="37">
        <f t="shared" si="8"/>
        <v>146.98254796844535</v>
      </c>
      <c r="I16" s="37">
        <f t="shared" si="8"/>
        <v>217.46270377161522</v>
      </c>
      <c r="J16" s="37">
        <f t="shared" si="8"/>
        <v>230.57256722607991</v>
      </c>
      <c r="K16" s="37">
        <f t="shared" si="8"/>
        <v>101.62453018466027</v>
      </c>
      <c r="L16" s="37">
        <f t="shared" si="8"/>
        <v>266.93135366176261</v>
      </c>
      <c r="M16" s="37">
        <f t="shared" si="8"/>
        <v>230.77187891615034</v>
      </c>
      <c r="N16" s="37">
        <f t="shared" si="8"/>
        <v>72.639724880644152</v>
      </c>
      <c r="O16" s="37">
        <f t="shared" si="8"/>
        <v>-19.86284668188603</v>
      </c>
      <c r="P16" s="37">
        <f t="shared" si="8"/>
        <v>-10.877079690957839</v>
      </c>
      <c r="Q16" s="37">
        <f t="shared" si="8"/>
        <v>20.41088541402992</v>
      </c>
      <c r="R16" s="37">
        <f t="shared" si="8"/>
        <v>91.919769770988495</v>
      </c>
      <c r="S16" s="37">
        <f t="shared" si="8"/>
        <v>297.68466046372487</v>
      </c>
      <c r="T16" s="37">
        <f t="shared" si="8"/>
        <v>444.66720843217024</v>
      </c>
      <c r="U16" s="37">
        <f t="shared" si="8"/>
        <v>662.12991220378547</v>
      </c>
      <c r="V16" s="37">
        <f t="shared" si="8"/>
        <v>892.70247942986543</v>
      </c>
      <c r="W16" s="37">
        <f t="shared" si="8"/>
        <v>994.32700961452565</v>
      </c>
      <c r="X16" s="37">
        <f t="shared" si="8"/>
        <v>1261.2583632762883</v>
      </c>
      <c r="Y16" s="37">
        <f t="shared" si="8"/>
        <v>1492.0302421924384</v>
      </c>
      <c r="Z16" s="37">
        <f t="shared" si="8"/>
        <v>1564.6699670730827</v>
      </c>
      <c r="AA16" s="37">
        <f t="shared" si="8"/>
        <v>1544.8071203911966</v>
      </c>
      <c r="AB16" s="37">
        <f t="shared" si="8"/>
        <v>91.919769770988495</v>
      </c>
      <c r="AC16" s="37">
        <f t="shared" si="8"/>
        <v>570.21014243279694</v>
      </c>
      <c r="AD16" s="37">
        <f t="shared" si="8"/>
        <v>599.1284510725028</v>
      </c>
      <c r="AE16" s="37">
        <f t="shared" si="8"/>
        <v>283.54875711490848</v>
      </c>
      <c r="AF16" s="37">
        <f t="shared" si="8"/>
        <v>662.12991220378547</v>
      </c>
      <c r="AG16" s="37">
        <f t="shared" si="8"/>
        <v>882.67720818741122</v>
      </c>
      <c r="AH16" s="37">
        <f t="shared" si="8"/>
        <v>1544.8071203911968</v>
      </c>
    </row>
    <row r="17" spans="1:34" ht="17.25" thickTop="1">
      <c r="A17" s="38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>
      <c r="A18" s="41" t="s">
        <v>45</v>
      </c>
      <c r="B18" s="42"/>
      <c r="C18" s="43"/>
      <c r="D18" s="44">
        <f t="shared" ref="D18:O18" si="9">D16*12</f>
        <v>-130.52495629149405</v>
      </c>
      <c r="E18" s="44">
        <f t="shared" si="9"/>
        <v>375.45558125985309</v>
      </c>
      <c r="F18" s="44">
        <f t="shared" si="9"/>
        <v>858.10661228350295</v>
      </c>
      <c r="G18" s="44">
        <f t="shared" si="9"/>
        <v>2469.1786883128361</v>
      </c>
      <c r="H18" s="44">
        <f t="shared" si="9"/>
        <v>1763.790575621344</v>
      </c>
      <c r="I18" s="44">
        <f t="shared" si="9"/>
        <v>2609.5524452593827</v>
      </c>
      <c r="J18" s="44">
        <f t="shared" si="9"/>
        <v>2766.8708067129592</v>
      </c>
      <c r="K18" s="44">
        <f t="shared" si="9"/>
        <v>1219.4943622159233</v>
      </c>
      <c r="L18" s="44">
        <f t="shared" si="9"/>
        <v>3203.1762439411514</v>
      </c>
      <c r="M18" s="44">
        <f t="shared" si="9"/>
        <v>2769.2625469938039</v>
      </c>
      <c r="N18" s="44">
        <f t="shared" si="9"/>
        <v>871.67669856772977</v>
      </c>
      <c r="O18" s="44">
        <f t="shared" si="9"/>
        <v>-238.35416018263237</v>
      </c>
      <c r="P18" s="44">
        <f>P16*12/P$1</f>
        <v>-130.52495629149405</v>
      </c>
      <c r="Q18" s="44">
        <f t="shared" ref="Q18:AH18" si="10">Q16*12/Q$1</f>
        <v>122.46531248417952</v>
      </c>
      <c r="R18" s="44">
        <f t="shared" si="10"/>
        <v>367.67907908395392</v>
      </c>
      <c r="S18" s="44">
        <f t="shared" si="10"/>
        <v>893.0539813911746</v>
      </c>
      <c r="T18" s="44">
        <f t="shared" si="10"/>
        <v>1067.2013002372084</v>
      </c>
      <c r="U18" s="44">
        <f t="shared" si="10"/>
        <v>1324.2598244075709</v>
      </c>
      <c r="V18" s="44">
        <f t="shared" si="10"/>
        <v>1530.3471075940549</v>
      </c>
      <c r="W18" s="44">
        <f t="shared" si="10"/>
        <v>1491.4905144217885</v>
      </c>
      <c r="X18" s="44">
        <f t="shared" si="10"/>
        <v>1681.6778177017177</v>
      </c>
      <c r="Y18" s="44">
        <f t="shared" si="10"/>
        <v>1790.4362906309259</v>
      </c>
      <c r="Z18" s="44">
        <f t="shared" si="10"/>
        <v>1706.9126913524537</v>
      </c>
      <c r="AA18" s="44">
        <f t="shared" si="10"/>
        <v>1544.8071203911966</v>
      </c>
      <c r="AB18" s="44">
        <f t="shared" si="10"/>
        <v>367.67907908395392</v>
      </c>
      <c r="AC18" s="44">
        <f t="shared" si="10"/>
        <v>2280.8405697311878</v>
      </c>
      <c r="AD18" s="44">
        <f t="shared" si="10"/>
        <v>2396.5138042900112</v>
      </c>
      <c r="AE18" s="44">
        <f t="shared" si="10"/>
        <v>1134.1950284596339</v>
      </c>
      <c r="AF18" s="44">
        <f t="shared" si="10"/>
        <v>1324.2598244075709</v>
      </c>
      <c r="AG18" s="44">
        <f t="shared" si="10"/>
        <v>1765.3544163748222</v>
      </c>
      <c r="AH18" s="44">
        <f t="shared" si="10"/>
        <v>1544.8071203911968</v>
      </c>
    </row>
    <row r="19" spans="1:34">
      <c r="A19" s="28" t="s">
        <v>46</v>
      </c>
      <c r="B19" s="29"/>
      <c r="C19" s="30"/>
      <c r="D19" s="31">
        <f>-D11</f>
        <v>0</v>
      </c>
      <c r="E19" s="31">
        <f t="shared" ref="E19:O19" si="11">-E11</f>
        <v>0</v>
      </c>
      <c r="F19" s="31">
        <f t="shared" si="11"/>
        <v>0</v>
      </c>
      <c r="G19" s="31">
        <f t="shared" si="11"/>
        <v>0</v>
      </c>
      <c r="H19" s="31">
        <f t="shared" si="11"/>
        <v>0</v>
      </c>
      <c r="I19" s="31">
        <f t="shared" si="11"/>
        <v>0</v>
      </c>
      <c r="J19" s="31">
        <f t="shared" si="11"/>
        <v>0</v>
      </c>
      <c r="K19" s="31">
        <f t="shared" si="11"/>
        <v>11.954255264000002</v>
      </c>
      <c r="L19" s="31">
        <f t="shared" si="11"/>
        <v>0.56223255999999999</v>
      </c>
      <c r="M19" s="31">
        <f t="shared" si="11"/>
        <v>0</v>
      </c>
      <c r="N19" s="31">
        <f t="shared" si="11"/>
        <v>0</v>
      </c>
      <c r="O19" s="31">
        <f t="shared" si="11"/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11.954255264000002</v>
      </c>
      <c r="X19" s="31">
        <f>SUM($D19:L19)</f>
        <v>12.516487824000002</v>
      </c>
      <c r="Y19" s="31">
        <f>SUM($D19:M19)</f>
        <v>12.516487824000002</v>
      </c>
      <c r="Z19" s="31">
        <f>SUM($D19:N19)</f>
        <v>12.516487824000002</v>
      </c>
      <c r="AA19" s="31">
        <f>SUM($D19:O19)</f>
        <v>12.516487824000002</v>
      </c>
      <c r="AB19" s="31">
        <f>SUM(D19:F19)</f>
        <v>0</v>
      </c>
      <c r="AC19" s="31">
        <f>SUM(G19:I19)</f>
        <v>0</v>
      </c>
      <c r="AD19" s="31">
        <f>SUM(J19:L19)</f>
        <v>12.516487824000002</v>
      </c>
      <c r="AE19" s="31">
        <f>SUM(M19:O19)</f>
        <v>0</v>
      </c>
      <c r="AF19" s="31">
        <f>SUM(AB19:AC19)</f>
        <v>0</v>
      </c>
      <c r="AG19" s="31">
        <f>SUM(AD19:AE19)</f>
        <v>12.516487824000002</v>
      </c>
      <c r="AH19" s="31">
        <f>SUM(AF19:AG19)</f>
        <v>12.516487824000002</v>
      </c>
    </row>
    <row r="20" spans="1:34">
      <c r="A20" s="28" t="s">
        <v>47</v>
      </c>
      <c r="B20" s="29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f>-D11-D19</f>
        <v>0</v>
      </c>
      <c r="E21" s="31">
        <f t="shared" ref="E21:O21" si="12">-E11-E19</f>
        <v>0</v>
      </c>
      <c r="F21" s="31">
        <f t="shared" si="12"/>
        <v>0</v>
      </c>
      <c r="G21" s="31">
        <f t="shared" si="12"/>
        <v>0</v>
      </c>
      <c r="H21" s="31">
        <f t="shared" si="12"/>
        <v>0</v>
      </c>
      <c r="I21" s="31">
        <f t="shared" si="12"/>
        <v>0</v>
      </c>
      <c r="J21" s="31">
        <f t="shared" si="12"/>
        <v>0</v>
      </c>
      <c r="K21" s="31">
        <f t="shared" si="12"/>
        <v>0</v>
      </c>
      <c r="L21" s="31">
        <f t="shared" si="12"/>
        <v>0</v>
      </c>
      <c r="M21" s="31">
        <f t="shared" si="12"/>
        <v>0</v>
      </c>
      <c r="N21" s="31">
        <f t="shared" si="12"/>
        <v>0</v>
      </c>
      <c r="O21" s="31">
        <f t="shared" si="12"/>
        <v>0</v>
      </c>
      <c r="P21" s="31">
        <f>SUM($D21:D21)</f>
        <v>0</v>
      </c>
      <c r="Q21" s="31">
        <f>SUM($D21:E21)</f>
        <v>0</v>
      </c>
      <c r="R21" s="31">
        <f>SUM($D21:F21)</f>
        <v>0</v>
      </c>
      <c r="S21" s="31">
        <f>SUM($D21:G21)</f>
        <v>0</v>
      </c>
      <c r="T21" s="31">
        <f>SUM($D21:H21)</f>
        <v>0</v>
      </c>
      <c r="U21" s="31">
        <f>SUM($D21:I21)</f>
        <v>0</v>
      </c>
      <c r="V21" s="31">
        <f>SUM($D21:J21)</f>
        <v>0</v>
      </c>
      <c r="W21" s="31">
        <f>SUM($D21:K21)</f>
        <v>0</v>
      </c>
      <c r="X21" s="31">
        <f>SUM($D21:L21)</f>
        <v>0</v>
      </c>
      <c r="Y21" s="31">
        <f>SUM($D21:M21)</f>
        <v>0</v>
      </c>
      <c r="Z21" s="31">
        <f>SUM($D21:N21)</f>
        <v>0</v>
      </c>
      <c r="AA21" s="31">
        <f>SUM($D21:O21)</f>
        <v>0</v>
      </c>
      <c r="AB21" s="31">
        <f>SUM(D21:F21)</f>
        <v>0</v>
      </c>
      <c r="AC21" s="31">
        <f>SUM(G21:I21)</f>
        <v>0</v>
      </c>
      <c r="AD21" s="31">
        <f>SUM(J21:L21)</f>
        <v>0</v>
      </c>
      <c r="AE21" s="31">
        <f>SUM(M21:O21)</f>
        <v>0</v>
      </c>
      <c r="AF21" s="31">
        <f>SUM(AB21:AC21)</f>
        <v>0</v>
      </c>
      <c r="AG21" s="31">
        <f>SUM(AD21:AE21)</f>
        <v>0</v>
      </c>
      <c r="AH21" s="31">
        <f>SUM(AF21:AG21)</f>
        <v>0</v>
      </c>
    </row>
    <row r="22" spans="1:34">
      <c r="A22" s="45" t="s">
        <v>49</v>
      </c>
      <c r="B22" s="46" t="s">
        <v>50</v>
      </c>
      <c r="C22" s="47"/>
      <c r="D22" s="44">
        <f>SUM(D18:D21)</f>
        <v>-130.52495629149405</v>
      </c>
      <c r="E22" s="44">
        <f t="shared" ref="E22:AH22" si="13">SUM(E18:E21)</f>
        <v>375.45558125985309</v>
      </c>
      <c r="F22" s="44">
        <f t="shared" si="13"/>
        <v>858.10661228350295</v>
      </c>
      <c r="G22" s="44">
        <f t="shared" si="13"/>
        <v>2469.1786883128361</v>
      </c>
      <c r="H22" s="44">
        <f t="shared" si="13"/>
        <v>1763.790575621344</v>
      </c>
      <c r="I22" s="44">
        <f t="shared" si="13"/>
        <v>2609.5524452593827</v>
      </c>
      <c r="J22" s="44">
        <f t="shared" si="13"/>
        <v>2766.8708067129592</v>
      </c>
      <c r="K22" s="44">
        <f t="shared" si="13"/>
        <v>1231.4486174799233</v>
      </c>
      <c r="L22" s="44">
        <f t="shared" si="13"/>
        <v>3203.7384765011516</v>
      </c>
      <c r="M22" s="44">
        <f t="shared" si="13"/>
        <v>2769.2625469938039</v>
      </c>
      <c r="N22" s="44">
        <f t="shared" si="13"/>
        <v>871.67669856772977</v>
      </c>
      <c r="O22" s="44">
        <f t="shared" si="13"/>
        <v>-238.35416018263237</v>
      </c>
      <c r="P22" s="44">
        <f t="shared" si="13"/>
        <v>-130.52495629149405</v>
      </c>
      <c r="Q22" s="44">
        <f t="shared" si="13"/>
        <v>122.46531248417952</v>
      </c>
      <c r="R22" s="44">
        <f t="shared" si="13"/>
        <v>367.67907908395392</v>
      </c>
      <c r="S22" s="44">
        <f t="shared" si="13"/>
        <v>893.0539813911746</v>
      </c>
      <c r="T22" s="44">
        <f t="shared" si="13"/>
        <v>1067.2013002372084</v>
      </c>
      <c r="U22" s="44">
        <f t="shared" si="13"/>
        <v>1324.2598244075709</v>
      </c>
      <c r="V22" s="44">
        <f t="shared" si="13"/>
        <v>1530.3471075940549</v>
      </c>
      <c r="W22" s="44">
        <f t="shared" si="13"/>
        <v>1503.4447696857885</v>
      </c>
      <c r="X22" s="44">
        <f t="shared" si="13"/>
        <v>1694.1943055257177</v>
      </c>
      <c r="Y22" s="44">
        <f t="shared" si="13"/>
        <v>1802.9527784549259</v>
      </c>
      <c r="Z22" s="44">
        <f t="shared" si="13"/>
        <v>1719.4291791764538</v>
      </c>
      <c r="AA22" s="44">
        <f t="shared" si="13"/>
        <v>1557.3236082151966</v>
      </c>
      <c r="AB22" s="44">
        <f t="shared" si="13"/>
        <v>367.67907908395392</v>
      </c>
      <c r="AC22" s="44">
        <f t="shared" si="13"/>
        <v>2280.8405697311878</v>
      </c>
      <c r="AD22" s="44">
        <f t="shared" si="13"/>
        <v>2409.030292114011</v>
      </c>
      <c r="AE22" s="44">
        <f t="shared" si="13"/>
        <v>1134.1950284596339</v>
      </c>
      <c r="AF22" s="44">
        <f t="shared" si="13"/>
        <v>1324.2598244075709</v>
      </c>
      <c r="AG22" s="44">
        <f t="shared" si="13"/>
        <v>1777.8709041988222</v>
      </c>
      <c r="AH22" s="44">
        <f t="shared" si="13"/>
        <v>1557.3236082151968</v>
      </c>
    </row>
    <row r="23" spans="1:34" s="8" customFormat="1">
      <c r="A23" s="48" t="s">
        <v>51</v>
      </c>
      <c r="B23" s="49" t="s">
        <v>52</v>
      </c>
      <c r="C23" s="50"/>
      <c r="D23" s="51">
        <f>IFERROR(D22/D8,0)</f>
        <v>-4.415553967384492E-3</v>
      </c>
      <c r="E23" s="51">
        <f t="shared" ref="E23:AH23" si="14">IFERROR(E22/E8,0)</f>
        <v>1.2665225162266884E-2</v>
      </c>
      <c r="F23" s="51">
        <f t="shared" si="14"/>
        <v>2.9386369696960617E-2</v>
      </c>
      <c r="G23" s="51">
        <f t="shared" si="14"/>
        <v>8.3981109739706281E-2</v>
      </c>
      <c r="H23" s="51">
        <f t="shared" si="14"/>
        <v>5.895905064904948E-2</v>
      </c>
      <c r="I23" s="51">
        <f t="shared" si="14"/>
        <v>8.8118704007500034E-2</v>
      </c>
      <c r="J23" s="51">
        <f t="shared" si="14"/>
        <v>9.3597662064064988E-2</v>
      </c>
      <c r="K23" s="51">
        <f t="shared" si="14"/>
        <v>4.1794455931670568E-2</v>
      </c>
      <c r="L23" s="51">
        <f t="shared" si="14"/>
        <v>0.10966005704959225</v>
      </c>
      <c r="M23" s="51">
        <f t="shared" si="14"/>
        <v>9.4050039878785449E-2</v>
      </c>
      <c r="N23" s="51">
        <f t="shared" si="14"/>
        <v>2.958397035334951E-2</v>
      </c>
      <c r="O23" s="51">
        <f t="shared" si="14"/>
        <v>-8.1509624540291922E-3</v>
      </c>
      <c r="P23" s="51">
        <f t="shared" si="14"/>
        <v>-4.415553967384492E-3</v>
      </c>
      <c r="Q23" s="51">
        <f t="shared" si="14"/>
        <v>4.151562296558318E-3</v>
      </c>
      <c r="R23" s="51">
        <f t="shared" si="14"/>
        <v>1.2627859153243434E-2</v>
      </c>
      <c r="S23" s="51">
        <f t="shared" si="14"/>
        <v>3.0069797974928328E-2</v>
      </c>
      <c r="T23" s="51">
        <f t="shared" si="14"/>
        <v>3.6017078651103089E-2</v>
      </c>
      <c r="U23" s="51">
        <f t="shared" si="14"/>
        <v>4.5046057531231171E-2</v>
      </c>
      <c r="V23" s="51">
        <f t="shared" si="14"/>
        <v>5.1739914371559288E-2</v>
      </c>
      <c r="W23" s="51">
        <f t="shared" si="14"/>
        <v>5.1310383948800851E-2</v>
      </c>
      <c r="X23" s="51">
        <f t="shared" si="14"/>
        <v>5.7766202251489637E-2</v>
      </c>
      <c r="Y23" s="51">
        <f t="shared" si="14"/>
        <v>6.105419186819256E-2</v>
      </c>
      <c r="Z23" s="51">
        <f t="shared" si="14"/>
        <v>5.8586816326829737E-2</v>
      </c>
      <c r="AA23" s="51">
        <f t="shared" si="14"/>
        <v>5.3135868147872911E-2</v>
      </c>
      <c r="AB23" s="51">
        <f t="shared" si="14"/>
        <v>1.2627859153243434E-2</v>
      </c>
      <c r="AC23" s="51">
        <f t="shared" si="14"/>
        <v>7.8379034360105126E-2</v>
      </c>
      <c r="AD23" s="51">
        <f t="shared" si="14"/>
        <v>8.2185511789389792E-2</v>
      </c>
      <c r="AE23" s="51">
        <f t="shared" si="14"/>
        <v>3.8812351634514825E-2</v>
      </c>
      <c r="AF23" s="51">
        <f t="shared" si="14"/>
        <v>4.5046057531231171E-2</v>
      </c>
      <c r="AG23" s="51">
        <f t="shared" si="14"/>
        <v>6.0694831005806943E-2</v>
      </c>
      <c r="AH23" s="51">
        <f t="shared" si="14"/>
        <v>5.3135868147872918E-2</v>
      </c>
    </row>
    <row r="24" spans="1:34" ht="15" customHeight="1"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8" customFormat="1" ht="14.25" customHeight="1">
      <c r="A25" s="53" t="s">
        <v>53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8" customFormat="1">
      <c r="A27" s="56" t="s">
        <v>54</v>
      </c>
      <c r="B27" s="57"/>
      <c r="C27" s="58"/>
      <c r="D27" s="58">
        <f>SUM(D28:D42)</f>
        <v>0.43397647506890713</v>
      </c>
      <c r="E27" s="58">
        <f t="shared" ref="E27:AH27" si="15">SUM(E28:E42)</f>
        <v>-1.7110667044985518E-2</v>
      </c>
      <c r="F27" s="58">
        <f t="shared" si="15"/>
        <v>-1.5672751826930335E-2</v>
      </c>
      <c r="G27" s="58">
        <f t="shared" si="15"/>
        <v>0.26303837735138902</v>
      </c>
      <c r="H27" s="58">
        <f t="shared" si="15"/>
        <v>0.52248126040357834</v>
      </c>
      <c r="I27" s="58">
        <f t="shared" si="15"/>
        <v>0.42806948958984753</v>
      </c>
      <c r="J27" s="58">
        <f t="shared" si="15"/>
        <v>0.95806400725811713</v>
      </c>
      <c r="K27" s="58">
        <f t="shared" si="15"/>
        <v>0.91519979998394441</v>
      </c>
      <c r="L27" s="58">
        <f t="shared" si="15"/>
        <v>1.7662048670644324</v>
      </c>
      <c r="M27" s="58">
        <f t="shared" si="15"/>
        <v>1.8481181288640296</v>
      </c>
      <c r="N27" s="58">
        <f t="shared" si="15"/>
        <v>-3.7077288953202587</v>
      </c>
      <c r="O27" s="58">
        <f t="shared" si="15"/>
        <v>4.4846888323921696</v>
      </c>
      <c r="P27" s="58">
        <f t="shared" si="15"/>
        <v>0.43397647506890713</v>
      </c>
      <c r="Q27" s="58">
        <f t="shared" si="15"/>
        <v>0.41686580802392159</v>
      </c>
      <c r="R27" s="58">
        <f t="shared" si="15"/>
        <v>0.40119305619699125</v>
      </c>
      <c r="S27" s="58">
        <f t="shared" si="15"/>
        <v>0.66423143354838032</v>
      </c>
      <c r="T27" s="58">
        <f t="shared" si="15"/>
        <v>1.1867126939519586</v>
      </c>
      <c r="U27" s="58">
        <f t="shared" si="15"/>
        <v>1.6147821835418061</v>
      </c>
      <c r="V27" s="58">
        <f t="shared" si="15"/>
        <v>2.5728461907999232</v>
      </c>
      <c r="W27" s="58">
        <f t="shared" si="15"/>
        <v>3.4880459907838675</v>
      </c>
      <c r="X27" s="58">
        <f t="shared" si="15"/>
        <v>5.2542508578482998</v>
      </c>
      <c r="Y27" s="58">
        <f t="shared" si="15"/>
        <v>7.1023689867123299</v>
      </c>
      <c r="Z27" s="58">
        <f t="shared" si="15"/>
        <v>3.3946400913920711</v>
      </c>
      <c r="AA27" s="58">
        <f t="shared" si="15"/>
        <v>7.8793289237842412</v>
      </c>
      <c r="AB27" s="58">
        <f t="shared" si="15"/>
        <v>0.40119305619699125</v>
      </c>
      <c r="AC27" s="58">
        <f t="shared" si="15"/>
        <v>1.2135891273448149</v>
      </c>
      <c r="AD27" s="58">
        <f t="shared" si="15"/>
        <v>3.6394686743064941</v>
      </c>
      <c r="AE27" s="58">
        <f t="shared" si="15"/>
        <v>2.6250780659359405</v>
      </c>
      <c r="AF27" s="58">
        <f t="shared" si="15"/>
        <v>1.6147821835418061</v>
      </c>
      <c r="AG27" s="58">
        <f t="shared" si="15"/>
        <v>6.2645467402424346</v>
      </c>
      <c r="AH27" s="58">
        <f t="shared" si="15"/>
        <v>7.8793289237842412</v>
      </c>
    </row>
    <row r="28" spans="1:34">
      <c r="A28" s="9" t="s">
        <v>55</v>
      </c>
      <c r="B28" s="59"/>
      <c r="C28" s="11"/>
      <c r="D28" s="11">
        <v>0.43397647506890713</v>
      </c>
      <c r="E28" s="11">
        <v>-1.7110667044985518E-2</v>
      </c>
      <c r="F28" s="11">
        <v>-1.5672751826930335E-2</v>
      </c>
      <c r="G28" s="11">
        <v>0.26303837735138902</v>
      </c>
      <c r="H28" s="11">
        <v>0.52248126040357834</v>
      </c>
      <c r="I28" s="11">
        <v>0.42806948958984753</v>
      </c>
      <c r="J28" s="11">
        <v>0.95806400725811713</v>
      </c>
      <c r="K28" s="11">
        <v>0.91519979998394441</v>
      </c>
      <c r="L28" s="11">
        <v>1.7662048670644324</v>
      </c>
      <c r="M28" s="11">
        <v>1.8481181288640296</v>
      </c>
      <c r="N28" s="11">
        <v>-3.7077288953202587</v>
      </c>
      <c r="O28" s="11">
        <v>4.4846888323921696</v>
      </c>
      <c r="P28" s="11">
        <f>SUM($D28:D28)</f>
        <v>0.43397647506890713</v>
      </c>
      <c r="Q28" s="11">
        <f>SUM($D28:E28)</f>
        <v>0.41686580802392159</v>
      </c>
      <c r="R28" s="11">
        <f>SUM($D28:F28)</f>
        <v>0.40119305619699125</v>
      </c>
      <c r="S28" s="11">
        <f>SUM($D28:G28)</f>
        <v>0.66423143354838032</v>
      </c>
      <c r="T28" s="11">
        <f>SUM($D28:H28)</f>
        <v>1.1867126939519586</v>
      </c>
      <c r="U28" s="11">
        <f>SUM($D28:I28)</f>
        <v>1.6147821835418061</v>
      </c>
      <c r="V28" s="11">
        <f>SUM($D28:J28)</f>
        <v>2.5728461907999232</v>
      </c>
      <c r="W28" s="11">
        <f>SUM($D28:K28)</f>
        <v>3.4880459907838675</v>
      </c>
      <c r="X28" s="11">
        <f>SUM($D28:L28)</f>
        <v>5.2542508578482998</v>
      </c>
      <c r="Y28" s="11">
        <f>SUM($D28:M28)</f>
        <v>7.1023689867123299</v>
      </c>
      <c r="Z28" s="11">
        <f>SUM($D28:N28)</f>
        <v>3.3946400913920711</v>
      </c>
      <c r="AA28" s="11">
        <f>SUM($D28:O28)</f>
        <v>7.8793289237842412</v>
      </c>
      <c r="AB28" s="11">
        <f>SUM(D28:F28)</f>
        <v>0.40119305619699125</v>
      </c>
      <c r="AC28" s="11">
        <f>SUM(G28:I28)</f>
        <v>1.2135891273448149</v>
      </c>
      <c r="AD28" s="11">
        <f>SUM(J28:L28)</f>
        <v>3.6394686743064941</v>
      </c>
      <c r="AE28" s="11">
        <f>SUM(M28:O28)</f>
        <v>2.6250780659359405</v>
      </c>
      <c r="AF28" s="11">
        <f>SUM(AB28:AC28)</f>
        <v>1.6147821835418061</v>
      </c>
      <c r="AG28" s="11">
        <f>SUM(AD28:AE28)</f>
        <v>6.2645467402424346</v>
      </c>
      <c r="AH28" s="11">
        <f>SUM(AF28:AG28)</f>
        <v>7.8793289237842412</v>
      </c>
    </row>
    <row r="29" spans="1:34">
      <c r="A29" s="13" t="s">
        <v>56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6">SUM(D29:F29)</f>
        <v>0</v>
      </c>
      <c r="AC29" s="15">
        <f t="shared" ref="AC29:AC41" si="17">SUM(G29:I29)</f>
        <v>0</v>
      </c>
      <c r="AD29" s="15">
        <f t="shared" ref="AD29:AD41" si="18">SUM(J29:L29)</f>
        <v>0</v>
      </c>
      <c r="AE29" s="15">
        <f t="shared" ref="AE29:AE41" si="19">SUM(M29:O29)</f>
        <v>0</v>
      </c>
      <c r="AF29" s="15">
        <f t="shared" ref="AF29:AF41" si="20">SUM(AB29:AC29)</f>
        <v>0</v>
      </c>
      <c r="AG29" s="15">
        <f t="shared" ref="AG29:AG41" si="21">SUM(AD29:AE29)</f>
        <v>0</v>
      </c>
      <c r="AH29" s="15">
        <f t="shared" ref="AH29:AH41" si="22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6"/>
        <v>0</v>
      </c>
      <c r="AC30" s="15">
        <f t="shared" si="17"/>
        <v>0</v>
      </c>
      <c r="AD30" s="15">
        <f t="shared" si="18"/>
        <v>0</v>
      </c>
      <c r="AE30" s="15">
        <f t="shared" si="19"/>
        <v>0</v>
      </c>
      <c r="AF30" s="15">
        <f t="shared" si="20"/>
        <v>0</v>
      </c>
      <c r="AG30" s="15">
        <f t="shared" si="21"/>
        <v>0</v>
      </c>
      <c r="AH30" s="15">
        <f t="shared" si="22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6"/>
        <v>0</v>
      </c>
      <c r="AC31" s="15">
        <f t="shared" si="17"/>
        <v>0</v>
      </c>
      <c r="AD31" s="15">
        <f t="shared" si="18"/>
        <v>0</v>
      </c>
      <c r="AE31" s="15">
        <f t="shared" si="19"/>
        <v>0</v>
      </c>
      <c r="AF31" s="15">
        <f t="shared" si="20"/>
        <v>0</v>
      </c>
      <c r="AG31" s="15">
        <f t="shared" si="21"/>
        <v>0</v>
      </c>
      <c r="AH31" s="15">
        <f t="shared" si="22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6"/>
        <v>0</v>
      </c>
      <c r="AC32" s="15">
        <f t="shared" si="17"/>
        <v>0</v>
      </c>
      <c r="AD32" s="15">
        <f t="shared" si="18"/>
        <v>0</v>
      </c>
      <c r="AE32" s="15">
        <f t="shared" si="19"/>
        <v>0</v>
      </c>
      <c r="AF32" s="15">
        <f t="shared" si="20"/>
        <v>0</v>
      </c>
      <c r="AG32" s="15">
        <f t="shared" si="21"/>
        <v>0</v>
      </c>
      <c r="AH32" s="15">
        <f t="shared" si="22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6"/>
        <v>0</v>
      </c>
      <c r="AC33" s="15">
        <f t="shared" si="17"/>
        <v>0</v>
      </c>
      <c r="AD33" s="15">
        <f t="shared" si="18"/>
        <v>0</v>
      </c>
      <c r="AE33" s="15">
        <f t="shared" si="19"/>
        <v>0</v>
      </c>
      <c r="AF33" s="15">
        <f t="shared" si="20"/>
        <v>0</v>
      </c>
      <c r="AG33" s="15">
        <f t="shared" si="21"/>
        <v>0</v>
      </c>
      <c r="AH33" s="15">
        <f t="shared" si="22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6"/>
        <v>0</v>
      </c>
      <c r="AC34" s="15">
        <f t="shared" si="17"/>
        <v>0</v>
      </c>
      <c r="AD34" s="15">
        <f t="shared" si="18"/>
        <v>0</v>
      </c>
      <c r="AE34" s="15">
        <f t="shared" si="19"/>
        <v>0</v>
      </c>
      <c r="AF34" s="15">
        <f t="shared" si="20"/>
        <v>0</v>
      </c>
      <c r="AG34" s="15">
        <f t="shared" si="21"/>
        <v>0</v>
      </c>
      <c r="AH34" s="15">
        <f t="shared" si="22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6"/>
        <v>0</v>
      </c>
      <c r="AC35" s="15">
        <f t="shared" si="17"/>
        <v>0</v>
      </c>
      <c r="AD35" s="15">
        <f t="shared" si="18"/>
        <v>0</v>
      </c>
      <c r="AE35" s="15">
        <f t="shared" si="19"/>
        <v>0</v>
      </c>
      <c r="AF35" s="15">
        <f t="shared" si="20"/>
        <v>0</v>
      </c>
      <c r="AG35" s="15">
        <f t="shared" si="21"/>
        <v>0</v>
      </c>
      <c r="AH35" s="15">
        <f t="shared" si="22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6"/>
        <v>0</v>
      </c>
      <c r="AC36" s="15">
        <f t="shared" si="17"/>
        <v>0</v>
      </c>
      <c r="AD36" s="15">
        <f t="shared" si="18"/>
        <v>0</v>
      </c>
      <c r="AE36" s="15">
        <f t="shared" si="19"/>
        <v>0</v>
      </c>
      <c r="AF36" s="15">
        <f t="shared" si="20"/>
        <v>0</v>
      </c>
      <c r="AG36" s="15">
        <f t="shared" si="21"/>
        <v>0</v>
      </c>
      <c r="AH36" s="15">
        <f t="shared" si="22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6"/>
        <v>0</v>
      </c>
      <c r="AC37" s="15">
        <f t="shared" si="17"/>
        <v>0</v>
      </c>
      <c r="AD37" s="15">
        <f t="shared" si="18"/>
        <v>0</v>
      </c>
      <c r="AE37" s="15">
        <f t="shared" si="19"/>
        <v>0</v>
      </c>
      <c r="AF37" s="15">
        <f t="shared" si="20"/>
        <v>0</v>
      </c>
      <c r="AG37" s="15">
        <f t="shared" si="21"/>
        <v>0</v>
      </c>
      <c r="AH37" s="15">
        <f t="shared" si="22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6"/>
        <v>0</v>
      </c>
      <c r="AC38" s="15">
        <f t="shared" si="17"/>
        <v>0</v>
      </c>
      <c r="AD38" s="15">
        <f t="shared" si="18"/>
        <v>0</v>
      </c>
      <c r="AE38" s="15">
        <f t="shared" si="19"/>
        <v>0</v>
      </c>
      <c r="AF38" s="15">
        <f t="shared" si="20"/>
        <v>0</v>
      </c>
      <c r="AG38" s="15">
        <f t="shared" si="21"/>
        <v>0</v>
      </c>
      <c r="AH38" s="15">
        <f t="shared" si="22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6"/>
        <v>0</v>
      </c>
      <c r="AC39" s="15">
        <f t="shared" si="17"/>
        <v>0</v>
      </c>
      <c r="AD39" s="15">
        <f t="shared" si="18"/>
        <v>0</v>
      </c>
      <c r="AE39" s="15">
        <f t="shared" si="19"/>
        <v>0</v>
      </c>
      <c r="AF39" s="15">
        <f t="shared" si="20"/>
        <v>0</v>
      </c>
      <c r="AG39" s="15">
        <f t="shared" si="21"/>
        <v>0</v>
      </c>
      <c r="AH39" s="15">
        <f t="shared" si="22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6"/>
        <v>0</v>
      </c>
      <c r="AC40" s="15">
        <f t="shared" si="17"/>
        <v>0</v>
      </c>
      <c r="AD40" s="15">
        <f t="shared" si="18"/>
        <v>0</v>
      </c>
      <c r="AE40" s="15">
        <f t="shared" si="19"/>
        <v>0</v>
      </c>
      <c r="AF40" s="15">
        <f t="shared" si="20"/>
        <v>0</v>
      </c>
      <c r="AG40" s="15">
        <f t="shared" si="21"/>
        <v>0</v>
      </c>
      <c r="AH40" s="15">
        <f t="shared" si="22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6"/>
        <v>0</v>
      </c>
      <c r="AC41" s="15">
        <f t="shared" si="17"/>
        <v>0</v>
      </c>
      <c r="AD41" s="15">
        <f t="shared" si="18"/>
        <v>0</v>
      </c>
      <c r="AE41" s="15">
        <f t="shared" si="19"/>
        <v>0</v>
      </c>
      <c r="AF41" s="15">
        <f t="shared" si="20"/>
        <v>0</v>
      </c>
      <c r="AG41" s="15">
        <f t="shared" si="21"/>
        <v>0</v>
      </c>
      <c r="AH41" s="15">
        <f t="shared" si="22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4">
        <f>SUM($D42:D42)</f>
        <v>0</v>
      </c>
      <c r="Q42" s="64">
        <f>SUM($D42:E42)</f>
        <v>0</v>
      </c>
      <c r="R42" s="64">
        <f>SUM($D42:F42)</f>
        <v>0</v>
      </c>
      <c r="S42" s="64">
        <f>SUM($D42:G42)</f>
        <v>0</v>
      </c>
      <c r="T42" s="64">
        <f>SUM($D42:H42)</f>
        <v>0</v>
      </c>
      <c r="U42" s="64">
        <f>SUM($D42:I42)</f>
        <v>0</v>
      </c>
      <c r="V42" s="64">
        <f>SUM($D42:J42)</f>
        <v>0</v>
      </c>
      <c r="W42" s="64">
        <f>SUM($D42:K42)</f>
        <v>0</v>
      </c>
      <c r="X42" s="64">
        <f>SUM($D42:L42)</f>
        <v>0</v>
      </c>
      <c r="Y42" s="64">
        <f>SUM($D42:M42)</f>
        <v>0</v>
      </c>
      <c r="Z42" s="64">
        <f>SUM($D42:N42)</f>
        <v>0</v>
      </c>
      <c r="AA42" s="64">
        <f>SUM($D42:O42)</f>
        <v>0</v>
      </c>
      <c r="AB42" s="64">
        <f>SUM(D42:F42)</f>
        <v>0</v>
      </c>
      <c r="AC42" s="64">
        <f>SUM(G42:I42)</f>
        <v>0</v>
      </c>
      <c r="AD42" s="64">
        <f>SUM(J42:L42)</f>
        <v>0</v>
      </c>
      <c r="AE42" s="64">
        <f>SUM(M42:O42)</f>
        <v>0</v>
      </c>
      <c r="AF42" s="64">
        <f>SUM(AB42:AC42)</f>
        <v>0</v>
      </c>
      <c r="AG42" s="64">
        <f>SUM(AD42:AE42)</f>
        <v>0</v>
      </c>
      <c r="AH42" s="64">
        <f>SUM(AF42:AG42)</f>
        <v>0</v>
      </c>
    </row>
    <row r="43" spans="1:34">
      <c r="C43" s="65"/>
    </row>
    <row r="45" spans="1:34">
      <c r="A45" s="66" t="s">
        <v>57</v>
      </c>
      <c r="B45" s="67"/>
      <c r="C45" s="68"/>
      <c r="D45" s="69">
        <v>13.807632133832998</v>
      </c>
      <c r="E45" s="69">
        <v>12.0288550018625</v>
      </c>
      <c r="F45" s="69">
        <v>12.888544109601003</v>
      </c>
      <c r="G45" s="69">
        <v>12.712731657879997</v>
      </c>
      <c r="H45" s="69">
        <v>14.807221053559402</v>
      </c>
      <c r="I45" s="69">
        <v>13.677068715757999</v>
      </c>
      <c r="J45" s="69">
        <v>15.309853569881502</v>
      </c>
      <c r="K45" s="69">
        <v>19.011135261556998</v>
      </c>
      <c r="L45" s="69">
        <v>18.56083554868</v>
      </c>
      <c r="M45" s="69">
        <v>17.569132542387003</v>
      </c>
      <c r="N45" s="69">
        <v>17.160504837479426</v>
      </c>
      <c r="O45" s="69">
        <v>25.630263253864751</v>
      </c>
      <c r="P45" s="70">
        <f>SUM($D45:D45)</f>
        <v>13.807632133832998</v>
      </c>
      <c r="Q45" s="70">
        <f>SUM($D45:E45)</f>
        <v>25.836487135695499</v>
      </c>
      <c r="R45" s="70">
        <f>SUM($D45:F45)</f>
        <v>38.725031245296506</v>
      </c>
      <c r="S45" s="70">
        <f>SUM($D45:G45)</f>
        <v>51.437762903176505</v>
      </c>
      <c r="T45" s="70">
        <f>SUM($D45:H45)</f>
        <v>66.244983956735908</v>
      </c>
      <c r="U45" s="70">
        <f>SUM($D45:I45)</f>
        <v>79.922052672493905</v>
      </c>
      <c r="V45" s="70">
        <f>SUM($D45:J45)</f>
        <v>95.231906242375402</v>
      </c>
      <c r="W45" s="70">
        <f>SUM($D45:K45)</f>
        <v>114.2430415039324</v>
      </c>
      <c r="X45" s="70">
        <f>SUM($D45:L45)</f>
        <v>132.80387705261239</v>
      </c>
      <c r="Y45" s="70">
        <f>SUM($D45:M45)</f>
        <v>150.37300959499939</v>
      </c>
      <c r="Z45" s="70">
        <f>SUM($D45:N45)</f>
        <v>167.53351443247882</v>
      </c>
      <c r="AA45" s="70">
        <f>SUM($D45:O45)</f>
        <v>193.16377768634356</v>
      </c>
      <c r="AB45" s="70">
        <f>SUM(D45:F45)</f>
        <v>38.725031245296506</v>
      </c>
      <c r="AC45" s="70">
        <f>SUM(G45:I45)</f>
        <v>41.197021427197399</v>
      </c>
      <c r="AD45" s="70">
        <f>SUM(J45:L45)</f>
        <v>52.881824380118502</v>
      </c>
      <c r="AE45" s="70">
        <f>SUM(M45:O45)</f>
        <v>60.359900633731186</v>
      </c>
      <c r="AF45" s="70">
        <f>SUM(AB45:AC45)</f>
        <v>79.922052672493905</v>
      </c>
      <c r="AG45" s="70">
        <f>SUM(AD45:AE45)</f>
        <v>113.24172501384969</v>
      </c>
      <c r="AH45" s="70">
        <f>SUM(AF45:AG45)</f>
        <v>193.16377768634359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H24"/>
  <sheetViews>
    <sheetView showGridLines="0" showZeros="0" zoomScale="110" zoomScaleNormal="110" workbookViewId="0">
      <pane xSplit="2" ySplit="2" topLeftCell="C3" activePane="bottomRight" state="frozen"/>
      <selection pane="topRight" activeCell="G35" sqref="G35"/>
      <selection pane="bottomLeft" activeCell="G35" sqref="G35"/>
      <selection pane="bottomRight" activeCell="K8" sqref="A7:K8"/>
    </sheetView>
  </sheetViews>
  <sheetFormatPr defaultColWidth="9.140625" defaultRowHeight="16.5"/>
  <cols>
    <col min="1" max="1" width="34.42578125" style="12" customWidth="1"/>
    <col min="2" max="2" width="4.140625" style="19" bestFit="1" customWidth="1"/>
    <col min="3" max="3" width="6.42578125" style="12" customWidth="1"/>
    <col min="4" max="5" width="6.7109375" style="12" bestFit="1" customWidth="1"/>
    <col min="6" max="34" width="6.7109375" style="12" customWidth="1"/>
    <col min="35" max="16384" width="9.1406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58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59</v>
      </c>
      <c r="B3" s="10"/>
      <c r="C3" s="11">
        <f>'FC (BS Act)_FC_Business'!O83/1000</f>
        <v>27538.136762216935</v>
      </c>
      <c r="D3" s="11">
        <f>'FC (BS Act)_FC_Business'!C83/1000</f>
        <v>27485.143379683053</v>
      </c>
      <c r="E3" s="11">
        <f>'FC (BS Act)_FC_Business'!D83/1000</f>
        <v>27331.444118141011</v>
      </c>
      <c r="F3" s="11">
        <f>'FC (BS Act)_FC_Business'!E83/1000</f>
        <v>26420.458163672043</v>
      </c>
      <c r="G3" s="11">
        <f>'FC (BS Act)_FC_Business'!F83/1000</f>
        <v>26527.26609098394</v>
      </c>
      <c r="H3" s="11">
        <f>'FC (BS Act)_FC_Business'!G83/1000</f>
        <v>26690.149137485008</v>
      </c>
      <c r="I3" s="11">
        <f>'FC (BS Act)_FC_Business'!H83/1000</f>
        <v>26890.441987337188</v>
      </c>
      <c r="J3" s="11">
        <f>'FC (BS Act)_FC_Business'!I83/1000</f>
        <v>27337.92186924638</v>
      </c>
      <c r="K3" s="11">
        <f>'FC (BS Act)_FC_Business'!J83/1000</f>
        <v>27219.870235872968</v>
      </c>
      <c r="L3" s="11">
        <f>'FC (BS Act)_FC_Business'!K83/1000</f>
        <v>27446.541778725499</v>
      </c>
      <c r="M3" s="11">
        <f>'FC (BS Act)_FC_Business'!L83/1000</f>
        <v>28105.968872596317</v>
      </c>
      <c r="N3" s="11">
        <f>'FC (BS Act)_FC_Business'!M83/1000</f>
        <v>27921.237243916061</v>
      </c>
      <c r="O3" s="11">
        <f>'FC (BS Act)_FC_Business'!N83/1000</f>
        <v>27707.270944806405</v>
      </c>
      <c r="P3" s="11">
        <f t="shared" ref="P3:AA5" si="0">D3</f>
        <v>27485.143379683053</v>
      </c>
      <c r="Q3" s="11">
        <f t="shared" si="0"/>
        <v>27331.444118141011</v>
      </c>
      <c r="R3" s="11">
        <f t="shared" si="0"/>
        <v>26420.458163672043</v>
      </c>
      <c r="S3" s="11">
        <f t="shared" si="0"/>
        <v>26527.26609098394</v>
      </c>
      <c r="T3" s="11">
        <f t="shared" si="0"/>
        <v>26690.149137485008</v>
      </c>
      <c r="U3" s="11">
        <f t="shared" si="0"/>
        <v>26890.441987337188</v>
      </c>
      <c r="V3" s="11">
        <f t="shared" si="0"/>
        <v>27337.92186924638</v>
      </c>
      <c r="W3" s="11">
        <f t="shared" si="0"/>
        <v>27219.870235872968</v>
      </c>
      <c r="X3" s="11">
        <f t="shared" si="0"/>
        <v>27446.541778725499</v>
      </c>
      <c r="Y3" s="11">
        <f t="shared" si="0"/>
        <v>28105.968872596317</v>
      </c>
      <c r="Z3" s="11">
        <f t="shared" si="0"/>
        <v>27921.237243916061</v>
      </c>
      <c r="AA3" s="11">
        <f t="shared" si="0"/>
        <v>27707.270944806405</v>
      </c>
      <c r="AB3" s="11">
        <f>R3</f>
        <v>26420.458163672043</v>
      </c>
      <c r="AC3" s="11">
        <f>U3</f>
        <v>26890.441987337188</v>
      </c>
      <c r="AD3" s="11">
        <f>X3</f>
        <v>27446.541778725499</v>
      </c>
      <c r="AE3" s="11">
        <f>AA3</f>
        <v>27707.270944806405</v>
      </c>
      <c r="AF3" s="11">
        <f>AC3</f>
        <v>26890.441987337188</v>
      </c>
      <c r="AG3" s="11">
        <f>AE3</f>
        <v>27707.270944806405</v>
      </c>
      <c r="AH3" s="11">
        <f>AG3</f>
        <v>27707.270944806405</v>
      </c>
    </row>
    <row r="4" spans="1:34" hidden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1">
        <f>'FC (BS Act)_FC_Business'!M84/1000</f>
        <v>34223.249997124614</v>
      </c>
      <c r="O4" s="15"/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34223.249997124614</v>
      </c>
      <c r="AA4" s="15">
        <f t="shared" si="0"/>
        <v>0</v>
      </c>
      <c r="AB4" s="15">
        <f>R4</f>
        <v>0</v>
      </c>
      <c r="AC4" s="15">
        <f>U4</f>
        <v>0</v>
      </c>
      <c r="AD4" s="15">
        <f>X4</f>
        <v>0</v>
      </c>
      <c r="AE4" s="15">
        <f>AA4</f>
        <v>0</v>
      </c>
      <c r="AF4" s="15">
        <f>AC4</f>
        <v>0</v>
      </c>
      <c r="AG4" s="15">
        <f>AE4</f>
        <v>0</v>
      </c>
      <c r="AH4" s="15">
        <f>AG4</f>
        <v>0</v>
      </c>
    </row>
    <row r="5" spans="1:34" hidden="1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1">
        <f>'FC (BS Act)_FC_Business'!M85/1000</f>
        <v>0</v>
      </c>
      <c r="O5" s="15"/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>R5</f>
        <v>0</v>
      </c>
      <c r="AC5" s="15">
        <f>U5</f>
        <v>0</v>
      </c>
      <c r="AD5" s="15">
        <f>X5</f>
        <v>0</v>
      </c>
      <c r="AE5" s="15">
        <f>AA5</f>
        <v>0</v>
      </c>
      <c r="AF5" s="15">
        <f>AC5</f>
        <v>0</v>
      </c>
      <c r="AG5" s="15">
        <f>AE5</f>
        <v>0</v>
      </c>
      <c r="AH5" s="15">
        <f>AG5</f>
        <v>0</v>
      </c>
    </row>
    <row r="6" spans="1:34" s="8" customFormat="1" ht="17.25" thickBot="1">
      <c r="A6" s="16" t="s">
        <v>36</v>
      </c>
      <c r="B6" s="17"/>
      <c r="C6" s="18">
        <f t="shared" ref="C6:AH6" si="1">SUM(C3:C5)</f>
        <v>27538.136762216935</v>
      </c>
      <c r="D6" s="18">
        <f t="shared" si="1"/>
        <v>27485.143379683053</v>
      </c>
      <c r="E6" s="18">
        <f t="shared" si="1"/>
        <v>27331.444118141011</v>
      </c>
      <c r="F6" s="18">
        <f t="shared" si="1"/>
        <v>26420.458163672043</v>
      </c>
      <c r="G6" s="18">
        <f>SUM(G3:G5)</f>
        <v>26527.26609098394</v>
      </c>
      <c r="H6" s="18">
        <f t="shared" si="1"/>
        <v>26690.149137485008</v>
      </c>
      <c r="I6" s="18">
        <f t="shared" si="1"/>
        <v>26890.441987337188</v>
      </c>
      <c r="J6" s="18">
        <f t="shared" si="1"/>
        <v>27337.92186924638</v>
      </c>
      <c r="K6" s="18">
        <f t="shared" si="1"/>
        <v>27219.870235872968</v>
      </c>
      <c r="L6" s="18">
        <f t="shared" si="1"/>
        <v>27446.541778725499</v>
      </c>
      <c r="M6" s="18">
        <f t="shared" ref="M6" si="2">SUM(M3:M5)</f>
        <v>28105.968872596317</v>
      </c>
      <c r="N6" s="18">
        <f t="shared" si="1"/>
        <v>62144.487241040675</v>
      </c>
      <c r="O6" s="18">
        <f t="shared" si="1"/>
        <v>27707.270944806405</v>
      </c>
      <c r="P6" s="18">
        <f t="shared" si="1"/>
        <v>27485.143379683053</v>
      </c>
      <c r="Q6" s="18">
        <f t="shared" si="1"/>
        <v>27331.444118141011</v>
      </c>
      <c r="R6" s="18">
        <f t="shared" si="1"/>
        <v>26420.458163672043</v>
      </c>
      <c r="S6" s="18">
        <f t="shared" si="1"/>
        <v>26527.26609098394</v>
      </c>
      <c r="T6" s="18">
        <f t="shared" si="1"/>
        <v>26690.149137485008</v>
      </c>
      <c r="U6" s="18">
        <f t="shared" si="1"/>
        <v>26890.441987337188</v>
      </c>
      <c r="V6" s="18">
        <f t="shared" si="1"/>
        <v>27337.92186924638</v>
      </c>
      <c r="W6" s="18">
        <f t="shared" si="1"/>
        <v>27219.870235872968</v>
      </c>
      <c r="X6" s="18">
        <f t="shared" si="1"/>
        <v>27446.541778725499</v>
      </c>
      <c r="Y6" s="18">
        <f t="shared" si="1"/>
        <v>28105.968872596317</v>
      </c>
      <c r="Z6" s="18">
        <f t="shared" si="1"/>
        <v>62144.487241040675</v>
      </c>
      <c r="AA6" s="18">
        <f t="shared" si="1"/>
        <v>27707.270944806405</v>
      </c>
      <c r="AB6" s="18">
        <f t="shared" si="1"/>
        <v>26420.458163672043</v>
      </c>
      <c r="AC6" s="18">
        <f t="shared" si="1"/>
        <v>26890.441987337188</v>
      </c>
      <c r="AD6" s="18">
        <f t="shared" si="1"/>
        <v>27446.541778725499</v>
      </c>
      <c r="AE6" s="18">
        <f t="shared" si="1"/>
        <v>27707.270944806405</v>
      </c>
      <c r="AF6" s="18">
        <f t="shared" si="1"/>
        <v>26890.441987337188</v>
      </c>
      <c r="AG6" s="18">
        <f t="shared" si="1"/>
        <v>27707.270944806405</v>
      </c>
      <c r="AH6" s="18">
        <f t="shared" si="1"/>
        <v>27707.270944806405</v>
      </c>
    </row>
    <row r="7" spans="1:34" ht="7.5" customHeight="1" thickTop="1"/>
    <row r="8" spans="1:34" s="8" customFormat="1">
      <c r="A8" s="20" t="s">
        <v>37</v>
      </c>
      <c r="B8" s="21" t="s">
        <v>38</v>
      </c>
      <c r="C8" s="22"/>
      <c r="D8" s="23">
        <f>IFERROR(AVERAGE(C6,D6),0)</f>
        <v>27511.640070949994</v>
      </c>
      <c r="E8" s="23">
        <f t="shared" ref="E8:O8" si="3">IFERROR(AVERAGE(D6:E6),0)</f>
        <v>27408.29374891203</v>
      </c>
      <c r="F8" s="23">
        <f t="shared" si="3"/>
        <v>26875.951140906527</v>
      </c>
      <c r="G8" s="23">
        <f t="shared" si="3"/>
        <v>26473.862127327993</v>
      </c>
      <c r="H8" s="23">
        <f t="shared" si="3"/>
        <v>26608.707614234474</v>
      </c>
      <c r="I8" s="23">
        <f t="shared" si="3"/>
        <v>26790.295562411098</v>
      </c>
      <c r="J8" s="23">
        <f t="shared" si="3"/>
        <v>27114.181928291786</v>
      </c>
      <c r="K8" s="23">
        <f t="shared" si="3"/>
        <v>27278.896052559674</v>
      </c>
      <c r="L8" s="23">
        <f t="shared" si="3"/>
        <v>27333.206007299232</v>
      </c>
      <c r="M8" s="23">
        <f t="shared" si="3"/>
        <v>27776.25532566091</v>
      </c>
      <c r="N8" s="23">
        <f t="shared" si="3"/>
        <v>45125.228056818494</v>
      </c>
      <c r="O8" s="23">
        <f t="shared" si="3"/>
        <v>44925.87909292354</v>
      </c>
      <c r="P8" s="23">
        <f>IFERROR(AVERAGE($C$6,P6),0)</f>
        <v>27511.640070949994</v>
      </c>
      <c r="Q8" s="23">
        <f t="shared" ref="Q8:AF8" si="4">IFERROR(AVERAGE($C$6,Q6),0)</f>
        <v>27434.790440178971</v>
      </c>
      <c r="R8" s="23">
        <f t="shared" si="4"/>
        <v>26979.297462944487</v>
      </c>
      <c r="S8" s="23">
        <f t="shared" si="4"/>
        <v>27032.701426600437</v>
      </c>
      <c r="T8" s="23">
        <f t="shared" si="4"/>
        <v>27114.142949850971</v>
      </c>
      <c r="U8" s="23">
        <f t="shared" si="4"/>
        <v>27214.289374777061</v>
      </c>
      <c r="V8" s="23">
        <f t="shared" si="4"/>
        <v>27438.029315731656</v>
      </c>
      <c r="W8" s="23">
        <f t="shared" si="4"/>
        <v>27379.003499044949</v>
      </c>
      <c r="X8" s="23">
        <f t="shared" si="4"/>
        <v>27492.339270471217</v>
      </c>
      <c r="Y8" s="23">
        <f t="shared" si="4"/>
        <v>27822.052817406628</v>
      </c>
      <c r="Z8" s="23">
        <f t="shared" si="4"/>
        <v>44841.312001628801</v>
      </c>
      <c r="AA8" s="23">
        <f t="shared" si="4"/>
        <v>27622.70385351167</v>
      </c>
      <c r="AB8" s="23">
        <f>IFERROR(AVERAGE($C$6,AB6),0)</f>
        <v>26979.297462944487</v>
      </c>
      <c r="AC8" s="23">
        <f>IFERROR(AVERAGE(AB$6,AC6),0)</f>
        <v>26655.450075504617</v>
      </c>
      <c r="AD8" s="23">
        <f>IFERROR(AVERAGE(AC$6,AD6),0)</f>
        <v>27168.491883031344</v>
      </c>
      <c r="AE8" s="23">
        <f>IFERROR(AVERAGE(AD$6,AE6),0)</f>
        <v>27576.906361765952</v>
      </c>
      <c r="AF8" s="23">
        <f t="shared" si="4"/>
        <v>27214.289374777061</v>
      </c>
      <c r="AG8" s="23">
        <f>IFERROR(AVERAGE($AF$6,AG6),0)</f>
        <v>27298.856466071797</v>
      </c>
      <c r="AH8" s="23">
        <f>IFERROR(AVERAGE($C$6,AH6),0)</f>
        <v>27622.70385351167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f>'FC(ROIC)_FC_Business'!D10</f>
        <v>-22.357161873093144</v>
      </c>
      <c r="E10" s="27">
        <f>'FC(ROIC)_FC_Business'!E10</f>
        <v>21.681991770542744</v>
      </c>
      <c r="F10" s="27">
        <f>'FC(ROIC)_FC_Business'!F10</f>
        <v>61.213721821104706</v>
      </c>
      <c r="G10" s="27">
        <f>'FC(ROIC)_FC_Business'!G10</f>
        <v>195.33166698908096</v>
      </c>
      <c r="H10" s="27">
        <f>'FC(ROIC)_FC_Business'!H10</f>
        <v>134.61428986519425</v>
      </c>
      <c r="I10" s="27">
        <f>'FC(ROIC)_FC_Business'!I10</f>
        <v>206.09297930941898</v>
      </c>
      <c r="J10" s="27">
        <f>'FC(ROIC)_FC_Business'!J10</f>
        <v>217.36662036291659</v>
      </c>
      <c r="K10" s="27">
        <f>'FC(ROIC)_FC_Business'!K10</f>
        <v>97.454677439430739</v>
      </c>
      <c r="L10" s="27">
        <f>'FC(ROIC)_FC_Business'!L10</f>
        <v>250.87871291575422</v>
      </c>
      <c r="M10" s="27">
        <f>'FC(ROIC)_FC_Business'!M10</f>
        <v>214.86845475337671</v>
      </c>
      <c r="N10" s="27">
        <f>'FC(ROIC)_FC_Business'!N10</f>
        <v>62.619049905980873</v>
      </c>
      <c r="O10" s="27">
        <f>'FC(ROIC)_FC_Business'!O10</f>
        <v>-44.851746117369999</v>
      </c>
      <c r="P10" s="27">
        <f>SUM($D10:D10)</f>
        <v>-22.357161873093144</v>
      </c>
      <c r="Q10" s="27">
        <f>SUM($D10:E10)</f>
        <v>-0.67517010255039978</v>
      </c>
      <c r="R10" s="27">
        <f>SUM($D10:F10)</f>
        <v>60.538551718554302</v>
      </c>
      <c r="S10" s="27">
        <f>SUM($D10:G10)</f>
        <v>255.87021870763527</v>
      </c>
      <c r="T10" s="27">
        <f>SUM($D10:H10)</f>
        <v>390.48450857282955</v>
      </c>
      <c r="U10" s="27">
        <f>SUM($D10:I10)</f>
        <v>596.57748788224853</v>
      </c>
      <c r="V10" s="27">
        <f>SUM($D10:J10)</f>
        <v>813.94410824516513</v>
      </c>
      <c r="W10" s="27">
        <f>SUM($D10:K10)</f>
        <v>911.39878568459585</v>
      </c>
      <c r="X10" s="27">
        <f>SUM($D10:L10)</f>
        <v>1162.2774986003501</v>
      </c>
      <c r="Y10" s="27">
        <f>SUM($D10:M10)</f>
        <v>1377.1459533537268</v>
      </c>
      <c r="Z10" s="27">
        <f>SUM($D10:N10)</f>
        <v>1439.7650032597076</v>
      </c>
      <c r="AA10" s="27">
        <f>SUM($D10:O10)</f>
        <v>1394.9132571423374</v>
      </c>
      <c r="AB10" s="27">
        <f>SUM(D10:F10)</f>
        <v>60.538551718554302</v>
      </c>
      <c r="AC10" s="27">
        <f>SUM(G10:I10)</f>
        <v>536.03893616369419</v>
      </c>
      <c r="AD10" s="27">
        <f>SUM(J10:L10)</f>
        <v>565.70001071810157</v>
      </c>
      <c r="AE10" s="27">
        <f>SUM(M10:O10)</f>
        <v>232.63575854198757</v>
      </c>
      <c r="AF10" s="27">
        <f>SUM(AB10:AC10)</f>
        <v>596.57748788224853</v>
      </c>
      <c r="AG10" s="27">
        <f>SUM(AD10:AE10)</f>
        <v>798.33576926008914</v>
      </c>
      <c r="AH10" s="27">
        <f>SUM(AF10:AG10)</f>
        <v>1394.9132571423377</v>
      </c>
    </row>
    <row r="11" spans="1:34">
      <c r="A11" s="28" t="s">
        <v>60</v>
      </c>
      <c r="B11" s="29"/>
      <c r="C11" s="30"/>
      <c r="D11" s="31">
        <f>'FC(ROIC)_FC_Business'!D11</f>
        <v>0</v>
      </c>
      <c r="E11" s="31">
        <f>'FC(ROIC)_FC_Business'!E11</f>
        <v>0</v>
      </c>
      <c r="F11" s="31">
        <f>'FC(ROIC)_FC_Business'!F11</f>
        <v>0</v>
      </c>
      <c r="G11" s="31">
        <f>'FC(ROIC)_FC_Business'!G11</f>
        <v>0</v>
      </c>
      <c r="H11" s="31">
        <f>'FC(ROIC)_FC_Business'!H11</f>
        <v>0</v>
      </c>
      <c r="I11" s="31">
        <f>'FC(ROIC)_FC_Business'!I11</f>
        <v>0</v>
      </c>
      <c r="J11" s="31">
        <f>'FC(ROIC)_FC_Business'!J11</f>
        <v>0</v>
      </c>
      <c r="K11" s="31">
        <f>'FC(ROIC)_FC_Business'!K11</f>
        <v>-11.954255264000002</v>
      </c>
      <c r="L11" s="31">
        <f>'FC(ROIC)_FC_Business'!L11</f>
        <v>-0.56223255999999999</v>
      </c>
      <c r="M11" s="31">
        <f>'FC(ROIC)_FC_Business'!M11</f>
        <v>0</v>
      </c>
      <c r="N11" s="31">
        <f>'FC(ROIC)_FC_Business'!N11</f>
        <v>0</v>
      </c>
      <c r="O11" s="31">
        <f>'FC(ROIC)_FC_Business'!O11</f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-11.954255264000002</v>
      </c>
      <c r="X11" s="31">
        <f>SUM($D11:L11)</f>
        <v>-12.516487824000002</v>
      </c>
      <c r="Y11" s="31">
        <f>SUM($D11:M11)</f>
        <v>-12.516487824000002</v>
      </c>
      <c r="Z11" s="31">
        <f>SUM($D11:N11)</f>
        <v>-12.516487824000002</v>
      </c>
      <c r="AA11" s="31">
        <f>SUM($D11:O11)</f>
        <v>-12.516487824000002</v>
      </c>
      <c r="AB11" s="31">
        <f>SUM(D11:F11)</f>
        <v>0</v>
      </c>
      <c r="AC11" s="31">
        <f>SUM(G11:I11)</f>
        <v>0</v>
      </c>
      <c r="AD11" s="31">
        <f>SUM(J11:L11)</f>
        <v>-12.516487824000002</v>
      </c>
      <c r="AE11" s="31">
        <f>SUM(M11:O11)</f>
        <v>0</v>
      </c>
      <c r="AF11" s="31">
        <f>SUM(AB11:AC11)</f>
        <v>0</v>
      </c>
      <c r="AG11" s="31">
        <f>SUM(AD11:AE11)</f>
        <v>-12.516487824000002</v>
      </c>
      <c r="AH11" s="31">
        <f>SUM(AF11:AG11)</f>
        <v>-12.516487824000002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 hidden="1">
      <c r="A13" s="28"/>
      <c r="B13" s="29"/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>
        <f>SUM($D13:D13)</f>
        <v>0</v>
      </c>
      <c r="Q13" s="31">
        <f>SUM($D13:E13)</f>
        <v>0</v>
      </c>
      <c r="R13" s="31">
        <f>SUM($D13:F13)</f>
        <v>0</v>
      </c>
      <c r="S13" s="31">
        <f>SUM($D13:G13)</f>
        <v>0</v>
      </c>
      <c r="T13" s="31">
        <f>SUM($D13:H13)</f>
        <v>0</v>
      </c>
      <c r="U13" s="31">
        <f>SUM($D13:I13)</f>
        <v>0</v>
      </c>
      <c r="V13" s="31">
        <f>SUM($D13:J13)</f>
        <v>0</v>
      </c>
      <c r="W13" s="31">
        <f>SUM($D13:K13)</f>
        <v>0</v>
      </c>
      <c r="X13" s="31">
        <f>SUM($D13:L13)</f>
        <v>0</v>
      </c>
      <c r="Y13" s="31">
        <f>SUM($D13:M13)</f>
        <v>0</v>
      </c>
      <c r="Z13" s="31">
        <f>SUM($D13:N13)</f>
        <v>0</v>
      </c>
      <c r="AA13" s="31">
        <f>SUM($D13:O13)</f>
        <v>0</v>
      </c>
      <c r="AB13" s="31">
        <f>SUM(D13:F13)</f>
        <v>0</v>
      </c>
      <c r="AC13" s="31">
        <f>SUM(G13:I13)</f>
        <v>0</v>
      </c>
      <c r="AD13" s="31">
        <f>SUM(J13:L13)</f>
        <v>0</v>
      </c>
      <c r="AE13" s="31">
        <f>SUM(M13:O13)</f>
        <v>0</v>
      </c>
      <c r="AF13" s="31">
        <f>SUM(AB13:AC13)</f>
        <v>0</v>
      </c>
      <c r="AG13" s="31">
        <f>SUM(AD13:AE13)</f>
        <v>0</v>
      </c>
      <c r="AH13" s="31">
        <f>SUM(AF13:AG13)</f>
        <v>0</v>
      </c>
    </row>
    <row r="14" spans="1:34" hidden="1">
      <c r="A14" s="28"/>
      <c r="B14" s="29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f>SUM($D14:D14)</f>
        <v>0</v>
      </c>
      <c r="Q14" s="31">
        <f>SUM($D14:E14)</f>
        <v>0</v>
      </c>
      <c r="R14" s="31">
        <f>SUM($D14:F14)</f>
        <v>0</v>
      </c>
      <c r="S14" s="31">
        <f>SUM($D14:G14)</f>
        <v>0</v>
      </c>
      <c r="T14" s="31">
        <f>SUM($D14:H14)</f>
        <v>0</v>
      </c>
      <c r="U14" s="31">
        <f>SUM($D14:I14)</f>
        <v>0</v>
      </c>
      <c r="V14" s="31">
        <f>SUM($D14:J14)</f>
        <v>0</v>
      </c>
      <c r="W14" s="31">
        <f>SUM($D14:K14)</f>
        <v>0</v>
      </c>
      <c r="X14" s="31">
        <f>SUM($D14:L14)</f>
        <v>0</v>
      </c>
      <c r="Y14" s="31">
        <f>SUM($D14:M14)</f>
        <v>0</v>
      </c>
      <c r="Z14" s="31">
        <f>SUM($D14:N14)</f>
        <v>0</v>
      </c>
      <c r="AA14" s="31">
        <f>SUM($D14:O14)</f>
        <v>0</v>
      </c>
      <c r="AB14" s="31">
        <f>SUM(D14:F14)</f>
        <v>0</v>
      </c>
      <c r="AC14" s="31">
        <f>SUM(G14:I14)</f>
        <v>0</v>
      </c>
      <c r="AD14" s="31">
        <f>SUM(J14:L14)</f>
        <v>0</v>
      </c>
      <c r="AE14" s="31">
        <f>SUM(M14:O14)</f>
        <v>0</v>
      </c>
      <c r="AF14" s="31">
        <f>SUM(AB14:AC14)</f>
        <v>0</v>
      </c>
      <c r="AG14" s="31">
        <f>SUM(AD14:AE14)</f>
        <v>0</v>
      </c>
      <c r="AH14" s="31">
        <f>SUM(AF14:AG14)</f>
        <v>0</v>
      </c>
    </row>
    <row r="15" spans="1:34" hidden="1">
      <c r="A15" s="28"/>
      <c r="B15" s="29"/>
      <c r="C15" s="32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>
        <f t="shared" ref="P15:AH15" si="5">-20%</f>
        <v>-0.2</v>
      </c>
      <c r="Q15" s="71">
        <f t="shared" si="5"/>
        <v>-0.2</v>
      </c>
      <c r="R15" s="71">
        <f t="shared" si="5"/>
        <v>-0.2</v>
      </c>
      <c r="S15" s="71">
        <f t="shared" si="5"/>
        <v>-0.2</v>
      </c>
      <c r="T15" s="71">
        <f t="shared" si="5"/>
        <v>-0.2</v>
      </c>
      <c r="U15" s="71">
        <f t="shared" si="5"/>
        <v>-0.2</v>
      </c>
      <c r="V15" s="71">
        <f t="shared" si="5"/>
        <v>-0.2</v>
      </c>
      <c r="W15" s="71">
        <f t="shared" si="5"/>
        <v>-0.2</v>
      </c>
      <c r="X15" s="71">
        <f t="shared" si="5"/>
        <v>-0.2</v>
      </c>
      <c r="Y15" s="71">
        <f t="shared" si="5"/>
        <v>-0.2</v>
      </c>
      <c r="Z15" s="71">
        <f t="shared" si="5"/>
        <v>-0.2</v>
      </c>
      <c r="AA15" s="71">
        <f t="shared" si="5"/>
        <v>-0.2</v>
      </c>
      <c r="AB15" s="71">
        <f t="shared" si="5"/>
        <v>-0.2</v>
      </c>
      <c r="AC15" s="71">
        <f t="shared" si="5"/>
        <v>-0.2</v>
      </c>
      <c r="AD15" s="71">
        <f t="shared" si="5"/>
        <v>-0.2</v>
      </c>
      <c r="AE15" s="71">
        <f t="shared" si="5"/>
        <v>-0.2</v>
      </c>
      <c r="AF15" s="71">
        <f t="shared" si="5"/>
        <v>-0.2</v>
      </c>
      <c r="AG15" s="71">
        <f t="shared" si="5"/>
        <v>-0.2</v>
      </c>
      <c r="AH15" s="71">
        <f t="shared" si="5"/>
        <v>-0.2</v>
      </c>
    </row>
    <row r="16" spans="1:34" s="8" customFormat="1" ht="17.25" thickBot="1">
      <c r="A16" s="34" t="s">
        <v>44</v>
      </c>
      <c r="B16" s="35"/>
      <c r="C16" s="36"/>
      <c r="D16" s="37">
        <f t="shared" ref="D16:AH16" si="6">SUM(D10:D14)</f>
        <v>-22.357161873093144</v>
      </c>
      <c r="E16" s="37">
        <f t="shared" si="6"/>
        <v>21.681991770542744</v>
      </c>
      <c r="F16" s="37">
        <f t="shared" si="6"/>
        <v>61.213721821104706</v>
      </c>
      <c r="G16" s="37">
        <f t="shared" si="6"/>
        <v>195.33166698908096</v>
      </c>
      <c r="H16" s="37">
        <f t="shared" si="6"/>
        <v>134.61428986519425</v>
      </c>
      <c r="I16" s="37">
        <f t="shared" si="6"/>
        <v>206.09297930941898</v>
      </c>
      <c r="J16" s="37">
        <f t="shared" si="6"/>
        <v>217.36662036291659</v>
      </c>
      <c r="K16" s="37">
        <f t="shared" si="6"/>
        <v>85.500422175430742</v>
      </c>
      <c r="L16" s="37">
        <f t="shared" si="6"/>
        <v>250.31648035575421</v>
      </c>
      <c r="M16" s="37">
        <f t="shared" si="6"/>
        <v>214.86845475337671</v>
      </c>
      <c r="N16" s="37">
        <f t="shared" si="6"/>
        <v>62.619049905980873</v>
      </c>
      <c r="O16" s="37">
        <f t="shared" si="6"/>
        <v>-44.851746117369999</v>
      </c>
      <c r="P16" s="37">
        <f t="shared" si="6"/>
        <v>-22.357161873093144</v>
      </c>
      <c r="Q16" s="37">
        <f t="shared" si="6"/>
        <v>-0.67517010255039978</v>
      </c>
      <c r="R16" s="37">
        <f t="shared" si="6"/>
        <v>60.538551718554302</v>
      </c>
      <c r="S16" s="37">
        <f t="shared" si="6"/>
        <v>255.87021870763527</v>
      </c>
      <c r="T16" s="37">
        <f t="shared" si="6"/>
        <v>390.48450857282955</v>
      </c>
      <c r="U16" s="37">
        <f t="shared" si="6"/>
        <v>596.57748788224853</v>
      </c>
      <c r="V16" s="37">
        <f t="shared" si="6"/>
        <v>813.94410824516513</v>
      </c>
      <c r="W16" s="37">
        <f t="shared" si="6"/>
        <v>899.44453042059581</v>
      </c>
      <c r="X16" s="37">
        <f t="shared" si="6"/>
        <v>1149.7610107763501</v>
      </c>
      <c r="Y16" s="37">
        <f t="shared" si="6"/>
        <v>1364.6294655297268</v>
      </c>
      <c r="Z16" s="37">
        <f t="shared" si="6"/>
        <v>1427.2485154357075</v>
      </c>
      <c r="AA16" s="37">
        <f t="shared" si="6"/>
        <v>1382.3967693183374</v>
      </c>
      <c r="AB16" s="37">
        <f t="shared" si="6"/>
        <v>60.538551718554302</v>
      </c>
      <c r="AC16" s="37">
        <f t="shared" si="6"/>
        <v>536.03893616369419</v>
      </c>
      <c r="AD16" s="37">
        <f t="shared" si="6"/>
        <v>553.18352289410154</v>
      </c>
      <c r="AE16" s="37">
        <f t="shared" si="6"/>
        <v>232.63575854198757</v>
      </c>
      <c r="AF16" s="37">
        <f t="shared" si="6"/>
        <v>596.57748788224853</v>
      </c>
      <c r="AG16" s="37">
        <f t="shared" si="6"/>
        <v>785.81928143608911</v>
      </c>
      <c r="AH16" s="37">
        <f t="shared" si="6"/>
        <v>1382.3967693183376</v>
      </c>
    </row>
    <row r="17" spans="1:34" ht="17.25" thickTop="1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</row>
    <row r="18" spans="1:34">
      <c r="A18" s="41" t="s">
        <v>45</v>
      </c>
      <c r="B18" s="42"/>
      <c r="C18" s="43"/>
      <c r="D18" s="75">
        <f t="shared" ref="D18:O18" si="7">D16*12</f>
        <v>-268.28594247711771</v>
      </c>
      <c r="E18" s="75">
        <f t="shared" si="7"/>
        <v>260.18390124651296</v>
      </c>
      <c r="F18" s="75">
        <f t="shared" si="7"/>
        <v>734.56466185325644</v>
      </c>
      <c r="G18" s="75">
        <f t="shared" si="7"/>
        <v>2343.9800038689714</v>
      </c>
      <c r="H18" s="75">
        <f t="shared" si="7"/>
        <v>1615.3714783823311</v>
      </c>
      <c r="I18" s="75">
        <f t="shared" si="7"/>
        <v>2473.1157517130277</v>
      </c>
      <c r="J18" s="75">
        <f t="shared" si="7"/>
        <v>2608.3994443549991</v>
      </c>
      <c r="K18" s="75">
        <f t="shared" si="7"/>
        <v>1026.0050661051689</v>
      </c>
      <c r="L18" s="75">
        <f t="shared" si="7"/>
        <v>3003.7977642690503</v>
      </c>
      <c r="M18" s="75">
        <f t="shared" si="7"/>
        <v>2578.4214570405206</v>
      </c>
      <c r="N18" s="75">
        <f t="shared" si="7"/>
        <v>751.42859887177042</v>
      </c>
      <c r="O18" s="75">
        <f t="shared" si="7"/>
        <v>-538.22095340843998</v>
      </c>
      <c r="P18" s="75">
        <f>P16*12/P$1</f>
        <v>-268.28594247711771</v>
      </c>
      <c r="Q18" s="75">
        <f t="shared" ref="Q18:AH18" si="8">Q16*12/Q$1</f>
        <v>-4.0510206153023987</v>
      </c>
      <c r="R18" s="75">
        <f t="shared" si="8"/>
        <v>242.15420687421724</v>
      </c>
      <c r="S18" s="75">
        <f t="shared" si="8"/>
        <v>767.61065612290577</v>
      </c>
      <c r="T18" s="75">
        <f t="shared" si="8"/>
        <v>937.16282057479089</v>
      </c>
      <c r="U18" s="75">
        <f t="shared" si="8"/>
        <v>1193.1549757644971</v>
      </c>
      <c r="V18" s="75">
        <f t="shared" si="8"/>
        <v>1395.3327569917117</v>
      </c>
      <c r="W18" s="75">
        <f t="shared" si="8"/>
        <v>1349.1667956308938</v>
      </c>
      <c r="X18" s="75">
        <f t="shared" si="8"/>
        <v>1533.0146810351334</v>
      </c>
      <c r="Y18" s="75">
        <f t="shared" si="8"/>
        <v>1637.5553586356721</v>
      </c>
      <c r="Z18" s="75">
        <f t="shared" si="8"/>
        <v>1556.9983804753174</v>
      </c>
      <c r="AA18" s="75">
        <f t="shared" si="8"/>
        <v>1382.3967693183374</v>
      </c>
      <c r="AB18" s="75">
        <f t="shared" si="8"/>
        <v>242.15420687421724</v>
      </c>
      <c r="AC18" s="75">
        <f t="shared" si="8"/>
        <v>2144.1557446547768</v>
      </c>
      <c r="AD18" s="75">
        <f t="shared" si="8"/>
        <v>2212.7340915764062</v>
      </c>
      <c r="AE18" s="75">
        <f t="shared" si="8"/>
        <v>930.54303416795028</v>
      </c>
      <c r="AF18" s="75">
        <f t="shared" si="8"/>
        <v>1193.1549757644971</v>
      </c>
      <c r="AG18" s="75">
        <f t="shared" si="8"/>
        <v>1571.6385628721782</v>
      </c>
      <c r="AH18" s="75">
        <f t="shared" si="8"/>
        <v>1382.3967693183376</v>
      </c>
    </row>
    <row r="19" spans="1:34">
      <c r="A19" s="28" t="s">
        <v>61</v>
      </c>
      <c r="B19" s="29"/>
      <c r="C19" s="30"/>
      <c r="D19" s="31">
        <f>'FC(ROIC)_FC_Business'!D19</f>
        <v>0</v>
      </c>
      <c r="E19" s="31">
        <f>'FC(ROIC)_FC_Business'!E19</f>
        <v>0</v>
      </c>
      <c r="F19" s="31">
        <f>'FC(ROIC)_FC_Business'!F19</f>
        <v>0</v>
      </c>
      <c r="G19" s="31">
        <f>'FC(ROIC)_FC_Business'!G19</f>
        <v>0</v>
      </c>
      <c r="H19" s="31">
        <f>'FC(ROIC)_FC_Business'!H19</f>
        <v>0</v>
      </c>
      <c r="I19" s="31">
        <f>'FC(ROIC)_FC_Business'!I19</f>
        <v>0</v>
      </c>
      <c r="J19" s="31">
        <f>'FC(ROIC)_FC_Business'!J19</f>
        <v>0</v>
      </c>
      <c r="K19" s="31">
        <f>'FC(ROIC)_FC_Business'!K19</f>
        <v>11.954255264000002</v>
      </c>
      <c r="L19" s="31">
        <f>'FC(ROIC)_FC_Business'!L19</f>
        <v>0.56223255999999999</v>
      </c>
      <c r="M19" s="31">
        <f>'FC(ROIC)_FC_Business'!M19</f>
        <v>0</v>
      </c>
      <c r="N19" s="31">
        <f>'FC(ROIC)_FC_Business'!N19</f>
        <v>0</v>
      </c>
      <c r="O19" s="31">
        <f>'FC(ROIC)_FC_Business'!O19</f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11.954255264000002</v>
      </c>
      <c r="X19" s="31">
        <f>SUM($D19:L19)</f>
        <v>12.516487824000002</v>
      </c>
      <c r="Y19" s="31">
        <f>SUM($D19:M19)</f>
        <v>12.516487824000002</v>
      </c>
      <c r="Z19" s="31">
        <f>SUM($D19:N19)</f>
        <v>12.516487824000002</v>
      </c>
      <c r="AA19" s="31">
        <f>SUM($D19:O19)</f>
        <v>12.516487824000002</v>
      </c>
      <c r="AB19" s="31">
        <f>SUM(D19:F19)</f>
        <v>0</v>
      </c>
      <c r="AC19" s="31">
        <f>SUM(G19:I19)</f>
        <v>0</v>
      </c>
      <c r="AD19" s="31">
        <f>SUM(J19:L19)</f>
        <v>12.516487824000002</v>
      </c>
      <c r="AE19" s="31">
        <f>SUM(M19:O19)</f>
        <v>0</v>
      </c>
      <c r="AF19" s="31">
        <f>SUM(AB19:AC19)</f>
        <v>0</v>
      </c>
      <c r="AG19" s="31">
        <f>SUM(AD19:AE19)</f>
        <v>12.516487824000002</v>
      </c>
      <c r="AH19" s="31">
        <f>SUM(AF19:AG19)</f>
        <v>12.516487824000002</v>
      </c>
    </row>
    <row r="20" spans="1:34">
      <c r="A20" s="28" t="s">
        <v>47</v>
      </c>
      <c r="B20" s="29"/>
      <c r="C20" s="30"/>
      <c r="D20" s="31"/>
      <c r="E20" s="31"/>
      <c r="F20" s="15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v>-0.13184464610000002</v>
      </c>
      <c r="E21" s="31">
        <v>28.729868466100001</v>
      </c>
      <c r="F21" s="31">
        <v>8.4568800000000121E-3</v>
      </c>
      <c r="G21" s="31">
        <v>-1.4468426900000002</v>
      </c>
      <c r="H21" s="31">
        <v>-0.13228445999999983</v>
      </c>
      <c r="I21" s="31">
        <v>-0.27459717999999977</v>
      </c>
      <c r="J21" s="31">
        <v>-0.39941072000000033</v>
      </c>
      <c r="K21" s="31">
        <v>-0.24959500000000026</v>
      </c>
      <c r="L21" s="31">
        <v>-1.4983689999999996</v>
      </c>
      <c r="M21" s="31">
        <v>-0.74942399999999998</v>
      </c>
      <c r="N21" s="31">
        <v>2.2116279999999997</v>
      </c>
      <c r="O21" s="31">
        <v>123.93524963</v>
      </c>
      <c r="P21" s="31">
        <f>SUM($D21:D21)</f>
        <v>-0.13184464610000002</v>
      </c>
      <c r="Q21" s="31">
        <f>SUM($D21:E21)</f>
        <v>28.598023820000002</v>
      </c>
      <c r="R21" s="31">
        <f>SUM($D21:F21)</f>
        <v>28.606480700000002</v>
      </c>
      <c r="S21" s="31">
        <f>SUM($D21:G21)</f>
        <v>27.159638010000002</v>
      </c>
      <c r="T21" s="31">
        <f>SUM($D21:H21)</f>
        <v>27.027353550000001</v>
      </c>
      <c r="U21" s="31">
        <f>SUM($D21:I21)</f>
        <v>26.75275637</v>
      </c>
      <c r="V21" s="31">
        <f>SUM($D21:J21)</f>
        <v>26.353345650000001</v>
      </c>
      <c r="W21" s="31">
        <f>SUM($D21:K21)</f>
        <v>26.103750650000002</v>
      </c>
      <c r="X21" s="31">
        <f>SUM($D21:L21)</f>
        <v>24.605381650000002</v>
      </c>
      <c r="Y21" s="31">
        <f>SUM($D21:M21)</f>
        <v>23.855957650000001</v>
      </c>
      <c r="Z21" s="31">
        <f>SUM($D21:N21)</f>
        <v>26.067585650000002</v>
      </c>
      <c r="AA21" s="31">
        <f>SUM($D21:O21)</f>
        <v>150.00283528</v>
      </c>
      <c r="AB21" s="31">
        <f>SUM(D21:F21)</f>
        <v>28.606480700000002</v>
      </c>
      <c r="AC21" s="31">
        <f>SUM(G21:I21)</f>
        <v>-1.8537243299999999</v>
      </c>
      <c r="AD21" s="31">
        <f>SUM(J21:L21)</f>
        <v>-2.1473747200000002</v>
      </c>
      <c r="AE21" s="31">
        <f>SUM(M21:O21)</f>
        <v>125.39745363</v>
      </c>
      <c r="AF21" s="31">
        <f>SUM(AB21:AC21)</f>
        <v>26.752756370000004</v>
      </c>
      <c r="AG21" s="31">
        <f>SUM(AD21:AE21)</f>
        <v>123.25007891</v>
      </c>
      <c r="AH21" s="31">
        <f>SUM(AF21:AG21)</f>
        <v>150.00283528</v>
      </c>
    </row>
    <row r="22" spans="1:34">
      <c r="A22" s="45" t="s">
        <v>49</v>
      </c>
      <c r="B22" s="46" t="s">
        <v>50</v>
      </c>
      <c r="C22" s="47"/>
      <c r="D22" s="76">
        <f>SUM(D18:D21)</f>
        <v>-268.41778712321769</v>
      </c>
      <c r="E22" s="76">
        <f t="shared" ref="E22:AH22" si="9">SUM(E18:E21)</f>
        <v>288.91376971261298</v>
      </c>
      <c r="F22" s="76">
        <f t="shared" si="9"/>
        <v>734.57311873325648</v>
      </c>
      <c r="G22" s="76">
        <f t="shared" si="9"/>
        <v>2342.5331611789716</v>
      </c>
      <c r="H22" s="76">
        <f t="shared" si="9"/>
        <v>1615.2391939223312</v>
      </c>
      <c r="I22" s="76">
        <f t="shared" si="9"/>
        <v>2472.8411545330277</v>
      </c>
      <c r="J22" s="76">
        <f t="shared" si="9"/>
        <v>2608.000033634999</v>
      </c>
      <c r="K22" s="76">
        <f t="shared" si="9"/>
        <v>1037.7097263691689</v>
      </c>
      <c r="L22" s="76">
        <f t="shared" si="9"/>
        <v>3002.8616278290506</v>
      </c>
      <c r="M22" s="76">
        <f t="shared" si="9"/>
        <v>2577.6720330405205</v>
      </c>
      <c r="N22" s="76">
        <f t="shared" si="9"/>
        <v>753.64022687177044</v>
      </c>
      <c r="O22" s="76">
        <f t="shared" si="9"/>
        <v>-414.28570377843999</v>
      </c>
      <c r="P22" s="76">
        <f t="shared" si="9"/>
        <v>-268.41778712321769</v>
      </c>
      <c r="Q22" s="76">
        <f t="shared" si="9"/>
        <v>24.547003204697603</v>
      </c>
      <c r="R22" s="76">
        <f t="shared" si="9"/>
        <v>270.76068757421723</v>
      </c>
      <c r="S22" s="76">
        <f t="shared" si="9"/>
        <v>794.77029413290575</v>
      </c>
      <c r="T22" s="76">
        <f t="shared" si="9"/>
        <v>964.19017412479093</v>
      </c>
      <c r="U22" s="76">
        <f t="shared" si="9"/>
        <v>1219.9077321344971</v>
      </c>
      <c r="V22" s="76">
        <f t="shared" si="9"/>
        <v>1421.6861026417116</v>
      </c>
      <c r="W22" s="76">
        <f t="shared" si="9"/>
        <v>1387.2248015448938</v>
      </c>
      <c r="X22" s="76">
        <f t="shared" si="9"/>
        <v>1570.1365505091335</v>
      </c>
      <c r="Y22" s="76">
        <f t="shared" si="9"/>
        <v>1673.927804109672</v>
      </c>
      <c r="Z22" s="76">
        <f t="shared" si="9"/>
        <v>1595.5824539493174</v>
      </c>
      <c r="AA22" s="76">
        <f t="shared" si="9"/>
        <v>1544.9160924223374</v>
      </c>
      <c r="AB22" s="76">
        <f t="shared" si="9"/>
        <v>270.76068757421723</v>
      </c>
      <c r="AC22" s="76">
        <f t="shared" si="9"/>
        <v>2142.3020203247765</v>
      </c>
      <c r="AD22" s="76">
        <f t="shared" si="9"/>
        <v>2223.1032046804062</v>
      </c>
      <c r="AE22" s="76">
        <f t="shared" si="9"/>
        <v>1055.9404877979503</v>
      </c>
      <c r="AF22" s="76">
        <f t="shared" si="9"/>
        <v>1219.9077321344971</v>
      </c>
      <c r="AG22" s="76">
        <f t="shared" si="9"/>
        <v>1707.4051296061782</v>
      </c>
      <c r="AH22" s="76">
        <f t="shared" si="9"/>
        <v>1544.9160924223377</v>
      </c>
    </row>
    <row r="23" spans="1:34" s="80" customFormat="1">
      <c r="A23" s="77" t="s">
        <v>62</v>
      </c>
      <c r="B23" s="78" t="s">
        <v>52</v>
      </c>
      <c r="C23" s="79"/>
      <c r="D23" s="51">
        <f>IFERROR(D22/D8,0)</f>
        <v>-9.7565171117022786E-3</v>
      </c>
      <c r="E23" s="51">
        <f t="shared" ref="E23:AH23" si="10">IFERROR(E22/E8,0)</f>
        <v>1.0541107460367955E-2</v>
      </c>
      <c r="F23" s="51">
        <f t="shared" si="10"/>
        <v>2.7331985940962658E-2</v>
      </c>
      <c r="G23" s="51">
        <f t="shared" si="10"/>
        <v>8.848475337343624E-2</v>
      </c>
      <c r="H23" s="51">
        <f t="shared" si="10"/>
        <v>6.0703406469025584E-2</v>
      </c>
      <c r="I23" s="51">
        <f t="shared" si="10"/>
        <v>9.2303616015443263E-2</v>
      </c>
      <c r="J23" s="51">
        <f t="shared" si="10"/>
        <v>9.6185827790501402E-2</v>
      </c>
      <c r="K23" s="51">
        <f t="shared" si="10"/>
        <v>3.8040752249275757E-2</v>
      </c>
      <c r="L23" s="51">
        <f t="shared" si="10"/>
        <v>0.10986130302559997</v>
      </c>
      <c r="M23" s="51">
        <f t="shared" si="10"/>
        <v>9.2801279467616182E-2</v>
      </c>
      <c r="N23" s="51">
        <f t="shared" si="10"/>
        <v>1.670108405707867E-2</v>
      </c>
      <c r="O23" s="51">
        <f t="shared" si="10"/>
        <v>-9.2215380565295567E-3</v>
      </c>
      <c r="P23" s="51">
        <f t="shared" si="10"/>
        <v>-9.7565171117022786E-3</v>
      </c>
      <c r="Q23" s="51">
        <f t="shared" si="10"/>
        <v>8.9473995648779855E-4</v>
      </c>
      <c r="R23" s="51">
        <f t="shared" si="10"/>
        <v>1.0035868722901384E-2</v>
      </c>
      <c r="S23" s="51">
        <f t="shared" si="10"/>
        <v>2.9400328202154602E-2</v>
      </c>
      <c r="T23" s="51">
        <f t="shared" si="10"/>
        <v>3.5560414943157571E-2</v>
      </c>
      <c r="U23" s="51">
        <f t="shared" si="10"/>
        <v>4.4825999875827756E-2</v>
      </c>
      <c r="V23" s="51">
        <f t="shared" si="10"/>
        <v>5.1814439232579459E-2</v>
      </c>
      <c r="W23" s="51">
        <f t="shared" si="10"/>
        <v>5.0667468653243126E-2</v>
      </c>
      <c r="X23" s="51">
        <f t="shared" si="10"/>
        <v>5.7111784306967832E-2</v>
      </c>
      <c r="Y23" s="51">
        <f t="shared" si="10"/>
        <v>6.0165503066775629E-2</v>
      </c>
      <c r="Z23" s="51">
        <f t="shared" si="10"/>
        <v>3.5582867287454925E-2</v>
      </c>
      <c r="AA23" s="51">
        <f t="shared" si="10"/>
        <v>5.5929213179684162E-2</v>
      </c>
      <c r="AB23" s="51">
        <f t="shared" si="10"/>
        <v>1.0035868722901384E-2</v>
      </c>
      <c r="AC23" s="51">
        <f t="shared" si="10"/>
        <v>8.0370131221062124E-2</v>
      </c>
      <c r="AD23" s="51">
        <f t="shared" si="10"/>
        <v>8.1826522217410685E-2</v>
      </c>
      <c r="AE23" s="51">
        <f t="shared" si="10"/>
        <v>3.8290752194813295E-2</v>
      </c>
      <c r="AF23" s="51">
        <f t="shared" si="10"/>
        <v>4.4825999875827756E-2</v>
      </c>
      <c r="AG23" s="51">
        <f t="shared" si="10"/>
        <v>6.2544932302501952E-2</v>
      </c>
      <c r="AH23" s="51">
        <f t="shared" si="10"/>
        <v>5.5929213179684176E-2</v>
      </c>
    </row>
    <row r="24" spans="1:34" ht="15" customHeight="1">
      <c r="A24" s="81"/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AE155"/>
  <sheetViews>
    <sheetView showZeros="0" tabSelected="1" zoomScale="70" zoomScaleNormal="70" workbookViewId="0">
      <pane xSplit="2" ySplit="5" topLeftCell="C21" activePane="bottomRight" state="frozen"/>
      <selection pane="topRight" activeCell="E48" sqref="E48"/>
      <selection pane="bottomLeft" activeCell="E48" sqref="E48"/>
      <selection pane="bottomRight" activeCell="B45" sqref="B45"/>
    </sheetView>
  </sheetViews>
  <sheetFormatPr defaultColWidth="9.140625" defaultRowHeight="20.25" customHeight="1" outlineLevelRow="1"/>
  <cols>
    <col min="1" max="1" width="12.85546875" style="107" customWidth="1"/>
    <col min="2" max="2" width="44.85546875" style="107" bestFit="1" customWidth="1"/>
    <col min="3" max="13" width="14.42578125" style="86" customWidth="1"/>
    <col min="14" max="14" width="14.42578125" style="87" customWidth="1"/>
    <col min="15" max="15" width="15.28515625" style="87" customWidth="1"/>
    <col min="16" max="16" width="14.85546875" style="86" bestFit="1" customWidth="1"/>
    <col min="17" max="17" width="11.42578125" style="88" bestFit="1" customWidth="1"/>
    <col min="18" max="18" width="9.28515625" style="88" bestFit="1" customWidth="1"/>
    <col min="19" max="19" width="12" style="88" bestFit="1" customWidth="1"/>
    <col min="20" max="20" width="9.42578125" style="88" bestFit="1" customWidth="1"/>
    <col min="21" max="21" width="12" style="88" bestFit="1" customWidth="1"/>
    <col min="22" max="27" width="9.42578125" style="88" bestFit="1" customWidth="1"/>
    <col min="28" max="28" width="10.42578125" style="88" bestFit="1" customWidth="1"/>
    <col min="29" max="31" width="9.28515625" style="88" bestFit="1" customWidth="1"/>
    <col min="32" max="16384" width="9.140625" style="86"/>
  </cols>
  <sheetData>
    <row r="1" spans="1:31" ht="20.25" customHeight="1">
      <c r="A1" s="84" t="s">
        <v>63</v>
      </c>
      <c r="B1" s="85"/>
    </row>
    <row r="2" spans="1:31" ht="20.25" customHeight="1">
      <c r="A2" s="89" t="s">
        <v>64</v>
      </c>
      <c r="B2" s="90"/>
      <c r="C2" s="91"/>
      <c r="D2" s="92"/>
    </row>
    <row r="3" spans="1:31" ht="20.25" customHeight="1">
      <c r="A3" s="85"/>
      <c r="B3" s="90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3" t="s">
        <v>65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</row>
    <row r="4" spans="1:31" s="96" customFormat="1" ht="20.25" customHeight="1">
      <c r="A4" s="220" t="s">
        <v>66</v>
      </c>
      <c r="B4" s="221"/>
      <c r="C4" s="224" t="s">
        <v>67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95" t="s">
        <v>68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</row>
    <row r="5" spans="1:31" s="96" customFormat="1" ht="20.25" customHeight="1">
      <c r="A5" s="222"/>
      <c r="B5" s="223"/>
      <c r="C5" s="98" t="s">
        <v>69</v>
      </c>
      <c r="D5" s="98" t="s">
        <v>70</v>
      </c>
      <c r="E5" s="98" t="s">
        <v>71</v>
      </c>
      <c r="F5" s="98" t="s">
        <v>72</v>
      </c>
      <c r="G5" s="98" t="s">
        <v>73</v>
      </c>
      <c r="H5" s="98" t="s">
        <v>74</v>
      </c>
      <c r="I5" s="98" t="s">
        <v>75</v>
      </c>
      <c r="J5" s="98" t="s">
        <v>76</v>
      </c>
      <c r="K5" s="98" t="s">
        <v>77</v>
      </c>
      <c r="L5" s="98" t="s">
        <v>78</v>
      </c>
      <c r="M5" s="98" t="s">
        <v>79</v>
      </c>
      <c r="N5" s="99" t="s">
        <v>80</v>
      </c>
      <c r="O5" s="100">
        <v>2021</v>
      </c>
      <c r="P5" s="101" t="s">
        <v>81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</row>
    <row r="6" spans="1:31" s="107" customFormat="1" ht="20.25" customHeight="1">
      <c r="A6" s="229" t="s">
        <v>82</v>
      </c>
      <c r="B6" s="230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104"/>
      <c r="P6" s="105"/>
      <c r="Q6" s="97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</row>
    <row r="7" spans="1:31" s="107" customFormat="1" ht="20.25" customHeight="1">
      <c r="A7" s="108" t="s">
        <v>83</v>
      </c>
      <c r="B7" s="109"/>
      <c r="C7" s="110">
        <v>681577.12358826993</v>
      </c>
      <c r="D7" s="110">
        <v>614893.06712428003</v>
      </c>
      <c r="E7" s="110">
        <v>503046.78902340744</v>
      </c>
      <c r="F7" s="110">
        <v>385180.72070462903</v>
      </c>
      <c r="G7" s="110">
        <v>459520.1413701711</v>
      </c>
      <c r="H7" s="110">
        <v>546809.11912930396</v>
      </c>
      <c r="I7" s="110">
        <v>702362.15922492242</v>
      </c>
      <c r="J7" s="110">
        <v>1117794.736100266</v>
      </c>
      <c r="K7" s="110">
        <v>1282360.8870560785</v>
      </c>
      <c r="L7" s="110">
        <v>1637887.8256523085</v>
      </c>
      <c r="M7" s="110">
        <v>1762585.3200380153</v>
      </c>
      <c r="N7" s="110">
        <v>1603483.7476334614</v>
      </c>
      <c r="O7" s="111">
        <v>2307677.3703215304</v>
      </c>
      <c r="P7" s="112">
        <v>-704193.62268806901</v>
      </c>
      <c r="Q7" s="97" t="s">
        <v>84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</row>
    <row r="8" spans="1:31" s="107" customFormat="1" ht="20.25" customHeight="1">
      <c r="A8" s="108" t="s">
        <v>85</v>
      </c>
      <c r="B8" s="109"/>
      <c r="C8" s="110">
        <v>3012159.0331347222</v>
      </c>
      <c r="D8" s="110">
        <v>3117176.7438573386</v>
      </c>
      <c r="E8" s="110">
        <v>3220370.636919809</v>
      </c>
      <c r="F8" s="110">
        <v>3339669.1800400601</v>
      </c>
      <c r="G8" s="110">
        <v>3301512.3944468237</v>
      </c>
      <c r="H8" s="110">
        <v>3330742.7879272471</v>
      </c>
      <c r="I8" s="110">
        <v>3684184.3274463899</v>
      </c>
      <c r="J8" s="110">
        <v>3184178.238549348</v>
      </c>
      <c r="K8" s="110">
        <v>3032003.3906760812</v>
      </c>
      <c r="L8" s="110">
        <v>3528847.9970530421</v>
      </c>
      <c r="M8" s="110">
        <v>3627755.4507918316</v>
      </c>
      <c r="N8" s="110">
        <v>3239176.0416195979</v>
      </c>
      <c r="O8" s="111">
        <v>2779277.6458827099</v>
      </c>
      <c r="P8" s="112">
        <v>459898.39573688805</v>
      </c>
      <c r="Q8" s="97" t="s">
        <v>86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</row>
    <row r="9" spans="1:31" s="107" customFormat="1" ht="20.25" customHeight="1">
      <c r="A9" s="114" t="s">
        <v>87</v>
      </c>
      <c r="B9" s="115"/>
      <c r="C9" s="110">
        <v>237587.64238</v>
      </c>
      <c r="D9" s="110">
        <v>261618.32606999998</v>
      </c>
      <c r="E9" s="110">
        <v>276775.81757000001</v>
      </c>
      <c r="F9" s="110">
        <v>404141.73733999999</v>
      </c>
      <c r="G9" s="110">
        <v>525009.69191000005</v>
      </c>
      <c r="H9" s="110">
        <v>421954.56401352579</v>
      </c>
      <c r="I9" s="110">
        <v>414381.22532453696</v>
      </c>
      <c r="J9" s="110">
        <v>374844.75224880676</v>
      </c>
      <c r="K9" s="110">
        <v>493694.27916999999</v>
      </c>
      <c r="L9" s="110">
        <v>355363.67118140828</v>
      </c>
      <c r="M9" s="110">
        <v>302242.3233432924</v>
      </c>
      <c r="N9" s="110">
        <v>289620.44586000004</v>
      </c>
      <c r="O9" s="110">
        <v>199870.255172</v>
      </c>
      <c r="P9" s="112">
        <v>89750.190688000032</v>
      </c>
      <c r="Q9" s="97" t="s">
        <v>88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</row>
    <row r="10" spans="1:31" s="107" customFormat="1" ht="20.25" customHeight="1">
      <c r="A10" s="116" t="s">
        <v>89</v>
      </c>
      <c r="B10" s="109"/>
      <c r="C10" s="110">
        <v>33.599239999999995</v>
      </c>
      <c r="D10" s="110">
        <v>56.34863</v>
      </c>
      <c r="E10" s="110">
        <v>81.535449999999997</v>
      </c>
      <c r="F10" s="110">
        <v>105.90978999999999</v>
      </c>
      <c r="G10" s="110">
        <v>131.09661</v>
      </c>
      <c r="H10" s="110">
        <v>155.47095000000002</v>
      </c>
      <c r="I10" s="110">
        <v>25.186820000000001</v>
      </c>
      <c r="J10" s="110">
        <v>41.961220000000004</v>
      </c>
      <c r="K10" s="110">
        <v>58.194510000000001</v>
      </c>
      <c r="L10" s="110">
        <v>74.968910000000008</v>
      </c>
      <c r="M10" s="110">
        <v>91.202199999999991</v>
      </c>
      <c r="N10" s="110">
        <v>735.00659999999993</v>
      </c>
      <c r="O10" s="111">
        <v>208.11157</v>
      </c>
      <c r="P10" s="112"/>
      <c r="Q10" s="97" t="s">
        <v>90</v>
      </c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</row>
    <row r="11" spans="1:31" s="107" customFormat="1" ht="20.25" customHeight="1">
      <c r="A11" s="195" t="s">
        <v>91</v>
      </c>
      <c r="B11" s="196"/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97">
        <v>0</v>
      </c>
      <c r="P11" s="112">
        <v>0</v>
      </c>
      <c r="Q11" s="97" t="s">
        <v>92</v>
      </c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</row>
    <row r="12" spans="1:31" s="107" customFormat="1" ht="20.25" customHeight="1">
      <c r="A12" s="108" t="s">
        <v>93</v>
      </c>
      <c r="B12" s="109"/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1">
        <v>0</v>
      </c>
      <c r="P12" s="112">
        <v>0</v>
      </c>
      <c r="Q12" s="97" t="s">
        <v>94</v>
      </c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</row>
    <row r="13" spans="1:31" s="107" customFormat="1" ht="20.25" customHeight="1">
      <c r="A13" s="108" t="s">
        <v>95</v>
      </c>
      <c r="B13" s="109"/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1">
        <v>0</v>
      </c>
      <c r="P13" s="112">
        <v>0</v>
      </c>
      <c r="Q13" s="97" t="s">
        <v>96</v>
      </c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</row>
    <row r="14" spans="1:31" s="235" customFormat="1" ht="20.25" customHeight="1">
      <c r="A14" s="247" t="s">
        <v>97</v>
      </c>
      <c r="B14" s="248"/>
      <c r="C14" s="243">
        <v>0</v>
      </c>
      <c r="D14" s="243">
        <v>0</v>
      </c>
      <c r="E14" s="243">
        <v>0</v>
      </c>
      <c r="F14" s="243">
        <v>0</v>
      </c>
      <c r="G14" s="243">
        <v>0</v>
      </c>
      <c r="H14" s="243">
        <v>0</v>
      </c>
      <c r="I14" s="243">
        <v>0</v>
      </c>
      <c r="J14" s="243">
        <v>0</v>
      </c>
      <c r="K14" s="243">
        <v>0</v>
      </c>
      <c r="L14" s="243">
        <v>0</v>
      </c>
      <c r="M14" s="243">
        <v>0</v>
      </c>
      <c r="N14" s="243">
        <v>0</v>
      </c>
      <c r="O14" s="243">
        <v>0</v>
      </c>
      <c r="P14" s="232">
        <v>0</v>
      </c>
      <c r="Q14" s="233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</row>
    <row r="15" spans="1:31" s="107" customFormat="1" ht="20.25" customHeight="1">
      <c r="A15" s="119"/>
      <c r="B15" s="120" t="s">
        <v>98</v>
      </c>
      <c r="C15" s="110">
        <v>1564931.872658418</v>
      </c>
      <c r="D15" s="110">
        <v>1498961.3696407042</v>
      </c>
      <c r="E15" s="110">
        <v>1567446.173211562</v>
      </c>
      <c r="F15" s="110">
        <v>1384655.5861332491</v>
      </c>
      <c r="G15" s="110">
        <v>1293115.2194650732</v>
      </c>
      <c r="H15" s="110">
        <v>1246945.1331279827</v>
      </c>
      <c r="I15" s="110">
        <v>1183297.4458322746</v>
      </c>
      <c r="J15" s="110">
        <v>1312572.9613569819</v>
      </c>
      <c r="K15" s="110">
        <v>1397583.89049526</v>
      </c>
      <c r="L15" s="110">
        <v>1590152.7421718461</v>
      </c>
      <c r="M15" s="110">
        <v>1394295.2176594397</v>
      </c>
      <c r="N15" s="110">
        <v>1588403.1754528403</v>
      </c>
      <c r="O15" s="111">
        <v>1529514.525392255</v>
      </c>
      <c r="P15" s="112">
        <v>58888.650060585234</v>
      </c>
      <c r="Q15" s="97" t="s">
        <v>99</v>
      </c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</row>
    <row r="16" spans="1:31" s="107" customFormat="1" ht="20.25" customHeight="1">
      <c r="A16" s="119"/>
      <c r="B16" s="120" t="s">
        <v>100</v>
      </c>
      <c r="C16" s="110">
        <v>455257.10436054395</v>
      </c>
      <c r="D16" s="110">
        <v>472030.89819373999</v>
      </c>
      <c r="E16" s="110">
        <v>488072.68247983651</v>
      </c>
      <c r="F16" s="110">
        <v>539479.96944240446</v>
      </c>
      <c r="G16" s="110">
        <v>510783.67066497949</v>
      </c>
      <c r="H16" s="110">
        <v>509938.83376901445</v>
      </c>
      <c r="I16" s="110">
        <v>544431.23769052397</v>
      </c>
      <c r="J16" s="110">
        <v>581128.77432828699</v>
      </c>
      <c r="K16" s="110">
        <v>580059.27418085502</v>
      </c>
      <c r="L16" s="110">
        <v>511752.47135148454</v>
      </c>
      <c r="M16" s="110">
        <v>475353.29102406197</v>
      </c>
      <c r="N16" s="110">
        <v>528768.49531418551</v>
      </c>
      <c r="O16" s="111">
        <v>430060.82250393496</v>
      </c>
      <c r="P16" s="112">
        <v>98707.672810250544</v>
      </c>
      <c r="Q16" s="97" t="s">
        <v>101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</row>
    <row r="17" spans="1:31" s="107" customFormat="1" ht="20.25" customHeight="1">
      <c r="A17" s="119"/>
      <c r="B17" s="120" t="s">
        <v>102</v>
      </c>
      <c r="C17" s="110">
        <v>697614.59855967003</v>
      </c>
      <c r="D17" s="110">
        <v>866061.3577984001</v>
      </c>
      <c r="E17" s="110">
        <v>942317.20880008244</v>
      </c>
      <c r="F17" s="110">
        <v>1021968.2301994461</v>
      </c>
      <c r="G17" s="110">
        <v>1071541.228509566</v>
      </c>
      <c r="H17" s="110">
        <v>1076237.248272195</v>
      </c>
      <c r="I17" s="110">
        <v>1107796.1210316755</v>
      </c>
      <c r="J17" s="110">
        <v>1096902.475864226</v>
      </c>
      <c r="K17" s="110">
        <v>1073344.3193032676</v>
      </c>
      <c r="L17" s="110">
        <v>1045277.3244237606</v>
      </c>
      <c r="M17" s="110">
        <v>1036978.0327305405</v>
      </c>
      <c r="N17" s="110">
        <v>1090119.398835568</v>
      </c>
      <c r="O17" s="111">
        <v>670758.15385423251</v>
      </c>
      <c r="P17" s="112">
        <v>419361.24498133548</v>
      </c>
      <c r="Q17" s="97" t="s">
        <v>103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</row>
    <row r="18" spans="1:31" s="107" customFormat="1" ht="20.25" customHeight="1">
      <c r="A18" s="119"/>
      <c r="B18" s="120" t="s">
        <v>104</v>
      </c>
      <c r="C18" s="110">
        <v>550260.23991000012</v>
      </c>
      <c r="D18" s="110">
        <v>553333.63104000001</v>
      </c>
      <c r="E18" s="110">
        <v>555913.99399999995</v>
      </c>
      <c r="F18" s="110">
        <v>550852.77331000008</v>
      </c>
      <c r="G18" s="110">
        <v>551153.18131000001</v>
      </c>
      <c r="H18" s="110">
        <v>546203.43498000002</v>
      </c>
      <c r="I18" s="110">
        <v>545166.79869000008</v>
      </c>
      <c r="J18" s="110">
        <v>539913.13527999993</v>
      </c>
      <c r="K18" s="110">
        <v>549136.27557000006</v>
      </c>
      <c r="L18" s="110">
        <v>554205.48899999994</v>
      </c>
      <c r="M18" s="110">
        <v>552751.38661000005</v>
      </c>
      <c r="N18" s="110">
        <v>557833.54956000007</v>
      </c>
      <c r="O18" s="111">
        <v>549702.7668199999</v>
      </c>
      <c r="P18" s="112">
        <v>8130.7827400001697</v>
      </c>
      <c r="Q18" s="97" t="s">
        <v>105</v>
      </c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</row>
    <row r="19" spans="1:31" s="107" customFormat="1" ht="20.25" customHeight="1">
      <c r="A19" s="119"/>
      <c r="B19" s="120" t="s">
        <v>106</v>
      </c>
      <c r="C19" s="110">
        <v>271652.00459000003</v>
      </c>
      <c r="D19" s="110">
        <v>277689.23608000006</v>
      </c>
      <c r="E19" s="110">
        <v>296510.15700999997</v>
      </c>
      <c r="F19" s="110">
        <v>296071.32331000001</v>
      </c>
      <c r="G19" s="110">
        <v>290200.32296999998</v>
      </c>
      <c r="H19" s="110">
        <v>295549.88267000002</v>
      </c>
      <c r="I19" s="110">
        <v>300113.60661000002</v>
      </c>
      <c r="J19" s="110">
        <v>304736.44438</v>
      </c>
      <c r="K19" s="110">
        <v>307810.60294999997</v>
      </c>
      <c r="L19" s="110">
        <v>314980.27038999996</v>
      </c>
      <c r="M19" s="110">
        <v>309547.64763999998</v>
      </c>
      <c r="N19" s="110">
        <v>319734.78938999999</v>
      </c>
      <c r="O19" s="111">
        <v>265226.9252</v>
      </c>
      <c r="P19" s="112">
        <v>54507.864189999993</v>
      </c>
      <c r="Q19" s="97" t="s">
        <v>107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</row>
    <row r="20" spans="1:31" s="107" customFormat="1" ht="20.25" customHeight="1">
      <c r="A20" s="108"/>
      <c r="B20" s="109" t="s">
        <v>108</v>
      </c>
      <c r="C20" s="110">
        <v>298729.22798820003</v>
      </c>
      <c r="D20" s="110">
        <v>302174.02647799999</v>
      </c>
      <c r="E20" s="110">
        <v>241849.63494680199</v>
      </c>
      <c r="F20" s="110">
        <v>257847.16806181698</v>
      </c>
      <c r="G20" s="110">
        <v>279884.87040495948</v>
      </c>
      <c r="H20" s="110">
        <v>231014.57805799699</v>
      </c>
      <c r="I20" s="110">
        <v>174534.83420231199</v>
      </c>
      <c r="J20" s="110">
        <v>225693.428359165</v>
      </c>
      <c r="K20" s="110">
        <v>240744.804155675</v>
      </c>
      <c r="L20" s="110">
        <v>261053.92550315551</v>
      </c>
      <c r="M20" s="110">
        <v>280446.59232007997</v>
      </c>
      <c r="N20" s="110">
        <v>338518.00588495203</v>
      </c>
      <c r="O20" s="111">
        <v>287534.48368800001</v>
      </c>
      <c r="P20" s="112">
        <v>50983.522196952021</v>
      </c>
      <c r="Q20" s="97" t="s">
        <v>109</v>
      </c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</row>
    <row r="21" spans="1:31" s="107" customFormat="1" ht="20.25" customHeight="1">
      <c r="A21" s="108" t="s">
        <v>110</v>
      </c>
      <c r="B21" s="109"/>
      <c r="C21" s="110">
        <v>303554.30597896408</v>
      </c>
      <c r="D21" s="110">
        <v>304930.08882501494</v>
      </c>
      <c r="E21" s="110">
        <v>345131.81551011273</v>
      </c>
      <c r="F21" s="110">
        <v>404604.2078114645</v>
      </c>
      <c r="G21" s="110">
        <v>397194.10353856481</v>
      </c>
      <c r="H21" s="110">
        <v>431920.32249728037</v>
      </c>
      <c r="I21" s="110">
        <v>451705.79542889475</v>
      </c>
      <c r="J21" s="110">
        <v>469601.44738739985</v>
      </c>
      <c r="K21" s="110">
        <v>512290.29888996715</v>
      </c>
      <c r="L21" s="110">
        <v>488346.62222637533</v>
      </c>
      <c r="M21" s="110">
        <v>551370.4540230938</v>
      </c>
      <c r="N21" s="110">
        <v>542852.63244584505</v>
      </c>
      <c r="O21" s="111">
        <v>293157.73288543749</v>
      </c>
      <c r="P21" s="112">
        <v>249694.89956040756</v>
      </c>
      <c r="Q21" s="97" t="s">
        <v>111</v>
      </c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1:31" s="107" customFormat="1" ht="20.25" customHeight="1" thickBot="1">
      <c r="A22" s="226"/>
      <c r="B22" s="227" t="s">
        <v>112</v>
      </c>
      <c r="C22" s="228">
        <v>8073356.7523887884</v>
      </c>
      <c r="D22" s="228">
        <v>8268925.0937374793</v>
      </c>
      <c r="E22" s="228">
        <v>8437516.4449216109</v>
      </c>
      <c r="F22" s="228">
        <v>8584576.8061430696</v>
      </c>
      <c r="G22" s="228">
        <v>8680045.9212001376</v>
      </c>
      <c r="H22" s="228">
        <v>8637471.3753945474</v>
      </c>
      <c r="I22" s="228">
        <v>9107998.7383015305</v>
      </c>
      <c r="J22" s="228">
        <v>9207408.3550744802</v>
      </c>
      <c r="K22" s="228">
        <v>9469086.2169571836</v>
      </c>
      <c r="L22" s="228">
        <v>10287943.307863383</v>
      </c>
      <c r="M22" s="228">
        <v>10293416.918380355</v>
      </c>
      <c r="N22" s="228">
        <v>10099245.288596451</v>
      </c>
      <c r="O22" s="228">
        <v>9312988.7932900991</v>
      </c>
      <c r="P22" s="112">
        <v>786256.49530635215</v>
      </c>
      <c r="Q22" s="97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</row>
    <row r="23" spans="1:31" s="107" customFormat="1" ht="20.25" customHeight="1" thickTop="1">
      <c r="A23" s="124" t="s">
        <v>113</v>
      </c>
      <c r="B23" s="125"/>
      <c r="C23" s="110">
        <v>418021.1415531385</v>
      </c>
      <c r="D23" s="110">
        <v>415136.78971972462</v>
      </c>
      <c r="E23" s="110">
        <v>409260.58095474943</v>
      </c>
      <c r="F23" s="110">
        <v>418616.93090103427</v>
      </c>
      <c r="G23" s="110">
        <v>415605.86563345109</v>
      </c>
      <c r="H23" s="110">
        <v>414204.5451837274</v>
      </c>
      <c r="I23" s="110">
        <v>420923.48185081646</v>
      </c>
      <c r="J23" s="110">
        <v>425905.58737170446</v>
      </c>
      <c r="K23" s="110">
        <v>433940.03135839751</v>
      </c>
      <c r="L23" s="110">
        <v>439347.79640378332</v>
      </c>
      <c r="M23" s="110">
        <v>433208.94318742969</v>
      </c>
      <c r="N23" s="110">
        <v>420538.30691937229</v>
      </c>
      <c r="O23" s="110">
        <v>415277.72810322739</v>
      </c>
      <c r="P23" s="112">
        <v>5260.5788161449018</v>
      </c>
      <c r="Q23" s="97" t="s">
        <v>114</v>
      </c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</row>
    <row r="24" spans="1:31" s="235" customFormat="1" ht="20.25" customHeight="1">
      <c r="A24" s="245" t="s">
        <v>115</v>
      </c>
      <c r="B24" s="244"/>
      <c r="C24" s="242">
        <v>0</v>
      </c>
      <c r="D24" s="242">
        <v>0</v>
      </c>
      <c r="E24" s="242">
        <v>0</v>
      </c>
      <c r="F24" s="242">
        <v>0</v>
      </c>
      <c r="G24" s="242">
        <v>0</v>
      </c>
      <c r="H24" s="242">
        <v>0</v>
      </c>
      <c r="I24" s="242">
        <v>0</v>
      </c>
      <c r="J24" s="242">
        <v>0</v>
      </c>
      <c r="K24" s="242">
        <v>0</v>
      </c>
      <c r="L24" s="242">
        <v>0</v>
      </c>
      <c r="M24" s="242">
        <v>0</v>
      </c>
      <c r="N24" s="242">
        <v>0</v>
      </c>
      <c r="O24" s="243">
        <v>0</v>
      </c>
      <c r="P24" s="232">
        <v>0</v>
      </c>
      <c r="Q24" s="233" t="s">
        <v>116</v>
      </c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</row>
    <row r="25" spans="1:31" s="235" customFormat="1" ht="20.25" customHeight="1">
      <c r="A25" s="229" t="s">
        <v>117</v>
      </c>
      <c r="B25" s="246"/>
      <c r="C25" s="242">
        <v>0</v>
      </c>
      <c r="D25" s="242">
        <v>0</v>
      </c>
      <c r="E25" s="242">
        <v>0</v>
      </c>
      <c r="F25" s="242">
        <v>0</v>
      </c>
      <c r="G25" s="242">
        <v>0</v>
      </c>
      <c r="H25" s="242">
        <v>0</v>
      </c>
      <c r="I25" s="242">
        <v>0</v>
      </c>
      <c r="J25" s="242">
        <v>0</v>
      </c>
      <c r="K25" s="242">
        <v>0</v>
      </c>
      <c r="L25" s="242">
        <v>0</v>
      </c>
      <c r="M25" s="242">
        <v>0</v>
      </c>
      <c r="N25" s="242">
        <v>0</v>
      </c>
      <c r="O25" s="243">
        <v>0</v>
      </c>
      <c r="P25" s="232">
        <v>0</v>
      </c>
      <c r="Q25" s="233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</row>
    <row r="26" spans="1:31" s="107" customFormat="1" ht="20.25" customHeight="1">
      <c r="A26" s="129" t="s">
        <v>118</v>
      </c>
      <c r="B26" s="127"/>
      <c r="C26" s="110">
        <v>1295067.09253</v>
      </c>
      <c r="D26" s="110">
        <v>1295617.31856</v>
      </c>
      <c r="E26" s="110">
        <v>1295787.31856</v>
      </c>
      <c r="F26" s="110">
        <v>1295787.31856</v>
      </c>
      <c r="G26" s="110">
        <v>1258571.7382799999</v>
      </c>
      <c r="H26" s="110">
        <v>1295870.31856</v>
      </c>
      <c r="I26" s="110">
        <v>1295870.31856</v>
      </c>
      <c r="J26" s="110">
        <v>1296081.9016199999</v>
      </c>
      <c r="K26" s="110">
        <v>1296481.4885999998</v>
      </c>
      <c r="L26" s="110">
        <v>1296736.00773</v>
      </c>
      <c r="M26" s="110">
        <v>1285511.08491</v>
      </c>
      <c r="N26" s="110">
        <v>1297080.5361199998</v>
      </c>
      <c r="O26" s="111">
        <v>1295067.09253</v>
      </c>
      <c r="P26" s="112">
        <v>2013.4435899998061</v>
      </c>
      <c r="Q26" s="97" t="s">
        <v>119</v>
      </c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</row>
    <row r="27" spans="1:31" s="107" customFormat="1" ht="20.25" customHeight="1">
      <c r="A27" s="129" t="s">
        <v>120</v>
      </c>
      <c r="B27" s="127"/>
      <c r="C27" s="110">
        <v>5109978.6847834522</v>
      </c>
      <c r="D27" s="110">
        <v>5107475.0389164928</v>
      </c>
      <c r="E27" s="110">
        <v>5111572.0593306236</v>
      </c>
      <c r="F27" s="110">
        <v>5111757.2841515262</v>
      </c>
      <c r="G27" s="110">
        <v>5112512.9829153158</v>
      </c>
      <c r="H27" s="110">
        <v>5124057.8750531217</v>
      </c>
      <c r="I27" s="110">
        <v>5142475.5115319518</v>
      </c>
      <c r="J27" s="110">
        <v>5220532.6267155698</v>
      </c>
      <c r="K27" s="110">
        <v>5226683.2096930603</v>
      </c>
      <c r="L27" s="110">
        <v>5225237.2359981211</v>
      </c>
      <c r="M27" s="110">
        <v>5223822.9503486669</v>
      </c>
      <c r="N27" s="110">
        <v>5231760.0695332857</v>
      </c>
      <c r="O27" s="111">
        <v>5113337.4281633152</v>
      </c>
      <c r="P27" s="112">
        <v>118422.64136997052</v>
      </c>
      <c r="Q27" s="97" t="s">
        <v>121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</row>
    <row r="28" spans="1:31" s="107" customFormat="1" ht="20.25" customHeight="1">
      <c r="A28" s="129" t="s">
        <v>122</v>
      </c>
      <c r="B28" s="127"/>
      <c r="C28" s="110">
        <v>46090875.879335366</v>
      </c>
      <c r="D28" s="110">
        <v>46085488.80452022</v>
      </c>
      <c r="E28" s="110">
        <v>46190655.857019618</v>
      </c>
      <c r="F28" s="110">
        <v>46200911.871651508</v>
      </c>
      <c r="G28" s="110">
        <v>46193161.729953125</v>
      </c>
      <c r="H28" s="110">
        <v>46260339.198178269</v>
      </c>
      <c r="I28" s="110">
        <v>46330693.422152653</v>
      </c>
      <c r="J28" s="110">
        <v>45799021.667091303</v>
      </c>
      <c r="K28" s="110">
        <v>45802367.587880038</v>
      </c>
      <c r="L28" s="110">
        <v>45801510.541541703</v>
      </c>
      <c r="M28" s="110">
        <v>45778941.868149415</v>
      </c>
      <c r="N28" s="110">
        <v>45822420.021094508</v>
      </c>
      <c r="O28" s="111">
        <v>46079530.926617645</v>
      </c>
      <c r="P28" s="112">
        <v>-257110.90552313626</v>
      </c>
      <c r="Q28" s="97" t="s">
        <v>123</v>
      </c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</row>
    <row r="29" spans="1:31" s="107" customFormat="1" ht="20.25" customHeight="1">
      <c r="A29" s="129" t="s">
        <v>124</v>
      </c>
      <c r="B29" s="127"/>
      <c r="C29" s="110">
        <v>254827.85234360001</v>
      </c>
      <c r="D29" s="110">
        <v>251686.54080300001</v>
      </c>
      <c r="E29" s="110">
        <v>244531.54232606399</v>
      </c>
      <c r="F29" s="110">
        <v>245544.74442645602</v>
      </c>
      <c r="G29" s="110">
        <v>237154.01000779797</v>
      </c>
      <c r="H29" s="110">
        <v>241276.27131602549</v>
      </c>
      <c r="I29" s="110">
        <v>242849.44004738599</v>
      </c>
      <c r="J29" s="110">
        <v>241722.45385408698</v>
      </c>
      <c r="K29" s="110">
        <v>243195.21840003651</v>
      </c>
      <c r="L29" s="110">
        <v>243833.47692912951</v>
      </c>
      <c r="M29" s="110">
        <v>242506.55761594998</v>
      </c>
      <c r="N29" s="110">
        <v>241339.720645119</v>
      </c>
      <c r="O29" s="111">
        <v>256825.0857696</v>
      </c>
      <c r="P29" s="112">
        <v>-15485.365124481003</v>
      </c>
      <c r="Q29" s="97" t="s">
        <v>125</v>
      </c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</row>
    <row r="30" spans="1:31" s="107" customFormat="1" ht="20.25" customHeight="1">
      <c r="A30" s="129" t="s">
        <v>126</v>
      </c>
      <c r="B30" s="127"/>
      <c r="C30" s="110">
        <v>584531.01020509808</v>
      </c>
      <c r="D30" s="110">
        <v>583682.84925815801</v>
      </c>
      <c r="E30" s="110">
        <v>584549.29065797443</v>
      </c>
      <c r="F30" s="110">
        <v>584896.19861107646</v>
      </c>
      <c r="G30" s="110">
        <v>583206.03474084742</v>
      </c>
      <c r="H30" s="110">
        <v>583993.86958769907</v>
      </c>
      <c r="I30" s="110">
        <v>587518.38384288852</v>
      </c>
      <c r="J30" s="110">
        <v>580842.18873152998</v>
      </c>
      <c r="K30" s="110">
        <v>581457.99333384796</v>
      </c>
      <c r="L30" s="110">
        <v>581963.03783356957</v>
      </c>
      <c r="M30" s="110">
        <v>582076.16359863954</v>
      </c>
      <c r="N30" s="110">
        <v>583810.29985042044</v>
      </c>
      <c r="O30" s="111">
        <v>581114.05648017256</v>
      </c>
      <c r="P30" s="112">
        <v>2696.2433702478884</v>
      </c>
      <c r="Q30" s="97" t="s">
        <v>127</v>
      </c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</row>
    <row r="31" spans="1:31" s="107" customFormat="1" ht="20.25" customHeight="1">
      <c r="A31" s="129" t="s">
        <v>128</v>
      </c>
      <c r="B31" s="127"/>
      <c r="C31" s="110">
        <v>1630228.225315392</v>
      </c>
      <c r="D31" s="110">
        <v>1612195.5785604073</v>
      </c>
      <c r="E31" s="110">
        <v>1661771.6901046815</v>
      </c>
      <c r="F31" s="110">
        <v>1659349.4783639875</v>
      </c>
      <c r="G31" s="110">
        <v>1707506.4053609269</v>
      </c>
      <c r="H31" s="110">
        <v>1721221.9008233547</v>
      </c>
      <c r="I31" s="110">
        <v>1807683.499881078</v>
      </c>
      <c r="J31" s="110">
        <v>1793331.033782037</v>
      </c>
      <c r="K31" s="110">
        <v>1811335.3838332291</v>
      </c>
      <c r="L31" s="110">
        <v>1817374.2693053212</v>
      </c>
      <c r="M31" s="110">
        <v>1805082.5500177757</v>
      </c>
      <c r="N31" s="110">
        <v>1789609.9557044639</v>
      </c>
      <c r="O31" s="111">
        <v>1648988.8437160896</v>
      </c>
      <c r="P31" s="112">
        <v>140621.11198837426</v>
      </c>
      <c r="Q31" s="97" t="s">
        <v>129</v>
      </c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</row>
    <row r="32" spans="1:31" s="107" customFormat="1" ht="20.25" customHeight="1">
      <c r="A32" s="129" t="s">
        <v>130</v>
      </c>
      <c r="B32" s="127"/>
      <c r="C32" s="110">
        <v>605662.90942056</v>
      </c>
      <c r="D32" s="110">
        <v>668243.31599100004</v>
      </c>
      <c r="E32" s="110">
        <v>662355.79941477708</v>
      </c>
      <c r="F32" s="110">
        <v>722656.55113708857</v>
      </c>
      <c r="G32" s="110">
        <v>776013.47316697554</v>
      </c>
      <c r="H32" s="110">
        <v>796300.28900741739</v>
      </c>
      <c r="I32" s="110">
        <v>768609.36089886352</v>
      </c>
      <c r="J32" s="110">
        <v>301317.27995679097</v>
      </c>
      <c r="K32" s="110">
        <v>282956.0493521</v>
      </c>
      <c r="L32" s="110">
        <v>352537.11707234354</v>
      </c>
      <c r="M32" s="110">
        <v>384544.64184029802</v>
      </c>
      <c r="N32" s="110">
        <v>390946.05695181899</v>
      </c>
      <c r="O32" s="111">
        <v>540343.5101038001</v>
      </c>
      <c r="P32" s="112">
        <v>-149397.45315198111</v>
      </c>
      <c r="Q32" s="97" t="s">
        <v>131</v>
      </c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</row>
    <row r="33" spans="1:31" s="107" customFormat="1" ht="20.25" customHeight="1">
      <c r="A33" s="129" t="s">
        <v>132</v>
      </c>
      <c r="B33" s="127"/>
      <c r="C33" s="110">
        <v>44007.535340000002</v>
      </c>
      <c r="D33" s="110">
        <v>44007.535340000002</v>
      </c>
      <c r="E33" s="110">
        <v>44846.989860000001</v>
      </c>
      <c r="F33" s="110">
        <v>44846.989860000001</v>
      </c>
      <c r="G33" s="110">
        <v>44846.989860000001</v>
      </c>
      <c r="H33" s="110">
        <v>44846.989860000001</v>
      </c>
      <c r="I33" s="110">
        <v>44846.989860000001</v>
      </c>
      <c r="J33" s="110">
        <v>44846.989860000001</v>
      </c>
      <c r="K33" s="110">
        <v>44846.989860000001</v>
      </c>
      <c r="L33" s="110">
        <v>44846.989860000001</v>
      </c>
      <c r="M33" s="110">
        <v>44846.989860000001</v>
      </c>
      <c r="N33" s="110">
        <v>44846.989860000001</v>
      </c>
      <c r="O33" s="111">
        <v>52262.256279200003</v>
      </c>
      <c r="P33" s="112">
        <v>-7415.2664192000011</v>
      </c>
      <c r="Q33" s="97" t="s">
        <v>133</v>
      </c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</row>
    <row r="34" spans="1:31" s="235" customFormat="1" ht="28.5" customHeight="1" thickBot="1">
      <c r="A34" s="226"/>
      <c r="B34" s="227" t="s">
        <v>134</v>
      </c>
      <c r="C34" s="228">
        <v>55615179.189273462</v>
      </c>
      <c r="D34" s="228">
        <v>55648396.981949277</v>
      </c>
      <c r="E34" s="228">
        <v>55796070.547273733</v>
      </c>
      <c r="F34" s="228">
        <v>55865750.436761647</v>
      </c>
      <c r="G34" s="228">
        <v>55912973.364284992</v>
      </c>
      <c r="H34" s="228">
        <v>56067906.712385885</v>
      </c>
      <c r="I34" s="228">
        <v>56220546.926774815</v>
      </c>
      <c r="J34" s="228">
        <v>55277696.141611308</v>
      </c>
      <c r="K34" s="228">
        <v>55289323.920952313</v>
      </c>
      <c r="L34" s="228">
        <v>55364038.676270187</v>
      </c>
      <c r="M34" s="228">
        <v>55347332.806340747</v>
      </c>
      <c r="N34" s="228">
        <v>55401813.64975962</v>
      </c>
      <c r="O34" s="228">
        <v>55567469.199659824</v>
      </c>
      <c r="P34" s="232">
        <v>-165655.54990020394</v>
      </c>
      <c r="Q34" s="233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</row>
    <row r="35" spans="1:31" s="107" customFormat="1" ht="20.25" customHeight="1" thickTop="1">
      <c r="A35" s="129" t="s">
        <v>135</v>
      </c>
      <c r="B35" s="127"/>
      <c r="C35" s="110">
        <v>-37326107.349325873</v>
      </c>
      <c r="D35" s="110">
        <v>-37429607.465424739</v>
      </c>
      <c r="E35" s="110">
        <v>-37608717.422173724</v>
      </c>
      <c r="F35" s="110">
        <v>-37745327.692368343</v>
      </c>
      <c r="G35" s="110">
        <v>-37832590.225571528</v>
      </c>
      <c r="H35" s="110">
        <v>-38046879.107446641</v>
      </c>
      <c r="I35" s="110">
        <v>-38208684.338817112</v>
      </c>
      <c r="J35" s="110">
        <v>-37365354.217947058</v>
      </c>
      <c r="K35" s="110">
        <v>-37476353.322498269</v>
      </c>
      <c r="L35" s="110">
        <v>-37631319.667580143</v>
      </c>
      <c r="M35" s="110">
        <v>-37732001.107089728</v>
      </c>
      <c r="N35" s="110">
        <v>-37880958.016269624</v>
      </c>
      <c r="O35" s="130">
        <v>-37203598.151074849</v>
      </c>
      <c r="P35" s="112">
        <v>-677359.86519477516</v>
      </c>
      <c r="Q35" s="97" t="s">
        <v>136</v>
      </c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</row>
    <row r="36" spans="1:31" s="235" customFormat="1" ht="20.25" customHeight="1">
      <c r="A36" s="226"/>
      <c r="B36" s="227" t="s">
        <v>137</v>
      </c>
      <c r="C36" s="239">
        <v>18289071.839947589</v>
      </c>
      <c r="D36" s="239">
        <v>18218789.516524538</v>
      </c>
      <c r="E36" s="239">
        <v>18187353.125100009</v>
      </c>
      <c r="F36" s="239">
        <v>18120422.744393304</v>
      </c>
      <c r="G36" s="239">
        <v>18080383.138713464</v>
      </c>
      <c r="H36" s="239">
        <v>18021027.604939245</v>
      </c>
      <c r="I36" s="239">
        <v>18011862.587957703</v>
      </c>
      <c r="J36" s="239">
        <v>17912341.923664249</v>
      </c>
      <c r="K36" s="239">
        <v>17812970.598454043</v>
      </c>
      <c r="L36" s="239">
        <v>17732719.008690044</v>
      </c>
      <c r="M36" s="239">
        <v>17615331.699251018</v>
      </c>
      <c r="N36" s="239">
        <v>17520855.633489996</v>
      </c>
      <c r="O36" s="239">
        <v>18363871.048584975</v>
      </c>
      <c r="P36" s="232">
        <v>-843015.41509497911</v>
      </c>
      <c r="Q36" s="233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</row>
    <row r="37" spans="1:31" s="235" customFormat="1" ht="20.25" customHeight="1">
      <c r="A37" s="240" t="s">
        <v>138</v>
      </c>
      <c r="B37" s="241"/>
      <c r="C37" s="242">
        <v>0</v>
      </c>
      <c r="D37" s="242">
        <v>0</v>
      </c>
      <c r="E37" s="242">
        <v>0</v>
      </c>
      <c r="F37" s="242">
        <v>0</v>
      </c>
      <c r="G37" s="242">
        <v>0</v>
      </c>
      <c r="H37" s="242">
        <v>0</v>
      </c>
      <c r="I37" s="242">
        <v>0</v>
      </c>
      <c r="J37" s="242">
        <v>0</v>
      </c>
      <c r="K37" s="242">
        <v>0</v>
      </c>
      <c r="L37" s="242">
        <v>0</v>
      </c>
      <c r="M37" s="242">
        <v>0</v>
      </c>
      <c r="N37" s="242">
        <v>0</v>
      </c>
      <c r="O37" s="243">
        <v>0</v>
      </c>
      <c r="P37" s="232">
        <v>0</v>
      </c>
      <c r="Q37" s="233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</row>
    <row r="38" spans="1:31" s="235" customFormat="1" ht="20.25" customHeight="1">
      <c r="A38" s="229" t="s">
        <v>139</v>
      </c>
      <c r="B38" s="244"/>
      <c r="C38" s="242">
        <v>0</v>
      </c>
      <c r="D38" s="242">
        <v>0</v>
      </c>
      <c r="E38" s="242">
        <v>0</v>
      </c>
      <c r="F38" s="242">
        <v>0</v>
      </c>
      <c r="G38" s="242">
        <v>0</v>
      </c>
      <c r="H38" s="242">
        <v>0</v>
      </c>
      <c r="I38" s="242">
        <v>0</v>
      </c>
      <c r="J38" s="242">
        <v>0</v>
      </c>
      <c r="K38" s="242">
        <v>0</v>
      </c>
      <c r="L38" s="242">
        <v>0</v>
      </c>
      <c r="M38" s="242">
        <v>0</v>
      </c>
      <c r="N38" s="242">
        <v>0</v>
      </c>
      <c r="O38" s="243">
        <v>0</v>
      </c>
      <c r="P38" s="232">
        <v>0</v>
      </c>
      <c r="Q38" s="233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</row>
    <row r="39" spans="1:31" s="107" customFormat="1" ht="20.25" customHeight="1">
      <c r="A39" s="129" t="s">
        <v>140</v>
      </c>
      <c r="B39" s="127"/>
      <c r="C39" s="110">
        <v>5388684.4293755414</v>
      </c>
      <c r="D39" s="110">
        <v>5246176.2743282374</v>
      </c>
      <c r="E39" s="110">
        <v>5241567.7086820332</v>
      </c>
      <c r="F39" s="110">
        <v>5139141.4061427461</v>
      </c>
      <c r="G39" s="110">
        <v>5149735.5071569225</v>
      </c>
      <c r="H39" s="110">
        <v>5112799.5391872479</v>
      </c>
      <c r="I39" s="110">
        <v>5280637.8858826589</v>
      </c>
      <c r="J39" s="110">
        <v>5071842.8395022918</v>
      </c>
      <c r="K39" s="110">
        <v>5019667.1208172729</v>
      </c>
      <c r="L39" s="110">
        <v>5209021.6871326528</v>
      </c>
      <c r="M39" s="110">
        <v>5009969.8932810407</v>
      </c>
      <c r="N39" s="110">
        <v>4918795.997688774</v>
      </c>
      <c r="O39" s="111">
        <v>5428976.1754755238</v>
      </c>
      <c r="P39" s="112">
        <v>-510180.17778674979</v>
      </c>
      <c r="Q39" s="97" t="s">
        <v>141</v>
      </c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113"/>
      <c r="AE39" s="113"/>
    </row>
    <row r="40" spans="1:31" s="107" customFormat="1" ht="20.25" customHeight="1">
      <c r="A40" s="129" t="s">
        <v>142</v>
      </c>
      <c r="B40" s="127"/>
      <c r="C40" s="110">
        <v>194975.41891116719</v>
      </c>
      <c r="D40" s="110">
        <v>191457.18146814484</v>
      </c>
      <c r="E40" s="110">
        <v>179234.92700220822</v>
      </c>
      <c r="F40" s="110">
        <v>153744.86733285862</v>
      </c>
      <c r="G40" s="110">
        <v>123764.27110167852</v>
      </c>
      <c r="H40" s="110">
        <v>92964.922475197571</v>
      </c>
      <c r="I40" s="110">
        <v>96617.545511594872</v>
      </c>
      <c r="J40" s="110">
        <v>85723.195668934204</v>
      </c>
      <c r="K40" s="110">
        <v>78172.309941118423</v>
      </c>
      <c r="L40" s="110">
        <v>79448.339059616381</v>
      </c>
      <c r="M40" s="110">
        <v>71620.118456361481</v>
      </c>
      <c r="N40" s="110">
        <v>66403.7720810545</v>
      </c>
      <c r="O40" s="111">
        <v>228543.55538768001</v>
      </c>
      <c r="P40" s="112">
        <v>-162139.7833066255</v>
      </c>
      <c r="Q40" s="97" t="s">
        <v>143</v>
      </c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</row>
    <row r="41" spans="1:31" s="107" customFormat="1" ht="20.25" customHeight="1">
      <c r="A41" s="129" t="s">
        <v>144</v>
      </c>
      <c r="B41" s="127"/>
      <c r="C41" s="110">
        <v>686331.80390090402</v>
      </c>
      <c r="D41" s="110">
        <v>688369.81946552126</v>
      </c>
      <c r="E41" s="110">
        <v>718664.42514389718</v>
      </c>
      <c r="F41" s="110">
        <v>722652.15468467423</v>
      </c>
      <c r="G41" s="110">
        <v>734904.55419707205</v>
      </c>
      <c r="H41" s="110">
        <v>757057.25284799328</v>
      </c>
      <c r="I41" s="110">
        <v>775120.94060489663</v>
      </c>
      <c r="J41" s="110">
        <v>795212.80480443803</v>
      </c>
      <c r="K41" s="110">
        <v>789841.08264774003</v>
      </c>
      <c r="L41" s="110">
        <v>804579.29151480703</v>
      </c>
      <c r="M41" s="110">
        <v>799702.42438052956</v>
      </c>
      <c r="N41" s="110">
        <v>800047.28790809808</v>
      </c>
      <c r="O41" s="111">
        <v>650848.65411</v>
      </c>
      <c r="P41" s="112">
        <v>149198.63379809808</v>
      </c>
      <c r="Q41" s="97" t="s">
        <v>145</v>
      </c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</row>
    <row r="42" spans="1:31" s="235" customFormat="1" ht="20.25" customHeight="1" thickBot="1">
      <c r="A42" s="226"/>
      <c r="B42" s="227" t="s">
        <v>146</v>
      </c>
      <c r="C42" s="228">
        <v>6269991.6521876128</v>
      </c>
      <c r="D42" s="228">
        <v>6126003.2752619032</v>
      </c>
      <c r="E42" s="228">
        <v>6139467.0608281391</v>
      </c>
      <c r="F42" s="228">
        <v>6015538.4281602791</v>
      </c>
      <c r="G42" s="228">
        <v>6008404.3324556733</v>
      </c>
      <c r="H42" s="228">
        <v>5962821.714510439</v>
      </c>
      <c r="I42" s="228">
        <v>6152376.3719991501</v>
      </c>
      <c r="J42" s="228">
        <v>5952778.8399756635</v>
      </c>
      <c r="K42" s="228">
        <v>5887680.5134061314</v>
      </c>
      <c r="L42" s="228">
        <v>6093049.3177070767</v>
      </c>
      <c r="M42" s="228">
        <v>5881292.4361179322</v>
      </c>
      <c r="N42" s="228">
        <v>5785247.0576779265</v>
      </c>
      <c r="O42" s="228">
        <v>6308368.3849732038</v>
      </c>
      <c r="P42" s="232">
        <v>-523121.32729527727</v>
      </c>
      <c r="Q42" s="233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</row>
    <row r="43" spans="1:31" s="235" customFormat="1" ht="20.25" customHeight="1" thickTop="1">
      <c r="A43" s="236" t="s">
        <v>147</v>
      </c>
      <c r="B43" s="237"/>
      <c r="C43" s="238">
        <v>33050441.386077128</v>
      </c>
      <c r="D43" s="238">
        <v>33028854.675243646</v>
      </c>
      <c r="E43" s="238">
        <v>33173597.211804505</v>
      </c>
      <c r="F43" s="238">
        <v>33139154.909597687</v>
      </c>
      <c r="G43" s="238">
        <v>33184439.258002724</v>
      </c>
      <c r="H43" s="238">
        <v>33035525.240027957</v>
      </c>
      <c r="I43" s="238">
        <v>33693161.180109203</v>
      </c>
      <c r="J43" s="238">
        <v>33498434.706086099</v>
      </c>
      <c r="K43" s="238">
        <v>33603677.360175759</v>
      </c>
      <c r="L43" s="238">
        <v>34553059.430664286</v>
      </c>
      <c r="M43" s="238">
        <v>34223249.996936738</v>
      </c>
      <c r="N43" s="238">
        <v>33825886.286683746</v>
      </c>
      <c r="O43" s="238">
        <v>34400505.95495151</v>
      </c>
      <c r="P43" s="232">
        <v>-574619.66826776415</v>
      </c>
      <c r="Q43" s="233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</row>
    <row r="44" spans="1:31" s="107" customFormat="1" ht="20.25" customHeight="1">
      <c r="C44" s="198"/>
      <c r="F44" s="198"/>
      <c r="G44" s="198"/>
      <c r="Q44" s="97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</row>
    <row r="45" spans="1:31" s="107" customFormat="1" ht="20.25" customHeight="1"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Q45" s="97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</row>
    <row r="46" spans="1:31" s="107" customFormat="1" ht="20.25" customHeight="1">
      <c r="A46" s="137"/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9"/>
      <c r="Q46" s="97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</row>
    <row r="47" spans="1:31" s="96" customFormat="1" ht="20.25" customHeight="1">
      <c r="A47" s="220" t="s">
        <v>148</v>
      </c>
      <c r="B47" s="221"/>
      <c r="C47" s="224" t="s">
        <v>67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95" t="s">
        <v>68</v>
      </c>
      <c r="Q47" s="97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</row>
    <row r="48" spans="1:31" s="96" customFormat="1" ht="20.25" customHeight="1">
      <c r="A48" s="222"/>
      <c r="B48" s="223"/>
      <c r="C48" s="98" t="s">
        <v>69</v>
      </c>
      <c r="D48" s="98" t="s">
        <v>70</v>
      </c>
      <c r="E48" s="98" t="s">
        <v>71</v>
      </c>
      <c r="F48" s="98" t="s">
        <v>72</v>
      </c>
      <c r="G48" s="98" t="s">
        <v>73</v>
      </c>
      <c r="H48" s="98" t="s">
        <v>74</v>
      </c>
      <c r="I48" s="98" t="s">
        <v>75</v>
      </c>
      <c r="J48" s="98" t="s">
        <v>76</v>
      </c>
      <c r="K48" s="98" t="s">
        <v>77</v>
      </c>
      <c r="L48" s="98" t="s">
        <v>78</v>
      </c>
      <c r="M48" s="98" t="s">
        <v>79</v>
      </c>
      <c r="N48" s="99" t="s">
        <v>80</v>
      </c>
      <c r="O48" s="100">
        <v>2021</v>
      </c>
      <c r="Q48" s="97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</row>
    <row r="49" spans="1:31" s="107" customFormat="1" ht="20.25" customHeight="1">
      <c r="A49" s="140" t="s">
        <v>149</v>
      </c>
      <c r="B49" s="103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41"/>
      <c r="P49" s="112">
        <v>0</v>
      </c>
      <c r="Q49" s="97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</row>
    <row r="50" spans="1:31" s="107" customFormat="1" ht="20.25" customHeight="1">
      <c r="A50" s="108" t="s">
        <v>150</v>
      </c>
      <c r="B50" s="103"/>
      <c r="C50" s="110">
        <v>437399.46279045398</v>
      </c>
      <c r="D50" s="110">
        <v>439553.46094825002</v>
      </c>
      <c r="E50" s="110">
        <v>459524.73296080751</v>
      </c>
      <c r="F50" s="110">
        <v>1456885.7648659502</v>
      </c>
      <c r="G50" s="110">
        <v>1191037.8961768441</v>
      </c>
      <c r="H50" s="110">
        <v>655830.61722288455</v>
      </c>
      <c r="I50" s="110">
        <v>646750.13090649608</v>
      </c>
      <c r="J50" s="110">
        <v>670973.34539591207</v>
      </c>
      <c r="K50" s="110">
        <v>656817.25252086599</v>
      </c>
      <c r="L50" s="110">
        <v>778636.21272143896</v>
      </c>
      <c r="M50" s="110">
        <v>754449.77132450149</v>
      </c>
      <c r="N50" s="110">
        <v>679187.44694502396</v>
      </c>
      <c r="O50" s="111">
        <v>1710609.6827861825</v>
      </c>
      <c r="P50" s="112">
        <v>-1031422.2358411585</v>
      </c>
      <c r="Q50" s="97" t="s">
        <v>151</v>
      </c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</row>
    <row r="51" spans="1:31" s="107" customFormat="1" ht="20.25" customHeight="1">
      <c r="A51" s="108" t="s">
        <v>152</v>
      </c>
      <c r="B51" s="103"/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1">
        <v>0</v>
      </c>
      <c r="P51" s="112">
        <v>0</v>
      </c>
      <c r="Q51" s="97" t="s">
        <v>153</v>
      </c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</row>
    <row r="52" spans="1:31" s="107" customFormat="1" ht="20.25" customHeight="1">
      <c r="A52" s="108" t="s">
        <v>154</v>
      </c>
      <c r="B52" s="103"/>
      <c r="C52" s="110">
        <v>1399955.3755210422</v>
      </c>
      <c r="D52" s="110">
        <v>1511335.6301410662</v>
      </c>
      <c r="E52" s="110">
        <v>1498278.8202831312</v>
      </c>
      <c r="F52" s="110">
        <v>1298083.3753915725</v>
      </c>
      <c r="G52" s="110">
        <v>1385271.0153181951</v>
      </c>
      <c r="H52" s="110">
        <v>1453884.7753039538</v>
      </c>
      <c r="I52" s="110">
        <v>1600556.6598139312</v>
      </c>
      <c r="J52" s="110">
        <v>1404872.9521953329</v>
      </c>
      <c r="K52" s="110">
        <v>1369744.9350388565</v>
      </c>
      <c r="L52" s="110">
        <v>1491407.4938569157</v>
      </c>
      <c r="M52" s="110">
        <v>1316347.3023835039</v>
      </c>
      <c r="N52" s="110">
        <v>1409511.5017088279</v>
      </c>
      <c r="O52" s="111">
        <v>1331798.0652654776</v>
      </c>
      <c r="P52" s="112">
        <v>77713.436443350278</v>
      </c>
      <c r="Q52" s="97" t="s">
        <v>155</v>
      </c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</row>
    <row r="53" spans="1:31" s="107" customFormat="1" ht="20.25" customHeight="1">
      <c r="A53" s="114" t="s">
        <v>156</v>
      </c>
      <c r="B53" s="142"/>
      <c r="C53" s="110">
        <v>150229.65500999999</v>
      </c>
      <c r="D53" s="110">
        <v>157493.09612485798</v>
      </c>
      <c r="E53" s="110">
        <v>167218.05306999999</v>
      </c>
      <c r="F53" s="110">
        <v>214246.11100427501</v>
      </c>
      <c r="G53" s="110">
        <v>230884.06114781101</v>
      </c>
      <c r="H53" s="110">
        <v>232375.76543929358</v>
      </c>
      <c r="I53" s="110">
        <v>221594.90974689909</v>
      </c>
      <c r="J53" s="110">
        <v>236307.2083466193</v>
      </c>
      <c r="K53" s="110">
        <v>229501.86924777171</v>
      </c>
      <c r="L53" s="110">
        <v>227353.34309309878</v>
      </c>
      <c r="M53" s="110">
        <v>200986.02062337071</v>
      </c>
      <c r="N53" s="110">
        <v>259805.48338125521</v>
      </c>
      <c r="O53" s="110">
        <v>182037.56940000001</v>
      </c>
      <c r="P53" s="112">
        <v>77767.913981255202</v>
      </c>
      <c r="Q53" s="97" t="s">
        <v>157</v>
      </c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</row>
    <row r="54" spans="1:31" s="107" customFormat="1" ht="20.25" customHeight="1">
      <c r="A54" s="108" t="s">
        <v>158</v>
      </c>
      <c r="B54" s="103"/>
      <c r="C54" s="110">
        <v>34877.704450000005</v>
      </c>
      <c r="D54" s="110">
        <v>34621.041530000002</v>
      </c>
      <c r="E54" s="110">
        <v>52732.940950000004</v>
      </c>
      <c r="F54" s="110">
        <v>22537.446690000001</v>
      </c>
      <c r="G54" s="110">
        <v>49295.545850000002</v>
      </c>
      <c r="H54" s="110">
        <v>30914.105199999998</v>
      </c>
      <c r="I54" s="110">
        <v>16156.92361</v>
      </c>
      <c r="J54" s="110">
        <v>23150.34547</v>
      </c>
      <c r="K54" s="110">
        <v>21085.09734</v>
      </c>
      <c r="L54" s="110">
        <v>9175.796980000001</v>
      </c>
      <c r="M54" s="110">
        <v>62099.14759</v>
      </c>
      <c r="N54" s="110">
        <v>4255.0862400000005</v>
      </c>
      <c r="O54" s="111">
        <v>22837.978210000001</v>
      </c>
      <c r="P54" s="112"/>
      <c r="Q54" s="97" t="s">
        <v>159</v>
      </c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</row>
    <row r="55" spans="1:31" s="107" customFormat="1" ht="20.25" customHeight="1">
      <c r="A55" s="108" t="s">
        <v>160</v>
      </c>
      <c r="B55" s="103"/>
      <c r="C55" s="110">
        <v>20235.837</v>
      </c>
      <c r="D55" s="110">
        <v>20235.837</v>
      </c>
      <c r="E55" s="110">
        <v>20235.837</v>
      </c>
      <c r="F55" s="110">
        <v>20235.837</v>
      </c>
      <c r="G55" s="110">
        <v>20235.837</v>
      </c>
      <c r="H55" s="110">
        <v>20235.837</v>
      </c>
      <c r="I55" s="110">
        <v>20235.837</v>
      </c>
      <c r="J55" s="110">
        <v>20235.837</v>
      </c>
      <c r="K55" s="110">
        <v>20235.837</v>
      </c>
      <c r="L55" s="110">
        <v>20235.837</v>
      </c>
      <c r="M55" s="110">
        <v>20235.837</v>
      </c>
      <c r="N55" s="110">
        <v>19475.455999999998</v>
      </c>
      <c r="O55" s="111">
        <v>20235.837</v>
      </c>
      <c r="P55" s="112">
        <v>-760.38100000000122</v>
      </c>
      <c r="Q55" s="97" t="s">
        <v>161</v>
      </c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</row>
    <row r="56" spans="1:31" s="107" customFormat="1" ht="20.25" customHeight="1">
      <c r="A56" s="117" t="s">
        <v>162</v>
      </c>
      <c r="B56" s="143"/>
      <c r="C56" s="110">
        <v>0</v>
      </c>
      <c r="D56" s="110">
        <v>0</v>
      </c>
      <c r="E56" s="110">
        <v>0</v>
      </c>
      <c r="F56" s="110">
        <v>0</v>
      </c>
      <c r="G56" s="110">
        <v>0</v>
      </c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8">
        <v>0</v>
      </c>
      <c r="P56" s="112">
        <v>0</v>
      </c>
      <c r="Q56" s="97" t="s">
        <v>163</v>
      </c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</row>
    <row r="57" spans="1:31" s="107" customFormat="1" ht="20.25" customHeight="1">
      <c r="A57" s="108" t="s">
        <v>164</v>
      </c>
      <c r="B57" s="103"/>
      <c r="C57" s="110">
        <v>0</v>
      </c>
      <c r="D57" s="110">
        <v>0</v>
      </c>
      <c r="E57" s="110">
        <v>0</v>
      </c>
      <c r="F57" s="110">
        <v>0</v>
      </c>
      <c r="G57" s="110">
        <v>0</v>
      </c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1">
        <v>0</v>
      </c>
      <c r="P57" s="112">
        <v>0</v>
      </c>
      <c r="Q57" s="97" t="s">
        <v>165</v>
      </c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</row>
    <row r="58" spans="1:31" s="107" customFormat="1" ht="20.25" customHeight="1">
      <c r="A58" s="108" t="s">
        <v>166</v>
      </c>
      <c r="B58" s="103"/>
      <c r="C58" s="110">
        <v>304696.76019094198</v>
      </c>
      <c r="D58" s="110">
        <v>304589.02962415537</v>
      </c>
      <c r="E58" s="110">
        <v>1306259.1585733914</v>
      </c>
      <c r="F58" s="110">
        <v>318399.42151156848</v>
      </c>
      <c r="G58" s="110">
        <v>377292.15670992469</v>
      </c>
      <c r="H58" s="110">
        <v>399121.79870413843</v>
      </c>
      <c r="I58" s="110">
        <v>461703.03107215941</v>
      </c>
      <c r="J58" s="110">
        <v>494170.13647851505</v>
      </c>
      <c r="K58" s="110">
        <v>487135.85042155691</v>
      </c>
      <c r="L58" s="110">
        <v>507863.46676234785</v>
      </c>
      <c r="M58" s="110">
        <v>517800.60854308301</v>
      </c>
      <c r="N58" s="110">
        <v>233164.21614126157</v>
      </c>
      <c r="O58" s="111">
        <v>220722.74663670271</v>
      </c>
      <c r="P58" s="112">
        <v>12441.46950455886</v>
      </c>
      <c r="Q58" s="97" t="s">
        <v>167</v>
      </c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</row>
    <row r="59" spans="1:31" s="107" customFormat="1" ht="20.25" customHeight="1">
      <c r="A59" s="108" t="s">
        <v>168</v>
      </c>
      <c r="B59" s="103"/>
      <c r="C59" s="110">
        <v>21110.171539999999</v>
      </c>
      <c r="D59" s="110">
        <v>23542.10282</v>
      </c>
      <c r="E59" s="110">
        <v>33345.388330000002</v>
      </c>
      <c r="F59" s="110">
        <v>53990.083020000005</v>
      </c>
      <c r="G59" s="110">
        <v>49734.979070000001</v>
      </c>
      <c r="H59" s="110">
        <v>70491.210160000002</v>
      </c>
      <c r="I59" s="110">
        <v>128362.30512999999</v>
      </c>
      <c r="J59" s="110">
        <v>139205.69081999999</v>
      </c>
      <c r="K59" s="110">
        <v>88575.237099999998</v>
      </c>
      <c r="L59" s="110">
        <v>150946.21328</v>
      </c>
      <c r="M59" s="110">
        <v>165586.82625000001</v>
      </c>
      <c r="N59" s="110">
        <v>125482.91784000001</v>
      </c>
      <c r="O59" s="111">
        <v>16173.40891</v>
      </c>
      <c r="P59" s="112">
        <v>109309.50893000001</v>
      </c>
      <c r="Q59" s="97" t="s">
        <v>169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</row>
    <row r="60" spans="1:31" s="107" customFormat="1" ht="20.25" customHeight="1">
      <c r="A60" s="108" t="s">
        <v>170</v>
      </c>
      <c r="B60" s="103"/>
      <c r="C60" s="110">
        <v>163655.486943856</v>
      </c>
      <c r="D60" s="110">
        <v>161024.5307656622</v>
      </c>
      <c r="E60" s="110">
        <v>169497.49898545601</v>
      </c>
      <c r="F60" s="110">
        <v>168915.32462706251</v>
      </c>
      <c r="G60" s="110">
        <v>174030.74793817301</v>
      </c>
      <c r="H60" s="110">
        <v>173612.78802516698</v>
      </c>
      <c r="I60" s="110">
        <v>181080.52774918001</v>
      </c>
      <c r="J60" s="110">
        <v>180345.86039981997</v>
      </c>
      <c r="K60" s="110">
        <v>180963.08726693902</v>
      </c>
      <c r="L60" s="110">
        <v>181446.17140607603</v>
      </c>
      <c r="M60" s="110">
        <v>181668.44048346451</v>
      </c>
      <c r="N60" s="110">
        <v>176235.16636148118</v>
      </c>
      <c r="O60" s="111">
        <v>157244.94028567249</v>
      </c>
      <c r="P60" s="112"/>
      <c r="Q60" s="97" t="s">
        <v>171</v>
      </c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</row>
    <row r="61" spans="1:31" s="107" customFormat="1" ht="20.25" customHeight="1">
      <c r="A61" s="108" t="s">
        <v>172</v>
      </c>
      <c r="B61" s="103"/>
      <c r="C61" s="110">
        <v>567840.95475386421</v>
      </c>
      <c r="D61" s="110">
        <v>618175.16983812675</v>
      </c>
      <c r="E61" s="110">
        <v>604252.48425820644</v>
      </c>
      <c r="F61" s="110">
        <v>673104.15546696261</v>
      </c>
      <c r="G61" s="110">
        <v>591600.02572887356</v>
      </c>
      <c r="H61" s="110">
        <v>726537.81958284439</v>
      </c>
      <c r="I61" s="110">
        <v>620003.00242886902</v>
      </c>
      <c r="J61" s="110">
        <v>694655.3649649492</v>
      </c>
      <c r="K61" s="110">
        <v>681408.01550144958</v>
      </c>
      <c r="L61" s="110">
        <v>680279.09259415104</v>
      </c>
      <c r="M61" s="110">
        <v>713417.92854232108</v>
      </c>
      <c r="N61" s="110">
        <v>792083.45782583579</v>
      </c>
      <c r="O61" s="111">
        <v>727505.42171343253</v>
      </c>
      <c r="P61" s="112">
        <v>64578.036112403264</v>
      </c>
      <c r="Q61" s="97" t="s">
        <v>173</v>
      </c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</row>
    <row r="62" spans="1:31" s="107" customFormat="1" ht="20.25" customHeight="1" thickBot="1">
      <c r="A62" s="140"/>
      <c r="B62" s="103" t="s">
        <v>174</v>
      </c>
      <c r="C62" s="159">
        <v>3100001.4082001583</v>
      </c>
      <c r="D62" s="159">
        <v>3270569.8987921188</v>
      </c>
      <c r="E62" s="159">
        <v>4311344.9144109925</v>
      </c>
      <c r="F62" s="159">
        <v>4226397.5195773905</v>
      </c>
      <c r="G62" s="159">
        <v>4069382.2649398209</v>
      </c>
      <c r="H62" s="159">
        <v>3763004.7166382819</v>
      </c>
      <c r="I62" s="159">
        <v>3896443.3274575341</v>
      </c>
      <c r="J62" s="159">
        <v>3863916.7410711478</v>
      </c>
      <c r="K62" s="159">
        <v>3735467.1814374393</v>
      </c>
      <c r="L62" s="159">
        <v>4047343.6276940275</v>
      </c>
      <c r="M62" s="159">
        <v>3932591.8827402443</v>
      </c>
      <c r="N62" s="159">
        <v>3699200.7324436856</v>
      </c>
      <c r="O62" s="123">
        <v>4389165.6502074674</v>
      </c>
      <c r="P62" s="112">
        <v>-689964.91776378173</v>
      </c>
      <c r="Q62" s="97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</row>
    <row r="63" spans="1:31" s="107" customFormat="1" ht="20.25" customHeight="1" thickTop="1">
      <c r="A63" s="144" t="s">
        <v>175</v>
      </c>
      <c r="B63" s="103"/>
      <c r="C63" s="189">
        <v>0</v>
      </c>
      <c r="D63" s="189">
        <v>0</v>
      </c>
      <c r="E63" s="189">
        <v>0</v>
      </c>
      <c r="F63" s="189">
        <v>0</v>
      </c>
      <c r="G63" s="189">
        <v>0</v>
      </c>
      <c r="H63" s="189">
        <v>0</v>
      </c>
      <c r="I63" s="189">
        <v>0</v>
      </c>
      <c r="J63" s="189">
        <v>0</v>
      </c>
      <c r="K63" s="189">
        <v>0</v>
      </c>
      <c r="L63" s="189">
        <v>0</v>
      </c>
      <c r="M63" s="189">
        <v>0</v>
      </c>
      <c r="N63" s="189">
        <v>0</v>
      </c>
      <c r="O63" s="145">
        <v>0</v>
      </c>
      <c r="P63" s="112"/>
      <c r="Q63" s="97" t="s">
        <v>176</v>
      </c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</row>
    <row r="64" spans="1:31" ht="20.25" customHeight="1">
      <c r="A64" s="140" t="s">
        <v>177</v>
      </c>
      <c r="B64" s="103"/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1">
        <v>0</v>
      </c>
      <c r="P64" s="112">
        <v>0</v>
      </c>
      <c r="Q64" s="97" t="s">
        <v>178</v>
      </c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</row>
    <row r="65" spans="1:31" s="107" customFormat="1" ht="20.25" customHeight="1">
      <c r="A65" s="140" t="s">
        <v>179</v>
      </c>
      <c r="B65" s="103"/>
      <c r="C65" s="110">
        <v>0</v>
      </c>
      <c r="D65" s="110">
        <v>0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1">
        <v>0</v>
      </c>
      <c r="P65" s="112">
        <v>0</v>
      </c>
      <c r="Q65" s="97" t="s">
        <v>180</v>
      </c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</row>
    <row r="66" spans="1:31" s="107" customFormat="1" ht="20.25" customHeight="1">
      <c r="A66" s="146" t="s">
        <v>181</v>
      </c>
      <c r="B66" s="103"/>
      <c r="C66" s="110">
        <v>219491.65442888599</v>
      </c>
      <c r="D66" s="110">
        <v>214215.544850006</v>
      </c>
      <c r="E66" s="110">
        <v>217739.8211702735</v>
      </c>
      <c r="F66" s="110">
        <v>181223.95399188751</v>
      </c>
      <c r="G66" s="110">
        <v>179625.713256413</v>
      </c>
      <c r="H66" s="110">
        <v>184227.4056687605</v>
      </c>
      <c r="I66" s="110">
        <v>189785.05515653198</v>
      </c>
      <c r="J66" s="110">
        <v>187346.905019453</v>
      </c>
      <c r="K66" s="110">
        <v>187880.03492690102</v>
      </c>
      <c r="L66" s="110">
        <v>148652.85553889899</v>
      </c>
      <c r="M66" s="110">
        <v>145610.16677763552</v>
      </c>
      <c r="N66" s="110">
        <v>144703.73565865599</v>
      </c>
      <c r="O66" s="111">
        <v>220229.48537780749</v>
      </c>
      <c r="P66" s="112">
        <v>-75525.749719151499</v>
      </c>
      <c r="Q66" s="97" t="s">
        <v>182</v>
      </c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</row>
    <row r="67" spans="1:31" s="107" customFormat="1" ht="20.25" customHeight="1">
      <c r="A67" s="140" t="s">
        <v>183</v>
      </c>
      <c r="B67" s="103"/>
      <c r="C67" s="110">
        <v>564107.75530999992</v>
      </c>
      <c r="D67" s="110">
        <v>567436.63500999997</v>
      </c>
      <c r="E67" s="110">
        <v>570765.51471000002</v>
      </c>
      <c r="F67" s="110">
        <v>572098.26106999989</v>
      </c>
      <c r="G67" s="110">
        <v>575427.14076999994</v>
      </c>
      <c r="H67" s="110">
        <v>578756.02046999987</v>
      </c>
      <c r="I67" s="110">
        <v>582084.90017000004</v>
      </c>
      <c r="J67" s="110">
        <v>585413.77987000009</v>
      </c>
      <c r="K67" s="110">
        <v>588742.65957000002</v>
      </c>
      <c r="L67" s="110">
        <v>592071.53926999995</v>
      </c>
      <c r="M67" s="110">
        <v>594355.52331000008</v>
      </c>
      <c r="N67" s="110">
        <v>521530.08679999999</v>
      </c>
      <c r="O67" s="111">
        <v>560778.87560999999</v>
      </c>
      <c r="P67" s="112">
        <v>-39248.788809999998</v>
      </c>
      <c r="Q67" s="97" t="s">
        <v>184</v>
      </c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</row>
    <row r="68" spans="1:31" s="107" customFormat="1" ht="20.25" customHeight="1">
      <c r="A68" s="140" t="s">
        <v>185</v>
      </c>
      <c r="B68" s="103"/>
      <c r="C68" s="110">
        <v>1173233.7705034099</v>
      </c>
      <c r="D68" s="110">
        <v>1151672.1645517063</v>
      </c>
      <c r="E68" s="110">
        <v>1161478.5979017101</v>
      </c>
      <c r="F68" s="110">
        <v>1151326.8966851998</v>
      </c>
      <c r="G68" s="110">
        <v>1189703.7281145859</v>
      </c>
      <c r="H68" s="110">
        <v>1184078.8181787105</v>
      </c>
      <c r="I68" s="110">
        <v>1238166.829254014</v>
      </c>
      <c r="J68" s="110">
        <v>1212906.742310832</v>
      </c>
      <c r="K68" s="110">
        <v>1215491.0812540371</v>
      </c>
      <c r="L68" s="110">
        <v>1217969.639212152</v>
      </c>
      <c r="M68" s="110">
        <v>1205671.9758150692</v>
      </c>
      <c r="N68" s="110">
        <v>1183365.3692013656</v>
      </c>
      <c r="O68" s="111">
        <v>1178058.5910891553</v>
      </c>
      <c r="P68" s="112"/>
      <c r="Q68" s="97" t="s">
        <v>186</v>
      </c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</row>
    <row r="69" spans="1:31" s="107" customFormat="1" ht="20.25" customHeight="1">
      <c r="A69" s="140"/>
      <c r="B69" s="103"/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1">
        <v>0</v>
      </c>
      <c r="P69" s="112"/>
      <c r="Q69" s="97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</row>
    <row r="70" spans="1:31" s="107" customFormat="1" ht="20.25" customHeight="1">
      <c r="A70" s="140" t="s">
        <v>187</v>
      </c>
      <c r="B70" s="103"/>
      <c r="C70" s="110">
        <v>508463.41795162181</v>
      </c>
      <c r="D70" s="110">
        <v>493516.31389879802</v>
      </c>
      <c r="E70" s="110">
        <v>491810.19992742297</v>
      </c>
      <c r="F70" s="110">
        <v>480842.18132810539</v>
      </c>
      <c r="G70" s="110">
        <v>480151.27330856788</v>
      </c>
      <c r="H70" s="110">
        <v>435016.29184647708</v>
      </c>
      <c r="I70" s="110">
        <v>448759.19893193577</v>
      </c>
      <c r="J70" s="110">
        <v>428980.30192073208</v>
      </c>
      <c r="K70" s="110">
        <v>429554.62426186528</v>
      </c>
      <c r="L70" s="110">
        <v>441052.89640703885</v>
      </c>
      <c r="M70" s="110">
        <v>423783.20456560038</v>
      </c>
      <c r="N70" s="110">
        <v>569815.41772139247</v>
      </c>
      <c r="O70" s="111">
        <v>514136.59045013034</v>
      </c>
      <c r="P70" s="112">
        <v>55678.827271262126</v>
      </c>
      <c r="Q70" s="97" t="s">
        <v>188</v>
      </c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</row>
    <row r="71" spans="1:31" s="107" customFormat="1" ht="20.25" customHeight="1" thickBot="1">
      <c r="A71" s="147"/>
      <c r="B71" s="103" t="s">
        <v>189</v>
      </c>
      <c r="C71" s="159">
        <v>5565298.0063940762</v>
      </c>
      <c r="D71" s="159">
        <v>5697410.557102629</v>
      </c>
      <c r="E71" s="159">
        <v>6753139.048120399</v>
      </c>
      <c r="F71" s="159">
        <v>6611888.8126525832</v>
      </c>
      <c r="G71" s="159">
        <v>6494290.120389387</v>
      </c>
      <c r="H71" s="159">
        <v>6145083.2528022304</v>
      </c>
      <c r="I71" s="159">
        <v>6355239.3109700158</v>
      </c>
      <c r="J71" s="159">
        <v>6278564.4701921651</v>
      </c>
      <c r="K71" s="159">
        <v>6157135.5814502425</v>
      </c>
      <c r="L71" s="159">
        <v>6447090.5581221171</v>
      </c>
      <c r="M71" s="159">
        <v>6302012.7532085488</v>
      </c>
      <c r="N71" s="159">
        <v>6118615.3418250997</v>
      </c>
      <c r="O71" s="123">
        <v>6862369.19273456</v>
      </c>
      <c r="P71" s="112">
        <v>-743753.85090946034</v>
      </c>
      <c r="Q71" s="97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</row>
    <row r="72" spans="1:31" s="107" customFormat="1" ht="20.25" customHeight="1" thickTop="1">
      <c r="A72" s="148" t="s">
        <v>190</v>
      </c>
      <c r="B72" s="109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1">
        <v>0</v>
      </c>
      <c r="P72" s="112">
        <v>0</v>
      </c>
      <c r="Q72" s="97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</row>
    <row r="73" spans="1:31" s="107" customFormat="1" ht="20.25" customHeight="1">
      <c r="A73" s="108" t="s">
        <v>191</v>
      </c>
      <c r="B73" s="109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1">
        <v>0</v>
      </c>
      <c r="P73" s="112">
        <v>0</v>
      </c>
      <c r="Q73" s="97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</row>
    <row r="74" spans="1:31" s="107" customFormat="1" ht="20.25" customHeight="1">
      <c r="A74" s="114" t="s">
        <v>192</v>
      </c>
      <c r="B74" s="115"/>
      <c r="C74" s="110">
        <v>2462811.5999899996</v>
      </c>
      <c r="D74" s="110">
        <v>2462811.5999899996</v>
      </c>
      <c r="E74" s="110">
        <v>2462811.5999899996</v>
      </c>
      <c r="F74" s="110">
        <v>2462811.5999899996</v>
      </c>
      <c r="G74" s="110">
        <v>2462811.5999899996</v>
      </c>
      <c r="H74" s="110">
        <v>2462811.5999899996</v>
      </c>
      <c r="I74" s="110">
        <v>2462811.5999899996</v>
      </c>
      <c r="J74" s="110">
        <v>2462811.5999899996</v>
      </c>
      <c r="K74" s="110">
        <v>2462811.5999899996</v>
      </c>
      <c r="L74" s="110">
        <v>2462811.5999899996</v>
      </c>
      <c r="M74" s="110">
        <v>2462811.5999899996</v>
      </c>
      <c r="N74" s="110">
        <v>2462811.5999899996</v>
      </c>
      <c r="O74" s="110">
        <v>2462811.5999899996</v>
      </c>
      <c r="P74" s="112">
        <v>0</v>
      </c>
      <c r="Q74" s="97" t="s">
        <v>193</v>
      </c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</row>
    <row r="75" spans="1:31" s="107" customFormat="1" ht="20.25" customHeight="1">
      <c r="A75" s="114" t="s">
        <v>194</v>
      </c>
      <c r="B75" s="115"/>
      <c r="C75" s="110">
        <v>17177166.930149999</v>
      </c>
      <c r="D75" s="110">
        <v>17177166.930149999</v>
      </c>
      <c r="E75" s="110">
        <v>17177166.930149999</v>
      </c>
      <c r="F75" s="110">
        <v>17177166.930149999</v>
      </c>
      <c r="G75" s="110">
        <v>17177166.930149999</v>
      </c>
      <c r="H75" s="110">
        <v>17177166.930149999</v>
      </c>
      <c r="I75" s="110">
        <v>17177166.930149999</v>
      </c>
      <c r="J75" s="110">
        <v>17177166.930149999</v>
      </c>
      <c r="K75" s="110">
        <v>17177166.930149999</v>
      </c>
      <c r="L75" s="110">
        <v>17336080.29865</v>
      </c>
      <c r="M75" s="110">
        <v>17336080.29865</v>
      </c>
      <c r="N75" s="110">
        <v>17336080.29865</v>
      </c>
      <c r="O75" s="110">
        <v>17177166.930149999</v>
      </c>
      <c r="P75" s="112">
        <v>158913.36850000173</v>
      </c>
      <c r="Q75" s="97" t="s">
        <v>195</v>
      </c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</row>
    <row r="76" spans="1:31" s="107" customFormat="1" ht="20.25" customHeight="1">
      <c r="A76" s="108" t="s">
        <v>196</v>
      </c>
      <c r="B76" s="109"/>
      <c r="C76" s="110">
        <v>67130.174843009911</v>
      </c>
      <c r="D76" s="110">
        <v>63672.834048965007</v>
      </c>
      <c r="E76" s="110">
        <v>65949.663262110116</v>
      </c>
      <c r="F76" s="110">
        <v>65541.892206850913</v>
      </c>
      <c r="G76" s="110">
        <v>64813.730353672116</v>
      </c>
      <c r="H76" s="110">
        <v>68852.361292685004</v>
      </c>
      <c r="I76" s="110">
        <v>73988.753701562207</v>
      </c>
      <c r="J76" s="110">
        <v>73186.495291636515</v>
      </c>
      <c r="K76" s="110">
        <v>75381.364671540796</v>
      </c>
      <c r="L76" s="110">
        <v>135770.76415798211</v>
      </c>
      <c r="M76" s="110">
        <v>127587.18530655382</v>
      </c>
      <c r="N76" s="110">
        <v>130731.82641933652</v>
      </c>
      <c r="O76" s="111">
        <v>67172.937068415704</v>
      </c>
      <c r="P76" s="112">
        <v>63558.889350920814</v>
      </c>
      <c r="Q76" s="97" t="s">
        <v>197</v>
      </c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</row>
    <row r="77" spans="1:31" s="107" customFormat="1" ht="20.25" customHeight="1">
      <c r="A77" s="108" t="s">
        <v>198</v>
      </c>
      <c r="B77" s="109"/>
      <c r="C77" s="110">
        <v>538175.655519019</v>
      </c>
      <c r="D77" s="110">
        <v>387490.69044475065</v>
      </c>
      <c r="E77" s="110">
        <v>401251.18233706692</v>
      </c>
      <c r="F77" s="110">
        <v>305810.84370228398</v>
      </c>
      <c r="G77" s="110">
        <v>326978.70512996014</v>
      </c>
      <c r="H77" s="110">
        <v>310938.88462474628</v>
      </c>
      <c r="I77" s="110">
        <v>529501.02161633328</v>
      </c>
      <c r="J77" s="110">
        <v>304460.9456828984</v>
      </c>
      <c r="K77" s="110">
        <v>268758.03256710502</v>
      </c>
      <c r="L77" s="110">
        <v>489348.39183120203</v>
      </c>
      <c r="M77" s="110">
        <v>239726.93175578211</v>
      </c>
      <c r="N77" s="110">
        <v>145270.41451029849</v>
      </c>
      <c r="O77" s="111">
        <v>576348.66727135458</v>
      </c>
      <c r="P77" s="112">
        <v>-431078.25276105606</v>
      </c>
      <c r="Q77" s="97" t="s">
        <v>199</v>
      </c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</row>
    <row r="78" spans="1:31" s="107" customFormat="1" ht="20.25" customHeight="1">
      <c r="A78" s="119" t="s">
        <v>200</v>
      </c>
      <c r="B78" s="120"/>
      <c r="C78" s="110">
        <v>-429285.98627000005</v>
      </c>
      <c r="D78" s="110">
        <v>-428325.5601</v>
      </c>
      <c r="E78" s="110">
        <v>-428978.92203000002</v>
      </c>
      <c r="F78" s="110">
        <v>-428774.75710000005</v>
      </c>
      <c r="G78" s="110">
        <v>-428433.20502000005</v>
      </c>
      <c r="H78" s="110">
        <v>-429445.68924000004</v>
      </c>
      <c r="I78" s="110">
        <v>-430787.09386000002</v>
      </c>
      <c r="J78" s="110">
        <v>-430153.93186000001</v>
      </c>
      <c r="K78" s="110">
        <v>-430242.33986000001</v>
      </c>
      <c r="L78" s="110">
        <v>-429624.11086000002</v>
      </c>
      <c r="M78" s="110">
        <v>-428897.07186000003</v>
      </c>
      <c r="N78" s="110">
        <v>-428534.56786000001</v>
      </c>
      <c r="O78" s="111">
        <v>-429404.16686</v>
      </c>
      <c r="P78" s="112">
        <v>869.59899999998743</v>
      </c>
      <c r="Q78" s="97" t="s">
        <v>201</v>
      </c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</row>
    <row r="79" spans="1:31" s="107" customFormat="1" ht="20.25" customHeight="1">
      <c r="A79" s="119" t="s">
        <v>202</v>
      </c>
      <c r="B79" s="120"/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1">
        <v>0</v>
      </c>
      <c r="P79" s="112">
        <v>0</v>
      </c>
      <c r="Q79" s="97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</row>
    <row r="80" spans="1:31" s="107" customFormat="1" ht="20.25" customHeight="1">
      <c r="A80" s="114"/>
      <c r="B80" s="115" t="s">
        <v>203</v>
      </c>
      <c r="C80" s="110">
        <v>246281.16</v>
      </c>
      <c r="D80" s="110">
        <v>246281.16</v>
      </c>
      <c r="E80" s="110">
        <v>246281.16</v>
      </c>
      <c r="F80" s="110">
        <v>246281.16</v>
      </c>
      <c r="G80" s="110">
        <v>246281.16</v>
      </c>
      <c r="H80" s="110">
        <v>246281.16</v>
      </c>
      <c r="I80" s="110">
        <v>246281.16</v>
      </c>
      <c r="J80" s="110">
        <v>246281.16</v>
      </c>
      <c r="K80" s="110">
        <v>246281.16</v>
      </c>
      <c r="L80" s="110">
        <v>246281.16</v>
      </c>
      <c r="M80" s="110">
        <v>246281.16</v>
      </c>
      <c r="N80" s="110">
        <v>246281.16</v>
      </c>
      <c r="O80" s="110">
        <v>246281.16</v>
      </c>
      <c r="P80" s="112">
        <v>0</v>
      </c>
      <c r="Q80" s="97" t="s">
        <v>204</v>
      </c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</row>
    <row r="81" spans="1:31" s="107" customFormat="1" ht="20.25" customHeight="1">
      <c r="A81" s="108"/>
      <c r="B81" s="109" t="s">
        <v>205</v>
      </c>
      <c r="C81" s="110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1">
        <v>0</v>
      </c>
      <c r="P81" s="112">
        <v>0</v>
      </c>
      <c r="Q81" s="97" t="s">
        <v>206</v>
      </c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</row>
    <row r="82" spans="1:31" s="107" customFormat="1" ht="20.25" customHeight="1">
      <c r="A82" s="119" t="s">
        <v>207</v>
      </c>
      <c r="B82" s="120"/>
      <c r="C82" s="110">
        <v>7422863.8454510272</v>
      </c>
      <c r="D82" s="110">
        <v>7422346.4636073019</v>
      </c>
      <c r="E82" s="110">
        <v>6495976.5499628671</v>
      </c>
      <c r="F82" s="110">
        <v>6698428.4220348084</v>
      </c>
      <c r="G82" s="110">
        <v>6840530.2168813786</v>
      </c>
      <c r="H82" s="110">
        <v>7053836.7405197602</v>
      </c>
      <c r="I82" s="110">
        <v>7278959.4976484869</v>
      </c>
      <c r="J82" s="110">
        <v>7386117.0366184385</v>
      </c>
      <c r="K82" s="110">
        <v>7646385.0312068537</v>
      </c>
      <c r="L82" s="110">
        <v>7865300.7688271347</v>
      </c>
      <c r="M82" s="110">
        <v>7937647.1400737269</v>
      </c>
      <c r="N82" s="110">
        <v>7814630.2130967695</v>
      </c>
      <c r="O82" s="111">
        <v>7437759.6345971664</v>
      </c>
      <c r="P82" s="112">
        <v>376870.57849960309</v>
      </c>
      <c r="Q82" s="97" t="s">
        <v>208</v>
      </c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</row>
    <row r="83" spans="1:31" s="107" customFormat="1" ht="20.25" customHeight="1">
      <c r="A83" s="147"/>
      <c r="B83" s="103" t="s">
        <v>209</v>
      </c>
      <c r="C83" s="190">
        <v>27485143.379683055</v>
      </c>
      <c r="D83" s="190">
        <v>27331444.11814101</v>
      </c>
      <c r="E83" s="190">
        <v>26420458.163672045</v>
      </c>
      <c r="F83" s="190">
        <v>26527266.090983938</v>
      </c>
      <c r="G83" s="190">
        <v>26690149.137485009</v>
      </c>
      <c r="H83" s="190">
        <v>26890441.987337187</v>
      </c>
      <c r="I83" s="190">
        <v>27337921.869246379</v>
      </c>
      <c r="J83" s="190">
        <v>27219870.235872969</v>
      </c>
      <c r="K83" s="190">
        <v>27446541.778725497</v>
      </c>
      <c r="L83" s="190">
        <v>28105968.872596316</v>
      </c>
      <c r="M83" s="190">
        <v>27921237.243916061</v>
      </c>
      <c r="N83" s="190">
        <v>27707270.944806404</v>
      </c>
      <c r="O83" s="149">
        <v>27538136.762216933</v>
      </c>
      <c r="P83" s="112">
        <v>169134.18258947134</v>
      </c>
      <c r="Q83" s="97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</row>
    <row r="84" spans="1:31" s="107" customFormat="1" ht="20.25" customHeight="1" thickBot="1">
      <c r="A84" s="148" t="s">
        <v>210</v>
      </c>
      <c r="B84" s="150"/>
      <c r="C84" s="191">
        <v>33050441.386077132</v>
      </c>
      <c r="D84" s="191">
        <v>33028854.675243638</v>
      </c>
      <c r="E84" s="191">
        <v>33173597.211792443</v>
      </c>
      <c r="F84" s="191">
        <v>33139154.903636523</v>
      </c>
      <c r="G84" s="191">
        <v>33184439.257874396</v>
      </c>
      <c r="H84" s="191">
        <v>33035525.240139417</v>
      </c>
      <c r="I84" s="191">
        <v>33693161.180216394</v>
      </c>
      <c r="J84" s="191">
        <v>33498434.706065133</v>
      </c>
      <c r="K84" s="191">
        <v>33603677.360175744</v>
      </c>
      <c r="L84" s="191">
        <v>34553059.430718437</v>
      </c>
      <c r="M84" s="191">
        <v>34223249.997124612</v>
      </c>
      <c r="N84" s="191">
        <v>33825886.286631502</v>
      </c>
      <c r="O84" s="151">
        <v>34400505.954951495</v>
      </c>
      <c r="P84" s="112">
        <v>-574619.66831999272</v>
      </c>
      <c r="Q84" s="97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</row>
    <row r="85" spans="1:31" s="107" customFormat="1" ht="20.25" customHeight="1" thickTop="1">
      <c r="A85" s="148" t="s">
        <v>211</v>
      </c>
      <c r="B85" s="103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52"/>
      <c r="P85" s="112">
        <v>0</v>
      </c>
      <c r="Q85" s="97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</row>
    <row r="86" spans="1:31" s="107" customFormat="1" ht="20.25" customHeight="1">
      <c r="A86" s="153"/>
      <c r="B86" s="154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55"/>
      <c r="P86" s="112">
        <v>0</v>
      </c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</row>
    <row r="87" spans="1:31" s="107" customFormat="1" ht="20.25" customHeight="1"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138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</row>
    <row r="88" spans="1:31" s="107" customFormat="1" ht="20.25" customHeight="1">
      <c r="B88" s="157" t="s">
        <v>212</v>
      </c>
      <c r="C88" s="158">
        <v>0</v>
      </c>
      <c r="D88" s="158">
        <v>0</v>
      </c>
      <c r="E88" s="158">
        <v>1.2062489986419678E-5</v>
      </c>
      <c r="F88" s="158">
        <v>5.9611648321151733E-3</v>
      </c>
      <c r="G88" s="158">
        <v>1.2832880020141602E-4</v>
      </c>
      <c r="H88" s="158">
        <v>-1.1146068572998047E-4</v>
      </c>
      <c r="I88" s="158">
        <v>-1.0719150304794312E-4</v>
      </c>
      <c r="J88" s="158">
        <v>2.0965933799743652E-5</v>
      </c>
      <c r="K88" s="158">
        <v>0</v>
      </c>
      <c r="L88" s="158">
        <v>-5.4150819778442383E-5</v>
      </c>
      <c r="M88" s="158">
        <v>-1.8787384033203125E-4</v>
      </c>
      <c r="N88" s="158">
        <v>5.2243471145629883E-5</v>
      </c>
      <c r="O88" s="158">
        <v>9.9986791610717773E-6</v>
      </c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</row>
    <row r="89" spans="1:31" s="107" customFormat="1" ht="20.25" customHeight="1">
      <c r="B89" s="160" t="s">
        <v>213</v>
      </c>
      <c r="C89" s="161">
        <v>140450.76413999998</v>
      </c>
      <c r="D89" s="161">
        <v>140450.76413999998</v>
      </c>
      <c r="E89" s="161">
        <v>140450.76413999998</v>
      </c>
      <c r="F89" s="161">
        <v>140450.76413999998</v>
      </c>
      <c r="G89" s="161">
        <v>140450.76413999998</v>
      </c>
      <c r="H89" s="161">
        <v>140450.76413999998</v>
      </c>
      <c r="I89" s="161">
        <v>140450.76413999998</v>
      </c>
      <c r="J89" s="161">
        <v>140450.76413999998</v>
      </c>
      <c r="K89" s="161">
        <v>140450.76413999998</v>
      </c>
      <c r="L89" s="161">
        <v>140450.76413999998</v>
      </c>
      <c r="M89" s="161">
        <v>140450.76413999998</v>
      </c>
      <c r="N89" s="162">
        <v>140450.76413999998</v>
      </c>
      <c r="O89" s="163"/>
    </row>
    <row r="90" spans="1:31" s="107" customFormat="1" ht="20.25" customHeight="1">
      <c r="B90" s="160" t="s">
        <v>214</v>
      </c>
      <c r="C90" s="161">
        <v>135980.61970991819</v>
      </c>
      <c r="D90" s="161">
        <v>131767.64195820742</v>
      </c>
      <c r="E90" s="161">
        <v>143394.13466129074</v>
      </c>
      <c r="F90" s="161">
        <v>122231.81663622949</v>
      </c>
      <c r="G90" s="161">
        <v>156565.10665266373</v>
      </c>
      <c r="H90" s="161">
        <v>148028.81224869887</v>
      </c>
      <c r="I90" s="161">
        <v>137388.03991011603</v>
      </c>
      <c r="J90" s="161">
        <v>181376.66318622563</v>
      </c>
      <c r="K90" s="161">
        <v>173018.84259939424</v>
      </c>
      <c r="L90" s="161">
        <v>208412.05751188367</v>
      </c>
      <c r="M90" s="161">
        <v>220430.63931550758</v>
      </c>
      <c r="N90" s="162">
        <v>166509.17089806611</v>
      </c>
      <c r="O90" s="163"/>
    </row>
    <row r="91" spans="1:31" s="107" customFormat="1" ht="20.25" customHeight="1"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64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</row>
    <row r="92" spans="1:31" s="96" customFormat="1" ht="20.25" customHeight="1" outlineLevel="1">
      <c r="A92" s="86"/>
      <c r="B92" s="165" t="s">
        <v>215</v>
      </c>
      <c r="C92" s="166" t="s">
        <v>69</v>
      </c>
      <c r="D92" s="166" t="s">
        <v>70</v>
      </c>
      <c r="E92" s="166" t="s">
        <v>71</v>
      </c>
      <c r="F92" s="166" t="s">
        <v>72</v>
      </c>
      <c r="G92" s="166" t="s">
        <v>73</v>
      </c>
      <c r="H92" s="166" t="s">
        <v>74</v>
      </c>
      <c r="I92" s="166" t="s">
        <v>75</v>
      </c>
      <c r="J92" s="166" t="s">
        <v>76</v>
      </c>
      <c r="K92" s="166" t="s">
        <v>77</v>
      </c>
      <c r="L92" s="166" t="s">
        <v>78</v>
      </c>
      <c r="M92" s="166" t="s">
        <v>79</v>
      </c>
      <c r="N92" s="166" t="s">
        <v>80</v>
      </c>
      <c r="O92" s="167">
        <v>2022</v>
      </c>
      <c r="P92" s="167" t="s">
        <v>1</v>
      </c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spans="1:31" s="107" customFormat="1" ht="20.25" customHeight="1" outlineLevel="1">
      <c r="A93" s="86"/>
      <c r="B93" s="168" t="s">
        <v>216</v>
      </c>
      <c r="C93" s="199">
        <v>24673461.181667447</v>
      </c>
      <c r="D93" s="199">
        <v>24673461.181667447</v>
      </c>
      <c r="E93" s="169">
        <v>24673461.181667447</v>
      </c>
      <c r="F93" s="169">
        <v>24673461.181667447</v>
      </c>
      <c r="G93" s="169">
        <v>24673461.181667447</v>
      </c>
      <c r="H93" s="169">
        <v>24673461.181667447</v>
      </c>
      <c r="I93" s="169">
        <v>24673461.181667447</v>
      </c>
      <c r="J93" s="169">
        <v>24903050.525334112</v>
      </c>
      <c r="K93" s="169">
        <v>24903050.525334112</v>
      </c>
      <c r="L93" s="169">
        <v>24903050.525334112</v>
      </c>
      <c r="M93" s="169">
        <v>24903050.525334112</v>
      </c>
      <c r="N93" s="169">
        <v>24903050.525334112</v>
      </c>
      <c r="O93" s="111">
        <v>24769123.408195227</v>
      </c>
      <c r="P93" s="111">
        <v>23857820.539669342</v>
      </c>
      <c r="Q93" s="112">
        <v>1045229.98566477</v>
      </c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</row>
    <row r="94" spans="1:31" s="107" customFormat="1" ht="20.25" customHeight="1" outlineLevel="1">
      <c r="A94" s="86"/>
      <c r="B94" s="168" t="s">
        <v>217</v>
      </c>
      <c r="C94" s="199">
        <v>1115617.33042</v>
      </c>
      <c r="D94" s="199">
        <v>1113408.7546399999</v>
      </c>
      <c r="E94" s="169">
        <v>1110574.9028999999</v>
      </c>
      <c r="F94" s="169">
        <v>1107653.8788399999</v>
      </c>
      <c r="G94" s="169">
        <v>1104586.1448599999</v>
      </c>
      <c r="H94" s="169">
        <v>1101672.88374</v>
      </c>
      <c r="I94" s="169">
        <v>1098678.43465</v>
      </c>
      <c r="J94" s="169">
        <v>1096149.55244</v>
      </c>
      <c r="K94" s="169">
        <v>1093672.9755899999</v>
      </c>
      <c r="L94" s="169">
        <v>1090970.9385499998</v>
      </c>
      <c r="M94" s="169">
        <v>1088182.0836400001</v>
      </c>
      <c r="N94" s="169">
        <v>1085307.2224099999</v>
      </c>
      <c r="O94" s="111">
        <v>1100539.5918899998</v>
      </c>
      <c r="P94" s="111">
        <v>1118618.12473</v>
      </c>
      <c r="Q94" s="112">
        <v>-33310.90232000011</v>
      </c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</row>
    <row r="95" spans="1:31" s="107" customFormat="1" ht="20.25" customHeight="1" outlineLevel="1">
      <c r="A95" s="86"/>
      <c r="B95" s="168" t="s">
        <v>218</v>
      </c>
      <c r="C95" s="199">
        <v>8057359.4866987886</v>
      </c>
      <c r="D95" s="199">
        <v>8264023.1960274801</v>
      </c>
      <c r="E95" s="201">
        <v>8429802.8288016133</v>
      </c>
      <c r="F95" s="201">
        <v>8573730.4429430701</v>
      </c>
      <c r="G95" s="201">
        <v>8670146.6011801399</v>
      </c>
      <c r="H95" s="201">
        <v>8630855.483214546</v>
      </c>
      <c r="I95" s="201">
        <v>9099867.1950715315</v>
      </c>
      <c r="J95" s="201">
        <v>9180739.2798644789</v>
      </c>
      <c r="K95" s="201">
        <v>9441656.8538271841</v>
      </c>
      <c r="L95" s="201">
        <v>10272771.312443383</v>
      </c>
      <c r="M95" s="201">
        <v>10263499.715480356</v>
      </c>
      <c r="N95" s="201">
        <v>10076136.22731645</v>
      </c>
      <c r="O95" s="111">
        <v>9080049.0519057531</v>
      </c>
      <c r="P95" s="111">
        <v>9288877.0221072994</v>
      </c>
      <c r="Q95" s="112">
        <v>787259.20520915091</v>
      </c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</row>
    <row r="96" spans="1:31" s="107" customFormat="1" ht="20.25" customHeight="1" outlineLevel="1">
      <c r="A96" s="86"/>
      <c r="B96" s="168" t="s">
        <v>219</v>
      </c>
      <c r="C96" s="199">
        <v>1630228.225315392</v>
      </c>
      <c r="D96" s="199">
        <v>1612195.5785604073</v>
      </c>
      <c r="E96" s="169">
        <v>1661771.6901046815</v>
      </c>
      <c r="F96" s="169">
        <v>1659349.4783639875</v>
      </c>
      <c r="G96" s="169">
        <v>1707506.4053609269</v>
      </c>
      <c r="H96" s="169">
        <v>1721221.9008233547</v>
      </c>
      <c r="I96" s="169">
        <v>1807683.499881078</v>
      </c>
      <c r="J96" s="169">
        <v>1793331.033782037</v>
      </c>
      <c r="K96" s="169">
        <v>1811335.3838332291</v>
      </c>
      <c r="L96" s="169">
        <v>1817374.2693053212</v>
      </c>
      <c r="M96" s="169">
        <v>1805082.5500177757</v>
      </c>
      <c r="N96" s="169">
        <v>1789609.9557044639</v>
      </c>
      <c r="O96" s="111">
        <v>1734724.1642543878</v>
      </c>
      <c r="P96" s="111">
        <v>1648988.8437160896</v>
      </c>
      <c r="Q96" s="112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</row>
    <row r="97" spans="1:31" s="107" customFormat="1" ht="20.25" customHeight="1" outlineLevel="1">
      <c r="A97" s="86"/>
      <c r="B97" s="168" t="s">
        <v>220</v>
      </c>
      <c r="C97" s="199">
        <v>716162.02758880006</v>
      </c>
      <c r="D97" s="199">
        <v>717752.83757652191</v>
      </c>
      <c r="E97" s="169">
        <v>749516.43190927187</v>
      </c>
      <c r="F97" s="169">
        <v>752198.51155078446</v>
      </c>
      <c r="G97" s="169">
        <v>765248.47942299547</v>
      </c>
      <c r="H97" s="169">
        <v>788248.33333470649</v>
      </c>
      <c r="I97" s="169">
        <v>805118.63266638841</v>
      </c>
      <c r="J97" s="169">
        <v>826128.31942774996</v>
      </c>
      <c r="K97" s="169">
        <v>818157.46685516997</v>
      </c>
      <c r="L97" s="169">
        <v>831067.67430639314</v>
      </c>
      <c r="M97" s="169">
        <v>833418.21350368392</v>
      </c>
      <c r="N97" s="169">
        <v>832591.73056507623</v>
      </c>
      <c r="O97" s="111">
        <v>786300.7215589619</v>
      </c>
      <c r="P97" s="111">
        <v>680709.9872188</v>
      </c>
      <c r="Q97" s="112">
        <v>151881.74334627623</v>
      </c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</row>
    <row r="98" spans="1:31" ht="19.5" customHeight="1" outlineLevel="1">
      <c r="A98" s="86"/>
      <c r="B98" s="168" t="s">
        <v>221</v>
      </c>
      <c r="C98" s="199">
        <v>4862088.1899999995</v>
      </c>
      <c r="D98" s="199">
        <v>4862088.1899999995</v>
      </c>
      <c r="E98" s="169">
        <v>4862088.1899999995</v>
      </c>
      <c r="F98" s="169">
        <v>4862088.1899999995</v>
      </c>
      <c r="G98" s="169">
        <v>4862088.1899999995</v>
      </c>
      <c r="H98" s="169">
        <v>4862088.1899999995</v>
      </c>
      <c r="I98" s="169">
        <v>4862088.1899999995</v>
      </c>
      <c r="J98" s="169">
        <v>4862088.1899999995</v>
      </c>
      <c r="K98" s="169">
        <v>4862088.1899999995</v>
      </c>
      <c r="L98" s="169">
        <v>4862088.1899999995</v>
      </c>
      <c r="M98" s="169">
        <v>4862088.1899999995</v>
      </c>
      <c r="N98" s="169">
        <v>4862088.1899999995</v>
      </c>
      <c r="O98" s="170">
        <v>4862088.1899999985</v>
      </c>
      <c r="P98" s="111">
        <v>4890240</v>
      </c>
      <c r="Q98" s="112">
        <v>-28151.810000000522</v>
      </c>
    </row>
    <row r="99" spans="1:31" ht="20.25" customHeight="1" outlineLevel="1" thickBot="1">
      <c r="A99" s="86"/>
      <c r="B99" s="171" t="s">
        <v>222</v>
      </c>
      <c r="C99" s="172">
        <v>41054916.441690423</v>
      </c>
      <c r="D99" s="172">
        <v>41242929.738471851</v>
      </c>
      <c r="E99" s="172">
        <v>41487215.225383006</v>
      </c>
      <c r="F99" s="172">
        <v>41628481.683365285</v>
      </c>
      <c r="G99" s="172">
        <v>41783037.002491504</v>
      </c>
      <c r="H99" s="172">
        <v>41777547.972780056</v>
      </c>
      <c r="I99" s="172">
        <v>42346897.133936442</v>
      </c>
      <c r="J99" s="172">
        <v>42661486.900848374</v>
      </c>
      <c r="K99" s="172">
        <v>42929961.395439692</v>
      </c>
      <c r="L99" s="172">
        <v>43777322.9099392</v>
      </c>
      <c r="M99" s="172">
        <v>43755321.277975924</v>
      </c>
      <c r="N99" s="172">
        <v>43548783.851330109</v>
      </c>
      <c r="O99" s="172">
        <v>42332825.127804324</v>
      </c>
      <c r="P99" s="172">
        <v>41485254.517441534</v>
      </c>
      <c r="Q99" s="112">
        <v>2063529.3338885754</v>
      </c>
    </row>
    <row r="100" spans="1:31" s="107" customFormat="1" ht="20.25" customHeight="1" outlineLevel="1" thickTop="1">
      <c r="B100" s="160" t="s">
        <v>223</v>
      </c>
      <c r="C100" s="173">
        <v>-430338.07575111091</v>
      </c>
      <c r="D100" s="173">
        <v>188013.29678142816</v>
      </c>
      <c r="E100" s="173">
        <v>244285.48691115528</v>
      </c>
      <c r="F100" s="173">
        <v>141266.45798227936</v>
      </c>
      <c r="G100" s="173">
        <v>154555.31912621856</v>
      </c>
      <c r="H100" s="173">
        <v>175408.61427539587</v>
      </c>
      <c r="I100" s="173">
        <v>569349.16115638614</v>
      </c>
      <c r="J100" s="173">
        <v>314589.76691193134</v>
      </c>
      <c r="K100" s="173">
        <v>268474.49459131807</v>
      </c>
      <c r="L100" s="173">
        <v>847361.51449950784</v>
      </c>
      <c r="M100" s="173">
        <v>-22001.631963275373</v>
      </c>
      <c r="N100" s="173">
        <v>-206537.42664581537</v>
      </c>
      <c r="O100" s="174"/>
      <c r="P100" s="174">
        <v>2063529.3338885754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</row>
    <row r="101" spans="1:31" ht="20.25" customHeight="1" outlineLevel="1">
      <c r="C101" s="175">
        <v>0</v>
      </c>
      <c r="D101" s="175">
        <v>0</v>
      </c>
      <c r="E101" s="175">
        <v>0</v>
      </c>
      <c r="F101" s="175">
        <v>0</v>
      </c>
      <c r="G101" s="175">
        <v>0</v>
      </c>
      <c r="H101" s="175">
        <v>0</v>
      </c>
      <c r="I101" s="175">
        <v>0</v>
      </c>
      <c r="J101" s="175">
        <v>0</v>
      </c>
      <c r="K101" s="175">
        <v>0</v>
      </c>
      <c r="L101" s="175">
        <v>0</v>
      </c>
      <c r="M101" s="175">
        <v>0</v>
      </c>
      <c r="N101" s="175">
        <v>0</v>
      </c>
      <c r="O101" s="175">
        <v>0</v>
      </c>
      <c r="P101" s="107"/>
    </row>
    <row r="102" spans="1:31" s="87" customFormat="1" ht="20.25" customHeight="1">
      <c r="A102" s="107"/>
      <c r="B102" s="176" t="s">
        <v>224</v>
      </c>
      <c r="C102" s="177">
        <v>-0.25979999918490648</v>
      </c>
      <c r="D102" s="177">
        <v>3.2596290111541748E-9</v>
      </c>
      <c r="E102" s="177">
        <v>-1763.8634466329822</v>
      </c>
      <c r="F102" s="177">
        <v>-1020.3785037103225</v>
      </c>
      <c r="G102" s="177">
        <v>-14996.935745447874</v>
      </c>
      <c r="H102" s="177">
        <v>-19308.806343885139</v>
      </c>
      <c r="I102" s="177">
        <v>-36083.194751766277</v>
      </c>
      <c r="J102" s="177">
        <v>-33055.81892251852</v>
      </c>
      <c r="K102" s="177">
        <v>-48824.509033356095</v>
      </c>
      <c r="L102" s="177">
        <v>-42026.72209619591</v>
      </c>
      <c r="M102" s="177">
        <v>-49883.295694791945</v>
      </c>
      <c r="N102" s="177">
        <v>-13068.686585627962</v>
      </c>
      <c r="O102" s="86"/>
      <c r="P102" s="86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</row>
    <row r="103" spans="1:31" ht="20.25" customHeight="1">
      <c r="C103" s="178">
        <v>0</v>
      </c>
      <c r="D103" s="178">
        <v>0</v>
      </c>
      <c r="E103" s="178">
        <v>0</v>
      </c>
      <c r="F103" s="178">
        <v>0</v>
      </c>
      <c r="G103" s="178">
        <v>0</v>
      </c>
      <c r="H103" s="178">
        <v>0</v>
      </c>
      <c r="I103" s="178">
        <v>0</v>
      </c>
      <c r="J103" s="178">
        <v>0</v>
      </c>
      <c r="K103" s="178">
        <v>0</v>
      </c>
      <c r="L103" s="178">
        <v>0</v>
      </c>
      <c r="M103" s="178">
        <v>0</v>
      </c>
      <c r="N103" s="178">
        <v>0</v>
      </c>
    </row>
    <row r="104" spans="1:31" ht="20.25" hidden="1" customHeight="1" outlineLevel="1" collapsed="1">
      <c r="B104" s="179" t="s">
        <v>225</v>
      </c>
      <c r="C104" s="179">
        <v>12839123.926100368</v>
      </c>
      <c r="D104" s="179">
        <v>13103213.183989016</v>
      </c>
      <c r="E104" s="179">
        <v>13678090.741942327</v>
      </c>
      <c r="F104" s="179">
        <v>13866780.670160094</v>
      </c>
      <c r="G104" s="179">
        <v>13888014.940136669</v>
      </c>
      <c r="H104" s="179">
        <v>12486789.201173782</v>
      </c>
      <c r="I104" s="179">
        <v>14011841.997997392</v>
      </c>
      <c r="J104" s="179">
        <v>14113541.59145797</v>
      </c>
      <c r="K104" s="179">
        <v>14477101.47435103</v>
      </c>
      <c r="L104" s="179">
        <v>15343062.470749686</v>
      </c>
      <c r="M104" s="179">
        <v>15240741.451742209</v>
      </c>
      <c r="N104" s="179">
        <v>15354335.061860058</v>
      </c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spans="1:31" ht="20.25" hidden="1" customHeight="1" outlineLevel="1">
      <c r="B105" s="169" t="s">
        <v>226</v>
      </c>
      <c r="C105" s="169">
        <v>-4596772.59191</v>
      </c>
      <c r="D105" s="169">
        <v>-4668498.0109700002</v>
      </c>
      <c r="E105" s="169">
        <v>-5057968.0822700001</v>
      </c>
      <c r="F105" s="169">
        <v>-5109932.2342299996</v>
      </c>
      <c r="G105" s="169">
        <v>-4972795.1069799997</v>
      </c>
      <c r="H105" s="169">
        <v>-4420215.0501800003</v>
      </c>
      <c r="I105" s="169">
        <v>-4658305.0103799999</v>
      </c>
      <c r="J105" s="169">
        <v>-4604373.6636399999</v>
      </c>
      <c r="K105" s="169">
        <v>-4724836.3988799993</v>
      </c>
      <c r="L105" s="169">
        <v>-4734576.4543099999</v>
      </c>
      <c r="M105" s="169">
        <v>-4632277.19551</v>
      </c>
      <c r="N105" s="169">
        <v>-5004424.5083099995</v>
      </c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spans="1:31" ht="20.25" hidden="1" customHeight="1" outlineLevel="1">
      <c r="B106" s="180" t="s">
        <v>227</v>
      </c>
      <c r="C106" s="180">
        <v>8242351.3341903677</v>
      </c>
      <c r="D106" s="180">
        <v>8434715.1730190162</v>
      </c>
      <c r="E106" s="180">
        <v>8620122.6596723273</v>
      </c>
      <c r="F106" s="180">
        <v>8756848.4359300956</v>
      </c>
      <c r="G106" s="180">
        <v>8915219.8331566695</v>
      </c>
      <c r="H106" s="180">
        <v>8066574.1509937821</v>
      </c>
      <c r="I106" s="180">
        <v>9353536.9876173921</v>
      </c>
      <c r="J106" s="180">
        <v>9509167.9278179705</v>
      </c>
      <c r="K106" s="180">
        <v>9752265.0754710305</v>
      </c>
      <c r="L106" s="180">
        <v>10608486.016439686</v>
      </c>
      <c r="M106" s="180">
        <v>10608464.25623221</v>
      </c>
      <c r="N106" s="180">
        <v>10349910.553550059</v>
      </c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spans="1:31" ht="20.25" hidden="1" customHeight="1" outlineLevel="1">
      <c r="B107" s="169" t="s">
        <v>228</v>
      </c>
      <c r="C107" s="169">
        <v>-3263.0196199999191</v>
      </c>
      <c r="D107" s="169">
        <v>-3263.0196199994534</v>
      </c>
      <c r="E107" s="169">
        <v>-2824.1645638117634</v>
      </c>
      <c r="F107" s="169">
        <v>-5754.0084432252279</v>
      </c>
      <c r="G107" s="169">
        <v>-5869.8917280527567</v>
      </c>
      <c r="H107" s="169">
        <v>-8064.3773339368236</v>
      </c>
      <c r="I107" s="169">
        <v>-1207.5987092545597</v>
      </c>
      <c r="J107" s="169">
        <v>-4865.8541323737272</v>
      </c>
      <c r="K107" s="169">
        <v>-5841.0239299589894</v>
      </c>
      <c r="L107" s="169">
        <v>-7687.9461864429886</v>
      </c>
      <c r="M107" s="169">
        <v>-18097.513622207942</v>
      </c>
      <c r="N107" s="169">
        <v>-17504.252035249763</v>
      </c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spans="1:31" ht="20.25" hidden="1" customHeight="1" outlineLevel="1">
      <c r="B108" s="169"/>
      <c r="C108" s="169">
        <v>8239088.3145703673</v>
      </c>
      <c r="D108" s="169">
        <v>8431452.1533990167</v>
      </c>
      <c r="E108" s="169">
        <v>8617298.495108515</v>
      </c>
      <c r="F108" s="169">
        <v>8751094.4274868704</v>
      </c>
      <c r="G108" s="169">
        <v>8909349.9414286166</v>
      </c>
      <c r="H108" s="169">
        <v>8058509.7736598449</v>
      </c>
      <c r="I108" s="169">
        <v>9352329.3889081366</v>
      </c>
      <c r="J108" s="169">
        <v>9504302.0736855976</v>
      </c>
      <c r="K108" s="169">
        <v>9746424.0515410714</v>
      </c>
      <c r="L108" s="169">
        <v>10600798.070253242</v>
      </c>
      <c r="M108" s="169">
        <v>10590366.742610002</v>
      </c>
      <c r="N108" s="169">
        <v>10332406.30151481</v>
      </c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spans="1:31" ht="20.25" hidden="1" customHeight="1" outlineLevel="1">
      <c r="B109" s="180" t="s">
        <v>224</v>
      </c>
      <c r="C109" s="180">
        <v>-135980.359909919</v>
      </c>
      <c r="D109" s="180">
        <v>-131767.64195821068</v>
      </c>
      <c r="E109" s="180">
        <v>-141630.27121465775</v>
      </c>
      <c r="F109" s="180">
        <v>-121211.43813251916</v>
      </c>
      <c r="G109" s="180">
        <v>-141568.17090721586</v>
      </c>
      <c r="H109" s="180">
        <v>-138877.14419751833</v>
      </c>
      <c r="I109" s="180">
        <v>-101304.84515834975</v>
      </c>
      <c r="J109" s="180">
        <v>-148320.84426370711</v>
      </c>
      <c r="K109" s="180">
        <v>-124194.33356603814</v>
      </c>
      <c r="L109" s="180">
        <v>-166385.33541568776</v>
      </c>
      <c r="M109" s="180">
        <v>-170547.34362071563</v>
      </c>
      <c r="N109" s="180">
        <v>-153440.48431243814</v>
      </c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spans="1:31" ht="20.25" hidden="1" customHeight="1" outlineLevel="1">
      <c r="B110" s="169"/>
      <c r="C110" s="169">
        <v>8103107.9546604482</v>
      </c>
      <c r="D110" s="169">
        <v>8299684.5114408061</v>
      </c>
      <c r="E110" s="169">
        <v>8475668.2238938566</v>
      </c>
      <c r="F110" s="169">
        <v>8629882.9893543515</v>
      </c>
      <c r="G110" s="169">
        <v>8767781.7705214005</v>
      </c>
      <c r="H110" s="169">
        <v>7919632.6294623269</v>
      </c>
      <c r="I110" s="169">
        <v>9251024.5437497869</v>
      </c>
      <c r="J110" s="169">
        <v>9355981.2294218913</v>
      </c>
      <c r="K110" s="169">
        <v>9622229.7179750334</v>
      </c>
      <c r="L110" s="169">
        <v>10434412.734837554</v>
      </c>
      <c r="M110" s="169">
        <v>10419819.398989286</v>
      </c>
      <c r="N110" s="169">
        <v>10178965.817202372</v>
      </c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spans="1:31" ht="20.25" hidden="1" customHeight="1" outlineLevel="1">
      <c r="B111" s="181"/>
      <c r="C111" s="182">
        <v>-45748.467961659655</v>
      </c>
      <c r="D111" s="182">
        <v>-35661.315413326025</v>
      </c>
      <c r="E111" s="182">
        <v>-45865.395092243329</v>
      </c>
      <c r="F111" s="182">
        <v>-56152.546411281452</v>
      </c>
      <c r="G111" s="182">
        <v>-97635.169341260567</v>
      </c>
      <c r="H111" s="182">
        <v>-49949.706986115314</v>
      </c>
      <c r="I111" s="182">
        <v>-151157.34867825545</v>
      </c>
      <c r="J111" s="182">
        <v>-175241.94955741242</v>
      </c>
      <c r="K111" s="182">
        <v>-180572.86414784938</v>
      </c>
      <c r="L111" s="182">
        <v>-161641.42239417136</v>
      </c>
      <c r="M111" s="182">
        <v>-156319.68350893073</v>
      </c>
      <c r="N111" s="182">
        <v>-102829.58988592215</v>
      </c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spans="1:31" ht="20.25" customHeight="1" collapsed="1"/>
    <row r="116" spans="1:16" s="107" customFormat="1" ht="20.25" customHeight="1">
      <c r="A116" s="86"/>
      <c r="B116" s="165" t="s">
        <v>229</v>
      </c>
      <c r="C116" s="166" t="s">
        <v>69</v>
      </c>
      <c r="D116" s="166" t="s">
        <v>70</v>
      </c>
      <c r="E116" s="166" t="s">
        <v>71</v>
      </c>
      <c r="F116" s="166" t="s">
        <v>72</v>
      </c>
      <c r="G116" s="166" t="s">
        <v>73</v>
      </c>
      <c r="H116" s="166" t="s">
        <v>74</v>
      </c>
      <c r="I116" s="166" t="s">
        <v>75</v>
      </c>
      <c r="J116" s="166" t="s">
        <v>76</v>
      </c>
      <c r="K116" s="166" t="s">
        <v>77</v>
      </c>
      <c r="L116" s="166" t="s">
        <v>78</v>
      </c>
      <c r="M116" s="166" t="s">
        <v>79</v>
      </c>
      <c r="N116" s="166" t="s">
        <v>80</v>
      </c>
      <c r="O116" s="167">
        <v>2022</v>
      </c>
      <c r="P116" s="86"/>
    </row>
    <row r="117" spans="1:16" s="86" customFormat="1" ht="20.25" customHeight="1">
      <c r="A117" s="194" t="s">
        <v>230</v>
      </c>
      <c r="B117" s="168" t="s">
        <v>231</v>
      </c>
      <c r="C117" s="200">
        <v>826696.04080999992</v>
      </c>
      <c r="D117" s="200">
        <v>828314.93532000005</v>
      </c>
      <c r="E117" s="200">
        <v>832462.65185999998</v>
      </c>
      <c r="F117" s="200">
        <v>832387.20453999995</v>
      </c>
      <c r="G117" s="200">
        <v>874033.06010999996</v>
      </c>
      <c r="H117" s="200">
        <v>883021.4977999999</v>
      </c>
      <c r="I117" s="200">
        <v>912465.53595000005</v>
      </c>
      <c r="J117" s="200">
        <v>914252.15663999994</v>
      </c>
      <c r="K117" s="200">
        <v>919909.81121000007</v>
      </c>
      <c r="L117" s="200">
        <v>921976.90797000006</v>
      </c>
      <c r="M117" s="200">
        <v>926192.99240999995</v>
      </c>
      <c r="N117" s="200">
        <v>929676.13722999999</v>
      </c>
      <c r="O117" s="111">
        <v>883449.07765416661</v>
      </c>
    </row>
    <row r="118" spans="1:16" s="86" customFormat="1" ht="20.25" customHeight="1">
      <c r="A118" s="194" t="s">
        <v>232</v>
      </c>
      <c r="B118" s="168" t="s">
        <v>233</v>
      </c>
      <c r="C118" s="200">
        <v>582465.85320976598</v>
      </c>
      <c r="D118" s="200">
        <v>571040.69603366125</v>
      </c>
      <c r="E118" s="200">
        <v>612951.84780764999</v>
      </c>
      <c r="F118" s="200">
        <v>613009.269462</v>
      </c>
      <c r="G118" s="200">
        <v>623422.34368269995</v>
      </c>
      <c r="H118" s="200">
        <v>627639.39856664999</v>
      </c>
      <c r="I118" s="200">
        <v>682921.58992789988</v>
      </c>
      <c r="J118" s="200">
        <v>663128.51280379994</v>
      </c>
      <c r="K118" s="200">
        <v>680080.59051594988</v>
      </c>
      <c r="L118" s="200">
        <v>686207.40398449998</v>
      </c>
      <c r="M118" s="200">
        <v>667328.79391619633</v>
      </c>
      <c r="N118" s="200">
        <v>649694.46881849016</v>
      </c>
      <c r="O118" s="111">
        <v>638324.23072743858</v>
      </c>
    </row>
    <row r="119" spans="1:16" s="86" customFormat="1" ht="20.25" customHeight="1">
      <c r="A119" s="194" t="s">
        <v>234</v>
      </c>
      <c r="B119" s="168" t="s">
        <v>235</v>
      </c>
      <c r="C119" s="200">
        <v>25239.013428826001</v>
      </c>
      <c r="D119" s="200">
        <v>24745.716257746</v>
      </c>
      <c r="E119" s="200">
        <v>27341.389854531499</v>
      </c>
      <c r="F119" s="200">
        <v>27177.791223237498</v>
      </c>
      <c r="G119" s="200">
        <v>26937.527356977</v>
      </c>
      <c r="H119" s="200">
        <v>27256.1570254545</v>
      </c>
      <c r="I119" s="200">
        <v>27958.460954427999</v>
      </c>
      <c r="J119" s="200">
        <v>27547.467135736999</v>
      </c>
      <c r="K119" s="200">
        <v>27564.745473529001</v>
      </c>
      <c r="L119" s="200">
        <v>27438.902967071001</v>
      </c>
      <c r="M119" s="200">
        <v>26897.223572829498</v>
      </c>
      <c r="N119" s="200">
        <v>27201.320256824001</v>
      </c>
      <c r="O119" s="111">
        <v>26942.142958932589</v>
      </c>
    </row>
    <row r="120" spans="1:16" s="86" customFormat="1" ht="20.25" customHeight="1">
      <c r="A120" s="194" t="s">
        <v>236</v>
      </c>
      <c r="B120" s="168" t="s">
        <v>237</v>
      </c>
      <c r="C120" s="200">
        <v>193147.14428859999</v>
      </c>
      <c r="D120" s="200">
        <v>185456.9851055</v>
      </c>
      <c r="E120" s="200">
        <v>183906.9270388</v>
      </c>
      <c r="F120" s="200">
        <v>181241.3200494</v>
      </c>
      <c r="G120" s="200">
        <v>176091.66164619999</v>
      </c>
      <c r="H120" s="200">
        <v>176217.2812046</v>
      </c>
      <c r="I120" s="200">
        <v>177191.05464779999</v>
      </c>
      <c r="J120" s="200">
        <v>181324.00867879999</v>
      </c>
      <c r="K120" s="200">
        <v>176716.08728780001</v>
      </c>
      <c r="L120" s="200">
        <v>174614.46038859998</v>
      </c>
      <c r="M120" s="200">
        <v>176253.5887046</v>
      </c>
      <c r="N120" s="200">
        <v>174655.37775700001</v>
      </c>
      <c r="O120" s="111">
        <v>179734.65806647498</v>
      </c>
    </row>
    <row r="121" spans="1:16" s="86" customFormat="1" ht="20.25" customHeight="1">
      <c r="A121" s="194" t="s">
        <v>238</v>
      </c>
      <c r="B121" s="168" t="s">
        <v>239</v>
      </c>
      <c r="C121" s="200">
        <v>2404.6180482</v>
      </c>
      <c r="D121" s="200">
        <v>2361.6903134999998</v>
      </c>
      <c r="E121" s="200">
        <v>4653.3180137000008</v>
      </c>
      <c r="F121" s="200">
        <v>4622.4843093500003</v>
      </c>
      <c r="G121" s="200">
        <v>6110.4037850500008</v>
      </c>
      <c r="H121" s="200">
        <v>6098.1574466499997</v>
      </c>
      <c r="I121" s="200">
        <v>6157.4496209500003</v>
      </c>
      <c r="J121" s="200">
        <v>6089.4797436999997</v>
      </c>
      <c r="K121" s="200">
        <v>6074.74056595</v>
      </c>
      <c r="L121" s="200">
        <v>6147.1852151500007</v>
      </c>
      <c r="M121" s="200">
        <v>6080.9022941499989</v>
      </c>
      <c r="N121" s="200">
        <v>6053.6025221500004</v>
      </c>
      <c r="O121" s="111">
        <v>5237.8359898749995</v>
      </c>
    </row>
    <row r="122" spans="1:16" s="86" customFormat="1" ht="20.25" customHeight="1">
      <c r="A122" s="107"/>
      <c r="B122" s="168" t="s">
        <v>240</v>
      </c>
      <c r="C122" s="111">
        <v>131.55553</v>
      </c>
      <c r="D122" s="111">
        <v>131.55553</v>
      </c>
      <c r="E122" s="111">
        <v>131.55553</v>
      </c>
      <c r="F122" s="111">
        <v>131.55553</v>
      </c>
      <c r="G122" s="111">
        <v>131.55553</v>
      </c>
      <c r="H122" s="111">
        <v>131.55553</v>
      </c>
      <c r="I122" s="111">
        <v>131.55553</v>
      </c>
      <c r="J122" s="111">
        <v>131.55553</v>
      </c>
      <c r="K122" s="111">
        <v>131.55553</v>
      </c>
      <c r="L122" s="111">
        <v>131.55553</v>
      </c>
      <c r="M122" s="111">
        <v>1471.19587</v>
      </c>
      <c r="N122" s="111">
        <v>1471.19587</v>
      </c>
      <c r="O122" s="111">
        <v>354.8289200000001</v>
      </c>
    </row>
    <row r="123" spans="1:16" s="86" customFormat="1" ht="20.25" customHeight="1">
      <c r="A123" s="107"/>
      <c r="B123" s="168" t="s">
        <v>241</v>
      </c>
      <c r="C123" s="111">
        <v>144</v>
      </c>
      <c r="D123" s="111">
        <v>144</v>
      </c>
      <c r="E123" s="111">
        <v>324</v>
      </c>
      <c r="F123" s="111">
        <v>779.85325000000012</v>
      </c>
      <c r="G123" s="111">
        <v>779.85325000000012</v>
      </c>
      <c r="H123" s="111">
        <v>857.85325000000012</v>
      </c>
      <c r="I123" s="111">
        <v>857.85325000000012</v>
      </c>
      <c r="J123" s="111">
        <v>857.85325000000012</v>
      </c>
      <c r="K123" s="111">
        <v>857.85325000000012</v>
      </c>
      <c r="L123" s="111">
        <v>857.85325000000012</v>
      </c>
      <c r="M123" s="111">
        <v>857.85325000000012</v>
      </c>
      <c r="N123" s="111">
        <v>857.85325000000012</v>
      </c>
      <c r="O123" s="111">
        <v>681.38993750000009</v>
      </c>
    </row>
    <row r="124" spans="1:16" s="86" customFormat="1" ht="20.25" customHeight="1" thickBot="1">
      <c r="B124" s="171" t="s">
        <v>134</v>
      </c>
      <c r="C124" s="172">
        <v>1630228.2253153916</v>
      </c>
      <c r="D124" s="172">
        <v>1612195.5785604075</v>
      </c>
      <c r="E124" s="172">
        <v>1661771.6901046815</v>
      </c>
      <c r="F124" s="172">
        <v>1659349.4783639873</v>
      </c>
      <c r="G124" s="172">
        <v>1707506.4053609266</v>
      </c>
      <c r="H124" s="172">
        <v>1721221.9008233543</v>
      </c>
      <c r="I124" s="172">
        <v>1807683.499881078</v>
      </c>
      <c r="J124" s="172">
        <v>1793331.0337820367</v>
      </c>
      <c r="K124" s="172">
        <v>1811335.3838332288</v>
      </c>
      <c r="L124" s="172">
        <v>1817374.2693053209</v>
      </c>
      <c r="M124" s="172">
        <v>1805082.5500177757</v>
      </c>
      <c r="N124" s="172">
        <v>1789609.9557044639</v>
      </c>
      <c r="O124" s="172">
        <v>1734724.1642543878</v>
      </c>
    </row>
    <row r="125" spans="1:16" s="86" customFormat="1" ht="20.25" customHeight="1" thickTop="1">
      <c r="A125" s="107"/>
      <c r="B125" s="107"/>
      <c r="C125" s="175">
        <v>0</v>
      </c>
      <c r="D125" s="175">
        <v>0</v>
      </c>
      <c r="E125" s="175">
        <v>0</v>
      </c>
      <c r="F125" s="175">
        <v>0</v>
      </c>
      <c r="G125" s="175">
        <v>0</v>
      </c>
      <c r="H125" s="175">
        <v>0</v>
      </c>
      <c r="I125" s="175">
        <v>0</v>
      </c>
      <c r="J125" s="175">
        <v>0</v>
      </c>
      <c r="K125" s="175">
        <v>0</v>
      </c>
      <c r="L125" s="175">
        <v>0</v>
      </c>
      <c r="M125" s="175">
        <v>0</v>
      </c>
      <c r="N125" s="175">
        <v>0</v>
      </c>
      <c r="O125" s="87"/>
    </row>
    <row r="126" spans="1:16" s="86" customFormat="1" ht="20.25" customHeight="1">
      <c r="A126" s="107"/>
      <c r="B126" s="165" t="s">
        <v>242</v>
      </c>
      <c r="C126" s="166" t="s">
        <v>69</v>
      </c>
      <c r="D126" s="166" t="s">
        <v>70</v>
      </c>
      <c r="E126" s="166" t="s">
        <v>71</v>
      </c>
      <c r="F126" s="166" t="s">
        <v>72</v>
      </c>
      <c r="G126" s="166" t="s">
        <v>73</v>
      </c>
      <c r="H126" s="166" t="s">
        <v>74</v>
      </c>
      <c r="I126" s="166" t="s">
        <v>75</v>
      </c>
      <c r="J126" s="166" t="s">
        <v>76</v>
      </c>
      <c r="K126" s="166" t="s">
        <v>77</v>
      </c>
      <c r="L126" s="166" t="s">
        <v>78</v>
      </c>
      <c r="M126" s="166" t="s">
        <v>79</v>
      </c>
      <c r="N126" s="166" t="s">
        <v>80</v>
      </c>
      <c r="O126" s="167">
        <v>2022</v>
      </c>
    </row>
    <row r="127" spans="1:16" s="86" customFormat="1" ht="20.25" customHeight="1">
      <c r="A127" s="107"/>
      <c r="B127" s="168" t="s">
        <v>231</v>
      </c>
      <c r="C127" s="111">
        <v>4829.8972599999997</v>
      </c>
      <c r="D127" s="111">
        <v>4375.3465399999995</v>
      </c>
      <c r="E127" s="111">
        <v>5204.9631599999993</v>
      </c>
      <c r="F127" s="111">
        <v>4720.4752600000002</v>
      </c>
      <c r="G127" s="111">
        <v>6064.9492900000005</v>
      </c>
      <c r="H127" s="111">
        <v>5514.9415399999998</v>
      </c>
      <c r="I127" s="111">
        <v>6737.0920700000006</v>
      </c>
      <c r="J127" s="111">
        <v>5969.5627500000001</v>
      </c>
      <c r="K127" s="111">
        <v>6019.2395899999992</v>
      </c>
      <c r="L127" s="111">
        <v>6006.6562400000003</v>
      </c>
      <c r="M127" s="111">
        <v>5594.2162099999996</v>
      </c>
      <c r="N127" s="111">
        <v>5995.6259200000004</v>
      </c>
      <c r="O127" s="111">
        <v>67032.965830000001</v>
      </c>
    </row>
    <row r="128" spans="1:16" s="86" customFormat="1" ht="20.25" customHeight="1">
      <c r="A128" s="107"/>
      <c r="B128" s="168" t="s">
        <v>233</v>
      </c>
      <c r="C128" s="111">
        <v>4967.9911804000003</v>
      </c>
      <c r="D128" s="111">
        <v>4498.4009230000001</v>
      </c>
      <c r="E128" s="111">
        <v>4985.5658913999996</v>
      </c>
      <c r="F128" s="111">
        <v>4685.5585993500008</v>
      </c>
      <c r="G128" s="111">
        <v>4857.8638660999995</v>
      </c>
      <c r="H128" s="111">
        <v>4668.3799566500002</v>
      </c>
      <c r="I128" s="111">
        <v>4987.9240859000001</v>
      </c>
      <c r="J128" s="111">
        <v>4804.9627813999996</v>
      </c>
      <c r="K128" s="111">
        <v>4608.1239059499994</v>
      </c>
      <c r="L128" s="111">
        <v>4962.0198583000001</v>
      </c>
      <c r="M128" s="111">
        <v>4642.4130441500001</v>
      </c>
      <c r="N128" s="111">
        <v>4714.9003222999991</v>
      </c>
      <c r="O128" s="111">
        <v>57384.104414900001</v>
      </c>
    </row>
    <row r="129" spans="1:15" s="86" customFormat="1" ht="20.25" customHeight="1">
      <c r="A129" s="107"/>
      <c r="B129" s="168" t="s">
        <v>235</v>
      </c>
      <c r="C129" s="111">
        <v>1995.4809073600002</v>
      </c>
      <c r="D129" s="111">
        <v>1761.3745043759998</v>
      </c>
      <c r="E129" s="111">
        <v>1963.242587558</v>
      </c>
      <c r="F129" s="111">
        <v>1964.7271326000002</v>
      </c>
      <c r="G129" s="111">
        <v>2080.783048495</v>
      </c>
      <c r="H129" s="111">
        <v>2056.8565474499997</v>
      </c>
      <c r="I129" s="111">
        <v>2455.0474433099998</v>
      </c>
      <c r="J129" s="111">
        <v>2911.0251558999998</v>
      </c>
      <c r="K129" s="111">
        <v>2823.2403161850007</v>
      </c>
      <c r="L129" s="111">
        <v>2883.4851270500003</v>
      </c>
      <c r="M129" s="111">
        <v>2730.2016651985</v>
      </c>
      <c r="N129" s="111">
        <v>14723.205277974001</v>
      </c>
      <c r="O129" s="111">
        <v>40348.669713456504</v>
      </c>
    </row>
    <row r="130" spans="1:15" s="86" customFormat="1" ht="20.25" customHeight="1">
      <c r="A130" s="107"/>
      <c r="B130" s="168" t="s">
        <v>237</v>
      </c>
      <c r="C130" s="111">
        <v>5433.4792686919991</v>
      </c>
      <c r="D130" s="111">
        <v>4565.8309393239997</v>
      </c>
      <c r="E130" s="111">
        <v>5153.1647151774996</v>
      </c>
      <c r="F130" s="111">
        <v>4716.7496773999992</v>
      </c>
      <c r="G130" s="111">
        <v>5007.2916956949994</v>
      </c>
      <c r="H130" s="111">
        <v>5208.3107140985003</v>
      </c>
      <c r="I130" s="111">
        <v>4907.7948251499993</v>
      </c>
      <c r="J130" s="111">
        <v>4950.8660266999996</v>
      </c>
      <c r="K130" s="111">
        <v>5098.5819537069992</v>
      </c>
      <c r="L130" s="111">
        <v>4744.9384229850002</v>
      </c>
      <c r="M130" s="111">
        <v>4806.2750494315005</v>
      </c>
      <c r="N130" s="111">
        <v>6326.4764779199995</v>
      </c>
      <c r="O130" s="111">
        <v>60919.759766280498</v>
      </c>
    </row>
    <row r="131" spans="1:15" s="86" customFormat="1" ht="20.25" customHeight="1">
      <c r="A131" s="107"/>
      <c r="B131" s="168" t="s">
        <v>239</v>
      </c>
      <c r="C131" s="111">
        <v>54.337126400000002</v>
      </c>
      <c r="D131" s="111">
        <v>48.219467000000002</v>
      </c>
      <c r="E131" s="111">
        <v>53.416467400000002</v>
      </c>
      <c r="F131" s="111">
        <v>51.034028149999997</v>
      </c>
      <c r="G131" s="111">
        <v>52.936015099999999</v>
      </c>
      <c r="H131" s="111">
        <v>50.950735850000001</v>
      </c>
      <c r="I131" s="111">
        <v>53.934056900000002</v>
      </c>
      <c r="J131" s="111">
        <v>52.492127400000001</v>
      </c>
      <c r="K131" s="111">
        <v>50.47036155</v>
      </c>
      <c r="L131" s="111">
        <v>53.716305300000002</v>
      </c>
      <c r="M131" s="111">
        <v>50.596763350000003</v>
      </c>
      <c r="N131" s="111">
        <v>51.7310193</v>
      </c>
      <c r="O131" s="111">
        <v>623.83447369999988</v>
      </c>
    </row>
    <row r="132" spans="1:15" s="86" customFormat="1" ht="20.25" customHeight="1">
      <c r="A132" s="107"/>
      <c r="B132" s="168" t="s">
        <v>240</v>
      </c>
      <c r="C132" s="111">
        <v>13.14118</v>
      </c>
      <c r="D132" s="111">
        <v>11.869440000000001</v>
      </c>
      <c r="E132" s="111">
        <v>13.14118</v>
      </c>
      <c r="F132" s="111">
        <v>12.717269999999999</v>
      </c>
      <c r="G132" s="111">
        <v>10.65278</v>
      </c>
      <c r="H132" s="111">
        <v>10.301069999999999</v>
      </c>
      <c r="I132" s="111">
        <v>10.644439999999999</v>
      </c>
      <c r="J132" s="111">
        <v>10.644439999999999</v>
      </c>
      <c r="K132" s="111">
        <v>113.54462999999998</v>
      </c>
      <c r="L132" s="111">
        <v>110.62537</v>
      </c>
      <c r="M132" s="111">
        <v>150.77945</v>
      </c>
      <c r="N132" s="111">
        <v>131.66149000000001</v>
      </c>
      <c r="O132" s="111">
        <v>599.72273999999993</v>
      </c>
    </row>
    <row r="133" spans="1:15" s="86" customFormat="1" ht="20.25" customHeight="1">
      <c r="A133" s="107"/>
      <c r="B133" s="168" t="s">
        <v>241</v>
      </c>
      <c r="C133" s="111">
        <v>101.78233999999999</v>
      </c>
      <c r="D133" s="111">
        <v>91.932429999999997</v>
      </c>
      <c r="E133" s="111">
        <v>146.16595999999998</v>
      </c>
      <c r="F133" s="111">
        <v>167.13529</v>
      </c>
      <c r="G133" s="111">
        <v>121.80653</v>
      </c>
      <c r="H133" s="111">
        <v>156.55669</v>
      </c>
      <c r="I133" s="111">
        <v>128.43117999999998</v>
      </c>
      <c r="J133" s="111">
        <v>128.43117999999998</v>
      </c>
      <c r="K133" s="111">
        <v>124.28823</v>
      </c>
      <c r="L133" s="111">
        <v>135.13530999999998</v>
      </c>
      <c r="M133" s="111">
        <v>130.77609999999999</v>
      </c>
      <c r="N133" s="111">
        <v>135.13547</v>
      </c>
      <c r="O133" s="111">
        <v>1567.5767099999998</v>
      </c>
    </row>
    <row r="134" spans="1:15" s="86" customFormat="1" ht="20.25" customHeight="1" thickBot="1">
      <c r="A134" s="107"/>
      <c r="B134" s="171" t="s">
        <v>134</v>
      </c>
      <c r="C134" s="172">
        <v>17396.109262852002</v>
      </c>
      <c r="D134" s="172">
        <v>15352.9742437</v>
      </c>
      <c r="E134" s="172">
        <v>17519.659961535493</v>
      </c>
      <c r="F134" s="172">
        <v>16318.397257500001</v>
      </c>
      <c r="G134" s="172">
        <v>18196.283225390001</v>
      </c>
      <c r="H134" s="172">
        <v>17666.297254048503</v>
      </c>
      <c r="I134" s="172">
        <v>19280.868101259999</v>
      </c>
      <c r="J134" s="172">
        <v>18827.984461399999</v>
      </c>
      <c r="K134" s="172">
        <v>18837.488987391996</v>
      </c>
      <c r="L134" s="172">
        <v>18896.576633635006</v>
      </c>
      <c r="M134" s="172">
        <v>18105.258282129998</v>
      </c>
      <c r="N134" s="172">
        <v>32078.735977493998</v>
      </c>
      <c r="O134" s="172">
        <v>228476.63364833701</v>
      </c>
    </row>
    <row r="135" spans="1:15" ht="20.25" customHeight="1" thickTop="1">
      <c r="C135" s="183">
        <v>0</v>
      </c>
      <c r="D135" s="183">
        <v>0</v>
      </c>
      <c r="E135" s="183">
        <v>0</v>
      </c>
      <c r="F135" s="183">
        <v>0</v>
      </c>
      <c r="G135" s="183">
        <v>0</v>
      </c>
      <c r="H135" s="183">
        <v>0</v>
      </c>
      <c r="I135" s="183">
        <v>0</v>
      </c>
      <c r="J135" s="183">
        <v>0</v>
      </c>
      <c r="K135" s="183">
        <v>0</v>
      </c>
      <c r="L135" s="183">
        <v>0</v>
      </c>
      <c r="M135" s="183">
        <v>0</v>
      </c>
      <c r="N135" s="183">
        <v>0</v>
      </c>
      <c r="O135" s="183">
        <v>0</v>
      </c>
    </row>
    <row r="136" spans="1:15" s="86" customFormat="1" ht="20.25" customHeight="1">
      <c r="A136" s="107"/>
      <c r="B136" s="165" t="s">
        <v>243</v>
      </c>
      <c r="C136" s="166" t="s">
        <v>69</v>
      </c>
      <c r="D136" s="166" t="s">
        <v>70</v>
      </c>
      <c r="E136" s="166" t="s">
        <v>71</v>
      </c>
      <c r="F136" s="166" t="s">
        <v>72</v>
      </c>
      <c r="G136" s="166" t="s">
        <v>73</v>
      </c>
      <c r="H136" s="166" t="s">
        <v>74</v>
      </c>
      <c r="I136" s="166" t="s">
        <v>75</v>
      </c>
      <c r="J136" s="166" t="s">
        <v>76</v>
      </c>
      <c r="K136" s="166" t="s">
        <v>77</v>
      </c>
      <c r="L136" s="166" t="s">
        <v>78</v>
      </c>
      <c r="M136" s="166" t="s">
        <v>79</v>
      </c>
      <c r="N136" s="166" t="s">
        <v>80</v>
      </c>
      <c r="O136" s="167">
        <v>2022</v>
      </c>
    </row>
    <row r="137" spans="1:15" s="86" customFormat="1" ht="20.25" customHeight="1">
      <c r="A137" s="107"/>
      <c r="B137" s="168" t="s">
        <v>231</v>
      </c>
      <c r="C137" s="111">
        <v>1365.4967499999996</v>
      </c>
      <c r="D137" s="111">
        <v>1830.41227</v>
      </c>
      <c r="E137" s="111">
        <v>1401.2633799999999</v>
      </c>
      <c r="F137" s="111">
        <v>1515.4526499999997</v>
      </c>
      <c r="G137" s="111">
        <v>1475.1749199999999</v>
      </c>
      <c r="H137" s="111">
        <v>1647.4566499999996</v>
      </c>
      <c r="I137" s="111">
        <v>931.2547399999994</v>
      </c>
      <c r="J137" s="111">
        <v>2055.1400600000002</v>
      </c>
      <c r="K137" s="111">
        <v>1565.6235300000001</v>
      </c>
      <c r="L137" s="111">
        <v>1348.8218100000008</v>
      </c>
      <c r="M137" s="111">
        <v>1533.8827099999999</v>
      </c>
      <c r="N137" s="111">
        <v>1360.5983599999995</v>
      </c>
      <c r="O137" s="111">
        <v>18030.577829999998</v>
      </c>
    </row>
    <row r="138" spans="1:15" s="86" customFormat="1" ht="20.25" customHeight="1">
      <c r="A138" s="107"/>
      <c r="B138" s="168" t="s">
        <v>233</v>
      </c>
      <c r="C138" s="111">
        <v>1039.258</v>
      </c>
      <c r="D138" s="111">
        <v>924.71662800000001</v>
      </c>
      <c r="E138" s="111">
        <v>994.68622749999997</v>
      </c>
      <c r="F138" s="111">
        <v>931.57278880000001</v>
      </c>
      <c r="G138" s="111">
        <v>947.78222419999997</v>
      </c>
      <c r="H138" s="111">
        <v>906.77257754999994</v>
      </c>
      <c r="I138" s="111">
        <v>948.86611045000006</v>
      </c>
      <c r="J138" s="111">
        <v>899.98496749999993</v>
      </c>
      <c r="K138" s="111">
        <v>859.51309234999997</v>
      </c>
      <c r="L138" s="111">
        <v>906.17287775</v>
      </c>
      <c r="M138" s="111">
        <v>839.49352555000007</v>
      </c>
      <c r="N138" s="111">
        <v>833.6135485499999</v>
      </c>
      <c r="O138" s="111">
        <v>11032.432568199998</v>
      </c>
    </row>
    <row r="139" spans="1:15" s="86" customFormat="1" ht="20.25" customHeight="1">
      <c r="A139" s="107"/>
      <c r="B139" s="168" t="s">
        <v>235</v>
      </c>
      <c r="C139" s="111">
        <v>502.09820477399995</v>
      </c>
      <c r="D139" s="111">
        <v>444.8770770299999</v>
      </c>
      <c r="E139" s="111">
        <v>441.05402702499998</v>
      </c>
      <c r="F139" s="111">
        <v>483.454728725</v>
      </c>
      <c r="G139" s="111">
        <v>468.49996944999998</v>
      </c>
      <c r="H139" s="111">
        <v>491.10273904999997</v>
      </c>
      <c r="I139" s="111">
        <v>809.84839387400018</v>
      </c>
      <c r="J139" s="111">
        <v>568.44503269999996</v>
      </c>
      <c r="K139" s="111">
        <v>541.79120830499994</v>
      </c>
      <c r="L139" s="111">
        <v>707.43443661100014</v>
      </c>
      <c r="M139" s="111">
        <v>536.83880774800002</v>
      </c>
      <c r="N139" s="111">
        <v>5546.0184792399996</v>
      </c>
      <c r="O139" s="111">
        <v>11541.463104531998</v>
      </c>
    </row>
    <row r="140" spans="1:15" s="86" customFormat="1" ht="20.25" customHeight="1">
      <c r="A140" s="107"/>
      <c r="B140" s="168" t="s">
        <v>237</v>
      </c>
      <c r="C140" s="111">
        <v>67.360179510000506</v>
      </c>
      <c r="D140" s="111">
        <v>560.49185040399959</v>
      </c>
      <c r="E140" s="111">
        <v>214.31125564850083</v>
      </c>
      <c r="F140" s="111">
        <v>263.50926426250021</v>
      </c>
      <c r="G140" s="111">
        <v>171.20471210300093</v>
      </c>
      <c r="H140" s="111">
        <v>267.7254520074996</v>
      </c>
      <c r="I140" s="111">
        <v>132.64782668000069</v>
      </c>
      <c r="J140" s="111">
        <v>131.55615337100019</v>
      </c>
      <c r="K140" s="111">
        <v>192.2691543310001</v>
      </c>
      <c r="L140" s="111">
        <v>84.11347357200026</v>
      </c>
      <c r="M140" s="111">
        <v>218.5955148475002</v>
      </c>
      <c r="N140" s="111">
        <v>473.98992414000043</v>
      </c>
      <c r="O140" s="111">
        <v>2777.7747608770032</v>
      </c>
    </row>
    <row r="141" spans="1:15" s="86" customFormat="1" ht="20.25" customHeight="1">
      <c r="A141" s="107"/>
      <c r="B141" s="168" t="s">
        <v>239</v>
      </c>
      <c r="C141" s="111">
        <v>2.1852213999999957</v>
      </c>
      <c r="D141" s="111">
        <v>3.6704634999999972</v>
      </c>
      <c r="E141" s="111">
        <v>2.0931005999999961</v>
      </c>
      <c r="F141" s="111">
        <v>2.5430259999999993</v>
      </c>
      <c r="G141" s="111">
        <v>2.0252949499999957</v>
      </c>
      <c r="H141" s="111">
        <v>2.4959946499999992</v>
      </c>
      <c r="I141" s="111">
        <v>2.0309619999999962</v>
      </c>
      <c r="J141" s="111">
        <v>1.9178576999999957</v>
      </c>
      <c r="K141" s="111">
        <v>2.3878858499999991</v>
      </c>
      <c r="L141" s="111">
        <v>1.9321322999999959</v>
      </c>
      <c r="M141" s="111">
        <v>2.351426599999999</v>
      </c>
      <c r="N141" s="111">
        <v>1.7982424499999956</v>
      </c>
      <c r="O141" s="111">
        <v>27.431607999999965</v>
      </c>
    </row>
    <row r="142" spans="1:15" s="86" customFormat="1" ht="20.25" customHeight="1">
      <c r="A142" s="107"/>
      <c r="B142" s="168" t="s">
        <v>240</v>
      </c>
      <c r="C142" s="111">
        <v>-9.1188199999999995</v>
      </c>
      <c r="D142" s="111">
        <v>-7.8470800000000009</v>
      </c>
      <c r="E142" s="111">
        <v>98.586299999999994</v>
      </c>
      <c r="F142" s="111">
        <v>56.756229999999995</v>
      </c>
      <c r="G142" s="111">
        <v>58.820709999999991</v>
      </c>
      <c r="H142" s="111">
        <v>143.68036000000001</v>
      </c>
      <c r="I142" s="111">
        <v>101.08303999999998</v>
      </c>
      <c r="J142" s="111">
        <v>101.08300999999999</v>
      </c>
      <c r="K142" s="111">
        <v>-1.8171599999999839</v>
      </c>
      <c r="L142" s="111">
        <v>1.1021099999999917</v>
      </c>
      <c r="M142" s="111">
        <v>9.0491399999999942</v>
      </c>
      <c r="N142" s="111">
        <v>2.1053700000000006</v>
      </c>
      <c r="O142" s="111">
        <v>553.48320999999999</v>
      </c>
    </row>
    <row r="143" spans="1:15" s="86" customFormat="1" ht="20.25" customHeight="1">
      <c r="A143" s="107"/>
      <c r="B143" s="168" t="s">
        <v>241</v>
      </c>
      <c r="C143" s="111">
        <v>32.322760000000002</v>
      </c>
      <c r="D143" s="111">
        <v>42.172669999999997</v>
      </c>
      <c r="E143" s="111">
        <v>32.939140000000009</v>
      </c>
      <c r="F143" s="111">
        <v>37.969809999999995</v>
      </c>
      <c r="G143" s="111">
        <v>58.026690000000016</v>
      </c>
      <c r="H143" s="111">
        <v>62.276530000000008</v>
      </c>
      <c r="I143" s="111">
        <v>57.902040000000028</v>
      </c>
      <c r="J143" s="111">
        <v>57.902040000000028</v>
      </c>
      <c r="K143" s="111">
        <v>0</v>
      </c>
      <c r="L143" s="111">
        <v>0</v>
      </c>
      <c r="M143" s="111">
        <v>0</v>
      </c>
      <c r="N143" s="111">
        <v>0</v>
      </c>
      <c r="O143" s="111">
        <v>381.51168000000018</v>
      </c>
    </row>
    <row r="144" spans="1:15" s="86" customFormat="1" ht="20.25" customHeight="1" thickBot="1">
      <c r="A144" s="107"/>
      <c r="B144" s="171" t="s">
        <v>134</v>
      </c>
      <c r="C144" s="172">
        <v>2999.6022956839997</v>
      </c>
      <c r="D144" s="172">
        <v>3798.4938789339994</v>
      </c>
      <c r="E144" s="172">
        <v>3184.9334307735003</v>
      </c>
      <c r="F144" s="172">
        <v>3291.2584977875003</v>
      </c>
      <c r="G144" s="172">
        <v>3181.5345207030009</v>
      </c>
      <c r="H144" s="172">
        <v>3521.5103032574989</v>
      </c>
      <c r="I144" s="172">
        <v>2983.6331130040003</v>
      </c>
      <c r="J144" s="172">
        <v>3816.0291212709999</v>
      </c>
      <c r="K144" s="172">
        <v>3159.7677108360003</v>
      </c>
      <c r="L144" s="172">
        <v>3049.5768402330004</v>
      </c>
      <c r="M144" s="172">
        <v>3140.2111247455</v>
      </c>
      <c r="N144" s="172">
        <v>8218.1239243799992</v>
      </c>
      <c r="O144" s="172">
        <v>44344.674761609</v>
      </c>
    </row>
    <row r="145" spans="1:15" ht="20.25" customHeight="1" thickTop="1">
      <c r="C145" s="183">
        <v>0</v>
      </c>
      <c r="D145" s="183">
        <v>0</v>
      </c>
      <c r="E145" s="183">
        <v>0</v>
      </c>
      <c r="F145" s="183">
        <v>0</v>
      </c>
      <c r="G145" s="183">
        <v>0</v>
      </c>
      <c r="H145" s="183">
        <v>0</v>
      </c>
      <c r="I145" s="183">
        <v>0</v>
      </c>
      <c r="J145" s="183">
        <v>0</v>
      </c>
      <c r="K145" s="183">
        <v>0</v>
      </c>
      <c r="L145" s="183">
        <v>0</v>
      </c>
      <c r="M145" s="183">
        <v>0</v>
      </c>
      <c r="N145" s="183">
        <v>0</v>
      </c>
      <c r="O145" s="183">
        <v>0</v>
      </c>
    </row>
    <row r="146" spans="1:15" s="86" customFormat="1" ht="20.25" customHeight="1">
      <c r="A146" s="107"/>
      <c r="B146" s="165" t="s">
        <v>244</v>
      </c>
      <c r="C146" s="166" t="s">
        <v>69</v>
      </c>
      <c r="D146" s="166" t="s">
        <v>70</v>
      </c>
      <c r="E146" s="166" t="s">
        <v>71</v>
      </c>
      <c r="F146" s="166" t="s">
        <v>72</v>
      </c>
      <c r="G146" s="166" t="s">
        <v>73</v>
      </c>
      <c r="H146" s="166" t="s">
        <v>74</v>
      </c>
      <c r="I146" s="166" t="s">
        <v>75</v>
      </c>
      <c r="J146" s="166" t="s">
        <v>76</v>
      </c>
      <c r="K146" s="166" t="s">
        <v>77</v>
      </c>
      <c r="L146" s="166" t="s">
        <v>78</v>
      </c>
      <c r="M146" s="166" t="s">
        <v>79</v>
      </c>
      <c r="N146" s="166" t="s">
        <v>80</v>
      </c>
      <c r="O146" s="167">
        <v>2022</v>
      </c>
    </row>
    <row r="147" spans="1:15" s="86" customFormat="1" ht="20.25" customHeight="1">
      <c r="A147" s="107"/>
      <c r="B147" s="168" t="s">
        <v>231</v>
      </c>
      <c r="C147" s="111">
        <v>6195.39401</v>
      </c>
      <c r="D147" s="111">
        <v>6205.7588099999994</v>
      </c>
      <c r="E147" s="111">
        <v>6606.2265399999997</v>
      </c>
      <c r="F147" s="111">
        <v>6235.9279099999994</v>
      </c>
      <c r="G147" s="111">
        <v>7540.1242099999999</v>
      </c>
      <c r="H147" s="111">
        <v>7162.3981899999999</v>
      </c>
      <c r="I147" s="111">
        <v>7668.34681</v>
      </c>
      <c r="J147" s="111">
        <v>8024.7028099999998</v>
      </c>
      <c r="K147" s="111">
        <v>7584.86312</v>
      </c>
      <c r="L147" s="111">
        <v>7355.4780500000006</v>
      </c>
      <c r="M147" s="111">
        <v>7128.0989199999995</v>
      </c>
      <c r="N147" s="111">
        <v>7356.2242800000004</v>
      </c>
      <c r="O147" s="111">
        <v>85063.54366000001</v>
      </c>
    </row>
    <row r="148" spans="1:15" s="86" customFormat="1" ht="20.25" customHeight="1">
      <c r="A148" s="107"/>
      <c r="B148" s="168" t="s">
        <v>233</v>
      </c>
      <c r="C148" s="111">
        <v>6110.8522184000012</v>
      </c>
      <c r="D148" s="111">
        <v>5495.2827759999991</v>
      </c>
      <c r="E148" s="111">
        <v>6099.4882850000004</v>
      </c>
      <c r="F148" s="111">
        <v>5706.4575847999995</v>
      </c>
      <c r="G148" s="111">
        <v>5903.5669668</v>
      </c>
      <c r="H148" s="111">
        <v>5663.7885886999993</v>
      </c>
      <c r="I148" s="111">
        <v>6036.8597011499996</v>
      </c>
      <c r="J148" s="111">
        <v>5800.6997352999997</v>
      </c>
      <c r="K148" s="111">
        <v>5554.1294887499989</v>
      </c>
      <c r="L148" s="111">
        <v>5966.7357858000005</v>
      </c>
      <c r="M148" s="111">
        <v>5568.2180281499996</v>
      </c>
      <c r="N148" s="111">
        <v>5652.048538099999</v>
      </c>
      <c r="O148" s="111">
        <v>69558.127696949989</v>
      </c>
    </row>
    <row r="149" spans="1:15" s="86" customFormat="1" ht="20.25" customHeight="1">
      <c r="A149" s="107"/>
      <c r="B149" s="168" t="s">
        <v>235</v>
      </c>
      <c r="C149" s="111">
        <v>2178.6502534000001</v>
      </c>
      <c r="D149" s="111">
        <v>2129.0434344999999</v>
      </c>
      <c r="E149" s="111">
        <v>2160.9449368999999</v>
      </c>
      <c r="F149" s="111">
        <v>2282.8192484499996</v>
      </c>
      <c r="G149" s="111">
        <v>2280.3288113999997</v>
      </c>
      <c r="H149" s="111">
        <v>2329.6748311999995</v>
      </c>
      <c r="I149" s="111">
        <v>3196.3445066000004</v>
      </c>
      <c r="J149" s="111">
        <v>3155.0054435999996</v>
      </c>
      <c r="K149" s="111">
        <v>3162.9300166000003</v>
      </c>
      <c r="L149" s="111">
        <v>3286.2760942000004</v>
      </c>
      <c r="M149" s="111">
        <v>3053.2336812000003</v>
      </c>
      <c r="N149" s="111">
        <v>3034.2877002</v>
      </c>
      <c r="O149" s="111">
        <v>32249.538958249996</v>
      </c>
    </row>
    <row r="150" spans="1:15" s="86" customFormat="1" ht="20.25" customHeight="1">
      <c r="A150" s="107"/>
      <c r="B150" s="168" t="s">
        <v>237</v>
      </c>
      <c r="C150" s="111">
        <v>5498.9665024000005</v>
      </c>
      <c r="D150" s="111">
        <v>5150.3832059999995</v>
      </c>
      <c r="E150" s="111">
        <v>5340.9855936000004</v>
      </c>
      <c r="F150" s="111">
        <v>4982.4507160499998</v>
      </c>
      <c r="G150" s="111">
        <v>5171.2125736500011</v>
      </c>
      <c r="H150" s="111">
        <v>5479.8448839499997</v>
      </c>
      <c r="I150" s="111">
        <v>5034.3763493499991</v>
      </c>
      <c r="J150" s="111">
        <v>5076.5088390999999</v>
      </c>
      <c r="K150" s="111">
        <v>5298.625715350001</v>
      </c>
      <c r="L150" s="111">
        <v>4825.5283809499997</v>
      </c>
      <c r="M150" s="111">
        <v>5033.8795364500002</v>
      </c>
      <c r="N150" s="111">
        <v>4620.7601207500002</v>
      </c>
      <c r="O150" s="111">
        <v>61513.52241759999</v>
      </c>
    </row>
    <row r="151" spans="1:15" s="86" customFormat="1" ht="20.25" customHeight="1">
      <c r="A151" s="107"/>
      <c r="B151" s="168" t="s">
        <v>239</v>
      </c>
      <c r="C151" s="111">
        <v>40.241870399999996</v>
      </c>
      <c r="D151" s="111">
        <v>39.687446999999999</v>
      </c>
      <c r="E151" s="111">
        <v>39.681371400000003</v>
      </c>
      <c r="F151" s="111">
        <v>39.283145699999999</v>
      </c>
      <c r="G151" s="111">
        <v>60.8710722</v>
      </c>
      <c r="H151" s="111">
        <v>60.554742599999997</v>
      </c>
      <c r="I151" s="111">
        <v>62.086291799999998</v>
      </c>
      <c r="J151" s="111">
        <v>60.330592799999998</v>
      </c>
      <c r="K151" s="111">
        <v>59.949871799999997</v>
      </c>
      <c r="L151" s="111">
        <v>61.821156600000002</v>
      </c>
      <c r="M151" s="111">
        <v>60.109032599999999</v>
      </c>
      <c r="N151" s="111">
        <v>59.403864599999991</v>
      </c>
      <c r="O151" s="111">
        <v>644.0204594999999</v>
      </c>
    </row>
    <row r="152" spans="1:15" s="86" customFormat="1" ht="20.25" customHeight="1">
      <c r="A152" s="107"/>
      <c r="B152" s="168" t="s">
        <v>240</v>
      </c>
      <c r="C152" s="111">
        <v>4.0223599999999999</v>
      </c>
      <c r="D152" s="111">
        <v>4.0223599999999999</v>
      </c>
      <c r="E152" s="111">
        <v>111.72748</v>
      </c>
      <c r="F152" s="111">
        <v>69.473500000000001</v>
      </c>
      <c r="G152" s="111">
        <v>69.473489999999998</v>
      </c>
      <c r="H152" s="111">
        <v>153.98142999999999</v>
      </c>
      <c r="I152" s="111">
        <v>111.72748</v>
      </c>
      <c r="J152" s="111">
        <v>111.72745</v>
      </c>
      <c r="K152" s="111">
        <v>111.72747000000001</v>
      </c>
      <c r="L152" s="111">
        <v>111.72748</v>
      </c>
      <c r="M152" s="111">
        <v>159.82858999999999</v>
      </c>
      <c r="N152" s="111">
        <v>133.76686000000001</v>
      </c>
      <c r="O152" s="111">
        <v>1153.20595</v>
      </c>
    </row>
    <row r="153" spans="1:15" s="86" customFormat="1" ht="20.25" customHeight="1">
      <c r="A153" s="107"/>
      <c r="B153" s="168" t="s">
        <v>241</v>
      </c>
      <c r="C153" s="111">
        <v>134.10509999999999</v>
      </c>
      <c r="D153" s="111">
        <v>134.10509999999999</v>
      </c>
      <c r="E153" s="111">
        <v>179.10509999999999</v>
      </c>
      <c r="F153" s="111">
        <v>205.10509999999999</v>
      </c>
      <c r="G153" s="111">
        <v>179.83322000000001</v>
      </c>
      <c r="H153" s="111">
        <v>218.83322000000001</v>
      </c>
      <c r="I153" s="111">
        <v>186.33322000000001</v>
      </c>
      <c r="J153" s="111">
        <v>186.33322000000001</v>
      </c>
      <c r="K153" s="111">
        <v>186.33322000000001</v>
      </c>
      <c r="L153" s="111">
        <v>25.050799999999999</v>
      </c>
      <c r="M153" s="111">
        <v>192.82109</v>
      </c>
      <c r="N153" s="111">
        <v>193.03739999999999</v>
      </c>
      <c r="O153" s="111">
        <v>2020.9957899999997</v>
      </c>
    </row>
    <row r="154" spans="1:15" s="86" customFormat="1" ht="20.25" customHeight="1" thickBot="1">
      <c r="A154" s="107"/>
      <c r="B154" s="171" t="s">
        <v>134</v>
      </c>
      <c r="C154" s="172">
        <v>20162.232314600002</v>
      </c>
      <c r="D154" s="172">
        <v>19158.283133499997</v>
      </c>
      <c r="E154" s="172">
        <v>20538.159306900001</v>
      </c>
      <c r="F154" s="172">
        <v>19521.517204999996</v>
      </c>
      <c r="G154" s="172">
        <v>21205.41034405</v>
      </c>
      <c r="H154" s="172">
        <v>21069.075886449999</v>
      </c>
      <c r="I154" s="172">
        <v>22296.074358899998</v>
      </c>
      <c r="J154" s="172">
        <v>22415.308090799997</v>
      </c>
      <c r="K154" s="172">
        <v>21958.558902500001</v>
      </c>
      <c r="L154" s="172">
        <v>21632.617747550004</v>
      </c>
      <c r="M154" s="172">
        <v>21196.188878400004</v>
      </c>
      <c r="N154" s="172">
        <v>21049.52876365</v>
      </c>
      <c r="O154" s="172">
        <v>252202.9549323</v>
      </c>
    </row>
    <row r="155" spans="1:15" ht="20.25" customHeight="1" thickTop="1">
      <c r="C155" s="183">
        <v>0</v>
      </c>
      <c r="D155" s="183">
        <v>0</v>
      </c>
      <c r="E155" s="183">
        <v>0</v>
      </c>
      <c r="F155" s="183">
        <v>0</v>
      </c>
      <c r="G155" s="183">
        <v>0</v>
      </c>
      <c r="H155" s="183">
        <v>0</v>
      </c>
      <c r="I155" s="183">
        <v>0</v>
      </c>
      <c r="J155" s="183">
        <v>0</v>
      </c>
      <c r="K155" s="183">
        <v>0</v>
      </c>
      <c r="L155" s="183">
        <v>0</v>
      </c>
      <c r="M155" s="183">
        <v>0</v>
      </c>
      <c r="N155" s="183">
        <v>0</v>
      </c>
      <c r="O155" s="183">
        <v>0</v>
      </c>
    </row>
  </sheetData>
  <mergeCells count="4">
    <mergeCell ref="A4:B5"/>
    <mergeCell ref="C4:N4"/>
    <mergeCell ref="A47:B48"/>
    <mergeCell ref="C47:N47"/>
  </mergeCells>
  <pageMargins left="0.70866141732283472" right="0.70866141732283472" top="0.74803149606299213" bottom="0.74803149606299213" header="0.31496062992125984" footer="0.31496062992125984"/>
  <pageSetup paperSize="9" scale="20" orientation="portrait" r:id="rId1"/>
  <customProperties>
    <customPr name="EpmWorksheetKeyString_GU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AH45"/>
  <sheetViews>
    <sheetView showGridLines="0" showZeros="0" zoomScale="110" zoomScaleNormal="110" workbookViewId="0">
      <pane xSplit="2" ySplit="2" topLeftCell="C3" activePane="bottomRight" state="frozen"/>
      <selection pane="topRight" activeCell="G25" sqref="G25"/>
      <selection pane="bottomLeft" activeCell="G25" sqref="G25"/>
      <selection pane="bottomRight" activeCell="K13" sqref="K13"/>
    </sheetView>
  </sheetViews>
  <sheetFormatPr defaultColWidth="9.140625" defaultRowHeight="16.5"/>
  <cols>
    <col min="1" max="1" width="33.7109375" style="12" bestFit="1" customWidth="1"/>
    <col min="2" max="2" width="4.140625" style="19" bestFit="1" customWidth="1"/>
    <col min="3" max="3" width="6.42578125" style="12" customWidth="1"/>
    <col min="4" max="5" width="6.7109375" style="12" bestFit="1" customWidth="1"/>
    <col min="6" max="15" width="6.7109375" style="12" customWidth="1"/>
    <col min="16" max="18" width="6.7109375" style="12" bestFit="1" customWidth="1"/>
    <col min="19" max="34" width="6.7109375" style="12" customWidth="1"/>
    <col min="35" max="16384" width="9.1406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0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33</v>
      </c>
      <c r="B3" s="10"/>
      <c r="C3" s="11">
        <f>'FC (BS Act)_FC_Chain'!O83/1000</f>
        <v>20886.027935479786</v>
      </c>
      <c r="D3" s="11">
        <f>'FC (BS Act)_FC_Chain'!C83/1000</f>
        <v>20898.093247339875</v>
      </c>
      <c r="E3" s="11">
        <f>'FC (BS Act)_FC_Chain'!D83/1000</f>
        <v>20928.36350709249</v>
      </c>
      <c r="F3" s="11">
        <f>'FC (BS Act)_FC_Chain'!E83/1000</f>
        <v>20028.503793668533</v>
      </c>
      <c r="G3" s="11">
        <f>'FC (BS Act)_FC_Chain'!F83/1000</f>
        <v>20227.200398564964</v>
      </c>
      <c r="H3" s="11">
        <f>'FC (BS Act)_FC_Chain'!G83/1000</f>
        <v>20396.560503657027</v>
      </c>
      <c r="I3" s="11">
        <f>'FC (BS Act)_FC_Chain'!H83/1000</f>
        <v>20606.825883982543</v>
      </c>
      <c r="J3" s="11">
        <f>'FC (BS Act)_FC_Chain'!I83/1000</f>
        <v>20840.170173726947</v>
      </c>
      <c r="K3" s="11">
        <f>'FC (BS Act)_FC_Chain'!J83/1000</f>
        <v>20947.253126538824</v>
      </c>
      <c r="L3" s="11">
        <f>'FC (BS Act)_FC_Chain'!K83/1000</f>
        <v>21206.490663383971</v>
      </c>
      <c r="M3" s="11">
        <f>'FC (BS Act)_FC_Chain'!L83/1000</f>
        <v>21448.881038770847</v>
      </c>
      <c r="N3" s="11">
        <f>'FC (BS Act)_FC_Chain'!M83/1000</f>
        <v>21542.263124491546</v>
      </c>
      <c r="O3" s="11">
        <f>'FC (BS Act)_FC_Chain'!N83/1000</f>
        <v>21531.462841863191</v>
      </c>
      <c r="P3" s="11">
        <f t="shared" ref="P3:AA5" si="0">D3</f>
        <v>20898.093247339875</v>
      </c>
      <c r="Q3" s="11">
        <f t="shared" si="0"/>
        <v>20928.36350709249</v>
      </c>
      <c r="R3" s="11">
        <f t="shared" si="0"/>
        <v>20028.503793668533</v>
      </c>
      <c r="S3" s="11">
        <f t="shared" si="0"/>
        <v>20227.200398564964</v>
      </c>
      <c r="T3" s="11">
        <f t="shared" si="0"/>
        <v>20396.560503657027</v>
      </c>
      <c r="U3" s="11">
        <f t="shared" si="0"/>
        <v>20606.825883982543</v>
      </c>
      <c r="V3" s="11">
        <f t="shared" si="0"/>
        <v>20840.170173726947</v>
      </c>
      <c r="W3" s="11">
        <f t="shared" si="0"/>
        <v>20947.253126538824</v>
      </c>
      <c r="X3" s="11">
        <f t="shared" si="0"/>
        <v>21206.490663383971</v>
      </c>
      <c r="Y3" s="11">
        <f t="shared" si="0"/>
        <v>21448.881038770847</v>
      </c>
      <c r="Z3" s="11">
        <f t="shared" si="0"/>
        <v>21542.263124491546</v>
      </c>
      <c r="AA3" s="11">
        <f t="shared" si="0"/>
        <v>21531.462841863191</v>
      </c>
      <c r="AB3" s="11">
        <f>R3</f>
        <v>20028.503793668533</v>
      </c>
      <c r="AC3" s="11">
        <f>U3</f>
        <v>20606.825883982543</v>
      </c>
      <c r="AD3" s="11">
        <f>X3</f>
        <v>21206.490663383971</v>
      </c>
      <c r="AE3" s="11">
        <f>AA3</f>
        <v>21531.462841863191</v>
      </c>
      <c r="AF3" s="11">
        <f>AC3</f>
        <v>20606.825883982543</v>
      </c>
      <c r="AG3" s="11">
        <f>AE3</f>
        <v>21531.462841863191</v>
      </c>
      <c r="AH3" s="11">
        <f>AG3</f>
        <v>21531.462841863191</v>
      </c>
    </row>
    <row r="4" spans="1:34">
      <c r="A4" s="13" t="s">
        <v>34</v>
      </c>
      <c r="B4" s="14"/>
      <c r="C4" s="15">
        <f>-'FC (BS Act)_FC_Chain'!O7/1000</f>
        <v>-1777.1535360399998</v>
      </c>
      <c r="D4" s="15">
        <f>-'FC (BS Act)_FC_Chain'!C7/1000</f>
        <v>-293.38417516999993</v>
      </c>
      <c r="E4" s="15">
        <f>-'FC (BS Act)_FC_Chain'!D7/1000</f>
        <v>-301.28035828999998</v>
      </c>
      <c r="F4" s="15">
        <f>-'FC (BS Act)_FC_Chain'!E7/1000</f>
        <v>-216.93939078</v>
      </c>
      <c r="G4" s="15">
        <f>-'FC (BS Act)_FC_Chain'!F7/1000</f>
        <v>-201.07794859000001</v>
      </c>
      <c r="H4" s="15">
        <f>-'FC (BS Act)_FC_Chain'!G7/1000</f>
        <v>-179.70161593</v>
      </c>
      <c r="I4" s="15">
        <f>-'FC (BS Act)_FC_Chain'!H7/1000</f>
        <v>-230.34989305000002</v>
      </c>
      <c r="J4" s="15">
        <f>-'FC (BS Act)_FC_Chain'!I7/1000</f>
        <v>-406.59335954000005</v>
      </c>
      <c r="K4" s="15">
        <f>-'FC (BS Act)_FC_Chain'!J7/1000</f>
        <v>-803.42081191</v>
      </c>
      <c r="L4" s="15">
        <f>-'FC (BS Act)_FC_Chain'!K7/1000</f>
        <v>-1004.8584513</v>
      </c>
      <c r="M4" s="15">
        <f>-'FC (BS Act)_FC_Chain'!L7/1000</f>
        <v>-1084.6750471499997</v>
      </c>
      <c r="N4" s="15">
        <f>-'FC (BS Act)_FC_Chain'!M7/1000</f>
        <v>-1281.14796628</v>
      </c>
      <c r="O4" s="15">
        <f>-'FC (BS Act)_FC_Chain'!N7/1000</f>
        <v>-1092.6704429399999</v>
      </c>
      <c r="P4" s="15">
        <f t="shared" si="0"/>
        <v>-293.38417516999993</v>
      </c>
      <c r="Q4" s="15">
        <f t="shared" si="0"/>
        <v>-301.28035828999998</v>
      </c>
      <c r="R4" s="15">
        <f t="shared" si="0"/>
        <v>-216.93939078</v>
      </c>
      <c r="S4" s="15">
        <f t="shared" si="0"/>
        <v>-201.07794859000001</v>
      </c>
      <c r="T4" s="15">
        <f t="shared" si="0"/>
        <v>-179.70161593</v>
      </c>
      <c r="U4" s="15">
        <f t="shared" si="0"/>
        <v>-230.34989305000002</v>
      </c>
      <c r="V4" s="15">
        <f t="shared" si="0"/>
        <v>-406.59335954000005</v>
      </c>
      <c r="W4" s="15">
        <f t="shared" si="0"/>
        <v>-803.42081191</v>
      </c>
      <c r="X4" s="15">
        <f t="shared" si="0"/>
        <v>-1004.8584513</v>
      </c>
      <c r="Y4" s="15">
        <f t="shared" si="0"/>
        <v>-1084.6750471499997</v>
      </c>
      <c r="Z4" s="15">
        <f t="shared" si="0"/>
        <v>-1281.14796628</v>
      </c>
      <c r="AA4" s="15">
        <f t="shared" si="0"/>
        <v>-1092.6704429399999</v>
      </c>
      <c r="AB4" s="15">
        <f>R4</f>
        <v>-216.93939078</v>
      </c>
      <c r="AC4" s="15">
        <f>U4</f>
        <v>-230.34989305000002</v>
      </c>
      <c r="AD4" s="15">
        <f>X4</f>
        <v>-1004.8584513</v>
      </c>
      <c r="AE4" s="15">
        <f>AA4</f>
        <v>-1092.6704429399999</v>
      </c>
      <c r="AF4" s="15">
        <f>AC4</f>
        <v>-230.34989305000002</v>
      </c>
      <c r="AG4" s="15">
        <f>AE4</f>
        <v>-1092.6704429399999</v>
      </c>
      <c r="AH4" s="15">
        <f>AG4</f>
        <v>-1092.6704429399999</v>
      </c>
    </row>
    <row r="5" spans="1:34">
      <c r="A5" s="13" t="s">
        <v>35</v>
      </c>
      <c r="B5" s="14"/>
      <c r="C5" s="15">
        <f>SUM('FC (BS Act)_FC_Chain'!O50:O51,'FC (BS Act)_FC_Chain'!O63:O70)/1000</f>
        <v>2586.0969187600003</v>
      </c>
      <c r="D5" s="15">
        <f>SUM('FC (BS Act)_FC_Chain'!C50:C51,'FC (BS Act)_FC_Chain'!C63:C70)/1000</f>
        <v>1312.8308975899997</v>
      </c>
      <c r="E5" s="15">
        <f>SUM('FC (BS Act)_FC_Chain'!D50:D51,'FC (BS Act)_FC_Chain'!D63:D70)/1000</f>
        <v>1308.3106365400001</v>
      </c>
      <c r="F5" s="15">
        <f>SUM('FC (BS Act)_FC_Chain'!E50:E51,'FC (BS Act)_FC_Chain'!E63:E70)/1000</f>
        <v>1308.2781106699999</v>
      </c>
      <c r="G5" s="15">
        <f>SUM('FC (BS Act)_FC_Chain'!F50:F51,'FC (BS Act)_FC_Chain'!F63:F70)/1000</f>
        <v>2263.3862656600004</v>
      </c>
      <c r="H5" s="15">
        <f>SUM('FC (BS Act)_FC_Chain'!G50:G51,'FC (BS Act)_FC_Chain'!G63:G70)/1000</f>
        <v>2001.5297932600001</v>
      </c>
      <c r="I5" s="15">
        <f>SUM('FC (BS Act)_FC_Chain'!H50:H51,'FC (BS Act)_FC_Chain'!H63:H70)/1000</f>
        <v>1430.05169826</v>
      </c>
      <c r="J5" s="15">
        <f>SUM('FC (BS Act)_FC_Chain'!I50:I51,'FC (BS Act)_FC_Chain'!I63:I70)/1000</f>
        <v>1374.07816452</v>
      </c>
      <c r="K5" s="15">
        <f>SUM('FC (BS Act)_FC_Chain'!J50:J51,'FC (BS Act)_FC_Chain'!J63:J70)/1000</f>
        <v>1370.55713612</v>
      </c>
      <c r="L5" s="15">
        <f>SUM('FC (BS Act)_FC_Chain'!K50:K51,'FC (BS Act)_FC_Chain'!K63:K70)/1000</f>
        <v>1382.9796691399999</v>
      </c>
      <c r="M5" s="15">
        <f>SUM('FC (BS Act)_FC_Chain'!L50:L51,'FC (BS Act)_FC_Chain'!L63:L70)/1000</f>
        <v>1385.8550628500002</v>
      </c>
      <c r="N5" s="15">
        <f>SUM('FC (BS Act)_FC_Chain'!M50:M51,'FC (BS Act)_FC_Chain'!M63:M70)/1000</f>
        <v>1396.2231030199998</v>
      </c>
      <c r="O5" s="15">
        <f>SUM('FC (BS Act)_FC_Chain'!N50:N51,'FC (BS Act)_FC_Chain'!N63:N70)/1000</f>
        <v>1357.5054015400003</v>
      </c>
      <c r="P5" s="15">
        <f t="shared" si="0"/>
        <v>1312.8308975899997</v>
      </c>
      <c r="Q5" s="15">
        <f t="shared" si="0"/>
        <v>1308.3106365400001</v>
      </c>
      <c r="R5" s="15">
        <f t="shared" si="0"/>
        <v>1308.2781106699999</v>
      </c>
      <c r="S5" s="15">
        <f t="shared" si="0"/>
        <v>2263.3862656600004</v>
      </c>
      <c r="T5" s="15">
        <f t="shared" si="0"/>
        <v>2001.5297932600001</v>
      </c>
      <c r="U5" s="15">
        <f t="shared" si="0"/>
        <v>1430.05169826</v>
      </c>
      <c r="V5" s="15">
        <f t="shared" si="0"/>
        <v>1374.07816452</v>
      </c>
      <c r="W5" s="15">
        <f t="shared" si="0"/>
        <v>1370.55713612</v>
      </c>
      <c r="X5" s="15">
        <f t="shared" si="0"/>
        <v>1382.9796691399999</v>
      </c>
      <c r="Y5" s="15">
        <f t="shared" si="0"/>
        <v>1385.8550628500002</v>
      </c>
      <c r="Z5" s="15">
        <f t="shared" si="0"/>
        <v>1396.2231030199998</v>
      </c>
      <c r="AA5" s="15">
        <f t="shared" si="0"/>
        <v>1357.5054015400003</v>
      </c>
      <c r="AB5" s="15">
        <f>R5</f>
        <v>1308.2781106699999</v>
      </c>
      <c r="AC5" s="15">
        <f>U5</f>
        <v>1430.05169826</v>
      </c>
      <c r="AD5" s="15">
        <f>X5</f>
        <v>1382.9796691399999</v>
      </c>
      <c r="AE5" s="15">
        <f>AA5</f>
        <v>1357.5054015400003</v>
      </c>
      <c r="AF5" s="15">
        <f>AC5</f>
        <v>1430.05169826</v>
      </c>
      <c r="AG5" s="15">
        <f>AE5</f>
        <v>1357.5054015400003</v>
      </c>
      <c r="AH5" s="15">
        <f>AG5</f>
        <v>1357.5054015400003</v>
      </c>
    </row>
    <row r="6" spans="1:34" s="8" customFormat="1" ht="17.25" thickBot="1">
      <c r="A6" s="16" t="s">
        <v>36</v>
      </c>
      <c r="B6" s="17"/>
      <c r="C6" s="18">
        <f t="shared" ref="C6:AH6" si="1">SUM(C3:C5)</f>
        <v>21694.971318199787</v>
      </c>
      <c r="D6" s="18">
        <f t="shared" si="1"/>
        <v>21917.539969759877</v>
      </c>
      <c r="E6" s="18">
        <f t="shared" si="1"/>
        <v>21935.39378534249</v>
      </c>
      <c r="F6" s="18">
        <f t="shared" si="1"/>
        <v>21119.842513558531</v>
      </c>
      <c r="G6" s="18">
        <f>SUM(G3:G5)</f>
        <v>22289.508715634965</v>
      </c>
      <c r="H6" s="18">
        <f t="shared" si="1"/>
        <v>22218.388680987027</v>
      </c>
      <c r="I6" s="18">
        <f t="shared" si="1"/>
        <v>21806.527689192542</v>
      </c>
      <c r="J6" s="18">
        <f t="shared" si="1"/>
        <v>21807.654978706949</v>
      </c>
      <c r="K6" s="18">
        <f t="shared" si="1"/>
        <v>21514.389450748822</v>
      </c>
      <c r="L6" s="18">
        <f t="shared" si="1"/>
        <v>21584.611881223973</v>
      </c>
      <c r="M6" s="18">
        <f t="shared" ref="M6" si="2">SUM(M3:M5)</f>
        <v>21750.061054470851</v>
      </c>
      <c r="N6" s="18">
        <f t="shared" si="1"/>
        <v>21657.338261231544</v>
      </c>
      <c r="O6" s="18">
        <f t="shared" si="1"/>
        <v>21796.297800463191</v>
      </c>
      <c r="P6" s="18">
        <f t="shared" si="1"/>
        <v>21917.539969759877</v>
      </c>
      <c r="Q6" s="18">
        <f t="shared" si="1"/>
        <v>21935.39378534249</v>
      </c>
      <c r="R6" s="18">
        <f t="shared" si="1"/>
        <v>21119.842513558531</v>
      </c>
      <c r="S6" s="18">
        <f t="shared" si="1"/>
        <v>22289.508715634965</v>
      </c>
      <c r="T6" s="18">
        <f t="shared" si="1"/>
        <v>22218.388680987027</v>
      </c>
      <c r="U6" s="18">
        <f t="shared" si="1"/>
        <v>21806.527689192542</v>
      </c>
      <c r="V6" s="18">
        <f t="shared" si="1"/>
        <v>21807.654978706949</v>
      </c>
      <c r="W6" s="18">
        <f t="shared" si="1"/>
        <v>21514.389450748822</v>
      </c>
      <c r="X6" s="18">
        <f t="shared" si="1"/>
        <v>21584.611881223973</v>
      </c>
      <c r="Y6" s="18">
        <f t="shared" si="1"/>
        <v>21750.061054470851</v>
      </c>
      <c r="Z6" s="18">
        <f t="shared" si="1"/>
        <v>21657.338261231544</v>
      </c>
      <c r="AA6" s="18">
        <f t="shared" si="1"/>
        <v>21796.297800463191</v>
      </c>
      <c r="AB6" s="18">
        <f t="shared" si="1"/>
        <v>21119.842513558531</v>
      </c>
      <c r="AC6" s="18">
        <f t="shared" si="1"/>
        <v>21806.527689192542</v>
      </c>
      <c r="AD6" s="18">
        <f t="shared" si="1"/>
        <v>21584.611881223973</v>
      </c>
      <c r="AE6" s="18">
        <f t="shared" si="1"/>
        <v>21796.297800463191</v>
      </c>
      <c r="AF6" s="18">
        <f t="shared" si="1"/>
        <v>21806.527689192542</v>
      </c>
      <c r="AG6" s="18">
        <f t="shared" si="1"/>
        <v>21796.297800463191</v>
      </c>
      <c r="AH6" s="18">
        <f t="shared" si="1"/>
        <v>21796.297800463191</v>
      </c>
    </row>
    <row r="7" spans="1:34" ht="7.5" customHeight="1" thickTop="1"/>
    <row r="8" spans="1:34" s="8" customFormat="1">
      <c r="A8" s="20" t="s">
        <v>37</v>
      </c>
      <c r="B8" s="21" t="s">
        <v>38</v>
      </c>
      <c r="C8" s="22"/>
      <c r="D8" s="23">
        <f>IFERROR(AVERAGE(C6,D6),0)</f>
        <v>21806.255643979832</v>
      </c>
      <c r="E8" s="23">
        <f t="shared" ref="E8:O8" si="3">IFERROR(AVERAGE(D6:E6),0)</f>
        <v>21926.466877551182</v>
      </c>
      <c r="F8" s="23">
        <f t="shared" si="3"/>
        <v>21527.618149450511</v>
      </c>
      <c r="G8" s="23">
        <f t="shared" si="3"/>
        <v>21704.675614596748</v>
      </c>
      <c r="H8" s="23">
        <f t="shared" si="3"/>
        <v>22253.948698310996</v>
      </c>
      <c r="I8" s="23">
        <f t="shared" si="3"/>
        <v>22012.458185089785</v>
      </c>
      <c r="J8" s="23">
        <f t="shared" si="3"/>
        <v>21807.091333949746</v>
      </c>
      <c r="K8" s="23">
        <f t="shared" si="3"/>
        <v>21661.022214727884</v>
      </c>
      <c r="L8" s="23">
        <f t="shared" si="3"/>
        <v>21549.500665986398</v>
      </c>
      <c r="M8" s="23">
        <f t="shared" si="3"/>
        <v>21667.33646784741</v>
      </c>
      <c r="N8" s="23">
        <f t="shared" si="3"/>
        <v>21703.699657851197</v>
      </c>
      <c r="O8" s="23">
        <f t="shared" si="3"/>
        <v>21726.818030847367</v>
      </c>
      <c r="P8" s="23">
        <f>IFERROR(AVERAGE($C$6,P6),0)</f>
        <v>21806.255643979832</v>
      </c>
      <c r="Q8" s="23">
        <f t="shared" ref="Q8:AF8" si="4">IFERROR(AVERAGE($C$6,Q6),0)</f>
        <v>21815.18255177114</v>
      </c>
      <c r="R8" s="23">
        <f t="shared" si="4"/>
        <v>21407.406915879161</v>
      </c>
      <c r="S8" s="23">
        <f t="shared" si="4"/>
        <v>21992.240016917378</v>
      </c>
      <c r="T8" s="23">
        <f t="shared" si="4"/>
        <v>21956.679999593405</v>
      </c>
      <c r="U8" s="23">
        <f t="shared" si="4"/>
        <v>21750.749503696163</v>
      </c>
      <c r="V8" s="23">
        <f t="shared" si="4"/>
        <v>21751.313148453366</v>
      </c>
      <c r="W8" s="23">
        <f t="shared" si="4"/>
        <v>21604.680384474304</v>
      </c>
      <c r="X8" s="23">
        <f t="shared" si="4"/>
        <v>21639.79159971188</v>
      </c>
      <c r="Y8" s="23">
        <f t="shared" si="4"/>
        <v>21722.516186335321</v>
      </c>
      <c r="Z8" s="23">
        <f t="shared" si="4"/>
        <v>21676.154789715663</v>
      </c>
      <c r="AA8" s="23">
        <f t="shared" si="4"/>
        <v>21745.634559331491</v>
      </c>
      <c r="AB8" s="23">
        <f>IFERROR(AVERAGE($C$6,AB6),0)</f>
        <v>21407.406915879161</v>
      </c>
      <c r="AC8" s="23">
        <f>IFERROR(AVERAGE(AB$6,AC6),0)</f>
        <v>21463.185101375537</v>
      </c>
      <c r="AD8" s="23">
        <f>IFERROR(AVERAGE(AC$6,AD6),0)</f>
        <v>21695.569785208259</v>
      </c>
      <c r="AE8" s="23">
        <f>IFERROR(AVERAGE(AD$6,AE6),0)</f>
        <v>21690.45484084358</v>
      </c>
      <c r="AF8" s="23">
        <f t="shared" si="4"/>
        <v>21750.749503696163</v>
      </c>
      <c r="AG8" s="23">
        <f>IFERROR(AVERAGE($AF$6,AG6),0)</f>
        <v>21801.412744827867</v>
      </c>
      <c r="AH8" s="23">
        <f>IFERROR(AVERAGE($C$6,AH6),0)</f>
        <v>21745.634559331491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v>12.065511121700972</v>
      </c>
      <c r="E10" s="27">
        <v>59.065025499037361</v>
      </c>
      <c r="F10" s="27">
        <v>95.076494674291482</v>
      </c>
      <c r="G10" s="27">
        <v>198.69660493247974</v>
      </c>
      <c r="H10" s="27">
        <v>169.36028064709447</v>
      </c>
      <c r="I10" s="27">
        <v>210.26538033660722</v>
      </c>
      <c r="J10" s="27">
        <v>233.34428975483431</v>
      </c>
      <c r="K10" s="27">
        <v>107.0829538954889</v>
      </c>
      <c r="L10" s="27">
        <v>259.23753684180451</v>
      </c>
      <c r="M10" s="27">
        <v>242.39037544997385</v>
      </c>
      <c r="N10" s="27">
        <v>93.382085803392229</v>
      </c>
      <c r="O10" s="27">
        <v>-49.456912791497281</v>
      </c>
      <c r="P10" s="27">
        <f>SUM($D10:D10)</f>
        <v>12.065511121700972</v>
      </c>
      <c r="Q10" s="27">
        <f>SUM($D10:E10)</f>
        <v>71.130536620738326</v>
      </c>
      <c r="R10" s="27">
        <f>SUM($D10:F10)</f>
        <v>166.20703129502982</v>
      </c>
      <c r="S10" s="27">
        <f>SUM($D10:G10)</f>
        <v>364.90363622750954</v>
      </c>
      <c r="T10" s="27">
        <f>SUM($D10:H10)</f>
        <v>534.26391687460398</v>
      </c>
      <c r="U10" s="27">
        <f>SUM($D10:I10)</f>
        <v>744.5292972112112</v>
      </c>
      <c r="V10" s="27">
        <f>SUM($D10:J10)</f>
        <v>977.87358696604554</v>
      </c>
      <c r="W10" s="27">
        <f>SUM($D10:K10)</f>
        <v>1084.9565408615344</v>
      </c>
      <c r="X10" s="27">
        <f>SUM($D10:L10)</f>
        <v>1344.194077703339</v>
      </c>
      <c r="Y10" s="27">
        <f>SUM($D10:M10)</f>
        <v>1586.5844531533128</v>
      </c>
      <c r="Z10" s="27">
        <f>SUM($D10:N10)</f>
        <v>1679.9665389567051</v>
      </c>
      <c r="AA10" s="27">
        <f>SUM($D10:O10)</f>
        <v>1630.5096261652079</v>
      </c>
      <c r="AB10" s="27">
        <f>SUM(D10:F10)</f>
        <v>166.20703129502982</v>
      </c>
      <c r="AC10" s="27">
        <f>SUM(G10:I10)</f>
        <v>578.32226591618144</v>
      </c>
      <c r="AD10" s="27">
        <f>SUM(J10:L10)</f>
        <v>599.66478049212765</v>
      </c>
      <c r="AE10" s="27">
        <f>SUM(M10:O10)</f>
        <v>286.31554846186879</v>
      </c>
      <c r="AF10" s="27">
        <f>SUM(AB10:AC10)</f>
        <v>744.52929721121131</v>
      </c>
      <c r="AG10" s="27">
        <f>SUM(AD10:AE10)</f>
        <v>885.98032895399638</v>
      </c>
      <c r="AH10" s="27">
        <f>SUM(AF10:AG10)</f>
        <v>1630.5096261652077</v>
      </c>
    </row>
    <row r="11" spans="1:34">
      <c r="A11" s="28" t="s">
        <v>40</v>
      </c>
      <c r="B11" s="29"/>
      <c r="C11" s="30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-11.954255264000002</v>
      </c>
      <c r="L11" s="15">
        <v>-0.56223255999999999</v>
      </c>
      <c r="M11" s="15">
        <v>0</v>
      </c>
      <c r="N11" s="15">
        <v>0</v>
      </c>
      <c r="O11" s="15"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-11.954255264000002</v>
      </c>
      <c r="X11" s="31">
        <f>SUM($D11:L11)</f>
        <v>-12.516487824000002</v>
      </c>
      <c r="Y11" s="31">
        <f>SUM($D11:M11)</f>
        <v>-12.516487824000002</v>
      </c>
      <c r="Z11" s="31">
        <f>SUM($D11:N11)</f>
        <v>-12.516487824000002</v>
      </c>
      <c r="AA11" s="31">
        <f>SUM($D11:O11)</f>
        <v>-12.516487824000002</v>
      </c>
      <c r="AB11" s="31">
        <f>SUM(D11:F11)</f>
        <v>0</v>
      </c>
      <c r="AC11" s="31">
        <f>SUM(G11:I11)</f>
        <v>0</v>
      </c>
      <c r="AD11" s="31">
        <f>SUM(J11:L11)</f>
        <v>-12.516487824000002</v>
      </c>
      <c r="AE11" s="31">
        <f>SUM(M11:O11)</f>
        <v>0</v>
      </c>
      <c r="AF11" s="31">
        <f>SUM(AB11:AC11)</f>
        <v>0</v>
      </c>
      <c r="AG11" s="31">
        <f>SUM(AD11:AE11)</f>
        <v>-12.516487824000002</v>
      </c>
      <c r="AH11" s="31">
        <f>SUM(AF11:AG11)</f>
        <v>-12.516487824000002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>
      <c r="A13" s="28" t="s">
        <v>41</v>
      </c>
      <c r="B13" s="29"/>
      <c r="C13" s="30"/>
      <c r="D13" s="31">
        <f>D27</f>
        <v>0</v>
      </c>
      <c r="E13" s="31">
        <f t="shared" ref="E13:O13" si="5">E27</f>
        <v>0</v>
      </c>
      <c r="F13" s="31">
        <f t="shared" si="5"/>
        <v>0</v>
      </c>
      <c r="G13" s="31">
        <f t="shared" si="5"/>
        <v>0</v>
      </c>
      <c r="H13" s="31">
        <f t="shared" si="5"/>
        <v>0</v>
      </c>
      <c r="I13" s="31">
        <f t="shared" si="5"/>
        <v>0</v>
      </c>
      <c r="J13" s="31">
        <f t="shared" si="5"/>
        <v>0</v>
      </c>
      <c r="K13" s="31">
        <f t="shared" si="5"/>
        <v>0</v>
      </c>
      <c r="L13" s="31">
        <f t="shared" si="5"/>
        <v>0</v>
      </c>
      <c r="M13" s="31">
        <f t="shared" si="5"/>
        <v>0</v>
      </c>
      <c r="N13" s="31">
        <f t="shared" si="5"/>
        <v>0</v>
      </c>
      <c r="O13" s="31">
        <f t="shared" si="5"/>
        <v>0</v>
      </c>
      <c r="P13" s="31">
        <f>SUM($D13:D13)</f>
        <v>0</v>
      </c>
      <c r="Q13" s="31">
        <f>SUM($D13:E13)</f>
        <v>0</v>
      </c>
      <c r="R13" s="31">
        <f>SUM($D13:F13)</f>
        <v>0</v>
      </c>
      <c r="S13" s="31">
        <f>SUM($D13:G13)</f>
        <v>0</v>
      </c>
      <c r="T13" s="31">
        <f>SUM($D13:H13)</f>
        <v>0</v>
      </c>
      <c r="U13" s="31">
        <f>SUM($D13:I13)</f>
        <v>0</v>
      </c>
      <c r="V13" s="31">
        <f>SUM($D13:J13)</f>
        <v>0</v>
      </c>
      <c r="W13" s="31">
        <f>SUM($D13:K13)</f>
        <v>0</v>
      </c>
      <c r="X13" s="31">
        <f>SUM($D13:L13)</f>
        <v>0</v>
      </c>
      <c r="Y13" s="31">
        <f>SUM($D13:M13)</f>
        <v>0</v>
      </c>
      <c r="Z13" s="31">
        <f>SUM($D13:N13)</f>
        <v>0</v>
      </c>
      <c r="AA13" s="31">
        <f>SUM($D13:O13)</f>
        <v>0</v>
      </c>
      <c r="AB13" s="31">
        <f>SUM(D13:F13)</f>
        <v>0</v>
      </c>
      <c r="AC13" s="31">
        <f>SUM(G13:I13)</f>
        <v>0</v>
      </c>
      <c r="AD13" s="31">
        <f>SUM(J13:L13)</f>
        <v>0</v>
      </c>
      <c r="AE13" s="31">
        <f>SUM(M13:O13)</f>
        <v>0</v>
      </c>
      <c r="AF13" s="31">
        <f>SUM(AB13:AC13)</f>
        <v>0</v>
      </c>
      <c r="AG13" s="31">
        <f>SUM(AD13:AE13)</f>
        <v>0</v>
      </c>
      <c r="AH13" s="31">
        <f>SUM(AF13:AG13)</f>
        <v>0</v>
      </c>
    </row>
    <row r="14" spans="1:34">
      <c r="A14" s="28" t="s">
        <v>42</v>
      </c>
      <c r="B14" s="29"/>
      <c r="C14" s="30"/>
      <c r="D14" s="31">
        <f>D45*(1+D15)</f>
        <v>2.3857790719999996</v>
      </c>
      <c r="E14" s="31">
        <f t="shared" ref="E14:O14" si="6">E45*(1+E15)</f>
        <v>1.8104974479999996</v>
      </c>
      <c r="F14" s="31">
        <f t="shared" si="6"/>
        <v>1.9520689520000003</v>
      </c>
      <c r="G14" s="31">
        <f t="shared" si="6"/>
        <v>1.9371277520000003</v>
      </c>
      <c r="H14" s="31">
        <f t="shared" si="6"/>
        <v>2.5019946160003204</v>
      </c>
      <c r="I14" s="31">
        <f t="shared" si="6"/>
        <v>2.2627831999999999</v>
      </c>
      <c r="J14" s="31">
        <f t="shared" si="6"/>
        <v>2.3346275600000008</v>
      </c>
      <c r="K14" s="31">
        <f t="shared" si="6"/>
        <v>3.1634413759999997</v>
      </c>
      <c r="L14" s="31">
        <f t="shared" si="6"/>
        <v>3.0725521360000005</v>
      </c>
      <c r="M14" s="31">
        <f t="shared" si="6"/>
        <v>2.5358350880000002</v>
      </c>
      <c r="N14" s="31">
        <f t="shared" si="6"/>
        <v>2.1940047440000003</v>
      </c>
      <c r="O14" s="31">
        <f t="shared" si="6"/>
        <v>2.1951661921444985</v>
      </c>
      <c r="P14" s="31">
        <f>SUM($D14:D14)</f>
        <v>2.3857790719999996</v>
      </c>
      <c r="Q14" s="31">
        <f>SUM($D14:E14)</f>
        <v>4.1962765199999996</v>
      </c>
      <c r="R14" s="31">
        <f>SUM($D14:F14)</f>
        <v>6.1483454719999999</v>
      </c>
      <c r="S14" s="31">
        <f>SUM($D14:G14)</f>
        <v>8.0854732240000011</v>
      </c>
      <c r="T14" s="31">
        <f>SUM($D14:H14)</f>
        <v>10.587467840000322</v>
      </c>
      <c r="U14" s="31">
        <f>SUM($D14:I14)</f>
        <v>12.850251040000321</v>
      </c>
      <c r="V14" s="31">
        <f>SUM($D14:J14)</f>
        <v>15.184878600000323</v>
      </c>
      <c r="W14" s="31">
        <f>SUM($D14:K14)</f>
        <v>18.348319976000322</v>
      </c>
      <c r="X14" s="31">
        <f>SUM($D14:L14)</f>
        <v>21.420872112000325</v>
      </c>
      <c r="Y14" s="31">
        <f>SUM($D14:M14)</f>
        <v>23.956707200000324</v>
      </c>
      <c r="Z14" s="31">
        <f>SUM($D14:N14)</f>
        <v>26.150711944000324</v>
      </c>
      <c r="AA14" s="31">
        <f>SUM($D14:O14)</f>
        <v>28.345878136144822</v>
      </c>
      <c r="AB14" s="31">
        <f>SUM(D14:F14)</f>
        <v>6.1483454719999999</v>
      </c>
      <c r="AC14" s="31">
        <f>SUM(G14:I14)</f>
        <v>6.7019055680003206</v>
      </c>
      <c r="AD14" s="31">
        <f>SUM(J14:L14)</f>
        <v>8.5706210720000016</v>
      </c>
      <c r="AE14" s="31">
        <f>SUM(M14:O14)</f>
        <v>6.9250060241444995</v>
      </c>
      <c r="AF14" s="31">
        <f>SUM(AB14:AC14)</f>
        <v>12.85025104000032</v>
      </c>
      <c r="AG14" s="31">
        <f>SUM(AD14:AE14)</f>
        <v>15.495627096144501</v>
      </c>
      <c r="AH14" s="31">
        <f>SUM(AF14:AG14)</f>
        <v>28.345878136144819</v>
      </c>
    </row>
    <row r="15" spans="1:34">
      <c r="A15" s="28" t="s">
        <v>43</v>
      </c>
      <c r="B15" s="29"/>
      <c r="C15" s="32"/>
      <c r="D15" s="33">
        <f>-20%</f>
        <v>-0.2</v>
      </c>
      <c r="E15" s="33">
        <f t="shared" ref="E15:AH15" si="7">-20%</f>
        <v>-0.2</v>
      </c>
      <c r="F15" s="33">
        <f t="shared" si="7"/>
        <v>-0.2</v>
      </c>
      <c r="G15" s="33">
        <f t="shared" si="7"/>
        <v>-0.2</v>
      </c>
      <c r="H15" s="33">
        <f t="shared" si="7"/>
        <v>-0.2</v>
      </c>
      <c r="I15" s="33">
        <f t="shared" si="7"/>
        <v>-0.2</v>
      </c>
      <c r="J15" s="33">
        <f t="shared" si="7"/>
        <v>-0.2</v>
      </c>
      <c r="K15" s="33">
        <f t="shared" si="7"/>
        <v>-0.2</v>
      </c>
      <c r="L15" s="33">
        <f t="shared" si="7"/>
        <v>-0.2</v>
      </c>
      <c r="M15" s="33">
        <f t="shared" si="7"/>
        <v>-0.2</v>
      </c>
      <c r="N15" s="33">
        <f t="shared" si="7"/>
        <v>-0.2</v>
      </c>
      <c r="O15" s="33">
        <f t="shared" si="7"/>
        <v>-0.2</v>
      </c>
      <c r="P15" s="33">
        <f t="shared" si="7"/>
        <v>-0.2</v>
      </c>
      <c r="Q15" s="33">
        <f t="shared" si="7"/>
        <v>-0.2</v>
      </c>
      <c r="R15" s="33">
        <f t="shared" si="7"/>
        <v>-0.2</v>
      </c>
      <c r="S15" s="33">
        <f t="shared" si="7"/>
        <v>-0.2</v>
      </c>
      <c r="T15" s="33">
        <f t="shared" si="7"/>
        <v>-0.2</v>
      </c>
      <c r="U15" s="33">
        <f t="shared" si="7"/>
        <v>-0.2</v>
      </c>
      <c r="V15" s="33">
        <f t="shared" si="7"/>
        <v>-0.2</v>
      </c>
      <c r="W15" s="33">
        <f t="shared" si="7"/>
        <v>-0.2</v>
      </c>
      <c r="X15" s="33">
        <f t="shared" si="7"/>
        <v>-0.2</v>
      </c>
      <c r="Y15" s="33">
        <f t="shared" si="7"/>
        <v>-0.2</v>
      </c>
      <c r="Z15" s="33">
        <f t="shared" si="7"/>
        <v>-0.2</v>
      </c>
      <c r="AA15" s="33">
        <f t="shared" si="7"/>
        <v>-0.2</v>
      </c>
      <c r="AB15" s="33">
        <f t="shared" si="7"/>
        <v>-0.2</v>
      </c>
      <c r="AC15" s="33">
        <f t="shared" si="7"/>
        <v>-0.2</v>
      </c>
      <c r="AD15" s="33">
        <f t="shared" si="7"/>
        <v>-0.2</v>
      </c>
      <c r="AE15" s="33">
        <f t="shared" si="7"/>
        <v>-0.2</v>
      </c>
      <c r="AF15" s="33">
        <f t="shared" si="7"/>
        <v>-0.2</v>
      </c>
      <c r="AG15" s="33">
        <f t="shared" si="7"/>
        <v>-0.2</v>
      </c>
      <c r="AH15" s="33">
        <f t="shared" si="7"/>
        <v>-0.2</v>
      </c>
    </row>
    <row r="16" spans="1:34" s="8" customFormat="1" ht="17.25" thickBot="1">
      <c r="A16" s="34" t="s">
        <v>44</v>
      </c>
      <c r="B16" s="35"/>
      <c r="C16" s="36"/>
      <c r="D16" s="37">
        <f t="shared" ref="D16:AH16" si="8">SUM(D10:D14)</f>
        <v>14.451290193700972</v>
      </c>
      <c r="E16" s="37">
        <f t="shared" si="8"/>
        <v>60.875522947037361</v>
      </c>
      <c r="F16" s="37">
        <f>SUM(F10:F14)</f>
        <v>97.028563626291486</v>
      </c>
      <c r="G16" s="37">
        <f t="shared" si="8"/>
        <v>200.63373268447975</v>
      </c>
      <c r="H16" s="37">
        <f t="shared" si="8"/>
        <v>171.8622752630948</v>
      </c>
      <c r="I16" s="37">
        <f t="shared" si="8"/>
        <v>212.52816353660722</v>
      </c>
      <c r="J16" s="37">
        <f t="shared" si="8"/>
        <v>235.67891731483431</v>
      </c>
      <c r="K16" s="37">
        <f t="shared" si="8"/>
        <v>98.292140007488896</v>
      </c>
      <c r="L16" s="37">
        <f t="shared" si="8"/>
        <v>261.74785641780454</v>
      </c>
      <c r="M16" s="37">
        <f t="shared" si="8"/>
        <v>244.92621053797384</v>
      </c>
      <c r="N16" s="37">
        <f t="shared" si="8"/>
        <v>95.576090547392226</v>
      </c>
      <c r="O16" s="37">
        <f t="shared" si="8"/>
        <v>-47.261746599352783</v>
      </c>
      <c r="P16" s="37">
        <f t="shared" si="8"/>
        <v>14.451290193700972</v>
      </c>
      <c r="Q16" s="37">
        <f t="shared" si="8"/>
        <v>75.326813140738324</v>
      </c>
      <c r="R16" s="37">
        <f t="shared" si="8"/>
        <v>172.35537676702981</v>
      </c>
      <c r="S16" s="37">
        <f t="shared" si="8"/>
        <v>372.98910945150953</v>
      </c>
      <c r="T16" s="37">
        <f t="shared" si="8"/>
        <v>544.85138471460425</v>
      </c>
      <c r="U16" s="37">
        <f t="shared" si="8"/>
        <v>757.37954825121153</v>
      </c>
      <c r="V16" s="37">
        <f t="shared" si="8"/>
        <v>993.05846556604581</v>
      </c>
      <c r="W16" s="37">
        <f t="shared" si="8"/>
        <v>1091.3506055735347</v>
      </c>
      <c r="X16" s="37">
        <f t="shared" si="8"/>
        <v>1353.0984619913393</v>
      </c>
      <c r="Y16" s="37">
        <f t="shared" si="8"/>
        <v>1598.0246725293132</v>
      </c>
      <c r="Z16" s="37">
        <f t="shared" si="8"/>
        <v>1693.6007630767053</v>
      </c>
      <c r="AA16" s="37">
        <f t="shared" si="8"/>
        <v>1646.3390164773527</v>
      </c>
      <c r="AB16" s="37">
        <f t="shared" si="8"/>
        <v>172.35537676702981</v>
      </c>
      <c r="AC16" s="37">
        <f t="shared" si="8"/>
        <v>585.02417148418181</v>
      </c>
      <c r="AD16" s="37">
        <f t="shared" si="8"/>
        <v>595.71891374012762</v>
      </c>
      <c r="AE16" s="37">
        <f t="shared" si="8"/>
        <v>293.24055448601331</v>
      </c>
      <c r="AF16" s="37">
        <f t="shared" si="8"/>
        <v>757.37954825121165</v>
      </c>
      <c r="AG16" s="37">
        <f t="shared" si="8"/>
        <v>888.95946822614087</v>
      </c>
      <c r="AH16" s="37">
        <f t="shared" si="8"/>
        <v>1646.3390164773525</v>
      </c>
    </row>
    <row r="17" spans="1:34" ht="17.25" thickTop="1">
      <c r="A17" s="38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>
      <c r="A18" s="41" t="s">
        <v>45</v>
      </c>
      <c r="B18" s="42"/>
      <c r="C18" s="43"/>
      <c r="D18" s="44">
        <f t="shared" ref="D18:O18" si="9">D16*12</f>
        <v>173.41548232441167</v>
      </c>
      <c r="E18" s="44">
        <f t="shared" si="9"/>
        <v>730.50627536444836</v>
      </c>
      <c r="F18" s="44">
        <f t="shared" si="9"/>
        <v>1164.3427635154978</v>
      </c>
      <c r="G18" s="44">
        <f t="shared" si="9"/>
        <v>2407.6047922137568</v>
      </c>
      <c r="H18" s="44">
        <f t="shared" si="9"/>
        <v>2062.3473031571375</v>
      </c>
      <c r="I18" s="44">
        <f t="shared" si="9"/>
        <v>2550.3379624392865</v>
      </c>
      <c r="J18" s="44">
        <f t="shared" si="9"/>
        <v>2828.1470077780118</v>
      </c>
      <c r="K18" s="44">
        <f t="shared" si="9"/>
        <v>1179.5056800898667</v>
      </c>
      <c r="L18" s="44">
        <f t="shared" si="9"/>
        <v>3140.9742770136545</v>
      </c>
      <c r="M18" s="44">
        <f t="shared" si="9"/>
        <v>2939.1145264556862</v>
      </c>
      <c r="N18" s="44">
        <f t="shared" si="9"/>
        <v>1146.9130865687066</v>
      </c>
      <c r="O18" s="44">
        <f t="shared" si="9"/>
        <v>-567.14095919223337</v>
      </c>
      <c r="P18" s="44">
        <f>P16*12/P$1</f>
        <v>173.41548232441167</v>
      </c>
      <c r="Q18" s="44">
        <f t="shared" ref="Q18:AH18" si="10">Q16*12/Q$1</f>
        <v>451.96087884442994</v>
      </c>
      <c r="R18" s="44">
        <f t="shared" si="10"/>
        <v>689.42150706811924</v>
      </c>
      <c r="S18" s="44">
        <f t="shared" si="10"/>
        <v>1118.9673283545285</v>
      </c>
      <c r="T18" s="44">
        <f t="shared" si="10"/>
        <v>1307.6433233150503</v>
      </c>
      <c r="U18" s="44">
        <f t="shared" si="10"/>
        <v>1514.7590965024231</v>
      </c>
      <c r="V18" s="44">
        <f t="shared" si="10"/>
        <v>1702.3859409703641</v>
      </c>
      <c r="W18" s="44">
        <f t="shared" si="10"/>
        <v>1637.0259083603021</v>
      </c>
      <c r="X18" s="44">
        <f t="shared" si="10"/>
        <v>1804.1312826551191</v>
      </c>
      <c r="Y18" s="44">
        <f t="shared" si="10"/>
        <v>1917.6296070351759</v>
      </c>
      <c r="Z18" s="44">
        <f t="shared" si="10"/>
        <v>1847.5644688109512</v>
      </c>
      <c r="AA18" s="44">
        <f t="shared" si="10"/>
        <v>1646.3390164773527</v>
      </c>
      <c r="AB18" s="44">
        <f t="shared" si="10"/>
        <v>689.42150706811924</v>
      </c>
      <c r="AC18" s="44">
        <f t="shared" si="10"/>
        <v>2340.0966859367272</v>
      </c>
      <c r="AD18" s="44">
        <f t="shared" si="10"/>
        <v>2382.8756549605105</v>
      </c>
      <c r="AE18" s="44">
        <f t="shared" si="10"/>
        <v>1172.9622179440532</v>
      </c>
      <c r="AF18" s="44">
        <f t="shared" si="10"/>
        <v>1514.7590965024235</v>
      </c>
      <c r="AG18" s="44">
        <f t="shared" si="10"/>
        <v>1777.9189364522817</v>
      </c>
      <c r="AH18" s="44">
        <f t="shared" si="10"/>
        <v>1646.3390164773525</v>
      </c>
    </row>
    <row r="19" spans="1:34">
      <c r="A19" s="28" t="s">
        <v>46</v>
      </c>
      <c r="B19" s="29"/>
      <c r="C19" s="30"/>
      <c r="D19" s="31">
        <f>-D11</f>
        <v>0</v>
      </c>
      <c r="E19" s="31">
        <f t="shared" ref="E19:O19" si="11">-E11</f>
        <v>0</v>
      </c>
      <c r="F19" s="31">
        <f t="shared" si="11"/>
        <v>0</v>
      </c>
      <c r="G19" s="31">
        <f t="shared" si="11"/>
        <v>0</v>
      </c>
      <c r="H19" s="31">
        <f t="shared" si="11"/>
        <v>0</v>
      </c>
      <c r="I19" s="31">
        <f t="shared" si="11"/>
        <v>0</v>
      </c>
      <c r="J19" s="31">
        <f t="shared" si="11"/>
        <v>0</v>
      </c>
      <c r="K19" s="31">
        <f t="shared" si="11"/>
        <v>11.954255264000002</v>
      </c>
      <c r="L19" s="31">
        <f t="shared" si="11"/>
        <v>0.56223255999999999</v>
      </c>
      <c r="M19" s="31">
        <f t="shared" si="11"/>
        <v>0</v>
      </c>
      <c r="N19" s="31">
        <f t="shared" si="11"/>
        <v>0</v>
      </c>
      <c r="O19" s="31">
        <f t="shared" si="11"/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11.954255264000002</v>
      </c>
      <c r="X19" s="31">
        <f>SUM($D19:L19)</f>
        <v>12.516487824000002</v>
      </c>
      <c r="Y19" s="31">
        <f>SUM($D19:M19)</f>
        <v>12.516487824000002</v>
      </c>
      <c r="Z19" s="31">
        <f>SUM($D19:N19)</f>
        <v>12.516487824000002</v>
      </c>
      <c r="AA19" s="31">
        <f>SUM($D19:O19)</f>
        <v>12.516487824000002</v>
      </c>
      <c r="AB19" s="31">
        <f>SUM(D19:F19)</f>
        <v>0</v>
      </c>
      <c r="AC19" s="31">
        <f>SUM(G19:I19)</f>
        <v>0</v>
      </c>
      <c r="AD19" s="31">
        <f>SUM(J19:L19)</f>
        <v>12.516487824000002</v>
      </c>
      <c r="AE19" s="31">
        <f>SUM(M19:O19)</f>
        <v>0</v>
      </c>
      <c r="AF19" s="31">
        <f>SUM(AB19:AC19)</f>
        <v>0</v>
      </c>
      <c r="AG19" s="31">
        <f>SUM(AD19:AE19)</f>
        <v>12.516487824000002</v>
      </c>
      <c r="AH19" s="31">
        <f>SUM(AF19:AG19)</f>
        <v>12.516487824000002</v>
      </c>
    </row>
    <row r="20" spans="1:34">
      <c r="A20" s="28" t="s">
        <v>47</v>
      </c>
      <c r="B20" s="29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f>-D11-D19</f>
        <v>0</v>
      </c>
      <c r="E21" s="31">
        <f t="shared" ref="E21:O21" si="12">-E11-E19</f>
        <v>0</v>
      </c>
      <c r="F21" s="31">
        <f t="shared" si="12"/>
        <v>0</v>
      </c>
      <c r="G21" s="31">
        <f t="shared" si="12"/>
        <v>0</v>
      </c>
      <c r="H21" s="31">
        <f t="shared" si="12"/>
        <v>0</v>
      </c>
      <c r="I21" s="31">
        <f t="shared" si="12"/>
        <v>0</v>
      </c>
      <c r="J21" s="31">
        <f t="shared" si="12"/>
        <v>0</v>
      </c>
      <c r="K21" s="31">
        <f t="shared" si="12"/>
        <v>0</v>
      </c>
      <c r="L21" s="31">
        <f t="shared" si="12"/>
        <v>0</v>
      </c>
      <c r="M21" s="31">
        <f t="shared" si="12"/>
        <v>0</v>
      </c>
      <c r="N21" s="31">
        <f t="shared" si="12"/>
        <v>0</v>
      </c>
      <c r="O21" s="31">
        <f t="shared" si="12"/>
        <v>0</v>
      </c>
      <c r="P21" s="31">
        <f>SUM($D21:D21)</f>
        <v>0</v>
      </c>
      <c r="Q21" s="31">
        <f>SUM($D21:E21)</f>
        <v>0</v>
      </c>
      <c r="R21" s="31">
        <f>SUM($D21:F21)</f>
        <v>0</v>
      </c>
      <c r="S21" s="31">
        <f>SUM($D21:G21)</f>
        <v>0</v>
      </c>
      <c r="T21" s="31">
        <f>SUM($D21:H21)</f>
        <v>0</v>
      </c>
      <c r="U21" s="31">
        <f>SUM($D21:I21)</f>
        <v>0</v>
      </c>
      <c r="V21" s="31">
        <f>SUM($D21:J21)</f>
        <v>0</v>
      </c>
      <c r="W21" s="31">
        <f>SUM($D21:K21)</f>
        <v>0</v>
      </c>
      <c r="X21" s="31">
        <f>SUM($D21:L21)</f>
        <v>0</v>
      </c>
      <c r="Y21" s="31">
        <f>SUM($D21:M21)</f>
        <v>0</v>
      </c>
      <c r="Z21" s="31">
        <f>SUM($D21:N21)</f>
        <v>0</v>
      </c>
      <c r="AA21" s="31">
        <f>SUM($D21:O21)</f>
        <v>0</v>
      </c>
      <c r="AB21" s="31">
        <f>SUM(D21:F21)</f>
        <v>0</v>
      </c>
      <c r="AC21" s="31">
        <f>SUM(G21:I21)</f>
        <v>0</v>
      </c>
      <c r="AD21" s="31">
        <f>SUM(J21:L21)</f>
        <v>0</v>
      </c>
      <c r="AE21" s="31">
        <f>SUM(M21:O21)</f>
        <v>0</v>
      </c>
      <c r="AF21" s="31">
        <f>SUM(AB21:AC21)</f>
        <v>0</v>
      </c>
      <c r="AG21" s="31">
        <f>SUM(AD21:AE21)</f>
        <v>0</v>
      </c>
      <c r="AH21" s="31">
        <f>SUM(AF21:AG21)</f>
        <v>0</v>
      </c>
    </row>
    <row r="22" spans="1:34">
      <c r="A22" s="45" t="s">
        <v>49</v>
      </c>
      <c r="B22" s="46" t="s">
        <v>50</v>
      </c>
      <c r="C22" s="47"/>
      <c r="D22" s="44">
        <f>SUM(D18:D21)</f>
        <v>173.41548232441167</v>
      </c>
      <c r="E22" s="44">
        <f t="shared" ref="E22:AH22" si="13">SUM(E18:E21)</f>
        <v>730.50627536444836</v>
      </c>
      <c r="F22" s="44">
        <f t="shared" si="13"/>
        <v>1164.3427635154978</v>
      </c>
      <c r="G22" s="44">
        <f t="shared" si="13"/>
        <v>2407.6047922137568</v>
      </c>
      <c r="H22" s="44">
        <f t="shared" si="13"/>
        <v>2062.3473031571375</v>
      </c>
      <c r="I22" s="44">
        <f t="shared" si="13"/>
        <v>2550.3379624392865</v>
      </c>
      <c r="J22" s="44">
        <f t="shared" si="13"/>
        <v>2828.1470077780118</v>
      </c>
      <c r="K22" s="44">
        <f t="shared" si="13"/>
        <v>1191.4599353538667</v>
      </c>
      <c r="L22" s="44">
        <f t="shared" si="13"/>
        <v>3141.5365095736547</v>
      </c>
      <c r="M22" s="44">
        <f t="shared" si="13"/>
        <v>2939.1145264556862</v>
      </c>
      <c r="N22" s="44">
        <f t="shared" si="13"/>
        <v>1146.9130865687066</v>
      </c>
      <c r="O22" s="44">
        <f t="shared" si="13"/>
        <v>-567.14095919223337</v>
      </c>
      <c r="P22" s="44">
        <f t="shared" si="13"/>
        <v>173.41548232441167</v>
      </c>
      <c r="Q22" s="44">
        <f t="shared" si="13"/>
        <v>451.96087884442994</v>
      </c>
      <c r="R22" s="44">
        <f t="shared" si="13"/>
        <v>689.42150706811924</v>
      </c>
      <c r="S22" s="44">
        <f t="shared" si="13"/>
        <v>1118.9673283545285</v>
      </c>
      <c r="T22" s="44">
        <f t="shared" si="13"/>
        <v>1307.6433233150503</v>
      </c>
      <c r="U22" s="44">
        <f t="shared" si="13"/>
        <v>1514.7590965024231</v>
      </c>
      <c r="V22" s="44">
        <f t="shared" si="13"/>
        <v>1702.3859409703641</v>
      </c>
      <c r="W22" s="44">
        <f t="shared" si="13"/>
        <v>1648.9801636243021</v>
      </c>
      <c r="X22" s="44">
        <f t="shared" si="13"/>
        <v>1816.6477704791191</v>
      </c>
      <c r="Y22" s="44">
        <f t="shared" si="13"/>
        <v>1930.1460948591759</v>
      </c>
      <c r="Z22" s="44">
        <f t="shared" si="13"/>
        <v>1860.0809566349512</v>
      </c>
      <c r="AA22" s="44">
        <f t="shared" si="13"/>
        <v>1658.8555043013528</v>
      </c>
      <c r="AB22" s="44">
        <f t="shared" si="13"/>
        <v>689.42150706811924</v>
      </c>
      <c r="AC22" s="44">
        <f t="shared" si="13"/>
        <v>2340.0966859367272</v>
      </c>
      <c r="AD22" s="44">
        <f t="shared" si="13"/>
        <v>2395.3921427845103</v>
      </c>
      <c r="AE22" s="44">
        <f t="shared" si="13"/>
        <v>1172.9622179440532</v>
      </c>
      <c r="AF22" s="44">
        <f t="shared" si="13"/>
        <v>1514.7590965024235</v>
      </c>
      <c r="AG22" s="44">
        <f t="shared" si="13"/>
        <v>1790.4354242762818</v>
      </c>
      <c r="AH22" s="44">
        <f t="shared" si="13"/>
        <v>1658.8555043013525</v>
      </c>
    </row>
    <row r="23" spans="1:34" s="8" customFormat="1">
      <c r="A23" s="48" t="s">
        <v>51</v>
      </c>
      <c r="B23" s="49" t="s">
        <v>52</v>
      </c>
      <c r="C23" s="50"/>
      <c r="D23" s="51">
        <f>IFERROR(D22/D8,0)</f>
        <v>7.9525566037417072E-3</v>
      </c>
      <c r="E23" s="51">
        <f t="shared" ref="E23:AH23" si="14">IFERROR(E22/E8,0)</f>
        <v>3.3316187210824987E-2</v>
      </c>
      <c r="F23" s="51">
        <f t="shared" si="14"/>
        <v>5.4086000384822766E-2</v>
      </c>
      <c r="G23" s="51">
        <f t="shared" si="14"/>
        <v>0.11092562888129981</v>
      </c>
      <c r="H23" s="51">
        <f t="shared" si="14"/>
        <v>9.2673319738247759E-2</v>
      </c>
      <c r="I23" s="51">
        <f t="shared" si="14"/>
        <v>0.115858844159748</v>
      </c>
      <c r="J23" s="51">
        <f t="shared" si="14"/>
        <v>0.12968932740585593</v>
      </c>
      <c r="K23" s="51">
        <f t="shared" si="14"/>
        <v>5.5004788026290032E-2</v>
      </c>
      <c r="L23" s="51">
        <f t="shared" si="14"/>
        <v>0.1457823342761829</v>
      </c>
      <c r="M23" s="51">
        <f t="shared" si="14"/>
        <v>0.1356472462970747</v>
      </c>
      <c r="N23" s="51">
        <f t="shared" si="14"/>
        <v>5.2844128173963972E-2</v>
      </c>
      <c r="O23" s="51">
        <f t="shared" si="14"/>
        <v>-2.6103268246045797E-2</v>
      </c>
      <c r="P23" s="51">
        <f t="shared" si="14"/>
        <v>7.9525566037417072E-3</v>
      </c>
      <c r="Q23" s="51">
        <f t="shared" si="14"/>
        <v>2.0717721603834845E-2</v>
      </c>
      <c r="R23" s="51">
        <f t="shared" si="14"/>
        <v>3.2204811623248675E-2</v>
      </c>
      <c r="S23" s="51">
        <f t="shared" si="14"/>
        <v>5.0880098047937396E-2</v>
      </c>
      <c r="T23" s="51">
        <f t="shared" si="14"/>
        <v>5.9555603276053817E-2</v>
      </c>
      <c r="U23" s="51">
        <f t="shared" si="14"/>
        <v>6.9641696542227932E-2</v>
      </c>
      <c r="V23" s="51">
        <f t="shared" si="14"/>
        <v>7.8265892700432799E-2</v>
      </c>
      <c r="W23" s="51">
        <f t="shared" si="14"/>
        <v>7.6325135770548266E-2</v>
      </c>
      <c r="X23" s="51">
        <f t="shared" si="14"/>
        <v>8.3949411532378462E-2</v>
      </c>
      <c r="Y23" s="51">
        <f t="shared" si="14"/>
        <v>8.8854627995321553E-2</v>
      </c>
      <c r="Z23" s="51">
        <f t="shared" si="14"/>
        <v>8.5812311947388101E-2</v>
      </c>
      <c r="AA23" s="51">
        <f t="shared" si="14"/>
        <v>7.628452965009036E-2</v>
      </c>
      <c r="AB23" s="51">
        <f t="shared" si="14"/>
        <v>3.2204811623248675E-2</v>
      </c>
      <c r="AC23" s="51">
        <f t="shared" si="14"/>
        <v>0.10902839792341699</v>
      </c>
      <c r="AD23" s="51">
        <f t="shared" si="14"/>
        <v>0.11040927555715341</v>
      </c>
      <c r="AE23" s="51">
        <f t="shared" si="14"/>
        <v>5.4077345383064114E-2</v>
      </c>
      <c r="AF23" s="51">
        <f t="shared" si="14"/>
        <v>6.964169654222796E-2</v>
      </c>
      <c r="AG23" s="51">
        <f t="shared" si="14"/>
        <v>8.2124743255504937E-2</v>
      </c>
      <c r="AH23" s="51">
        <f t="shared" si="14"/>
        <v>7.6284529650090346E-2</v>
      </c>
    </row>
    <row r="24" spans="1:34" ht="15" customHeight="1"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8" customFormat="1" ht="14.25" customHeight="1">
      <c r="A25" s="53" t="s">
        <v>53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8" customFormat="1">
      <c r="A27" s="56" t="s">
        <v>54</v>
      </c>
      <c r="B27" s="57"/>
      <c r="C27" s="58"/>
      <c r="D27" s="58">
        <f>SUM(D28:D42)</f>
        <v>0</v>
      </c>
      <c r="E27" s="58">
        <f t="shared" ref="E27:AH27" si="15">SUM(E28:E42)</f>
        <v>0</v>
      </c>
      <c r="F27" s="58">
        <f t="shared" si="15"/>
        <v>0</v>
      </c>
      <c r="G27" s="58">
        <f t="shared" si="15"/>
        <v>0</v>
      </c>
      <c r="H27" s="58">
        <f t="shared" si="15"/>
        <v>0</v>
      </c>
      <c r="I27" s="58">
        <f t="shared" si="15"/>
        <v>0</v>
      </c>
      <c r="J27" s="58">
        <f t="shared" si="15"/>
        <v>0</v>
      </c>
      <c r="K27" s="58">
        <f t="shared" si="15"/>
        <v>0</v>
      </c>
      <c r="L27" s="58">
        <f t="shared" si="15"/>
        <v>0</v>
      </c>
      <c r="M27" s="58">
        <f t="shared" si="15"/>
        <v>0</v>
      </c>
      <c r="N27" s="58">
        <f t="shared" si="15"/>
        <v>0</v>
      </c>
      <c r="O27" s="58">
        <f t="shared" si="15"/>
        <v>0</v>
      </c>
      <c r="P27" s="58">
        <f t="shared" si="15"/>
        <v>0</v>
      </c>
      <c r="Q27" s="58">
        <f t="shared" si="15"/>
        <v>0</v>
      </c>
      <c r="R27" s="58">
        <f t="shared" si="15"/>
        <v>0</v>
      </c>
      <c r="S27" s="58">
        <f t="shared" si="15"/>
        <v>0</v>
      </c>
      <c r="T27" s="58">
        <f t="shared" si="15"/>
        <v>0</v>
      </c>
      <c r="U27" s="58">
        <f t="shared" si="15"/>
        <v>0</v>
      </c>
      <c r="V27" s="58">
        <f t="shared" si="15"/>
        <v>0</v>
      </c>
      <c r="W27" s="58">
        <f t="shared" si="15"/>
        <v>0</v>
      </c>
      <c r="X27" s="58">
        <f t="shared" si="15"/>
        <v>0</v>
      </c>
      <c r="Y27" s="58">
        <f t="shared" si="15"/>
        <v>0</v>
      </c>
      <c r="Z27" s="58">
        <f t="shared" si="15"/>
        <v>0</v>
      </c>
      <c r="AA27" s="58">
        <f t="shared" si="15"/>
        <v>0</v>
      </c>
      <c r="AB27" s="58">
        <f t="shared" si="15"/>
        <v>0</v>
      </c>
      <c r="AC27" s="58">
        <f t="shared" si="15"/>
        <v>0</v>
      </c>
      <c r="AD27" s="58">
        <f t="shared" si="15"/>
        <v>0</v>
      </c>
      <c r="AE27" s="58">
        <f t="shared" si="15"/>
        <v>0</v>
      </c>
      <c r="AF27" s="58">
        <f t="shared" si="15"/>
        <v>0</v>
      </c>
      <c r="AG27" s="58">
        <f t="shared" si="15"/>
        <v>0</v>
      </c>
      <c r="AH27" s="58">
        <f t="shared" si="15"/>
        <v>0</v>
      </c>
    </row>
    <row r="28" spans="1:34">
      <c r="A28" s="9" t="s">
        <v>55</v>
      </c>
      <c r="B28" s="59"/>
      <c r="C28" s="11"/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f>SUM($D28:D28)</f>
        <v>0</v>
      </c>
      <c r="Q28" s="11">
        <f>SUM($D28:E28)</f>
        <v>0</v>
      </c>
      <c r="R28" s="11">
        <f>SUM($D28:F28)</f>
        <v>0</v>
      </c>
      <c r="S28" s="11">
        <f>SUM($D28:G28)</f>
        <v>0</v>
      </c>
      <c r="T28" s="11">
        <f>SUM($D28:H28)</f>
        <v>0</v>
      </c>
      <c r="U28" s="11">
        <f>SUM($D28:I28)</f>
        <v>0</v>
      </c>
      <c r="V28" s="11">
        <f>SUM($D28:J28)</f>
        <v>0</v>
      </c>
      <c r="W28" s="11">
        <f>SUM($D28:K28)</f>
        <v>0</v>
      </c>
      <c r="X28" s="11">
        <f>SUM($D28:L28)</f>
        <v>0</v>
      </c>
      <c r="Y28" s="11">
        <f>SUM($D28:M28)</f>
        <v>0</v>
      </c>
      <c r="Z28" s="11">
        <f>SUM($D28:N28)</f>
        <v>0</v>
      </c>
      <c r="AA28" s="11">
        <f>SUM($D28:O28)</f>
        <v>0</v>
      </c>
      <c r="AB28" s="11">
        <f>SUM(D28:F28)</f>
        <v>0</v>
      </c>
      <c r="AC28" s="11">
        <f>SUM(G28:I28)</f>
        <v>0</v>
      </c>
      <c r="AD28" s="11">
        <f>SUM(J28:L28)</f>
        <v>0</v>
      </c>
      <c r="AE28" s="11">
        <f>SUM(M28:O28)</f>
        <v>0</v>
      </c>
      <c r="AF28" s="11">
        <f>SUM(AB28:AC28)</f>
        <v>0</v>
      </c>
      <c r="AG28" s="11">
        <f>SUM(AD28:AE28)</f>
        <v>0</v>
      </c>
      <c r="AH28" s="11">
        <f>SUM(AF28:AG28)</f>
        <v>0</v>
      </c>
    </row>
    <row r="29" spans="1:34">
      <c r="A29" s="13" t="s">
        <v>56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6">SUM(D29:F29)</f>
        <v>0</v>
      </c>
      <c r="AC29" s="15">
        <f t="shared" ref="AC29:AC41" si="17">SUM(G29:I29)</f>
        <v>0</v>
      </c>
      <c r="AD29" s="15">
        <f t="shared" ref="AD29:AD41" si="18">SUM(J29:L29)</f>
        <v>0</v>
      </c>
      <c r="AE29" s="15">
        <f t="shared" ref="AE29:AE41" si="19">SUM(M29:O29)</f>
        <v>0</v>
      </c>
      <c r="AF29" s="15">
        <f t="shared" ref="AF29:AF41" si="20">SUM(AB29:AC29)</f>
        <v>0</v>
      </c>
      <c r="AG29" s="15">
        <f t="shared" ref="AG29:AG41" si="21">SUM(AD29:AE29)</f>
        <v>0</v>
      </c>
      <c r="AH29" s="15">
        <f t="shared" ref="AH29:AH41" si="22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6"/>
        <v>0</v>
      </c>
      <c r="AC30" s="15">
        <f t="shared" si="17"/>
        <v>0</v>
      </c>
      <c r="AD30" s="15">
        <f t="shared" si="18"/>
        <v>0</v>
      </c>
      <c r="AE30" s="15">
        <f t="shared" si="19"/>
        <v>0</v>
      </c>
      <c r="AF30" s="15">
        <f t="shared" si="20"/>
        <v>0</v>
      </c>
      <c r="AG30" s="15">
        <f t="shared" si="21"/>
        <v>0</v>
      </c>
      <c r="AH30" s="15">
        <f t="shared" si="22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6"/>
        <v>0</v>
      </c>
      <c r="AC31" s="15">
        <f t="shared" si="17"/>
        <v>0</v>
      </c>
      <c r="AD31" s="15">
        <f t="shared" si="18"/>
        <v>0</v>
      </c>
      <c r="AE31" s="15">
        <f t="shared" si="19"/>
        <v>0</v>
      </c>
      <c r="AF31" s="15">
        <f t="shared" si="20"/>
        <v>0</v>
      </c>
      <c r="AG31" s="15">
        <f t="shared" si="21"/>
        <v>0</v>
      </c>
      <c r="AH31" s="15">
        <f t="shared" si="22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6"/>
        <v>0</v>
      </c>
      <c r="AC32" s="15">
        <f t="shared" si="17"/>
        <v>0</v>
      </c>
      <c r="AD32" s="15">
        <f t="shared" si="18"/>
        <v>0</v>
      </c>
      <c r="AE32" s="15">
        <f t="shared" si="19"/>
        <v>0</v>
      </c>
      <c r="AF32" s="15">
        <f t="shared" si="20"/>
        <v>0</v>
      </c>
      <c r="AG32" s="15">
        <f t="shared" si="21"/>
        <v>0</v>
      </c>
      <c r="AH32" s="15">
        <f t="shared" si="22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6"/>
        <v>0</v>
      </c>
      <c r="AC33" s="15">
        <f t="shared" si="17"/>
        <v>0</v>
      </c>
      <c r="AD33" s="15">
        <f t="shared" si="18"/>
        <v>0</v>
      </c>
      <c r="AE33" s="15">
        <f t="shared" si="19"/>
        <v>0</v>
      </c>
      <c r="AF33" s="15">
        <f t="shared" si="20"/>
        <v>0</v>
      </c>
      <c r="AG33" s="15">
        <f t="shared" si="21"/>
        <v>0</v>
      </c>
      <c r="AH33" s="15">
        <f t="shared" si="22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6"/>
        <v>0</v>
      </c>
      <c r="AC34" s="15">
        <f t="shared" si="17"/>
        <v>0</v>
      </c>
      <c r="AD34" s="15">
        <f t="shared" si="18"/>
        <v>0</v>
      </c>
      <c r="AE34" s="15">
        <f t="shared" si="19"/>
        <v>0</v>
      </c>
      <c r="AF34" s="15">
        <f t="shared" si="20"/>
        <v>0</v>
      </c>
      <c r="AG34" s="15">
        <f t="shared" si="21"/>
        <v>0</v>
      </c>
      <c r="AH34" s="15">
        <f t="shared" si="22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6"/>
        <v>0</v>
      </c>
      <c r="AC35" s="15">
        <f t="shared" si="17"/>
        <v>0</v>
      </c>
      <c r="AD35" s="15">
        <f t="shared" si="18"/>
        <v>0</v>
      </c>
      <c r="AE35" s="15">
        <f t="shared" si="19"/>
        <v>0</v>
      </c>
      <c r="AF35" s="15">
        <f t="shared" si="20"/>
        <v>0</v>
      </c>
      <c r="AG35" s="15">
        <f t="shared" si="21"/>
        <v>0</v>
      </c>
      <c r="AH35" s="15">
        <f t="shared" si="22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6"/>
        <v>0</v>
      </c>
      <c r="AC36" s="15">
        <f t="shared" si="17"/>
        <v>0</v>
      </c>
      <c r="AD36" s="15">
        <f t="shared" si="18"/>
        <v>0</v>
      </c>
      <c r="AE36" s="15">
        <f t="shared" si="19"/>
        <v>0</v>
      </c>
      <c r="AF36" s="15">
        <f t="shared" si="20"/>
        <v>0</v>
      </c>
      <c r="AG36" s="15">
        <f t="shared" si="21"/>
        <v>0</v>
      </c>
      <c r="AH36" s="15">
        <f t="shared" si="22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6"/>
        <v>0</v>
      </c>
      <c r="AC37" s="15">
        <f t="shared" si="17"/>
        <v>0</v>
      </c>
      <c r="AD37" s="15">
        <f t="shared" si="18"/>
        <v>0</v>
      </c>
      <c r="AE37" s="15">
        <f t="shared" si="19"/>
        <v>0</v>
      </c>
      <c r="AF37" s="15">
        <f t="shared" si="20"/>
        <v>0</v>
      </c>
      <c r="AG37" s="15">
        <f t="shared" si="21"/>
        <v>0</v>
      </c>
      <c r="AH37" s="15">
        <f t="shared" si="22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6"/>
        <v>0</v>
      </c>
      <c r="AC38" s="15">
        <f t="shared" si="17"/>
        <v>0</v>
      </c>
      <c r="AD38" s="15">
        <f t="shared" si="18"/>
        <v>0</v>
      </c>
      <c r="AE38" s="15">
        <f t="shared" si="19"/>
        <v>0</v>
      </c>
      <c r="AF38" s="15">
        <f t="shared" si="20"/>
        <v>0</v>
      </c>
      <c r="AG38" s="15">
        <f t="shared" si="21"/>
        <v>0</v>
      </c>
      <c r="AH38" s="15">
        <f t="shared" si="22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6"/>
        <v>0</v>
      </c>
      <c r="AC39" s="15">
        <f t="shared" si="17"/>
        <v>0</v>
      </c>
      <c r="AD39" s="15">
        <f t="shared" si="18"/>
        <v>0</v>
      </c>
      <c r="AE39" s="15">
        <f t="shared" si="19"/>
        <v>0</v>
      </c>
      <c r="AF39" s="15">
        <f t="shared" si="20"/>
        <v>0</v>
      </c>
      <c r="AG39" s="15">
        <f t="shared" si="21"/>
        <v>0</v>
      </c>
      <c r="AH39" s="15">
        <f t="shared" si="22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6"/>
        <v>0</v>
      </c>
      <c r="AC40" s="15">
        <f t="shared" si="17"/>
        <v>0</v>
      </c>
      <c r="AD40" s="15">
        <f t="shared" si="18"/>
        <v>0</v>
      </c>
      <c r="AE40" s="15">
        <f t="shared" si="19"/>
        <v>0</v>
      </c>
      <c r="AF40" s="15">
        <f t="shared" si="20"/>
        <v>0</v>
      </c>
      <c r="AG40" s="15">
        <f t="shared" si="21"/>
        <v>0</v>
      </c>
      <c r="AH40" s="15">
        <f t="shared" si="22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6"/>
        <v>0</v>
      </c>
      <c r="AC41" s="15">
        <f t="shared" si="17"/>
        <v>0</v>
      </c>
      <c r="AD41" s="15">
        <f t="shared" si="18"/>
        <v>0</v>
      </c>
      <c r="AE41" s="15">
        <f t="shared" si="19"/>
        <v>0</v>
      </c>
      <c r="AF41" s="15">
        <f t="shared" si="20"/>
        <v>0</v>
      </c>
      <c r="AG41" s="15">
        <f t="shared" si="21"/>
        <v>0</v>
      </c>
      <c r="AH41" s="15">
        <f t="shared" si="22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4">
        <f>SUM($D42:D42)</f>
        <v>0</v>
      </c>
      <c r="Q42" s="64">
        <f>SUM($D42:E42)</f>
        <v>0</v>
      </c>
      <c r="R42" s="64">
        <f>SUM($D42:F42)</f>
        <v>0</v>
      </c>
      <c r="S42" s="64">
        <f>SUM($D42:G42)</f>
        <v>0</v>
      </c>
      <c r="T42" s="64">
        <f>SUM($D42:H42)</f>
        <v>0</v>
      </c>
      <c r="U42" s="64">
        <f>SUM($D42:I42)</f>
        <v>0</v>
      </c>
      <c r="V42" s="64">
        <f>SUM($D42:J42)</f>
        <v>0</v>
      </c>
      <c r="W42" s="64">
        <f>SUM($D42:K42)</f>
        <v>0</v>
      </c>
      <c r="X42" s="64">
        <f>SUM($D42:L42)</f>
        <v>0</v>
      </c>
      <c r="Y42" s="64">
        <f>SUM($D42:M42)</f>
        <v>0</v>
      </c>
      <c r="Z42" s="64">
        <f>SUM($D42:N42)</f>
        <v>0</v>
      </c>
      <c r="AA42" s="64">
        <f>SUM($D42:O42)</f>
        <v>0</v>
      </c>
      <c r="AB42" s="64">
        <f>SUM(D42:F42)</f>
        <v>0</v>
      </c>
      <c r="AC42" s="64">
        <f>SUM(G42:I42)</f>
        <v>0</v>
      </c>
      <c r="AD42" s="64">
        <f>SUM(J42:L42)</f>
        <v>0</v>
      </c>
      <c r="AE42" s="64">
        <f>SUM(M42:O42)</f>
        <v>0</v>
      </c>
      <c r="AF42" s="64">
        <f>SUM(AB42:AC42)</f>
        <v>0</v>
      </c>
      <c r="AG42" s="64">
        <f>SUM(AD42:AE42)</f>
        <v>0</v>
      </c>
      <c r="AH42" s="64">
        <f>SUM(AF42:AG42)</f>
        <v>0</v>
      </c>
    </row>
    <row r="43" spans="1:34">
      <c r="C43" s="65"/>
    </row>
    <row r="45" spans="1:34">
      <c r="A45" s="66" t="s">
        <v>57</v>
      </c>
      <c r="B45" s="67"/>
      <c r="C45" s="68"/>
      <c r="D45" s="69">
        <v>2.9822238399999996</v>
      </c>
      <c r="E45" s="69">
        <v>2.2631218099999995</v>
      </c>
      <c r="F45" s="69">
        <v>2.4400861900000002</v>
      </c>
      <c r="G45" s="69">
        <v>2.4214096900000004</v>
      </c>
      <c r="H45" s="69">
        <v>3.1274932700004001</v>
      </c>
      <c r="I45" s="69">
        <v>2.8284789999999997</v>
      </c>
      <c r="J45" s="69">
        <v>2.9182844500000011</v>
      </c>
      <c r="K45" s="69">
        <v>3.9543017199999992</v>
      </c>
      <c r="L45" s="69">
        <v>3.8406901700000002</v>
      </c>
      <c r="M45" s="69">
        <v>3.16979386</v>
      </c>
      <c r="N45" s="69">
        <v>2.7425059300000001</v>
      </c>
      <c r="O45" s="69">
        <v>2.743957740180623</v>
      </c>
      <c r="P45" s="70">
        <f>SUM($D45:D45)</f>
        <v>2.9822238399999996</v>
      </c>
      <c r="Q45" s="70">
        <f>SUM($D45:E45)</f>
        <v>5.2453456499999991</v>
      </c>
      <c r="R45" s="70">
        <f>SUM($D45:F45)</f>
        <v>7.6854318399999997</v>
      </c>
      <c r="S45" s="70">
        <f>SUM($D45:G45)</f>
        <v>10.106841530000001</v>
      </c>
      <c r="T45" s="70">
        <f>SUM($D45:H45)</f>
        <v>13.234334800000401</v>
      </c>
      <c r="U45" s="70">
        <f>SUM($D45:I45)</f>
        <v>16.062813800000399</v>
      </c>
      <c r="V45" s="70">
        <f>SUM($D45:J45)</f>
        <v>18.9810982500004</v>
      </c>
      <c r="W45" s="70">
        <f>SUM($D45:K45)</f>
        <v>22.9353999700004</v>
      </c>
      <c r="X45" s="70">
        <f>SUM($D45:L45)</f>
        <v>26.776090140000399</v>
      </c>
      <c r="Y45" s="70">
        <f>SUM($D45:M45)</f>
        <v>29.945884000000397</v>
      </c>
      <c r="Z45" s="70">
        <f>SUM($D45:N45)</f>
        <v>32.688389930000397</v>
      </c>
      <c r="AA45" s="70">
        <f>SUM($D45:O45)</f>
        <v>35.432347670181024</v>
      </c>
      <c r="AB45" s="70">
        <f>SUM(D45:F45)</f>
        <v>7.6854318399999997</v>
      </c>
      <c r="AC45" s="70">
        <f>SUM(G45:I45)</f>
        <v>8.3773819600004007</v>
      </c>
      <c r="AD45" s="70">
        <f>SUM(J45:L45)</f>
        <v>10.71327634</v>
      </c>
      <c r="AE45" s="70">
        <f>SUM(M45:O45)</f>
        <v>8.656257530180623</v>
      </c>
      <c r="AF45" s="70">
        <f>SUM(AB45:AC45)</f>
        <v>16.062813800000399</v>
      </c>
      <c r="AG45" s="70">
        <f>SUM(AD45:AE45)</f>
        <v>19.369533870180625</v>
      </c>
      <c r="AH45" s="70">
        <f>SUM(AF45:AG45)</f>
        <v>35.432347670181024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AH24"/>
  <sheetViews>
    <sheetView showGridLines="0" showZeros="0" zoomScale="110" zoomScaleNormal="110" workbookViewId="0">
      <pane xSplit="2" ySplit="2" topLeftCell="C3" activePane="bottomRight" state="frozen"/>
      <selection pane="topRight" activeCell="G25" sqref="G25"/>
      <selection pane="bottomLeft" activeCell="G25" sqref="G25"/>
      <selection pane="bottomRight" activeCell="B33" sqref="B33"/>
    </sheetView>
  </sheetViews>
  <sheetFormatPr defaultColWidth="9.140625" defaultRowHeight="16.5"/>
  <cols>
    <col min="1" max="1" width="34.42578125" style="12" customWidth="1"/>
    <col min="2" max="2" width="4.140625" style="19" bestFit="1" customWidth="1"/>
    <col min="3" max="3" width="6.42578125" style="12" customWidth="1"/>
    <col min="4" max="5" width="6.7109375" style="12" bestFit="1" customWidth="1"/>
    <col min="6" max="34" width="6.7109375" style="12" customWidth="1"/>
    <col min="35" max="16384" width="9.1406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58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59</v>
      </c>
      <c r="B3" s="10"/>
      <c r="C3" s="11">
        <f>'FC (BS Act)_FC_Chain'!O83/1000</f>
        <v>20886.027935479786</v>
      </c>
      <c r="D3" s="11">
        <f>'FC (BS Act)_FC_Chain'!C83/1000</f>
        <v>20898.093247339875</v>
      </c>
      <c r="E3" s="11">
        <f>'FC (BS Act)_FC_Chain'!D83/1000</f>
        <v>20928.36350709249</v>
      </c>
      <c r="F3" s="11">
        <f>'FC (BS Act)_FC_Chain'!E83/1000</f>
        <v>20028.503793668533</v>
      </c>
      <c r="G3" s="11">
        <f>'FC (BS Act)_FC_Chain'!F83/1000</f>
        <v>20227.200398564964</v>
      </c>
      <c r="H3" s="11">
        <f>'FC (BS Act)_FC_Chain'!G83/1000</f>
        <v>20396.560503657027</v>
      </c>
      <c r="I3" s="11">
        <f>'FC (BS Act)_FC_Chain'!H83/1000</f>
        <v>20606.825883982543</v>
      </c>
      <c r="J3" s="11">
        <f>'FC (BS Act)_FC_Chain'!I83/1000</f>
        <v>20840.170173726947</v>
      </c>
      <c r="K3" s="11">
        <f>'FC (BS Act)_FC_Chain'!J83/1000</f>
        <v>20947.253126538824</v>
      </c>
      <c r="L3" s="11">
        <f>'FC (BS Act)_FC_Chain'!K83/1000</f>
        <v>21206.490663383971</v>
      </c>
      <c r="M3" s="11">
        <f>'FC (BS Act)_FC_Chain'!L83/1000</f>
        <v>21448.881038770847</v>
      </c>
      <c r="N3" s="11">
        <f>'FC (BS Act)_FC_Chain'!M83/1000</f>
        <v>21542.263124491546</v>
      </c>
      <c r="O3" s="11">
        <f>'FC (BS Act)_FC_Chain'!N83/1000</f>
        <v>21531.462841863191</v>
      </c>
      <c r="P3" s="11">
        <f t="shared" ref="P3:AA5" si="0">D3</f>
        <v>20898.093247339875</v>
      </c>
      <c r="Q3" s="11">
        <f t="shared" si="0"/>
        <v>20928.36350709249</v>
      </c>
      <c r="R3" s="11">
        <f t="shared" si="0"/>
        <v>20028.503793668533</v>
      </c>
      <c r="S3" s="11">
        <f t="shared" si="0"/>
        <v>20227.200398564964</v>
      </c>
      <c r="T3" s="11">
        <f t="shared" si="0"/>
        <v>20396.560503657027</v>
      </c>
      <c r="U3" s="11">
        <f t="shared" si="0"/>
        <v>20606.825883982543</v>
      </c>
      <c r="V3" s="11">
        <f t="shared" si="0"/>
        <v>20840.170173726947</v>
      </c>
      <c r="W3" s="11">
        <f t="shared" si="0"/>
        <v>20947.253126538824</v>
      </c>
      <c r="X3" s="11">
        <f t="shared" si="0"/>
        <v>21206.490663383971</v>
      </c>
      <c r="Y3" s="11">
        <f t="shared" si="0"/>
        <v>21448.881038770847</v>
      </c>
      <c r="Z3" s="11">
        <f t="shared" si="0"/>
        <v>21542.263124491546</v>
      </c>
      <c r="AA3" s="11">
        <f t="shared" si="0"/>
        <v>21531.462841863191</v>
      </c>
      <c r="AB3" s="11">
        <f>R3</f>
        <v>20028.503793668533</v>
      </c>
      <c r="AC3" s="11">
        <f>U3</f>
        <v>20606.825883982543</v>
      </c>
      <c r="AD3" s="11">
        <f>X3</f>
        <v>21206.490663383971</v>
      </c>
      <c r="AE3" s="11">
        <f>AA3</f>
        <v>21531.462841863191</v>
      </c>
      <c r="AF3" s="11">
        <f>AC3</f>
        <v>20606.825883982543</v>
      </c>
      <c r="AG3" s="11">
        <f>AE3</f>
        <v>21531.462841863191</v>
      </c>
      <c r="AH3" s="11">
        <f>AG3</f>
        <v>21531.462841863191</v>
      </c>
    </row>
    <row r="4" spans="1:34" hidden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1">
        <f>'FC (BS Act)_FC_Chain'!M84/1000</f>
        <v>25381.887799871547</v>
      </c>
      <c r="O4" s="15"/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25381.887799871547</v>
      </c>
      <c r="AA4" s="15">
        <f t="shared" si="0"/>
        <v>0</v>
      </c>
      <c r="AB4" s="15">
        <f>R4</f>
        <v>0</v>
      </c>
      <c r="AC4" s="15">
        <f>U4</f>
        <v>0</v>
      </c>
      <c r="AD4" s="15">
        <f>X4</f>
        <v>0</v>
      </c>
      <c r="AE4" s="15">
        <f>AA4</f>
        <v>0</v>
      </c>
      <c r="AF4" s="15">
        <f>AC4</f>
        <v>0</v>
      </c>
      <c r="AG4" s="15">
        <f>AE4</f>
        <v>0</v>
      </c>
      <c r="AH4" s="15">
        <f>AG4</f>
        <v>0</v>
      </c>
    </row>
    <row r="5" spans="1:34" hidden="1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1">
        <f>'FC (BS Act)_FC_Chain'!M85/1000</f>
        <v>0</v>
      </c>
      <c r="O5" s="15"/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>R5</f>
        <v>0</v>
      </c>
      <c r="AC5" s="15">
        <f>U5</f>
        <v>0</v>
      </c>
      <c r="AD5" s="15">
        <f>X5</f>
        <v>0</v>
      </c>
      <c r="AE5" s="15">
        <f>AA5</f>
        <v>0</v>
      </c>
      <c r="AF5" s="15">
        <f>AC5</f>
        <v>0</v>
      </c>
      <c r="AG5" s="15">
        <f>AE5</f>
        <v>0</v>
      </c>
      <c r="AH5" s="15">
        <f>AG5</f>
        <v>0</v>
      </c>
    </row>
    <row r="6" spans="1:34" s="8" customFormat="1" ht="17.25" thickBot="1">
      <c r="A6" s="16" t="s">
        <v>36</v>
      </c>
      <c r="B6" s="17"/>
      <c r="C6" s="18">
        <f t="shared" ref="C6:AH6" si="1">SUM(C3:C5)</f>
        <v>20886.027935479786</v>
      </c>
      <c r="D6" s="18">
        <f t="shared" si="1"/>
        <v>20898.093247339875</v>
      </c>
      <c r="E6" s="18">
        <f t="shared" si="1"/>
        <v>20928.36350709249</v>
      </c>
      <c r="F6" s="18">
        <f t="shared" si="1"/>
        <v>20028.503793668533</v>
      </c>
      <c r="G6" s="18">
        <f>SUM(G3:G5)</f>
        <v>20227.200398564964</v>
      </c>
      <c r="H6" s="18">
        <f t="shared" si="1"/>
        <v>20396.560503657027</v>
      </c>
      <c r="I6" s="18">
        <f t="shared" si="1"/>
        <v>20606.825883982543</v>
      </c>
      <c r="J6" s="18">
        <f t="shared" si="1"/>
        <v>20840.170173726947</v>
      </c>
      <c r="K6" s="18">
        <f t="shared" si="1"/>
        <v>20947.253126538824</v>
      </c>
      <c r="L6" s="18">
        <f t="shared" si="1"/>
        <v>21206.490663383971</v>
      </c>
      <c r="M6" s="18">
        <f t="shared" si="1"/>
        <v>21448.881038770847</v>
      </c>
      <c r="N6" s="18">
        <f t="shared" si="1"/>
        <v>46924.150924363094</v>
      </c>
      <c r="O6" s="18">
        <f t="shared" si="1"/>
        <v>21531.462841863191</v>
      </c>
      <c r="P6" s="18">
        <f t="shared" si="1"/>
        <v>20898.093247339875</v>
      </c>
      <c r="Q6" s="18">
        <f t="shared" si="1"/>
        <v>20928.36350709249</v>
      </c>
      <c r="R6" s="18">
        <f t="shared" si="1"/>
        <v>20028.503793668533</v>
      </c>
      <c r="S6" s="18">
        <f t="shared" si="1"/>
        <v>20227.200398564964</v>
      </c>
      <c r="T6" s="18">
        <f t="shared" si="1"/>
        <v>20396.560503657027</v>
      </c>
      <c r="U6" s="18">
        <f t="shared" si="1"/>
        <v>20606.825883982543</v>
      </c>
      <c r="V6" s="18">
        <f t="shared" si="1"/>
        <v>20840.170173726947</v>
      </c>
      <c r="W6" s="18">
        <f t="shared" si="1"/>
        <v>20947.253126538824</v>
      </c>
      <c r="X6" s="18">
        <f t="shared" si="1"/>
        <v>21206.490663383971</v>
      </c>
      <c r="Y6" s="18">
        <f t="shared" si="1"/>
        <v>21448.881038770847</v>
      </c>
      <c r="Z6" s="18">
        <f t="shared" si="1"/>
        <v>46924.150924363094</v>
      </c>
      <c r="AA6" s="18">
        <f t="shared" si="1"/>
        <v>21531.462841863191</v>
      </c>
      <c r="AB6" s="18">
        <f t="shared" si="1"/>
        <v>20028.503793668533</v>
      </c>
      <c r="AC6" s="18">
        <f t="shared" si="1"/>
        <v>20606.825883982543</v>
      </c>
      <c r="AD6" s="18">
        <f t="shared" si="1"/>
        <v>21206.490663383971</v>
      </c>
      <c r="AE6" s="18">
        <f t="shared" si="1"/>
        <v>21531.462841863191</v>
      </c>
      <c r="AF6" s="18">
        <f t="shared" si="1"/>
        <v>20606.825883982543</v>
      </c>
      <c r="AG6" s="18">
        <f t="shared" si="1"/>
        <v>21531.462841863191</v>
      </c>
      <c r="AH6" s="18">
        <f t="shared" si="1"/>
        <v>21531.462841863191</v>
      </c>
    </row>
    <row r="7" spans="1:34" ht="7.5" customHeight="1" thickTop="1"/>
    <row r="8" spans="1:34" s="8" customFormat="1">
      <c r="A8" s="20" t="s">
        <v>37</v>
      </c>
      <c r="B8" s="21" t="s">
        <v>38</v>
      </c>
      <c r="C8" s="22"/>
      <c r="D8" s="23">
        <f>IFERROR(AVERAGE(C6,D6),0)</f>
        <v>20892.060591409831</v>
      </c>
      <c r="E8" s="23">
        <f t="shared" ref="E8:O8" si="2">IFERROR(AVERAGE(D6:E6),0)</f>
        <v>20913.228377216183</v>
      </c>
      <c r="F8" s="23">
        <f t="shared" si="2"/>
        <v>20478.43365038051</v>
      </c>
      <c r="G8" s="23">
        <f t="shared" si="2"/>
        <v>20127.852096116749</v>
      </c>
      <c r="H8" s="23">
        <f t="shared" si="2"/>
        <v>20311.880451110996</v>
      </c>
      <c r="I8" s="23">
        <f t="shared" si="2"/>
        <v>20501.693193819785</v>
      </c>
      <c r="J8" s="23">
        <f t="shared" si="2"/>
        <v>20723.498028854745</v>
      </c>
      <c r="K8" s="23">
        <f t="shared" si="2"/>
        <v>20893.711650132886</v>
      </c>
      <c r="L8" s="23">
        <f t="shared" si="2"/>
        <v>21076.871894961398</v>
      </c>
      <c r="M8" s="23">
        <f t="shared" si="2"/>
        <v>21327.685851077411</v>
      </c>
      <c r="N8" s="23">
        <f t="shared" si="2"/>
        <v>34186.515981566969</v>
      </c>
      <c r="O8" s="23">
        <f t="shared" si="2"/>
        <v>34227.806883113139</v>
      </c>
      <c r="P8" s="23">
        <f>IFERROR(AVERAGE($C$6,P6),0)</f>
        <v>20892.060591409831</v>
      </c>
      <c r="Q8" s="23">
        <f t="shared" ref="Q8:AF8" si="3">IFERROR(AVERAGE($C$6,Q6),0)</f>
        <v>20907.195721286138</v>
      </c>
      <c r="R8" s="23">
        <f t="shared" si="3"/>
        <v>20457.265864574161</v>
      </c>
      <c r="S8" s="23">
        <f t="shared" si="3"/>
        <v>20556.614167022373</v>
      </c>
      <c r="T8" s="23">
        <f t="shared" si="3"/>
        <v>20641.294219568408</v>
      </c>
      <c r="U8" s="23">
        <f t="shared" si="3"/>
        <v>20746.426909731163</v>
      </c>
      <c r="V8" s="23">
        <f t="shared" si="3"/>
        <v>20863.099054603364</v>
      </c>
      <c r="W8" s="23">
        <f t="shared" si="3"/>
        <v>20916.640531009303</v>
      </c>
      <c r="X8" s="23">
        <f t="shared" si="3"/>
        <v>21046.259299431877</v>
      </c>
      <c r="Y8" s="23">
        <f t="shared" si="3"/>
        <v>21167.454487125317</v>
      </c>
      <c r="Z8" s="23">
        <f t="shared" si="3"/>
        <v>33905.089429921441</v>
      </c>
      <c r="AA8" s="23">
        <f t="shared" si="3"/>
        <v>21208.745388671487</v>
      </c>
      <c r="AB8" s="23">
        <f>IFERROR(AVERAGE($C$6,AB6),0)</f>
        <v>20457.265864574161</v>
      </c>
      <c r="AC8" s="23">
        <f>IFERROR(AVERAGE(AB$6,AC6),0)</f>
        <v>20317.664838825538</v>
      </c>
      <c r="AD8" s="23">
        <f>IFERROR(AVERAGE(AC$6,AD6),0)</f>
        <v>20906.658273683257</v>
      </c>
      <c r="AE8" s="23">
        <f>IFERROR(AVERAGE(AD$6,AE6),0)</f>
        <v>21368.976752623581</v>
      </c>
      <c r="AF8" s="23">
        <f t="shared" si="3"/>
        <v>20746.426909731163</v>
      </c>
      <c r="AG8" s="23">
        <f>IFERROR(AVERAGE($AF$6,AG6),0)</f>
        <v>21069.144362922867</v>
      </c>
      <c r="AH8" s="23">
        <f>IFERROR(AVERAGE($C$6,AH6),0)</f>
        <v>21208.745388671487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f>'FC(ROIC)_FC_Chain'!D10</f>
        <v>12.065511121700972</v>
      </c>
      <c r="E10" s="27">
        <f>'FC(ROIC)_FC_Chain'!E10</f>
        <v>59.065025499037361</v>
      </c>
      <c r="F10" s="27">
        <f>'FC(ROIC)_FC_Chain'!F10</f>
        <v>95.076494674291482</v>
      </c>
      <c r="G10" s="27">
        <f>'FC(ROIC)_FC_Chain'!G10</f>
        <v>198.69660493247974</v>
      </c>
      <c r="H10" s="27">
        <f>'FC(ROIC)_FC_Chain'!H10</f>
        <v>169.36028064709447</v>
      </c>
      <c r="I10" s="27">
        <f>'FC(ROIC)_FC_Chain'!I10</f>
        <v>210.26538033660722</v>
      </c>
      <c r="J10" s="27">
        <f>'FC(ROIC)_FC_Chain'!J10</f>
        <v>233.34428975483431</v>
      </c>
      <c r="K10" s="27">
        <f>'FC(ROIC)_FC_Chain'!K10</f>
        <v>107.0829538954889</v>
      </c>
      <c r="L10" s="27">
        <f>'FC(ROIC)_FC_Chain'!L10</f>
        <v>259.23753684180451</v>
      </c>
      <c r="M10" s="27">
        <f>'FC(ROIC)_FC_Chain'!M10</f>
        <v>242.39037544997385</v>
      </c>
      <c r="N10" s="27">
        <f>'FC(ROIC)_FC_Chain'!N10</f>
        <v>93.382085803392229</v>
      </c>
      <c r="O10" s="27">
        <f>'FC(ROIC)_FC_Chain'!O10</f>
        <v>-49.456912791497281</v>
      </c>
      <c r="P10" s="27">
        <f>SUM($D10:D10)</f>
        <v>12.065511121700972</v>
      </c>
      <c r="Q10" s="27">
        <f>SUM($D10:E10)</f>
        <v>71.130536620738326</v>
      </c>
      <c r="R10" s="27">
        <f>SUM($D10:F10)</f>
        <v>166.20703129502982</v>
      </c>
      <c r="S10" s="27">
        <f>SUM($D10:G10)</f>
        <v>364.90363622750954</v>
      </c>
      <c r="T10" s="27">
        <f>SUM($D10:H10)</f>
        <v>534.26391687460398</v>
      </c>
      <c r="U10" s="27">
        <f>SUM($D10:I10)</f>
        <v>744.5292972112112</v>
      </c>
      <c r="V10" s="27">
        <f>SUM($D10:J10)</f>
        <v>977.87358696604554</v>
      </c>
      <c r="W10" s="27">
        <f>SUM($D10:K10)</f>
        <v>1084.9565408615344</v>
      </c>
      <c r="X10" s="27">
        <f>SUM($D10:L10)</f>
        <v>1344.194077703339</v>
      </c>
      <c r="Y10" s="27">
        <f>SUM($D10:M10)</f>
        <v>1586.5844531533128</v>
      </c>
      <c r="Z10" s="27">
        <f>SUM($D10:N10)</f>
        <v>1679.9665389567051</v>
      </c>
      <c r="AA10" s="27">
        <f>SUM($D10:O10)</f>
        <v>1630.5096261652079</v>
      </c>
      <c r="AB10" s="27">
        <f>SUM(D10:F10)</f>
        <v>166.20703129502982</v>
      </c>
      <c r="AC10" s="27">
        <f>SUM(G10:I10)</f>
        <v>578.32226591618144</v>
      </c>
      <c r="AD10" s="27">
        <f>SUM(J10:L10)</f>
        <v>599.66478049212765</v>
      </c>
      <c r="AE10" s="27">
        <f>SUM(M10:O10)</f>
        <v>286.31554846186879</v>
      </c>
      <c r="AF10" s="27">
        <f>SUM(AB10:AC10)</f>
        <v>744.52929721121131</v>
      </c>
      <c r="AG10" s="27">
        <f>SUM(AD10:AE10)</f>
        <v>885.98032895399638</v>
      </c>
      <c r="AH10" s="27">
        <f>SUM(AF10:AG10)</f>
        <v>1630.5096261652077</v>
      </c>
    </row>
    <row r="11" spans="1:34">
      <c r="A11" s="28" t="s">
        <v>60</v>
      </c>
      <c r="B11" s="29"/>
      <c r="C11" s="30"/>
      <c r="D11" s="31">
        <f>'FC(ROIC)_FC_Chain'!D11</f>
        <v>0</v>
      </c>
      <c r="E11" s="31">
        <f>'FC(ROIC)_FC_Chain'!E11</f>
        <v>0</v>
      </c>
      <c r="F11" s="31">
        <f>'FC(ROIC)_FC_Chain'!F11</f>
        <v>0</v>
      </c>
      <c r="G11" s="31">
        <f>'FC(ROIC)_FC_Chain'!G11</f>
        <v>0</v>
      </c>
      <c r="H11" s="31">
        <f>'FC(ROIC)_FC_Chain'!H11</f>
        <v>0</v>
      </c>
      <c r="I11" s="31">
        <f>'FC(ROIC)_FC_Chain'!I11</f>
        <v>0</v>
      </c>
      <c r="J11" s="31">
        <f>'FC(ROIC)_FC_Chain'!J11</f>
        <v>0</v>
      </c>
      <c r="K11" s="31">
        <f>'FC(ROIC)_FC_Chain'!K11</f>
        <v>-11.954255264000002</v>
      </c>
      <c r="L11" s="31">
        <f>'FC(ROIC)_FC_Chain'!L11</f>
        <v>-0.56223255999999999</v>
      </c>
      <c r="M11" s="31">
        <f>'FC(ROIC)_FC_Chain'!M11</f>
        <v>0</v>
      </c>
      <c r="N11" s="31">
        <f>'FC(ROIC)_FC_Chain'!N11</f>
        <v>0</v>
      </c>
      <c r="O11" s="31">
        <f>'FC(ROIC)_FC_Chain'!O11</f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-11.954255264000002</v>
      </c>
      <c r="X11" s="31">
        <f>SUM($D11:L11)</f>
        <v>-12.516487824000002</v>
      </c>
      <c r="Y11" s="31">
        <f>SUM($D11:M11)</f>
        <v>-12.516487824000002</v>
      </c>
      <c r="Z11" s="31">
        <f>SUM($D11:N11)</f>
        <v>-12.516487824000002</v>
      </c>
      <c r="AA11" s="31">
        <f>SUM($D11:O11)</f>
        <v>-12.516487824000002</v>
      </c>
      <c r="AB11" s="31">
        <f>SUM(D11:F11)</f>
        <v>0</v>
      </c>
      <c r="AC11" s="31">
        <f>SUM(G11:I11)</f>
        <v>0</v>
      </c>
      <c r="AD11" s="31">
        <f>SUM(J11:L11)</f>
        <v>-12.516487824000002</v>
      </c>
      <c r="AE11" s="31">
        <f>SUM(M11:O11)</f>
        <v>0</v>
      </c>
      <c r="AF11" s="31">
        <f>SUM(AB11:AC11)</f>
        <v>0</v>
      </c>
      <c r="AG11" s="31">
        <f>SUM(AD11:AE11)</f>
        <v>-12.516487824000002</v>
      </c>
      <c r="AH11" s="31">
        <f>SUM(AF11:AG11)</f>
        <v>-12.516487824000002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 hidden="1">
      <c r="A13" s="28"/>
      <c r="B13" s="29"/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>
        <f>SUM($D13:D13)</f>
        <v>0</v>
      </c>
      <c r="Q13" s="31">
        <f>SUM($D13:E13)</f>
        <v>0</v>
      </c>
      <c r="R13" s="31">
        <f>SUM($D13:F13)</f>
        <v>0</v>
      </c>
      <c r="S13" s="31">
        <f>SUM($D13:G13)</f>
        <v>0</v>
      </c>
      <c r="T13" s="31">
        <f>SUM($D13:H13)</f>
        <v>0</v>
      </c>
      <c r="U13" s="31">
        <f>SUM($D13:I13)</f>
        <v>0</v>
      </c>
      <c r="V13" s="31">
        <f>SUM($D13:J13)</f>
        <v>0</v>
      </c>
      <c r="W13" s="31">
        <f>SUM($D13:K13)</f>
        <v>0</v>
      </c>
      <c r="X13" s="31">
        <f>SUM($D13:L13)</f>
        <v>0</v>
      </c>
      <c r="Y13" s="31">
        <f>SUM($D13:M13)</f>
        <v>0</v>
      </c>
      <c r="Z13" s="31">
        <f>SUM($D13:N13)</f>
        <v>0</v>
      </c>
      <c r="AA13" s="31">
        <f>SUM($D13:O13)</f>
        <v>0</v>
      </c>
      <c r="AB13" s="31">
        <f>SUM(D13:F13)</f>
        <v>0</v>
      </c>
      <c r="AC13" s="31">
        <f>SUM(G13:I13)</f>
        <v>0</v>
      </c>
      <c r="AD13" s="31">
        <f>SUM(J13:L13)</f>
        <v>0</v>
      </c>
      <c r="AE13" s="31">
        <f>SUM(M13:O13)</f>
        <v>0</v>
      </c>
      <c r="AF13" s="31">
        <f>SUM(AB13:AC13)</f>
        <v>0</v>
      </c>
      <c r="AG13" s="31">
        <f>SUM(AD13:AE13)</f>
        <v>0</v>
      </c>
      <c r="AH13" s="31">
        <f>SUM(AF13:AG13)</f>
        <v>0</v>
      </c>
    </row>
    <row r="14" spans="1:34" hidden="1">
      <c r="A14" s="28"/>
      <c r="B14" s="29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f>SUM($D14:D14)</f>
        <v>0</v>
      </c>
      <c r="Q14" s="31">
        <f>SUM($D14:E14)</f>
        <v>0</v>
      </c>
      <c r="R14" s="31">
        <f>SUM($D14:F14)</f>
        <v>0</v>
      </c>
      <c r="S14" s="31">
        <f>SUM($D14:G14)</f>
        <v>0</v>
      </c>
      <c r="T14" s="31">
        <f>SUM($D14:H14)</f>
        <v>0</v>
      </c>
      <c r="U14" s="31">
        <f>SUM($D14:I14)</f>
        <v>0</v>
      </c>
      <c r="V14" s="31">
        <f>SUM($D14:J14)</f>
        <v>0</v>
      </c>
      <c r="W14" s="31">
        <f>SUM($D14:K14)</f>
        <v>0</v>
      </c>
      <c r="X14" s="31">
        <f>SUM($D14:L14)</f>
        <v>0</v>
      </c>
      <c r="Y14" s="31">
        <f>SUM($D14:M14)</f>
        <v>0</v>
      </c>
      <c r="Z14" s="31">
        <f>SUM($D14:N14)</f>
        <v>0</v>
      </c>
      <c r="AA14" s="31">
        <f>SUM($D14:O14)</f>
        <v>0</v>
      </c>
      <c r="AB14" s="31">
        <f>SUM(D14:F14)</f>
        <v>0</v>
      </c>
      <c r="AC14" s="31">
        <f>SUM(G14:I14)</f>
        <v>0</v>
      </c>
      <c r="AD14" s="31">
        <f>SUM(J14:L14)</f>
        <v>0</v>
      </c>
      <c r="AE14" s="31">
        <f>SUM(M14:O14)</f>
        <v>0</v>
      </c>
      <c r="AF14" s="31">
        <f>SUM(AB14:AC14)</f>
        <v>0</v>
      </c>
      <c r="AG14" s="31">
        <f>SUM(AD14:AE14)</f>
        <v>0</v>
      </c>
      <c r="AH14" s="31">
        <f>SUM(AF14:AG14)</f>
        <v>0</v>
      </c>
    </row>
    <row r="15" spans="1:34" hidden="1">
      <c r="A15" s="28"/>
      <c r="B15" s="29"/>
      <c r="C15" s="32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>
        <f t="shared" ref="P15:AH15" si="4">-20%</f>
        <v>-0.2</v>
      </c>
      <c r="Q15" s="71">
        <f t="shared" si="4"/>
        <v>-0.2</v>
      </c>
      <c r="R15" s="71">
        <f t="shared" si="4"/>
        <v>-0.2</v>
      </c>
      <c r="S15" s="71">
        <f t="shared" si="4"/>
        <v>-0.2</v>
      </c>
      <c r="T15" s="71">
        <f t="shared" si="4"/>
        <v>-0.2</v>
      </c>
      <c r="U15" s="71">
        <f t="shared" si="4"/>
        <v>-0.2</v>
      </c>
      <c r="V15" s="71">
        <f t="shared" si="4"/>
        <v>-0.2</v>
      </c>
      <c r="W15" s="71">
        <f t="shared" si="4"/>
        <v>-0.2</v>
      </c>
      <c r="X15" s="71">
        <f t="shared" si="4"/>
        <v>-0.2</v>
      </c>
      <c r="Y15" s="71">
        <f t="shared" si="4"/>
        <v>-0.2</v>
      </c>
      <c r="Z15" s="71">
        <f t="shared" si="4"/>
        <v>-0.2</v>
      </c>
      <c r="AA15" s="71">
        <f t="shared" si="4"/>
        <v>-0.2</v>
      </c>
      <c r="AB15" s="71">
        <f t="shared" si="4"/>
        <v>-0.2</v>
      </c>
      <c r="AC15" s="71">
        <f t="shared" si="4"/>
        <v>-0.2</v>
      </c>
      <c r="AD15" s="71">
        <f t="shared" si="4"/>
        <v>-0.2</v>
      </c>
      <c r="AE15" s="71">
        <f t="shared" si="4"/>
        <v>-0.2</v>
      </c>
      <c r="AF15" s="71">
        <f t="shared" si="4"/>
        <v>-0.2</v>
      </c>
      <c r="AG15" s="71">
        <f t="shared" si="4"/>
        <v>-0.2</v>
      </c>
      <c r="AH15" s="71">
        <f t="shared" si="4"/>
        <v>-0.2</v>
      </c>
    </row>
    <row r="16" spans="1:34" s="8" customFormat="1" ht="17.25" thickBot="1">
      <c r="A16" s="34" t="s">
        <v>44</v>
      </c>
      <c r="B16" s="35"/>
      <c r="C16" s="36"/>
      <c r="D16" s="37">
        <f t="shared" ref="D16:AH16" si="5">SUM(D10:D14)</f>
        <v>12.065511121700972</v>
      </c>
      <c r="E16" s="37">
        <f t="shared" si="5"/>
        <v>59.065025499037361</v>
      </c>
      <c r="F16" s="37">
        <f t="shared" si="5"/>
        <v>95.076494674291482</v>
      </c>
      <c r="G16" s="37">
        <f t="shared" si="5"/>
        <v>198.69660493247974</v>
      </c>
      <c r="H16" s="37">
        <f t="shared" si="5"/>
        <v>169.36028064709447</v>
      </c>
      <c r="I16" s="37">
        <f t="shared" si="5"/>
        <v>210.26538033660722</v>
      </c>
      <c r="J16" s="37">
        <f t="shared" si="5"/>
        <v>233.34428975483431</v>
      </c>
      <c r="K16" s="37">
        <f t="shared" si="5"/>
        <v>95.128698631488902</v>
      </c>
      <c r="L16" s="37">
        <f t="shared" si="5"/>
        <v>258.67530428180453</v>
      </c>
      <c r="M16" s="37">
        <f t="shared" si="5"/>
        <v>242.39037544997385</v>
      </c>
      <c r="N16" s="37">
        <f t="shared" si="5"/>
        <v>93.382085803392229</v>
      </c>
      <c r="O16" s="37">
        <f t="shared" si="5"/>
        <v>-49.456912791497281</v>
      </c>
      <c r="P16" s="37">
        <f t="shared" si="5"/>
        <v>12.065511121700972</v>
      </c>
      <c r="Q16" s="37">
        <f t="shared" si="5"/>
        <v>71.130536620738326</v>
      </c>
      <c r="R16" s="37">
        <f t="shared" si="5"/>
        <v>166.20703129502982</v>
      </c>
      <c r="S16" s="37">
        <f t="shared" si="5"/>
        <v>364.90363622750954</v>
      </c>
      <c r="T16" s="37">
        <f t="shared" si="5"/>
        <v>534.26391687460398</v>
      </c>
      <c r="U16" s="37">
        <f t="shared" si="5"/>
        <v>744.5292972112112</v>
      </c>
      <c r="V16" s="37">
        <f t="shared" si="5"/>
        <v>977.87358696604554</v>
      </c>
      <c r="W16" s="37">
        <f t="shared" si="5"/>
        <v>1073.0022855975344</v>
      </c>
      <c r="X16" s="37">
        <f t="shared" si="5"/>
        <v>1331.6775898793389</v>
      </c>
      <c r="Y16" s="37">
        <f t="shared" si="5"/>
        <v>1574.0679653293128</v>
      </c>
      <c r="Z16" s="37">
        <f t="shared" si="5"/>
        <v>1667.4500511327051</v>
      </c>
      <c r="AA16" s="37">
        <f t="shared" si="5"/>
        <v>1617.9931383412079</v>
      </c>
      <c r="AB16" s="37">
        <f t="shared" si="5"/>
        <v>166.20703129502982</v>
      </c>
      <c r="AC16" s="37">
        <f t="shared" si="5"/>
        <v>578.32226591618144</v>
      </c>
      <c r="AD16" s="37">
        <f t="shared" si="5"/>
        <v>587.14829266812762</v>
      </c>
      <c r="AE16" s="37">
        <f t="shared" si="5"/>
        <v>286.31554846186879</v>
      </c>
      <c r="AF16" s="37">
        <f t="shared" si="5"/>
        <v>744.52929721121131</v>
      </c>
      <c r="AG16" s="37">
        <f t="shared" si="5"/>
        <v>873.46384112999635</v>
      </c>
      <c r="AH16" s="37">
        <f t="shared" si="5"/>
        <v>1617.9931383412077</v>
      </c>
    </row>
    <row r="17" spans="1:34" ht="17.25" thickTop="1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</row>
    <row r="18" spans="1:34">
      <c r="A18" s="41" t="s">
        <v>45</v>
      </c>
      <c r="B18" s="42"/>
      <c r="C18" s="43"/>
      <c r="D18" s="75">
        <f t="shared" ref="D18:O18" si="6">D16*12</f>
        <v>144.78613346041166</v>
      </c>
      <c r="E18" s="75">
        <f t="shared" si="6"/>
        <v>708.78030598844839</v>
      </c>
      <c r="F18" s="75">
        <f t="shared" si="6"/>
        <v>1140.9179360914977</v>
      </c>
      <c r="G18" s="75">
        <f t="shared" si="6"/>
        <v>2384.3592591897568</v>
      </c>
      <c r="H18" s="75">
        <f t="shared" si="6"/>
        <v>2032.3233677651338</v>
      </c>
      <c r="I18" s="75">
        <f t="shared" si="6"/>
        <v>2523.1845640392867</v>
      </c>
      <c r="J18" s="75">
        <f t="shared" si="6"/>
        <v>2800.1314770580116</v>
      </c>
      <c r="K18" s="75">
        <f t="shared" si="6"/>
        <v>1141.5443835778669</v>
      </c>
      <c r="L18" s="75">
        <f t="shared" si="6"/>
        <v>3104.1036513816543</v>
      </c>
      <c r="M18" s="75">
        <f t="shared" si="6"/>
        <v>2908.6845053996863</v>
      </c>
      <c r="N18" s="75">
        <f t="shared" si="6"/>
        <v>1120.5850296407068</v>
      </c>
      <c r="O18" s="75">
        <f t="shared" si="6"/>
        <v>-593.4829534979674</v>
      </c>
      <c r="P18" s="75">
        <f>P16*12/P$1</f>
        <v>144.78613346041166</v>
      </c>
      <c r="Q18" s="75">
        <f t="shared" ref="Q18:AH18" si="7">Q16*12/Q$1</f>
        <v>426.78321972442996</v>
      </c>
      <c r="R18" s="75">
        <f t="shared" si="7"/>
        <v>664.82812518011929</v>
      </c>
      <c r="S18" s="75">
        <f t="shared" si="7"/>
        <v>1094.7109086825285</v>
      </c>
      <c r="T18" s="75">
        <f t="shared" si="7"/>
        <v>1282.2334004990494</v>
      </c>
      <c r="U18" s="75">
        <f t="shared" si="7"/>
        <v>1489.0585944224224</v>
      </c>
      <c r="V18" s="75">
        <f t="shared" si="7"/>
        <v>1676.3547205132211</v>
      </c>
      <c r="W18" s="75">
        <f t="shared" si="7"/>
        <v>1609.5034283963016</v>
      </c>
      <c r="X18" s="75">
        <f t="shared" si="7"/>
        <v>1775.5701198391187</v>
      </c>
      <c r="Y18" s="75">
        <f t="shared" si="7"/>
        <v>1888.8815583951753</v>
      </c>
      <c r="Z18" s="75">
        <f t="shared" si="7"/>
        <v>1819.0364194174965</v>
      </c>
      <c r="AA18" s="75">
        <f t="shared" si="7"/>
        <v>1617.9931383412079</v>
      </c>
      <c r="AB18" s="75">
        <f t="shared" si="7"/>
        <v>664.82812518011929</v>
      </c>
      <c r="AC18" s="75">
        <f t="shared" si="7"/>
        <v>2313.2890636647257</v>
      </c>
      <c r="AD18" s="75">
        <f t="shared" si="7"/>
        <v>2348.5931706725105</v>
      </c>
      <c r="AE18" s="75">
        <f t="shared" si="7"/>
        <v>1145.2621938474751</v>
      </c>
      <c r="AF18" s="75">
        <f t="shared" si="7"/>
        <v>1489.0585944224229</v>
      </c>
      <c r="AG18" s="75">
        <f t="shared" si="7"/>
        <v>1746.9276822599925</v>
      </c>
      <c r="AH18" s="75">
        <f t="shared" si="7"/>
        <v>1617.9931383412077</v>
      </c>
    </row>
    <row r="19" spans="1:34">
      <c r="A19" s="28" t="s">
        <v>61</v>
      </c>
      <c r="B19" s="29"/>
      <c r="C19" s="30"/>
      <c r="D19" s="31">
        <f>'FC(ROIC)_FC_Chain'!D19</f>
        <v>0</v>
      </c>
      <c r="E19" s="31">
        <f>'FC(ROIC)_FC_Chain'!E19</f>
        <v>0</v>
      </c>
      <c r="F19" s="31">
        <f>'FC(ROIC)_FC_Chain'!F19</f>
        <v>0</v>
      </c>
      <c r="G19" s="31">
        <f>'FC(ROIC)_FC_Chain'!G19</f>
        <v>0</v>
      </c>
      <c r="H19" s="31">
        <f>'FC(ROIC)_FC_Chain'!H19</f>
        <v>0</v>
      </c>
      <c r="I19" s="31">
        <f>'FC(ROIC)_FC_Chain'!I19</f>
        <v>0</v>
      </c>
      <c r="J19" s="31">
        <f>'FC(ROIC)_FC_Chain'!J19</f>
        <v>0</v>
      </c>
      <c r="K19" s="31">
        <f>'FC(ROIC)_FC_Chain'!K19</f>
        <v>11.954255264000002</v>
      </c>
      <c r="L19" s="31">
        <f>'FC(ROIC)_FC_Chain'!L19</f>
        <v>0.56223255999999999</v>
      </c>
      <c r="M19" s="31">
        <f>'FC(ROIC)_FC_Chain'!M19</f>
        <v>0</v>
      </c>
      <c r="N19" s="31">
        <f>'FC(ROIC)_FC_Chain'!N19</f>
        <v>0</v>
      </c>
      <c r="O19" s="31">
        <f>'FC(ROIC)_FC_Chain'!O19</f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11.954255264000002</v>
      </c>
      <c r="X19" s="31">
        <f>SUM($D19:L19)</f>
        <v>12.516487824000002</v>
      </c>
      <c r="Y19" s="31">
        <f>SUM($D19:M19)</f>
        <v>12.516487824000002</v>
      </c>
      <c r="Z19" s="31">
        <f>SUM($D19:N19)</f>
        <v>12.516487824000002</v>
      </c>
      <c r="AA19" s="31">
        <f>SUM($D19:O19)</f>
        <v>12.516487824000002</v>
      </c>
      <c r="AB19" s="31">
        <f>SUM(D19:F19)</f>
        <v>0</v>
      </c>
      <c r="AC19" s="31">
        <f>SUM(G19:I19)</f>
        <v>0</v>
      </c>
      <c r="AD19" s="31">
        <f>SUM(J19:L19)</f>
        <v>12.516487824000002</v>
      </c>
      <c r="AE19" s="31">
        <f>SUM(M19:O19)</f>
        <v>0</v>
      </c>
      <c r="AF19" s="31">
        <f>SUM(AB19:AC19)</f>
        <v>0</v>
      </c>
      <c r="AG19" s="31">
        <f>SUM(AD19:AE19)</f>
        <v>12.516487824000002</v>
      </c>
      <c r="AH19" s="31">
        <f>SUM(AF19:AG19)</f>
        <v>12.516487824000002</v>
      </c>
    </row>
    <row r="20" spans="1:34">
      <c r="A20" s="28" t="s">
        <v>47</v>
      </c>
      <c r="B20" s="29"/>
      <c r="C20" s="30"/>
      <c r="D20" s="31"/>
      <c r="E20" s="31"/>
      <c r="F20" s="15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v>0</v>
      </c>
      <c r="E21" s="31">
        <v>28.794764000000001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f>SUM($D21:D21)</f>
        <v>0</v>
      </c>
      <c r="Q21" s="31">
        <f>SUM($D21:E21)</f>
        <v>28.794764000000001</v>
      </c>
      <c r="R21" s="31">
        <f>SUM($D21:F21)</f>
        <v>28.794764000000001</v>
      </c>
      <c r="S21" s="31">
        <f>SUM($D21:G21)</f>
        <v>28.794764000000001</v>
      </c>
      <c r="T21" s="31">
        <f>SUM($D21:H21)</f>
        <v>28.794764000000001</v>
      </c>
      <c r="U21" s="31">
        <f>SUM($D21:I21)</f>
        <v>28.794764000000001</v>
      </c>
      <c r="V21" s="31">
        <f>SUM($D21:J21)</f>
        <v>28.794764000000001</v>
      </c>
      <c r="W21" s="31">
        <f>SUM($D21:K21)</f>
        <v>28.794764000000001</v>
      </c>
      <c r="X21" s="31">
        <f>SUM($D21:L21)</f>
        <v>28.794764000000001</v>
      </c>
      <c r="Y21" s="31">
        <f>SUM($D21:M21)</f>
        <v>28.794764000000001</v>
      </c>
      <c r="Z21" s="31">
        <f>SUM($D21:N21)</f>
        <v>28.794764000000001</v>
      </c>
      <c r="AA21" s="31">
        <f>SUM($D21:O21)</f>
        <v>28.794764000000001</v>
      </c>
      <c r="AB21" s="31">
        <f>SUM(D21:F21)</f>
        <v>28.794764000000001</v>
      </c>
      <c r="AC21" s="31">
        <f>SUM(G21:I21)</f>
        <v>0</v>
      </c>
      <c r="AD21" s="31">
        <f>SUM(J21:L21)</f>
        <v>0</v>
      </c>
      <c r="AE21" s="31">
        <f>SUM(M21:O21)</f>
        <v>0</v>
      </c>
      <c r="AF21" s="31">
        <f>SUM(AB21:AC21)</f>
        <v>28.794764000000001</v>
      </c>
      <c r="AG21" s="31">
        <f>SUM(AD21:AE21)</f>
        <v>0</v>
      </c>
      <c r="AH21" s="31">
        <f>SUM(AF21:AG21)</f>
        <v>28.794764000000001</v>
      </c>
    </row>
    <row r="22" spans="1:34">
      <c r="A22" s="45" t="s">
        <v>49</v>
      </c>
      <c r="B22" s="46" t="s">
        <v>50</v>
      </c>
      <c r="C22" s="47"/>
      <c r="D22" s="76">
        <f>SUM(D18:D21)</f>
        <v>144.78613346041166</v>
      </c>
      <c r="E22" s="76">
        <f t="shared" ref="E22:AH22" si="8">SUM(E18:E21)</f>
        <v>737.57506998844838</v>
      </c>
      <c r="F22" s="76">
        <f t="shared" si="8"/>
        <v>1140.9179360914977</v>
      </c>
      <c r="G22" s="76">
        <f t="shared" si="8"/>
        <v>2384.3592591897568</v>
      </c>
      <c r="H22" s="76">
        <f t="shared" si="8"/>
        <v>2032.3233677651338</v>
      </c>
      <c r="I22" s="76">
        <f t="shared" si="8"/>
        <v>2523.1845640392867</v>
      </c>
      <c r="J22" s="76">
        <f t="shared" si="8"/>
        <v>2800.1314770580116</v>
      </c>
      <c r="K22" s="76">
        <f t="shared" si="8"/>
        <v>1153.498638841867</v>
      </c>
      <c r="L22" s="76">
        <f t="shared" si="8"/>
        <v>3104.6658839416546</v>
      </c>
      <c r="M22" s="76">
        <f t="shared" si="8"/>
        <v>2908.6845053996863</v>
      </c>
      <c r="N22" s="76">
        <f t="shared" si="8"/>
        <v>1120.5850296407068</v>
      </c>
      <c r="O22" s="76">
        <f t="shared" si="8"/>
        <v>-593.4829534979674</v>
      </c>
      <c r="P22" s="76">
        <f t="shared" si="8"/>
        <v>144.78613346041166</v>
      </c>
      <c r="Q22" s="76">
        <f t="shared" si="8"/>
        <v>455.57798372442994</v>
      </c>
      <c r="R22" s="76">
        <f t="shared" si="8"/>
        <v>693.62288918011927</v>
      </c>
      <c r="S22" s="76">
        <f t="shared" si="8"/>
        <v>1123.5056726825285</v>
      </c>
      <c r="T22" s="76">
        <f t="shared" si="8"/>
        <v>1311.0281644990494</v>
      </c>
      <c r="U22" s="76">
        <f t="shared" si="8"/>
        <v>1517.8533584224224</v>
      </c>
      <c r="V22" s="76">
        <f t="shared" si="8"/>
        <v>1705.1494845132211</v>
      </c>
      <c r="W22" s="76">
        <f t="shared" si="8"/>
        <v>1650.2524476603016</v>
      </c>
      <c r="X22" s="76">
        <f t="shared" si="8"/>
        <v>1816.8813716631187</v>
      </c>
      <c r="Y22" s="76">
        <f t="shared" si="8"/>
        <v>1930.1928102191753</v>
      </c>
      <c r="Z22" s="76">
        <f t="shared" si="8"/>
        <v>1860.3476712414965</v>
      </c>
      <c r="AA22" s="76">
        <f t="shared" si="8"/>
        <v>1659.3043901652079</v>
      </c>
      <c r="AB22" s="76">
        <f t="shared" si="8"/>
        <v>693.62288918011927</v>
      </c>
      <c r="AC22" s="76">
        <f t="shared" si="8"/>
        <v>2313.2890636647257</v>
      </c>
      <c r="AD22" s="76">
        <f t="shared" si="8"/>
        <v>2361.1096584965103</v>
      </c>
      <c r="AE22" s="76">
        <f t="shared" si="8"/>
        <v>1145.2621938474751</v>
      </c>
      <c r="AF22" s="76">
        <f t="shared" si="8"/>
        <v>1517.8533584224228</v>
      </c>
      <c r="AG22" s="76">
        <f t="shared" si="8"/>
        <v>1759.4441700839925</v>
      </c>
      <c r="AH22" s="76">
        <f t="shared" si="8"/>
        <v>1659.3043901652077</v>
      </c>
    </row>
    <row r="23" spans="1:34" s="80" customFormat="1">
      <c r="A23" s="77" t="s">
        <v>62</v>
      </c>
      <c r="B23" s="78" t="s">
        <v>52</v>
      </c>
      <c r="C23" s="79"/>
      <c r="D23" s="51">
        <f>IFERROR(D22/D8,0)</f>
        <v>6.9301988105444825E-3</v>
      </c>
      <c r="E23" s="51">
        <f t="shared" ref="E23:AH23" si="9">IFERROR(E22/E8,0)</f>
        <v>3.52683505714496E-2</v>
      </c>
      <c r="F23" s="51">
        <f t="shared" si="9"/>
        <v>5.5713144646211667E-2</v>
      </c>
      <c r="G23" s="51">
        <f t="shared" si="9"/>
        <v>0.11846069057958596</v>
      </c>
      <c r="H23" s="51">
        <f t="shared" si="9"/>
        <v>0.10005589451241438</v>
      </c>
      <c r="I23" s="51">
        <f t="shared" si="9"/>
        <v>0.12307200874510688</v>
      </c>
      <c r="J23" s="51">
        <f t="shared" si="9"/>
        <v>0.13511866930762348</v>
      </c>
      <c r="K23" s="51">
        <f t="shared" si="9"/>
        <v>5.5207933284296601E-2</v>
      </c>
      <c r="L23" s="51">
        <f t="shared" si="9"/>
        <v>0.14730202372600892</v>
      </c>
      <c r="M23" s="51">
        <f t="shared" si="9"/>
        <v>0.13638068966834244</v>
      </c>
      <c r="N23" s="51">
        <f t="shared" si="9"/>
        <v>3.2778567732521066E-2</v>
      </c>
      <c r="O23" s="51">
        <f t="shared" si="9"/>
        <v>-1.7339204802828665E-2</v>
      </c>
      <c r="P23" s="51">
        <f t="shared" si="9"/>
        <v>6.9301988105444825E-3</v>
      </c>
      <c r="Q23" s="51">
        <f t="shared" si="9"/>
        <v>2.179048734214482E-2</v>
      </c>
      <c r="R23" s="51">
        <f t="shared" si="9"/>
        <v>3.3905942943297511E-2</v>
      </c>
      <c r="S23" s="51">
        <f t="shared" si="9"/>
        <v>5.4654218031921567E-2</v>
      </c>
      <c r="T23" s="51">
        <f t="shared" si="9"/>
        <v>6.3514823758297353E-2</v>
      </c>
      <c r="U23" s="51">
        <f t="shared" si="9"/>
        <v>7.3162157755004523E-2</v>
      </c>
      <c r="V23" s="51">
        <f t="shared" si="9"/>
        <v>8.1730402566294977E-2</v>
      </c>
      <c r="W23" s="51">
        <f t="shared" si="9"/>
        <v>7.8896629944649674E-2</v>
      </c>
      <c r="X23" s="51">
        <f t="shared" si="9"/>
        <v>8.6327995194479215E-2</v>
      </c>
      <c r="Y23" s="51">
        <f t="shared" si="9"/>
        <v>9.1186817545452936E-2</v>
      </c>
      <c r="Z23" s="51">
        <f t="shared" si="9"/>
        <v>5.4869274864667625E-2</v>
      </c>
      <c r="AA23" s="51">
        <f t="shared" si="9"/>
        <v>7.8236800893065298E-2</v>
      </c>
      <c r="AB23" s="51">
        <f t="shared" si="9"/>
        <v>3.3905942943297511E-2</v>
      </c>
      <c r="AC23" s="51">
        <f t="shared" si="9"/>
        <v>0.11385604999469247</v>
      </c>
      <c r="AD23" s="51">
        <f t="shared" si="9"/>
        <v>0.11293577517687808</v>
      </c>
      <c r="AE23" s="51">
        <f t="shared" si="9"/>
        <v>5.3594620234067379E-2</v>
      </c>
      <c r="AF23" s="51">
        <f t="shared" si="9"/>
        <v>7.316215775500455E-2</v>
      </c>
      <c r="AG23" s="51">
        <f t="shared" si="9"/>
        <v>8.3508097897901978E-2</v>
      </c>
      <c r="AH23" s="51">
        <f t="shared" si="9"/>
        <v>7.8236800893065284E-2</v>
      </c>
    </row>
    <row r="24" spans="1:34" ht="15" customHeight="1">
      <c r="A24" s="81"/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  <pageSetUpPr fitToPage="1"/>
  </sheetPr>
  <dimension ref="A1:R155"/>
  <sheetViews>
    <sheetView showZeros="0" zoomScale="70" zoomScaleNormal="70" workbookViewId="0">
      <pane xSplit="2" ySplit="5" topLeftCell="C96" activePane="bottomRight" state="frozen"/>
      <selection pane="topRight" activeCell="G25" sqref="G25"/>
      <selection pane="bottomLeft" activeCell="G25" sqref="G25"/>
      <selection pane="bottomRight" activeCell="Q124" sqref="Q124"/>
    </sheetView>
  </sheetViews>
  <sheetFormatPr defaultColWidth="9.140625" defaultRowHeight="20.25" customHeight="1" outlineLevelRow="1"/>
  <cols>
    <col min="1" max="1" width="12.85546875" style="107" customWidth="1"/>
    <col min="2" max="2" width="44.85546875" style="107" bestFit="1" customWidth="1"/>
    <col min="3" max="3" width="14.85546875" style="86" bestFit="1" customWidth="1"/>
    <col min="4" max="13" width="14.42578125" style="86" customWidth="1"/>
    <col min="14" max="14" width="14.42578125" style="87" customWidth="1"/>
    <col min="15" max="15" width="15.28515625" style="87" customWidth="1"/>
    <col min="16" max="16" width="14.85546875" style="86" bestFit="1" customWidth="1"/>
    <col min="17" max="17" width="11.42578125" style="86" customWidth="1"/>
    <col min="18" max="18" width="11.42578125" style="86" bestFit="1" customWidth="1"/>
    <col min="19" max="16384" width="9.140625" style="86"/>
  </cols>
  <sheetData>
    <row r="1" spans="1:17" ht="20.25" customHeight="1">
      <c r="A1" s="84" t="s">
        <v>245</v>
      </c>
      <c r="B1" s="85"/>
      <c r="E1" s="203"/>
    </row>
    <row r="2" spans="1:17" ht="20.25" customHeight="1">
      <c r="A2" s="89" t="s">
        <v>64</v>
      </c>
      <c r="B2" s="90"/>
      <c r="C2" s="91"/>
      <c r="D2" s="92"/>
      <c r="F2" s="183"/>
    </row>
    <row r="3" spans="1:17" ht="20.25" customHeight="1">
      <c r="A3" s="85"/>
      <c r="B3" s="90"/>
      <c r="C3" s="91"/>
      <c r="D3" s="91"/>
      <c r="E3" s="91"/>
      <c r="F3" s="183"/>
      <c r="G3" s="91"/>
      <c r="H3" s="91"/>
      <c r="I3" s="91"/>
      <c r="J3" s="91"/>
      <c r="K3" s="91"/>
      <c r="L3" s="91"/>
      <c r="M3" s="91"/>
      <c r="N3" s="91"/>
      <c r="O3" s="93" t="s">
        <v>65</v>
      </c>
    </row>
    <row r="4" spans="1:17" s="96" customFormat="1" ht="20.25" customHeight="1">
      <c r="A4" s="220" t="s">
        <v>66</v>
      </c>
      <c r="B4" s="221"/>
      <c r="C4" s="224" t="s">
        <v>67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95" t="s">
        <v>68</v>
      </c>
      <c r="Q4" s="97"/>
    </row>
    <row r="5" spans="1:17" s="96" customFormat="1" ht="20.25" customHeight="1">
      <c r="A5" s="222"/>
      <c r="B5" s="223"/>
      <c r="C5" s="98" t="s">
        <v>69</v>
      </c>
      <c r="D5" s="98" t="s">
        <v>70</v>
      </c>
      <c r="E5" s="98" t="s">
        <v>71</v>
      </c>
      <c r="F5" s="98" t="s">
        <v>72</v>
      </c>
      <c r="G5" s="98" t="s">
        <v>73</v>
      </c>
      <c r="H5" s="98" t="s">
        <v>74</v>
      </c>
      <c r="I5" s="98" t="s">
        <v>75</v>
      </c>
      <c r="J5" s="98" t="s">
        <v>76</v>
      </c>
      <c r="K5" s="98" t="s">
        <v>77</v>
      </c>
      <c r="L5" s="98" t="s">
        <v>78</v>
      </c>
      <c r="M5" s="98" t="s">
        <v>79</v>
      </c>
      <c r="N5" s="99" t="s">
        <v>80</v>
      </c>
      <c r="O5" s="100">
        <v>2021</v>
      </c>
      <c r="P5" s="101" t="s">
        <v>81</v>
      </c>
      <c r="Q5" s="97"/>
    </row>
    <row r="6" spans="1:17" s="107" customFormat="1" ht="20.25" customHeight="1">
      <c r="A6" s="102" t="s">
        <v>82</v>
      </c>
      <c r="B6" s="103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04"/>
      <c r="P6" s="105"/>
      <c r="Q6" s="97"/>
    </row>
    <row r="7" spans="1:17" s="107" customFormat="1" ht="20.25" customHeight="1">
      <c r="A7" s="108" t="s">
        <v>83</v>
      </c>
      <c r="B7" s="109"/>
      <c r="C7" s="110">
        <v>293384.17516999994</v>
      </c>
      <c r="D7" s="110">
        <v>301280.35829</v>
      </c>
      <c r="E7" s="110">
        <v>216939.39077999999</v>
      </c>
      <c r="F7" s="110">
        <v>201077.94859000001</v>
      </c>
      <c r="G7" s="110">
        <v>179701.61593</v>
      </c>
      <c r="H7" s="110">
        <v>230349.89305000001</v>
      </c>
      <c r="I7" s="110">
        <v>406593.35954000003</v>
      </c>
      <c r="J7" s="110">
        <v>803420.81191000005</v>
      </c>
      <c r="K7" s="110">
        <v>1004858.4513</v>
      </c>
      <c r="L7" s="110">
        <v>1084675.0471499998</v>
      </c>
      <c r="M7" s="110">
        <v>1281147.9662800001</v>
      </c>
      <c r="N7" s="110">
        <v>1092670.44294</v>
      </c>
      <c r="O7" s="111">
        <v>1777153.5360399999</v>
      </c>
      <c r="P7" s="112">
        <v>-684483.09309999994</v>
      </c>
      <c r="Q7" s="97" t="s">
        <v>84</v>
      </c>
    </row>
    <row r="8" spans="1:17" s="107" customFormat="1" ht="20.25" customHeight="1">
      <c r="A8" s="108" t="s">
        <v>85</v>
      </c>
      <c r="B8" s="109"/>
      <c r="C8" s="110">
        <v>2422189.0609299997</v>
      </c>
      <c r="D8" s="110">
        <v>2508742.9267599997</v>
      </c>
      <c r="E8" s="110">
        <v>2591998.2921899999</v>
      </c>
      <c r="F8" s="110">
        <v>2641669.9129900001</v>
      </c>
      <c r="G8" s="110">
        <v>2576330.3524000002</v>
      </c>
      <c r="H8" s="110">
        <v>2571481.3863499998</v>
      </c>
      <c r="I8" s="110">
        <v>2805207.9467299995</v>
      </c>
      <c r="J8" s="110">
        <v>2311763.7494200002</v>
      </c>
      <c r="K8" s="110">
        <v>2215847.58238</v>
      </c>
      <c r="L8" s="110">
        <v>2652292.40594</v>
      </c>
      <c r="M8" s="110">
        <v>2817603.0240199999</v>
      </c>
      <c r="N8" s="110">
        <v>2526450.3139900002</v>
      </c>
      <c r="O8" s="111">
        <v>2225186.5566999996</v>
      </c>
      <c r="P8" s="112">
        <v>301263.75729000056</v>
      </c>
      <c r="Q8" s="97" t="s">
        <v>86</v>
      </c>
    </row>
    <row r="9" spans="1:17" s="107" customFormat="1" ht="20.25" customHeight="1">
      <c r="A9" s="114" t="s">
        <v>87</v>
      </c>
      <c r="B9" s="115"/>
      <c r="C9" s="110">
        <v>238567.34873</v>
      </c>
      <c r="D9" s="110">
        <v>262577.35041000001</v>
      </c>
      <c r="E9" s="110">
        <v>279639.44016</v>
      </c>
      <c r="F9" s="110">
        <v>406070.9718</v>
      </c>
      <c r="G9" s="110">
        <v>538923.95351999998</v>
      </c>
      <c r="H9" s="110">
        <v>439462.21633999998</v>
      </c>
      <c r="I9" s="110">
        <v>447987.85412000003</v>
      </c>
      <c r="J9" s="110">
        <v>405547.63952999999</v>
      </c>
      <c r="K9" s="110">
        <v>542325.15353999997</v>
      </c>
      <c r="L9" s="110">
        <v>393906.78372000001</v>
      </c>
      <c r="M9" s="110">
        <v>349783.26310000004</v>
      </c>
      <c r="N9" s="110">
        <v>301024.08854999999</v>
      </c>
      <c r="O9" s="110">
        <v>198501.29324</v>
      </c>
      <c r="P9" s="112">
        <v>102522.79530999999</v>
      </c>
      <c r="Q9" s="97" t="s">
        <v>88</v>
      </c>
    </row>
    <row r="10" spans="1:17" s="107" customFormat="1" ht="20.25" customHeight="1">
      <c r="A10" s="116" t="s">
        <v>89</v>
      </c>
      <c r="B10" s="109"/>
      <c r="C10" s="110">
        <v>33.599239999999995</v>
      </c>
      <c r="D10" s="110">
        <v>56.34863</v>
      </c>
      <c r="E10" s="110">
        <v>81.535449999999997</v>
      </c>
      <c r="F10" s="110">
        <v>105.90978999999999</v>
      </c>
      <c r="G10" s="110">
        <v>131.09661</v>
      </c>
      <c r="H10" s="110">
        <v>155.47095000000002</v>
      </c>
      <c r="I10" s="110">
        <v>25.186820000000001</v>
      </c>
      <c r="J10" s="110">
        <v>41.961220000000004</v>
      </c>
      <c r="K10" s="110">
        <v>58.194510000000001</v>
      </c>
      <c r="L10" s="110">
        <v>74.968910000000008</v>
      </c>
      <c r="M10" s="110">
        <v>91.202199999999991</v>
      </c>
      <c r="N10" s="110">
        <v>735.00659999999993</v>
      </c>
      <c r="O10" s="111">
        <v>208.11157</v>
      </c>
      <c r="P10" s="112"/>
      <c r="Q10" s="97" t="s">
        <v>90</v>
      </c>
    </row>
    <row r="11" spans="1:17" s="107" customFormat="1" ht="20.25" customHeight="1">
      <c r="A11" s="195" t="s">
        <v>91</v>
      </c>
      <c r="B11" s="196"/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97">
        <v>0</v>
      </c>
      <c r="P11" s="112">
        <v>0</v>
      </c>
      <c r="Q11" s="97" t="s">
        <v>92</v>
      </c>
    </row>
    <row r="12" spans="1:17" s="107" customFormat="1" ht="20.25" customHeight="1">
      <c r="A12" s="108" t="s">
        <v>93</v>
      </c>
      <c r="B12" s="109"/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1">
        <v>0</v>
      </c>
      <c r="P12" s="112">
        <v>0</v>
      </c>
      <c r="Q12" s="97" t="s">
        <v>94</v>
      </c>
    </row>
    <row r="13" spans="1:17" s="107" customFormat="1" ht="20.25" customHeight="1">
      <c r="A13" s="108" t="s">
        <v>95</v>
      </c>
      <c r="B13" s="109"/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1">
        <v>0</v>
      </c>
      <c r="P13" s="112">
        <v>0</v>
      </c>
      <c r="Q13" s="97" t="s">
        <v>96</v>
      </c>
    </row>
    <row r="14" spans="1:17" s="107" customFormat="1" ht="20.25" customHeight="1">
      <c r="A14" s="108" t="s">
        <v>97</v>
      </c>
      <c r="B14" s="109"/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1">
        <v>0</v>
      </c>
      <c r="P14" s="112">
        <v>0</v>
      </c>
      <c r="Q14" s="97"/>
    </row>
    <row r="15" spans="1:17" s="107" customFormat="1" ht="20.25" customHeight="1">
      <c r="A15" s="119"/>
      <c r="B15" s="120" t="s">
        <v>98</v>
      </c>
      <c r="C15" s="110">
        <v>1003880.74314</v>
      </c>
      <c r="D15" s="110">
        <v>949501.6209199999</v>
      </c>
      <c r="E15" s="110">
        <v>969258.18992999999</v>
      </c>
      <c r="F15" s="110">
        <v>900120.38403999992</v>
      </c>
      <c r="G15" s="110">
        <v>835186.52451000002</v>
      </c>
      <c r="H15" s="110">
        <v>759229.66183</v>
      </c>
      <c r="I15" s="110">
        <v>734447.75199000002</v>
      </c>
      <c r="J15" s="110">
        <v>947666.77558999998</v>
      </c>
      <c r="K15" s="110">
        <v>926539.2556700001</v>
      </c>
      <c r="L15" s="110">
        <v>1082842.77498</v>
      </c>
      <c r="M15" s="110">
        <v>1008158.5802700002</v>
      </c>
      <c r="N15" s="110">
        <v>1182010.96422</v>
      </c>
      <c r="O15" s="111">
        <v>1052499.5911700001</v>
      </c>
      <c r="P15" s="112">
        <v>129511.37304999982</v>
      </c>
      <c r="Q15" s="97" t="s">
        <v>99</v>
      </c>
    </row>
    <row r="16" spans="1:17" s="107" customFormat="1" ht="20.25" customHeight="1">
      <c r="A16" s="119"/>
      <c r="B16" s="120" t="s">
        <v>100</v>
      </c>
      <c r="C16" s="110">
        <v>446009.09646999999</v>
      </c>
      <c r="D16" s="110">
        <v>462659.58882999996</v>
      </c>
      <c r="E16" s="110">
        <v>479738.14</v>
      </c>
      <c r="F16" s="110">
        <v>532839.81559999997</v>
      </c>
      <c r="G16" s="110">
        <v>506088.49154000002</v>
      </c>
      <c r="H16" s="110">
        <v>505550.05783000001</v>
      </c>
      <c r="I16" s="110">
        <v>541192.27895999991</v>
      </c>
      <c r="J16" s="110">
        <v>577426.87929999991</v>
      </c>
      <c r="K16" s="110">
        <v>577140.92487999995</v>
      </c>
      <c r="L16" s="110">
        <v>510445.60775000002</v>
      </c>
      <c r="M16" s="110">
        <v>473624.04966999998</v>
      </c>
      <c r="N16" s="110">
        <v>509551.07663999998</v>
      </c>
      <c r="O16" s="111">
        <v>420074.70342999999</v>
      </c>
      <c r="P16" s="112">
        <v>89476.373209999991</v>
      </c>
      <c r="Q16" s="97" t="s">
        <v>101</v>
      </c>
    </row>
    <row r="17" spans="1:17" s="107" customFormat="1" ht="20.25" customHeight="1">
      <c r="A17" s="119"/>
      <c r="B17" s="120" t="s">
        <v>102</v>
      </c>
      <c r="C17" s="110">
        <v>389959.53278842004</v>
      </c>
      <c r="D17" s="110">
        <v>529450.88638846006</v>
      </c>
      <c r="E17" s="110">
        <v>615043.25348972995</v>
      </c>
      <c r="F17" s="110">
        <v>662792.14017991011</v>
      </c>
      <c r="G17" s="110">
        <v>672339.48711697001</v>
      </c>
      <c r="H17" s="110">
        <v>639040.89549101994</v>
      </c>
      <c r="I17" s="110">
        <v>642118.18236515997</v>
      </c>
      <c r="J17" s="110">
        <v>631354.60476140003</v>
      </c>
      <c r="K17" s="110">
        <v>614901.28853946994</v>
      </c>
      <c r="L17" s="110">
        <v>594787.90861633164</v>
      </c>
      <c r="M17" s="110">
        <v>572536.67179514607</v>
      </c>
      <c r="N17" s="110">
        <v>645657.85035727383</v>
      </c>
      <c r="O17" s="111">
        <v>393601.68061069999</v>
      </c>
      <c r="P17" s="112">
        <v>252056.16974657384</v>
      </c>
      <c r="Q17" s="97" t="s">
        <v>103</v>
      </c>
    </row>
    <row r="18" spans="1:17" s="107" customFormat="1" ht="20.25" customHeight="1">
      <c r="A18" s="119"/>
      <c r="B18" s="120" t="s">
        <v>104</v>
      </c>
      <c r="C18" s="110">
        <v>550260.23991000012</v>
      </c>
      <c r="D18" s="110">
        <v>553333.63104000001</v>
      </c>
      <c r="E18" s="110">
        <v>555913.99399999995</v>
      </c>
      <c r="F18" s="110">
        <v>550852.77331000008</v>
      </c>
      <c r="G18" s="110">
        <v>551153.18131000001</v>
      </c>
      <c r="H18" s="110">
        <v>546203.43498000002</v>
      </c>
      <c r="I18" s="110">
        <v>545166.79869000008</v>
      </c>
      <c r="J18" s="110">
        <v>539913.13527999993</v>
      </c>
      <c r="K18" s="110">
        <v>549136.27557000006</v>
      </c>
      <c r="L18" s="110">
        <v>554205.48899999994</v>
      </c>
      <c r="M18" s="110">
        <v>552751.38661000005</v>
      </c>
      <c r="N18" s="110">
        <v>557833.54956000007</v>
      </c>
      <c r="O18" s="111">
        <v>549702.7668199999</v>
      </c>
      <c r="P18" s="112">
        <v>8130.7827400001697</v>
      </c>
      <c r="Q18" s="97" t="s">
        <v>105</v>
      </c>
    </row>
    <row r="19" spans="1:17" s="107" customFormat="1" ht="20.25" customHeight="1">
      <c r="A19" s="119"/>
      <c r="B19" s="120" t="s">
        <v>106</v>
      </c>
      <c r="C19" s="110">
        <v>271652.00459000003</v>
      </c>
      <c r="D19" s="110">
        <v>277689.23608000006</v>
      </c>
      <c r="E19" s="110">
        <v>296510.15700999997</v>
      </c>
      <c r="F19" s="110">
        <v>296071.32331000001</v>
      </c>
      <c r="G19" s="110">
        <v>290200.32296999998</v>
      </c>
      <c r="H19" s="110">
        <v>295549.88267000002</v>
      </c>
      <c r="I19" s="110">
        <v>300113.60661000002</v>
      </c>
      <c r="J19" s="110">
        <v>304736.44438</v>
      </c>
      <c r="K19" s="110">
        <v>307810.60294999997</v>
      </c>
      <c r="L19" s="110">
        <v>314980.27038999996</v>
      </c>
      <c r="M19" s="110">
        <v>309547.64763999998</v>
      </c>
      <c r="N19" s="110">
        <v>319734.78938999999</v>
      </c>
      <c r="O19" s="111">
        <v>265226.9252</v>
      </c>
      <c r="P19" s="112">
        <v>54507.864189999993</v>
      </c>
      <c r="Q19" s="97" t="s">
        <v>107</v>
      </c>
    </row>
    <row r="20" spans="1:17" s="107" customFormat="1" ht="20.25" customHeight="1">
      <c r="A20" s="108"/>
      <c r="B20" s="109" t="s">
        <v>108</v>
      </c>
      <c r="C20" s="110">
        <v>142911.64918000001</v>
      </c>
      <c r="D20" s="110">
        <v>172828.05127</v>
      </c>
      <c r="E20" s="110">
        <v>173277.77106999999</v>
      </c>
      <c r="F20" s="110">
        <v>160811.12993999998</v>
      </c>
      <c r="G20" s="110">
        <v>178154.30197</v>
      </c>
      <c r="H20" s="110">
        <v>123589.36623</v>
      </c>
      <c r="I20" s="110">
        <v>85455.381150000001</v>
      </c>
      <c r="J20" s="110">
        <v>132537.07258000001</v>
      </c>
      <c r="K20" s="110">
        <v>171826.30874000001</v>
      </c>
      <c r="L20" s="110">
        <v>153246.69021</v>
      </c>
      <c r="M20" s="110">
        <v>132568.97141</v>
      </c>
      <c r="N20" s="110">
        <v>178164.86649000001</v>
      </c>
      <c r="O20" s="111">
        <v>148612.47036000001</v>
      </c>
      <c r="P20" s="112">
        <v>29552.396130000008</v>
      </c>
      <c r="Q20" s="97" t="s">
        <v>109</v>
      </c>
    </row>
    <row r="21" spans="1:17" s="107" customFormat="1" ht="20.25" customHeight="1">
      <c r="A21" s="108" t="s">
        <v>110</v>
      </c>
      <c r="B21" s="109"/>
      <c r="C21" s="110">
        <v>232623.07579000003</v>
      </c>
      <c r="D21" s="110">
        <v>248573.36041999998</v>
      </c>
      <c r="E21" s="110">
        <v>272221.50825999997</v>
      </c>
      <c r="F21" s="110">
        <v>321552.10697000008</v>
      </c>
      <c r="G21" s="110">
        <v>309730.31380000006</v>
      </c>
      <c r="H21" s="110">
        <v>313831.69539999997</v>
      </c>
      <c r="I21" s="110">
        <v>323543.95843</v>
      </c>
      <c r="J21" s="110">
        <v>290053.30413</v>
      </c>
      <c r="K21" s="110">
        <v>328918.78619000001</v>
      </c>
      <c r="L21" s="110">
        <v>328961.16499000002</v>
      </c>
      <c r="M21" s="110">
        <v>389537.67035000003</v>
      </c>
      <c r="N21" s="110">
        <v>366746.11294999998</v>
      </c>
      <c r="O21" s="111">
        <v>230767.93463999996</v>
      </c>
      <c r="P21" s="112">
        <v>135978.17831000002</v>
      </c>
      <c r="Q21" s="97" t="s">
        <v>111</v>
      </c>
    </row>
    <row r="22" spans="1:17" s="107" customFormat="1" ht="20.25" customHeight="1" thickBot="1">
      <c r="A22" s="121"/>
      <c r="B22" s="122" t="s">
        <v>112</v>
      </c>
      <c r="C22" s="159">
        <v>5991470.5259384196</v>
      </c>
      <c r="D22" s="159">
        <v>6266693.3590384591</v>
      </c>
      <c r="E22" s="159">
        <v>6450621.672339729</v>
      </c>
      <c r="F22" s="159">
        <v>6673964.4165199101</v>
      </c>
      <c r="G22" s="159">
        <v>6637939.6416769698</v>
      </c>
      <c r="H22" s="159">
        <v>6424443.9611210199</v>
      </c>
      <c r="I22" s="159">
        <v>6831852.3054051604</v>
      </c>
      <c r="J22" s="159">
        <v>6944462.378101401</v>
      </c>
      <c r="K22" s="159">
        <v>7239362.8242694708</v>
      </c>
      <c r="L22" s="159">
        <v>7670419.1116563324</v>
      </c>
      <c r="M22" s="159">
        <v>7887350.4333451455</v>
      </c>
      <c r="N22" s="159">
        <v>7680579.061687273</v>
      </c>
      <c r="O22" s="123">
        <v>7261535.5697806971</v>
      </c>
      <c r="P22" s="112">
        <v>419043.49190657586</v>
      </c>
      <c r="Q22" s="97"/>
    </row>
    <row r="23" spans="1:17" s="107" customFormat="1" ht="20.25" customHeight="1" thickTop="1">
      <c r="A23" s="124" t="s">
        <v>113</v>
      </c>
      <c r="B23" s="125"/>
      <c r="C23" s="110">
        <v>418021.1415531385</v>
      </c>
      <c r="D23" s="110">
        <v>415136.78971972462</v>
      </c>
      <c r="E23" s="110">
        <v>409260.58095474943</v>
      </c>
      <c r="F23" s="110">
        <v>418616.93090103427</v>
      </c>
      <c r="G23" s="110">
        <v>415605.86563345109</v>
      </c>
      <c r="H23" s="110">
        <v>414204.5451837274</v>
      </c>
      <c r="I23" s="110">
        <v>420923.48185081646</v>
      </c>
      <c r="J23" s="110">
        <v>425905.58737170446</v>
      </c>
      <c r="K23" s="110">
        <v>433940.03135839751</v>
      </c>
      <c r="L23" s="110">
        <v>439347.79640378332</v>
      </c>
      <c r="M23" s="110">
        <v>433208.94318742969</v>
      </c>
      <c r="N23" s="110">
        <v>420538.30691937229</v>
      </c>
      <c r="O23" s="110">
        <v>415277.72810322739</v>
      </c>
      <c r="P23" s="112">
        <v>5260.5788161449018</v>
      </c>
      <c r="Q23" s="97" t="s">
        <v>114</v>
      </c>
    </row>
    <row r="24" spans="1:17" s="107" customFormat="1" ht="20.25" customHeight="1">
      <c r="A24" s="126" t="s">
        <v>115</v>
      </c>
      <c r="B24" s="127"/>
      <c r="C24" s="185">
        <v>0</v>
      </c>
      <c r="D24" s="185">
        <v>0</v>
      </c>
      <c r="E24" s="185">
        <v>0</v>
      </c>
      <c r="F24" s="185">
        <v>0</v>
      </c>
      <c r="G24" s="185">
        <v>0</v>
      </c>
      <c r="H24" s="185">
        <v>0</v>
      </c>
      <c r="I24" s="185">
        <v>0</v>
      </c>
      <c r="J24" s="185">
        <v>0</v>
      </c>
      <c r="K24" s="185">
        <v>0</v>
      </c>
      <c r="L24" s="185">
        <v>0</v>
      </c>
      <c r="M24" s="185">
        <v>0</v>
      </c>
      <c r="N24" s="185">
        <v>0</v>
      </c>
      <c r="O24" s="111">
        <v>0</v>
      </c>
      <c r="P24" s="112">
        <v>0</v>
      </c>
      <c r="Q24" s="97" t="s">
        <v>116</v>
      </c>
    </row>
    <row r="25" spans="1:17" s="107" customFormat="1" ht="20.25" customHeight="1">
      <c r="A25" s="102" t="s">
        <v>117</v>
      </c>
      <c r="B25" s="128"/>
      <c r="C25" s="185">
        <v>0</v>
      </c>
      <c r="D25" s="185">
        <v>0</v>
      </c>
      <c r="E25" s="185">
        <v>0</v>
      </c>
      <c r="F25" s="185">
        <v>0</v>
      </c>
      <c r="G25" s="185">
        <v>0</v>
      </c>
      <c r="H25" s="185">
        <v>0</v>
      </c>
      <c r="I25" s="185">
        <v>0</v>
      </c>
      <c r="J25" s="185">
        <v>0</v>
      </c>
      <c r="K25" s="185">
        <v>0</v>
      </c>
      <c r="L25" s="185">
        <v>0</v>
      </c>
      <c r="M25" s="185">
        <v>0</v>
      </c>
      <c r="N25" s="185">
        <v>0</v>
      </c>
      <c r="O25" s="111">
        <v>0</v>
      </c>
      <c r="P25" s="112">
        <v>0</v>
      </c>
      <c r="Q25" s="97"/>
    </row>
    <row r="26" spans="1:17" s="107" customFormat="1" ht="20.25" customHeight="1">
      <c r="A26" s="129" t="s">
        <v>118</v>
      </c>
      <c r="B26" s="127"/>
      <c r="C26" s="110">
        <v>1295067.09253</v>
      </c>
      <c r="D26" s="110">
        <v>1295617.31856</v>
      </c>
      <c r="E26" s="110">
        <v>1295787.31856</v>
      </c>
      <c r="F26" s="110">
        <v>1295787.31856</v>
      </c>
      <c r="G26" s="110">
        <v>1258571.7382799999</v>
      </c>
      <c r="H26" s="110">
        <v>1295870.31856</v>
      </c>
      <c r="I26" s="110">
        <v>1295870.31856</v>
      </c>
      <c r="J26" s="110">
        <v>1296081.9016199999</v>
      </c>
      <c r="K26" s="110">
        <v>1296481.4885999998</v>
      </c>
      <c r="L26" s="110">
        <v>1296736.00773</v>
      </c>
      <c r="M26" s="110">
        <v>1285511.08491</v>
      </c>
      <c r="N26" s="110">
        <v>1297080.5361199998</v>
      </c>
      <c r="O26" s="111">
        <v>1295067.09253</v>
      </c>
      <c r="P26" s="112">
        <v>2013.4435899998061</v>
      </c>
      <c r="Q26" s="97" t="s">
        <v>119</v>
      </c>
    </row>
    <row r="27" spans="1:17" s="107" customFormat="1" ht="20.25" customHeight="1">
      <c r="A27" s="129" t="s">
        <v>120</v>
      </c>
      <c r="B27" s="127"/>
      <c r="C27" s="110">
        <v>4948420.0174500002</v>
      </c>
      <c r="D27" s="110">
        <v>4949789.2792100003</v>
      </c>
      <c r="E27" s="110">
        <v>4951241.8430699995</v>
      </c>
      <c r="F27" s="110">
        <v>4951672.8430699995</v>
      </c>
      <c r="G27" s="110">
        <v>4953222.4323300002</v>
      </c>
      <c r="H27" s="110">
        <v>4953880.2403299995</v>
      </c>
      <c r="I27" s="110">
        <v>4974047.7089499999</v>
      </c>
      <c r="J27" s="110">
        <v>5053954.7538299998</v>
      </c>
      <c r="K27" s="110">
        <v>5058564.5183800003</v>
      </c>
      <c r="L27" s="110">
        <v>5059232.5183800003</v>
      </c>
      <c r="M27" s="110">
        <v>5062318.39396</v>
      </c>
      <c r="N27" s="110">
        <v>5070708.4376600003</v>
      </c>
      <c r="O27" s="111">
        <v>4948069.9599200003</v>
      </c>
      <c r="P27" s="112">
        <v>122638.47774</v>
      </c>
      <c r="Q27" s="97" t="s">
        <v>121</v>
      </c>
    </row>
    <row r="28" spans="1:17" s="107" customFormat="1" ht="20.25" customHeight="1">
      <c r="A28" s="129" t="s">
        <v>122</v>
      </c>
      <c r="B28" s="127"/>
      <c r="C28" s="110">
        <v>44531728.910429999</v>
      </c>
      <c r="D28" s="110">
        <v>44541425.681720003</v>
      </c>
      <c r="E28" s="110">
        <v>44608109.885559998</v>
      </c>
      <c r="F28" s="110">
        <v>44627781.699960001</v>
      </c>
      <c r="G28" s="110">
        <v>44623554.45504</v>
      </c>
      <c r="H28" s="110">
        <v>44652064.916319996</v>
      </c>
      <c r="I28" s="110">
        <v>44655756.840160005</v>
      </c>
      <c r="J28" s="110">
        <v>44133883.308339998</v>
      </c>
      <c r="K28" s="110">
        <v>44111897.987019993</v>
      </c>
      <c r="L28" s="110">
        <v>44117830.272599995</v>
      </c>
      <c r="M28" s="110">
        <v>44152358.828419998</v>
      </c>
      <c r="N28" s="110">
        <v>44210114.57474</v>
      </c>
      <c r="O28" s="111">
        <v>44525611.35193</v>
      </c>
      <c r="P28" s="112">
        <v>-315496.77718999982</v>
      </c>
      <c r="Q28" s="97" t="s">
        <v>123</v>
      </c>
    </row>
    <row r="29" spans="1:17" s="107" customFormat="1" ht="20.25" customHeight="1">
      <c r="A29" s="129" t="s">
        <v>124</v>
      </c>
      <c r="B29" s="127"/>
      <c r="C29" s="110">
        <v>213036.21605000002</v>
      </c>
      <c r="D29" s="110">
        <v>210876.55254</v>
      </c>
      <c r="E29" s="110">
        <v>202939.29037</v>
      </c>
      <c r="F29" s="110">
        <v>203051.80341999998</v>
      </c>
      <c r="G29" s="110">
        <v>194615.61473</v>
      </c>
      <c r="H29" s="110">
        <v>197615.61473</v>
      </c>
      <c r="I29" s="110">
        <v>197625.20193000001</v>
      </c>
      <c r="J29" s="110">
        <v>196284.99206999998</v>
      </c>
      <c r="K29" s="110">
        <v>196320.89207</v>
      </c>
      <c r="L29" s="110">
        <v>196320.89207</v>
      </c>
      <c r="M29" s="110">
        <v>198320.89207</v>
      </c>
      <c r="N29" s="110">
        <v>198320.89207</v>
      </c>
      <c r="O29" s="111">
        <v>215084.01605000001</v>
      </c>
      <c r="P29" s="112">
        <v>-16763.123980000004</v>
      </c>
      <c r="Q29" s="97" t="s">
        <v>125</v>
      </c>
    </row>
    <row r="30" spans="1:17" s="107" customFormat="1" ht="20.25" customHeight="1">
      <c r="A30" s="129" t="s">
        <v>126</v>
      </c>
      <c r="B30" s="127"/>
      <c r="C30" s="110">
        <v>551686.16926</v>
      </c>
      <c r="D30" s="110">
        <v>551453.57894000004</v>
      </c>
      <c r="E30" s="110">
        <v>551470.09160000004</v>
      </c>
      <c r="F30" s="110">
        <v>551856.19689000002</v>
      </c>
      <c r="G30" s="110">
        <v>550290.47521000006</v>
      </c>
      <c r="H30" s="110">
        <v>550435.69016</v>
      </c>
      <c r="I30" s="110">
        <v>552083.70665999991</v>
      </c>
      <c r="J30" s="110">
        <v>544432.34120999998</v>
      </c>
      <c r="K30" s="110">
        <v>542192.07230999996</v>
      </c>
      <c r="L30" s="110">
        <v>542319.7623099999</v>
      </c>
      <c r="M30" s="110">
        <v>542757.43524000002</v>
      </c>
      <c r="N30" s="110">
        <v>544498.03769000003</v>
      </c>
      <c r="O30" s="111">
        <v>552377.53859999997</v>
      </c>
      <c r="P30" s="112">
        <v>-7879.5009099999443</v>
      </c>
      <c r="Q30" s="97" t="s">
        <v>127</v>
      </c>
    </row>
    <row r="31" spans="1:17" s="107" customFormat="1" ht="20.25" customHeight="1">
      <c r="A31" s="129" t="s">
        <v>128</v>
      </c>
      <c r="B31" s="127"/>
      <c r="C31" s="110">
        <v>1036907.09286</v>
      </c>
      <c r="D31" s="110">
        <v>1033040.0762700001</v>
      </c>
      <c r="E31" s="110">
        <v>1038768.3045600001</v>
      </c>
      <c r="F31" s="110">
        <v>1036586.49971</v>
      </c>
      <c r="G31" s="110">
        <v>1074496.8017500001</v>
      </c>
      <c r="H31" s="110">
        <v>1083619.50969</v>
      </c>
      <c r="I31" s="110">
        <v>1113986.3988100002</v>
      </c>
      <c r="J31" s="110">
        <v>1120051.7517599999</v>
      </c>
      <c r="K31" s="110">
        <v>1121114.1435300002</v>
      </c>
      <c r="L31" s="110">
        <v>1121337.2900500002</v>
      </c>
      <c r="M31" s="110">
        <v>1128589.0695499999</v>
      </c>
      <c r="N31" s="110">
        <v>1131243.9543400002</v>
      </c>
      <c r="O31" s="111">
        <v>1046814.4007699999</v>
      </c>
      <c r="P31" s="112">
        <v>84429.553570000222</v>
      </c>
      <c r="Q31" s="97" t="s">
        <v>129</v>
      </c>
    </row>
    <row r="32" spans="1:17" s="107" customFormat="1" ht="20.25" customHeight="1">
      <c r="A32" s="129" t="s">
        <v>130</v>
      </c>
      <c r="B32" s="127"/>
      <c r="C32" s="110">
        <v>578926.18764000002</v>
      </c>
      <c r="D32" s="110">
        <v>655249.93775000004</v>
      </c>
      <c r="E32" s="110">
        <v>659357.59951999993</v>
      </c>
      <c r="F32" s="110">
        <v>718651.54113999999</v>
      </c>
      <c r="G32" s="110">
        <v>768881.04423</v>
      </c>
      <c r="H32" s="110">
        <v>788195.95299000002</v>
      </c>
      <c r="I32" s="110">
        <v>759951.48173</v>
      </c>
      <c r="J32" s="110">
        <v>297732.44160000002</v>
      </c>
      <c r="K32" s="110">
        <v>279267.60273000004</v>
      </c>
      <c r="L32" s="110">
        <v>344545.79187999998</v>
      </c>
      <c r="M32" s="110">
        <v>377447.99998000002</v>
      </c>
      <c r="N32" s="110">
        <v>387752.86868999997</v>
      </c>
      <c r="O32" s="111">
        <v>535095.28082999995</v>
      </c>
      <c r="P32" s="112">
        <v>-147342.41213999997</v>
      </c>
      <c r="Q32" s="97" t="s">
        <v>131</v>
      </c>
    </row>
    <row r="33" spans="1:17" s="107" customFormat="1" ht="20.25" customHeight="1">
      <c r="A33" s="129" t="s">
        <v>132</v>
      </c>
      <c r="B33" s="127"/>
      <c r="C33" s="110">
        <v>44007.535340000002</v>
      </c>
      <c r="D33" s="110">
        <v>44007.535340000002</v>
      </c>
      <c r="E33" s="110">
        <v>44846.989860000001</v>
      </c>
      <c r="F33" s="110">
        <v>44846.989860000001</v>
      </c>
      <c r="G33" s="110">
        <v>44846.989860000001</v>
      </c>
      <c r="H33" s="110">
        <v>44846.989860000001</v>
      </c>
      <c r="I33" s="110">
        <v>44846.989860000001</v>
      </c>
      <c r="J33" s="110">
        <v>44846.989860000001</v>
      </c>
      <c r="K33" s="110">
        <v>44846.989860000001</v>
      </c>
      <c r="L33" s="110">
        <v>44846.989860000001</v>
      </c>
      <c r="M33" s="110">
        <v>44846.989860000001</v>
      </c>
      <c r="N33" s="110">
        <v>44846.989860000001</v>
      </c>
      <c r="O33" s="111">
        <v>44007.535340000002</v>
      </c>
      <c r="P33" s="112">
        <v>839.45451999999932</v>
      </c>
      <c r="Q33" s="97" t="s">
        <v>133</v>
      </c>
    </row>
    <row r="34" spans="1:17" s="107" customFormat="1" ht="20.25" customHeight="1" thickBot="1">
      <c r="A34" s="121"/>
      <c r="B34" s="122" t="s">
        <v>134</v>
      </c>
      <c r="C34" s="159">
        <v>53199779.221560001</v>
      </c>
      <c r="D34" s="159">
        <v>53281459.960329995</v>
      </c>
      <c r="E34" s="159">
        <v>53352521.323099993</v>
      </c>
      <c r="F34" s="159">
        <v>53430234.892609991</v>
      </c>
      <c r="G34" s="159">
        <v>53468479.551430002</v>
      </c>
      <c r="H34" s="159">
        <v>53566529.232639998</v>
      </c>
      <c r="I34" s="159">
        <v>53594168.646660008</v>
      </c>
      <c r="J34" s="159">
        <v>52687268.480289996</v>
      </c>
      <c r="K34" s="159">
        <v>52650685.694499999</v>
      </c>
      <c r="L34" s="159">
        <v>52723169.524879992</v>
      </c>
      <c r="M34" s="159">
        <v>52792150.69399</v>
      </c>
      <c r="N34" s="159">
        <v>52884566.291170001</v>
      </c>
      <c r="O34" s="123">
        <v>53162127.17597001</v>
      </c>
      <c r="P34" s="112">
        <v>-277560.88480000943</v>
      </c>
      <c r="Q34" s="97"/>
    </row>
    <row r="35" spans="1:17" s="107" customFormat="1" ht="20.25" customHeight="1" thickTop="1">
      <c r="A35" s="129" t="s">
        <v>135</v>
      </c>
      <c r="B35" s="127"/>
      <c r="C35" s="110">
        <v>-36469096.804580003</v>
      </c>
      <c r="D35" s="110">
        <v>-36569415.657530017</v>
      </c>
      <c r="E35" s="110">
        <v>-36698551.472599998</v>
      </c>
      <c r="F35" s="110">
        <v>-36831117.007030003</v>
      </c>
      <c r="G35" s="110">
        <v>-36896928.294750012</v>
      </c>
      <c r="H35" s="110">
        <v>-37066051.758790009</v>
      </c>
      <c r="I35" s="110">
        <v>-37166061.899570003</v>
      </c>
      <c r="J35" s="110">
        <v>-36309122.948790006</v>
      </c>
      <c r="K35" s="110">
        <v>-36378498.241400011</v>
      </c>
      <c r="L35" s="110">
        <v>-36510135.556620002</v>
      </c>
      <c r="M35" s="110">
        <v>-36633801.232240006</v>
      </c>
      <c r="N35" s="110">
        <v>-36777410.605209991</v>
      </c>
      <c r="O35" s="130">
        <v>-36363473.843730003</v>
      </c>
      <c r="P35" s="112">
        <v>-413936.76147998869</v>
      </c>
      <c r="Q35" s="97" t="s">
        <v>136</v>
      </c>
    </row>
    <row r="36" spans="1:17" s="107" customFormat="1" ht="20.25" customHeight="1">
      <c r="A36" s="121"/>
      <c r="B36" s="122" t="s">
        <v>137</v>
      </c>
      <c r="C36" s="186">
        <v>16730682.416979998</v>
      </c>
      <c r="D36" s="186">
        <v>16712044.302799977</v>
      </c>
      <c r="E36" s="186">
        <v>16653969.850499995</v>
      </c>
      <c r="F36" s="186">
        <v>16599117.885579988</v>
      </c>
      <c r="G36" s="186">
        <v>16571551.256679989</v>
      </c>
      <c r="H36" s="186">
        <v>16500477.473849989</v>
      </c>
      <c r="I36" s="186">
        <v>16428106.747090004</v>
      </c>
      <c r="J36" s="186">
        <v>16378145.531499989</v>
      </c>
      <c r="K36" s="186">
        <v>16272187.453099988</v>
      </c>
      <c r="L36" s="186">
        <v>16213033.96825999</v>
      </c>
      <c r="M36" s="186">
        <v>16158349.461749993</v>
      </c>
      <c r="N36" s="186">
        <v>16107155.68596001</v>
      </c>
      <c r="O36" s="131">
        <v>16798653.332240008</v>
      </c>
      <c r="P36" s="112">
        <v>-691497.64627999812</v>
      </c>
      <c r="Q36" s="97"/>
    </row>
    <row r="37" spans="1:17" s="107" customFormat="1" ht="20.25" customHeight="1">
      <c r="A37" s="132" t="s">
        <v>138</v>
      </c>
      <c r="B37" s="133"/>
      <c r="C37" s="185">
        <v>0</v>
      </c>
      <c r="D37" s="185">
        <v>0</v>
      </c>
      <c r="E37" s="185">
        <v>0</v>
      </c>
      <c r="F37" s="185">
        <v>0</v>
      </c>
      <c r="G37" s="185">
        <v>0</v>
      </c>
      <c r="H37" s="185">
        <v>0</v>
      </c>
      <c r="I37" s="185">
        <v>0</v>
      </c>
      <c r="J37" s="185">
        <v>0</v>
      </c>
      <c r="K37" s="185">
        <v>0</v>
      </c>
      <c r="L37" s="185">
        <v>0</v>
      </c>
      <c r="M37" s="185">
        <v>0</v>
      </c>
      <c r="N37" s="185">
        <v>0</v>
      </c>
      <c r="O37" s="111">
        <v>0</v>
      </c>
      <c r="P37" s="112">
        <v>0</v>
      </c>
      <c r="Q37" s="97"/>
    </row>
    <row r="38" spans="1:17" s="107" customFormat="1" ht="20.25" customHeight="1">
      <c r="A38" s="102" t="s">
        <v>139</v>
      </c>
      <c r="B38" s="127"/>
      <c r="C38" s="185">
        <v>0</v>
      </c>
      <c r="D38" s="185">
        <v>0</v>
      </c>
      <c r="E38" s="185">
        <v>0</v>
      </c>
      <c r="F38" s="185">
        <v>0</v>
      </c>
      <c r="G38" s="185">
        <v>0</v>
      </c>
      <c r="H38" s="185">
        <v>0</v>
      </c>
      <c r="I38" s="185">
        <v>0</v>
      </c>
      <c r="J38" s="185">
        <v>0</v>
      </c>
      <c r="K38" s="185">
        <v>0</v>
      </c>
      <c r="L38" s="185">
        <v>0</v>
      </c>
      <c r="M38" s="185">
        <v>0</v>
      </c>
      <c r="N38" s="185">
        <v>0</v>
      </c>
      <c r="O38" s="111">
        <v>0</v>
      </c>
      <c r="P38" s="112">
        <v>0</v>
      </c>
      <c r="Q38" s="97"/>
    </row>
    <row r="39" spans="1:17" s="107" customFormat="1" ht="20.25" customHeight="1">
      <c r="A39" s="129" t="s">
        <v>246</v>
      </c>
      <c r="B39" s="127"/>
      <c r="C39" s="110">
        <v>45337.816830000011</v>
      </c>
      <c r="D39" s="110">
        <v>45583.217010000008</v>
      </c>
      <c r="E39" s="110">
        <v>47494.619050000008</v>
      </c>
      <c r="F39" s="110">
        <v>46646.970190000022</v>
      </c>
      <c r="G39" s="110">
        <v>45483.019290000004</v>
      </c>
      <c r="H39" s="110">
        <v>46769.157730000021</v>
      </c>
      <c r="I39" s="110">
        <v>45884.20410000001</v>
      </c>
      <c r="J39" s="110">
        <v>46878.434640000021</v>
      </c>
      <c r="K39" s="110">
        <v>46570.94442</v>
      </c>
      <c r="L39" s="110">
        <v>45371.517160000003</v>
      </c>
      <c r="M39" s="110">
        <v>52608.583110000007</v>
      </c>
      <c r="N39" s="110">
        <v>51601.649580000019</v>
      </c>
      <c r="O39" s="204">
        <v>46302.428329999995</v>
      </c>
      <c r="P39" s="112">
        <v>5299.2212500000242</v>
      </c>
      <c r="Q39" s="97" t="s">
        <v>141</v>
      </c>
    </row>
    <row r="40" spans="1:17" s="107" customFormat="1" ht="20.25" customHeight="1">
      <c r="A40" s="129" t="s">
        <v>142</v>
      </c>
      <c r="B40" s="127"/>
      <c r="C40" s="110">
        <v>194686.50183831601</v>
      </c>
      <c r="D40" s="110">
        <v>189602.78084430803</v>
      </c>
      <c r="E40" s="110">
        <v>176863.15744405394</v>
      </c>
      <c r="F40" s="110">
        <v>151356.02041401798</v>
      </c>
      <c r="G40" s="110">
        <v>121204.47272660601</v>
      </c>
      <c r="H40" s="110">
        <v>90198.38225779598</v>
      </c>
      <c r="I40" s="110">
        <v>93574.643010967979</v>
      </c>
      <c r="J40" s="110">
        <v>82542.103835720016</v>
      </c>
      <c r="K40" s="110">
        <v>74785.09347610602</v>
      </c>
      <c r="L40" s="110">
        <v>75819.543950733685</v>
      </c>
      <c r="M40" s="110">
        <v>68050.465048970771</v>
      </c>
      <c r="N40" s="110">
        <v>55627.979756545174</v>
      </c>
      <c r="O40" s="204">
        <v>226576.28975585999</v>
      </c>
      <c r="P40" s="112">
        <v>-170948.30999931484</v>
      </c>
      <c r="Q40" s="97" t="s">
        <v>143</v>
      </c>
    </row>
    <row r="41" spans="1:17" s="107" customFormat="1" ht="20.25" customHeight="1">
      <c r="A41" s="129" t="s">
        <v>144</v>
      </c>
      <c r="B41" s="127"/>
      <c r="C41" s="110">
        <v>670713.51227000006</v>
      </c>
      <c r="D41" s="110">
        <v>673578.17555000004</v>
      </c>
      <c r="E41" s="110">
        <v>703835.23722999997</v>
      </c>
      <c r="F41" s="110">
        <v>707793.61112999998</v>
      </c>
      <c r="G41" s="110">
        <v>720265.16174999997</v>
      </c>
      <c r="H41" s="110">
        <v>742554.16035000002</v>
      </c>
      <c r="I41" s="110">
        <v>760046.64309999999</v>
      </c>
      <c r="J41" s="110">
        <v>780020.98632000003</v>
      </c>
      <c r="K41" s="110">
        <v>772927.33840000012</v>
      </c>
      <c r="L41" s="110">
        <v>786725.66159000003</v>
      </c>
      <c r="M41" s="110">
        <v>782319.91343000007</v>
      </c>
      <c r="N41" s="110">
        <v>782286.00373999996</v>
      </c>
      <c r="O41" s="204">
        <v>635721.52329000004</v>
      </c>
      <c r="P41" s="112">
        <v>146564.48044999992</v>
      </c>
      <c r="Q41" s="97" t="s">
        <v>145</v>
      </c>
    </row>
    <row r="42" spans="1:17" s="107" customFormat="1" ht="20.25" customHeight="1" thickBot="1">
      <c r="A42" s="121"/>
      <c r="B42" s="122" t="s">
        <v>146</v>
      </c>
      <c r="C42" s="159">
        <v>910737.83093831607</v>
      </c>
      <c r="D42" s="159">
        <v>908764.17340430804</v>
      </c>
      <c r="E42" s="159">
        <v>928193.01372405398</v>
      </c>
      <c r="F42" s="159">
        <v>905796.60173401795</v>
      </c>
      <c r="G42" s="159">
        <v>886952.653766606</v>
      </c>
      <c r="H42" s="159">
        <v>879521.70033779601</v>
      </c>
      <c r="I42" s="159">
        <v>899505.49021096795</v>
      </c>
      <c r="J42" s="159">
        <v>909441.52479572012</v>
      </c>
      <c r="K42" s="159">
        <v>894283.37629610614</v>
      </c>
      <c r="L42" s="159">
        <v>907916.72270073369</v>
      </c>
      <c r="M42" s="159">
        <v>902978.96158897085</v>
      </c>
      <c r="N42" s="159">
        <v>889515.63307654508</v>
      </c>
      <c r="O42" s="123">
        <v>908600.24137586006</v>
      </c>
      <c r="P42" s="112">
        <v>-19084.608299314976</v>
      </c>
      <c r="Q42" s="97"/>
    </row>
    <row r="43" spans="1:17" s="107" customFormat="1" ht="20.25" customHeight="1" thickTop="1">
      <c r="A43" s="134" t="s">
        <v>147</v>
      </c>
      <c r="B43" s="135"/>
      <c r="C43" s="187">
        <v>24050911.915409874</v>
      </c>
      <c r="D43" s="187">
        <v>24302638.624962471</v>
      </c>
      <c r="E43" s="187">
        <v>24442045.117518529</v>
      </c>
      <c r="F43" s="187">
        <v>24597495.834734954</v>
      </c>
      <c r="G43" s="187">
        <v>24512049.417757016</v>
      </c>
      <c r="H43" s="187">
        <v>24218647.680492535</v>
      </c>
      <c r="I43" s="187">
        <v>24580388.02455695</v>
      </c>
      <c r="J43" s="187">
        <v>24657955.021768812</v>
      </c>
      <c r="K43" s="187">
        <v>24839773.685023963</v>
      </c>
      <c r="L43" s="187">
        <v>25230717.599020839</v>
      </c>
      <c r="M43" s="187">
        <v>25381887.799871542</v>
      </c>
      <c r="N43" s="187">
        <v>25097788.6876432</v>
      </c>
      <c r="O43" s="136">
        <v>25384066.871499792</v>
      </c>
      <c r="P43" s="112">
        <v>-286278.18385659158</v>
      </c>
      <c r="Q43" s="97"/>
    </row>
    <row r="44" spans="1:17" s="107" customFormat="1" ht="20.25" customHeight="1">
      <c r="C44" s="198"/>
      <c r="Q44" s="97"/>
    </row>
    <row r="45" spans="1:17" s="107" customFormat="1" ht="20.25" customHeight="1"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Q45" s="97"/>
    </row>
    <row r="46" spans="1:17" s="107" customFormat="1" ht="20.25" customHeight="1">
      <c r="A46" s="137"/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9"/>
      <c r="Q46" s="97"/>
    </row>
    <row r="47" spans="1:17" s="96" customFormat="1" ht="20.25" customHeight="1">
      <c r="A47" s="220" t="s">
        <v>148</v>
      </c>
      <c r="B47" s="221"/>
      <c r="C47" s="224" t="s">
        <v>67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95" t="s">
        <v>68</v>
      </c>
      <c r="Q47" s="97"/>
    </row>
    <row r="48" spans="1:17" s="96" customFormat="1" ht="20.25" customHeight="1">
      <c r="A48" s="222"/>
      <c r="B48" s="223"/>
      <c r="C48" s="98" t="s">
        <v>69</v>
      </c>
      <c r="D48" s="98" t="s">
        <v>70</v>
      </c>
      <c r="E48" s="98" t="s">
        <v>71</v>
      </c>
      <c r="F48" s="98" t="s">
        <v>72</v>
      </c>
      <c r="G48" s="98" t="s">
        <v>73</v>
      </c>
      <c r="H48" s="98" t="s">
        <v>74</v>
      </c>
      <c r="I48" s="98" t="s">
        <v>75</v>
      </c>
      <c r="J48" s="98" t="s">
        <v>76</v>
      </c>
      <c r="K48" s="98" t="s">
        <v>77</v>
      </c>
      <c r="L48" s="98" t="s">
        <v>78</v>
      </c>
      <c r="M48" s="98" t="s">
        <v>79</v>
      </c>
      <c r="N48" s="99" t="s">
        <v>80</v>
      </c>
      <c r="O48" s="100">
        <v>2021</v>
      </c>
      <c r="Q48" s="97"/>
    </row>
    <row r="49" spans="1:17" s="107" customFormat="1" ht="20.25" customHeight="1">
      <c r="A49" s="140" t="s">
        <v>149</v>
      </c>
      <c r="B49" s="103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41"/>
      <c r="P49" s="112">
        <v>0</v>
      </c>
      <c r="Q49" s="97"/>
    </row>
    <row r="50" spans="1:17" s="107" customFormat="1" ht="20.25" customHeight="1">
      <c r="A50" s="108" t="s">
        <v>150</v>
      </c>
      <c r="B50" s="103"/>
      <c r="C50" s="110">
        <v>0</v>
      </c>
      <c r="D50" s="110">
        <v>0</v>
      </c>
      <c r="E50" s="110">
        <v>0</v>
      </c>
      <c r="F50" s="110">
        <v>960000</v>
      </c>
      <c r="G50" s="110">
        <v>660000</v>
      </c>
      <c r="H50" s="110">
        <v>82077.5</v>
      </c>
      <c r="I50" s="110">
        <v>0.59499000000000002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1">
        <v>1280000</v>
      </c>
      <c r="P50" s="112">
        <v>-1280000</v>
      </c>
      <c r="Q50" s="97" t="s">
        <v>151</v>
      </c>
    </row>
    <row r="51" spans="1:17" s="107" customFormat="1" ht="20.25" customHeight="1">
      <c r="A51" s="108" t="s">
        <v>152</v>
      </c>
      <c r="B51" s="103"/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1">
        <v>0</v>
      </c>
      <c r="P51" s="112">
        <v>0</v>
      </c>
      <c r="Q51" s="97" t="s">
        <v>153</v>
      </c>
    </row>
    <row r="52" spans="1:17" s="107" customFormat="1" ht="20.25" customHeight="1">
      <c r="A52" s="108" t="s">
        <v>154</v>
      </c>
      <c r="B52" s="103"/>
      <c r="C52" s="110">
        <v>921796.05115999992</v>
      </c>
      <c r="D52" s="110">
        <v>1040565.22915</v>
      </c>
      <c r="E52" s="110">
        <v>1071264.15912</v>
      </c>
      <c r="F52" s="110">
        <v>929260.81098000007</v>
      </c>
      <c r="G52" s="110">
        <v>916653.47334999999</v>
      </c>
      <c r="H52" s="110">
        <v>943651.30340999993</v>
      </c>
      <c r="I52" s="110">
        <v>1045382.3096</v>
      </c>
      <c r="J52" s="110">
        <v>935644.80433000007</v>
      </c>
      <c r="K52" s="110">
        <v>931539.59872000001</v>
      </c>
      <c r="L52" s="110">
        <v>1004760.8706499999</v>
      </c>
      <c r="M52" s="110">
        <v>967142.33325000003</v>
      </c>
      <c r="N52" s="110">
        <v>985748.41842999996</v>
      </c>
      <c r="O52" s="111">
        <v>888323.11528999999</v>
      </c>
      <c r="P52" s="112">
        <v>97425.303139999975</v>
      </c>
      <c r="Q52" s="97" t="s">
        <v>155</v>
      </c>
    </row>
    <row r="53" spans="1:17" s="107" customFormat="1" ht="20.25" customHeight="1">
      <c r="A53" s="114" t="s">
        <v>156</v>
      </c>
      <c r="B53" s="142"/>
      <c r="C53" s="110">
        <v>150229.65500999999</v>
      </c>
      <c r="D53" s="110">
        <v>151557.23602000001</v>
      </c>
      <c r="E53" s="110">
        <v>167218.05306999999</v>
      </c>
      <c r="F53" s="110">
        <v>205252.58119</v>
      </c>
      <c r="G53" s="110">
        <v>228625.07485</v>
      </c>
      <c r="H53" s="110">
        <v>220576.74885</v>
      </c>
      <c r="I53" s="110">
        <v>211704.95509</v>
      </c>
      <c r="J53" s="110">
        <v>230799.85737000001</v>
      </c>
      <c r="K53" s="110">
        <v>223466.6041</v>
      </c>
      <c r="L53" s="110">
        <v>216106.59934000002</v>
      </c>
      <c r="M53" s="110">
        <v>195924.23321000001</v>
      </c>
      <c r="N53" s="110">
        <v>249993.02403</v>
      </c>
      <c r="O53" s="110">
        <v>182037.56940000001</v>
      </c>
      <c r="P53" s="112">
        <v>67955.454629999993</v>
      </c>
      <c r="Q53" s="97" t="s">
        <v>157</v>
      </c>
    </row>
    <row r="54" spans="1:17" s="107" customFormat="1" ht="20.25" customHeight="1">
      <c r="A54" s="108" t="s">
        <v>158</v>
      </c>
      <c r="B54" s="103"/>
      <c r="C54" s="110">
        <v>34877.704450000005</v>
      </c>
      <c r="D54" s="110">
        <v>34621.041530000002</v>
      </c>
      <c r="E54" s="110">
        <v>52732.940950000004</v>
      </c>
      <c r="F54" s="110">
        <v>22537.446690000001</v>
      </c>
      <c r="G54" s="110">
        <v>49295.545850000002</v>
      </c>
      <c r="H54" s="110">
        <v>30914.105199999998</v>
      </c>
      <c r="I54" s="110">
        <v>16156.92361</v>
      </c>
      <c r="J54" s="110">
        <v>23150.34547</v>
      </c>
      <c r="K54" s="110">
        <v>21085.09734</v>
      </c>
      <c r="L54" s="110">
        <v>9175.796980000001</v>
      </c>
      <c r="M54" s="110">
        <v>62099.14759</v>
      </c>
      <c r="N54" s="110">
        <v>4255.0862400000005</v>
      </c>
      <c r="O54" s="111">
        <v>22837.978210000001</v>
      </c>
      <c r="P54" s="112"/>
      <c r="Q54" s="97" t="s">
        <v>159</v>
      </c>
    </row>
    <row r="55" spans="1:17" s="107" customFormat="1" ht="20.25" customHeight="1">
      <c r="A55" s="108" t="s">
        <v>160</v>
      </c>
      <c r="B55" s="103"/>
      <c r="C55" s="110">
        <v>20235.837</v>
      </c>
      <c r="D55" s="110">
        <v>20235.837</v>
      </c>
      <c r="E55" s="110">
        <v>20235.837</v>
      </c>
      <c r="F55" s="110">
        <v>20235.837</v>
      </c>
      <c r="G55" s="110">
        <v>20235.837</v>
      </c>
      <c r="H55" s="110">
        <v>20235.837</v>
      </c>
      <c r="I55" s="110">
        <v>20235.837</v>
      </c>
      <c r="J55" s="110">
        <v>20235.837</v>
      </c>
      <c r="K55" s="110">
        <v>20235.837</v>
      </c>
      <c r="L55" s="110">
        <v>20235.837</v>
      </c>
      <c r="M55" s="110">
        <v>20235.837</v>
      </c>
      <c r="N55" s="110">
        <v>19475.455999999998</v>
      </c>
      <c r="O55" s="111">
        <v>20235.837</v>
      </c>
      <c r="P55" s="112">
        <v>-760.38100000000122</v>
      </c>
      <c r="Q55" s="97" t="s">
        <v>161</v>
      </c>
    </row>
    <row r="56" spans="1:17" s="107" customFormat="1" ht="20.25" customHeight="1">
      <c r="A56" s="195" t="s">
        <v>162</v>
      </c>
      <c r="B56" s="205"/>
      <c r="C56" s="110">
        <v>0</v>
      </c>
      <c r="D56" s="110">
        <v>0</v>
      </c>
      <c r="E56" s="110">
        <v>0</v>
      </c>
      <c r="F56" s="110">
        <v>0</v>
      </c>
      <c r="G56" s="110">
        <v>0</v>
      </c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97">
        <v>0</v>
      </c>
      <c r="P56" s="112">
        <v>0</v>
      </c>
      <c r="Q56" s="97" t="s">
        <v>163</v>
      </c>
    </row>
    <row r="57" spans="1:17" s="107" customFormat="1" ht="20.25" customHeight="1">
      <c r="A57" s="108" t="s">
        <v>164</v>
      </c>
      <c r="B57" s="103"/>
      <c r="C57" s="110">
        <v>0</v>
      </c>
      <c r="D57" s="110">
        <v>0</v>
      </c>
      <c r="E57" s="110">
        <v>0</v>
      </c>
      <c r="F57" s="110">
        <v>0</v>
      </c>
      <c r="G57" s="110">
        <v>0</v>
      </c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1">
        <v>0</v>
      </c>
      <c r="P57" s="112">
        <v>0</v>
      </c>
      <c r="Q57" s="97" t="s">
        <v>165</v>
      </c>
    </row>
    <row r="58" spans="1:17" s="107" customFormat="1" ht="20.25" customHeight="1">
      <c r="A58" s="108" t="s">
        <v>166</v>
      </c>
      <c r="B58" s="103"/>
      <c r="C58" s="110">
        <v>203349.30573000005</v>
      </c>
      <c r="D58" s="110">
        <v>229084.68150000001</v>
      </c>
      <c r="E58" s="110">
        <v>1232022.6258699999</v>
      </c>
      <c r="F58" s="110">
        <v>240057.16226999997</v>
      </c>
      <c r="G58" s="110">
        <v>289320.11489999999</v>
      </c>
      <c r="H58" s="110">
        <v>312303.94419000001</v>
      </c>
      <c r="I58" s="110">
        <v>373880.03293999995</v>
      </c>
      <c r="J58" s="110">
        <v>393481.26829999994</v>
      </c>
      <c r="K58" s="110">
        <v>382604.16531000001</v>
      </c>
      <c r="L58" s="110">
        <v>387173.5670199999</v>
      </c>
      <c r="M58" s="110">
        <v>404027.18524999992</v>
      </c>
      <c r="N58" s="110">
        <v>135852.53865999999</v>
      </c>
      <c r="O58" s="111">
        <v>132048.91715000002</v>
      </c>
      <c r="P58" s="112">
        <v>3803.6215099999681</v>
      </c>
      <c r="Q58" s="97" t="s">
        <v>167</v>
      </c>
    </row>
    <row r="59" spans="1:17" s="107" customFormat="1" ht="20.25" customHeight="1">
      <c r="A59" s="108" t="s">
        <v>168</v>
      </c>
      <c r="B59" s="103"/>
      <c r="C59" s="110">
        <v>21110.171539999999</v>
      </c>
      <c r="D59" s="110">
        <v>23542.10282</v>
      </c>
      <c r="E59" s="110">
        <v>33345.388330000002</v>
      </c>
      <c r="F59" s="110">
        <v>53990.083020000005</v>
      </c>
      <c r="G59" s="110">
        <v>49734.979070000001</v>
      </c>
      <c r="H59" s="110">
        <v>70491.210160000002</v>
      </c>
      <c r="I59" s="110">
        <v>128362.30512999999</v>
      </c>
      <c r="J59" s="110">
        <v>139205.69081999999</v>
      </c>
      <c r="K59" s="110">
        <v>88575.237099999998</v>
      </c>
      <c r="L59" s="110">
        <v>150946.21328</v>
      </c>
      <c r="M59" s="110">
        <v>165586.82625000001</v>
      </c>
      <c r="N59" s="110">
        <v>125482.91784000001</v>
      </c>
      <c r="O59" s="111">
        <v>16173.40891</v>
      </c>
      <c r="P59" s="112">
        <v>109309.50893000001</v>
      </c>
      <c r="Q59" s="97" t="s">
        <v>169</v>
      </c>
    </row>
    <row r="60" spans="1:17" s="107" customFormat="1" ht="20.25" customHeight="1">
      <c r="A60" s="108" t="s">
        <v>170</v>
      </c>
      <c r="B60" s="103"/>
      <c r="C60" s="110">
        <v>91771.278020000012</v>
      </c>
      <c r="D60" s="110">
        <v>91344.823839999997</v>
      </c>
      <c r="E60" s="110">
        <v>92264.950260000012</v>
      </c>
      <c r="F60" s="110">
        <v>91450.637449999995</v>
      </c>
      <c r="G60" s="110">
        <v>95623.364560000002</v>
      </c>
      <c r="H60" s="110">
        <v>94089.772890000007</v>
      </c>
      <c r="I60" s="110">
        <v>91202.802229999987</v>
      </c>
      <c r="J60" s="110">
        <v>93583.235319999992</v>
      </c>
      <c r="K60" s="110">
        <v>92519.001399999994</v>
      </c>
      <c r="L60" s="110">
        <v>92683.387740000006</v>
      </c>
      <c r="M60" s="110">
        <v>92247.519310000003</v>
      </c>
      <c r="N60" s="110">
        <v>89001.357530000008</v>
      </c>
      <c r="O60" s="111">
        <v>83010.079939999996</v>
      </c>
      <c r="P60" s="112"/>
      <c r="Q60" s="97" t="s">
        <v>171</v>
      </c>
    </row>
    <row r="61" spans="1:17" s="107" customFormat="1" ht="20.25" customHeight="1">
      <c r="A61" s="108" t="s">
        <v>172</v>
      </c>
      <c r="B61" s="103"/>
      <c r="C61" s="110">
        <v>396617.76757000003</v>
      </c>
      <c r="D61" s="110">
        <v>475013.52946999995</v>
      </c>
      <c r="E61" s="110">
        <v>436179.25858000002</v>
      </c>
      <c r="F61" s="110">
        <v>544124.61190999998</v>
      </c>
      <c r="G61" s="110">
        <v>464470.73126000009</v>
      </c>
      <c r="H61" s="110">
        <v>489507.17655000003</v>
      </c>
      <c r="I61" s="110">
        <v>479214.52070999995</v>
      </c>
      <c r="J61" s="110">
        <v>504043.7205</v>
      </c>
      <c r="K61" s="110">
        <v>490277.81152999995</v>
      </c>
      <c r="L61" s="110">
        <v>514899.22539000004</v>
      </c>
      <c r="M61" s="110">
        <v>536138.49049999996</v>
      </c>
      <c r="N61" s="110">
        <v>599011.64551000006</v>
      </c>
      <c r="O61" s="111">
        <v>567275.11135999986</v>
      </c>
      <c r="P61" s="112">
        <v>31736.534150000196</v>
      </c>
      <c r="Q61" s="97" t="s">
        <v>173</v>
      </c>
    </row>
    <row r="62" spans="1:17" s="107" customFormat="1" ht="20.25" customHeight="1" thickBot="1">
      <c r="A62" s="140"/>
      <c r="B62" s="103" t="s">
        <v>174</v>
      </c>
      <c r="C62" s="159">
        <v>1839987.7704800004</v>
      </c>
      <c r="D62" s="159">
        <v>2065964.4813299999</v>
      </c>
      <c r="E62" s="159">
        <v>3105263.21318</v>
      </c>
      <c r="F62" s="159">
        <v>3066909.1705099996</v>
      </c>
      <c r="G62" s="159">
        <v>2773959.1208400005</v>
      </c>
      <c r="H62" s="159">
        <v>2263847.5982500003</v>
      </c>
      <c r="I62" s="159">
        <v>2366140.2812999999</v>
      </c>
      <c r="J62" s="159">
        <v>2340144.75911</v>
      </c>
      <c r="K62" s="159">
        <v>2250303.3525</v>
      </c>
      <c r="L62" s="159">
        <v>2395981.4973999998</v>
      </c>
      <c r="M62" s="159">
        <v>2443401.5723599996</v>
      </c>
      <c r="N62" s="159">
        <v>2208820.4442400001</v>
      </c>
      <c r="O62" s="123">
        <v>3191942.0172600001</v>
      </c>
      <c r="P62" s="112">
        <v>-983121.57302000001</v>
      </c>
      <c r="Q62" s="97"/>
    </row>
    <row r="63" spans="1:17" s="107" customFormat="1" ht="20.25" customHeight="1" thickTop="1">
      <c r="A63" s="144" t="s">
        <v>175</v>
      </c>
      <c r="B63" s="103"/>
      <c r="C63" s="189">
        <v>0</v>
      </c>
      <c r="D63" s="189">
        <v>0</v>
      </c>
      <c r="E63" s="189">
        <v>0</v>
      </c>
      <c r="F63" s="189">
        <v>0</v>
      </c>
      <c r="G63" s="189">
        <v>0</v>
      </c>
      <c r="H63" s="189">
        <v>0</v>
      </c>
      <c r="I63" s="189">
        <v>0</v>
      </c>
      <c r="J63" s="189">
        <v>0</v>
      </c>
      <c r="K63" s="189">
        <v>0</v>
      </c>
      <c r="L63" s="189">
        <v>0</v>
      </c>
      <c r="M63" s="189">
        <v>0</v>
      </c>
      <c r="N63" s="189">
        <v>0</v>
      </c>
      <c r="O63" s="145">
        <v>0</v>
      </c>
      <c r="P63" s="112"/>
      <c r="Q63" s="97" t="s">
        <v>176</v>
      </c>
    </row>
    <row r="64" spans="1:17" ht="20.25" customHeight="1">
      <c r="A64" s="140" t="s">
        <v>177</v>
      </c>
      <c r="B64" s="103"/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1">
        <v>0</v>
      </c>
      <c r="P64" s="112">
        <v>0</v>
      </c>
      <c r="Q64" s="97" t="s">
        <v>178</v>
      </c>
    </row>
    <row r="65" spans="1:17" s="107" customFormat="1" ht="20.25" customHeight="1">
      <c r="A65" s="140" t="s">
        <v>179</v>
      </c>
      <c r="B65" s="103"/>
      <c r="C65" s="110">
        <v>0</v>
      </c>
      <c r="D65" s="110">
        <v>0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1">
        <v>0</v>
      </c>
      <c r="P65" s="112">
        <v>0</v>
      </c>
      <c r="Q65" s="97" t="s">
        <v>180</v>
      </c>
    </row>
    <row r="66" spans="1:17" s="107" customFormat="1" ht="20.25" customHeight="1">
      <c r="A66" s="146" t="s">
        <v>181</v>
      </c>
      <c r="B66" s="103"/>
      <c r="C66" s="110">
        <v>0</v>
      </c>
      <c r="D66" s="110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1">
        <v>0</v>
      </c>
      <c r="P66" s="112">
        <v>0</v>
      </c>
      <c r="Q66" s="97" t="s">
        <v>182</v>
      </c>
    </row>
    <row r="67" spans="1:17" s="107" customFormat="1" ht="20.25" customHeight="1">
      <c r="A67" s="140" t="s">
        <v>183</v>
      </c>
      <c r="B67" s="103"/>
      <c r="C67" s="110">
        <v>564107.75530999992</v>
      </c>
      <c r="D67" s="110">
        <v>567436.63500999997</v>
      </c>
      <c r="E67" s="110">
        <v>570765.51471000002</v>
      </c>
      <c r="F67" s="110">
        <v>572098.26106999989</v>
      </c>
      <c r="G67" s="110">
        <v>575427.14076999994</v>
      </c>
      <c r="H67" s="110">
        <v>578756.02046999987</v>
      </c>
      <c r="I67" s="110">
        <v>582084.90017000004</v>
      </c>
      <c r="J67" s="110">
        <v>585413.77987000009</v>
      </c>
      <c r="K67" s="110">
        <v>588742.65957000002</v>
      </c>
      <c r="L67" s="110">
        <v>592071.53926999995</v>
      </c>
      <c r="M67" s="110">
        <v>594355.52331000008</v>
      </c>
      <c r="N67" s="110">
        <v>521530.08679999999</v>
      </c>
      <c r="O67" s="111">
        <v>560778.87560999999</v>
      </c>
      <c r="P67" s="112">
        <v>-39248.788809999998</v>
      </c>
      <c r="Q67" s="97" t="s">
        <v>184</v>
      </c>
    </row>
    <row r="68" spans="1:17" s="107" customFormat="1" ht="20.25" customHeight="1">
      <c r="A68" s="140" t="s">
        <v>185</v>
      </c>
      <c r="B68" s="103"/>
      <c r="C68" s="110">
        <v>748117.17516999983</v>
      </c>
      <c r="D68" s="110">
        <v>740318.78302000009</v>
      </c>
      <c r="E68" s="110">
        <v>737055.85561999993</v>
      </c>
      <c r="F68" s="110">
        <v>730792.87901000003</v>
      </c>
      <c r="G68" s="110">
        <v>765569.06148000003</v>
      </c>
      <c r="H68" s="110">
        <v>768829.82746000006</v>
      </c>
      <c r="I68" s="110">
        <v>790923.55046000006</v>
      </c>
      <c r="J68" s="110">
        <v>783979.59910999995</v>
      </c>
      <c r="K68" s="110">
        <v>786427.6908199999</v>
      </c>
      <c r="L68" s="110">
        <v>790122.98443000007</v>
      </c>
      <c r="M68" s="110">
        <v>796255.13555999997</v>
      </c>
      <c r="N68" s="110">
        <v>796693.27462000016</v>
      </c>
      <c r="O68" s="111">
        <v>744465.35356000008</v>
      </c>
      <c r="P68" s="112">
        <v>52227.921060000081</v>
      </c>
      <c r="Q68" s="97" t="s">
        <v>186</v>
      </c>
    </row>
    <row r="69" spans="1:17" s="107" customFormat="1" ht="20.25" customHeight="1">
      <c r="A69" s="140"/>
      <c r="B69" s="103"/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1">
        <v>0</v>
      </c>
      <c r="P69" s="112">
        <v>0</v>
      </c>
      <c r="Q69" s="97"/>
    </row>
    <row r="70" spans="1:17" s="107" customFormat="1" ht="20.25" customHeight="1">
      <c r="A70" s="140" t="s">
        <v>187</v>
      </c>
      <c r="B70" s="103"/>
      <c r="C70" s="110">
        <v>605.96710999998447</v>
      </c>
      <c r="D70" s="110">
        <v>555.21851000000538</v>
      </c>
      <c r="E70" s="110">
        <v>456.74033999998869</v>
      </c>
      <c r="F70" s="110">
        <v>495.12557999999819</v>
      </c>
      <c r="G70" s="110">
        <v>533.59101000000533</v>
      </c>
      <c r="H70" s="110">
        <v>388.35032999998333</v>
      </c>
      <c r="I70" s="110">
        <v>1069.1188999999911</v>
      </c>
      <c r="J70" s="110">
        <v>1163.7571400000006</v>
      </c>
      <c r="K70" s="110">
        <v>7809.3187500000149</v>
      </c>
      <c r="L70" s="110">
        <v>3660.539150000021</v>
      </c>
      <c r="M70" s="110">
        <v>5612.4441499999912</v>
      </c>
      <c r="N70" s="110">
        <v>39282.040120000012</v>
      </c>
      <c r="O70" s="111">
        <v>852.68958999999347</v>
      </c>
      <c r="P70" s="112">
        <v>38429.350530000018</v>
      </c>
      <c r="Q70" s="97" t="s">
        <v>188</v>
      </c>
    </row>
    <row r="71" spans="1:17" s="107" customFormat="1" ht="20.25" customHeight="1" thickBot="1">
      <c r="A71" s="147"/>
      <c r="B71" s="103" t="s">
        <v>189</v>
      </c>
      <c r="C71" s="159">
        <v>3152818.6680700001</v>
      </c>
      <c r="D71" s="159">
        <v>3374275.1178699997</v>
      </c>
      <c r="E71" s="159">
        <v>4413541.3238499993</v>
      </c>
      <c r="F71" s="159">
        <v>4370295.4361699997</v>
      </c>
      <c r="G71" s="159">
        <v>4115488.9141000006</v>
      </c>
      <c r="H71" s="159">
        <v>3611821.7965099998</v>
      </c>
      <c r="I71" s="159">
        <v>3740217.8508300004</v>
      </c>
      <c r="J71" s="159">
        <v>3710701.8952299999</v>
      </c>
      <c r="K71" s="159">
        <v>3633283.0216400004</v>
      </c>
      <c r="L71" s="159">
        <v>3781836.5602500001</v>
      </c>
      <c r="M71" s="159">
        <v>3839624.6753799994</v>
      </c>
      <c r="N71" s="159">
        <v>3566325.8457800006</v>
      </c>
      <c r="O71" s="123">
        <v>4498038.9360199999</v>
      </c>
      <c r="P71" s="112">
        <v>-931713.09023999935</v>
      </c>
      <c r="Q71" s="97"/>
    </row>
    <row r="72" spans="1:17" s="107" customFormat="1" ht="20.25" customHeight="1" thickTop="1">
      <c r="A72" s="148" t="s">
        <v>190</v>
      </c>
      <c r="B72" s="109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1">
        <v>0</v>
      </c>
      <c r="P72" s="112">
        <v>0</v>
      </c>
      <c r="Q72" s="97"/>
    </row>
    <row r="73" spans="1:17" s="107" customFormat="1" ht="20.25" customHeight="1">
      <c r="A73" s="108" t="s">
        <v>191</v>
      </c>
      <c r="B73" s="109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1">
        <v>0</v>
      </c>
      <c r="P73" s="112">
        <v>0</v>
      </c>
      <c r="Q73" s="97"/>
    </row>
    <row r="74" spans="1:17" s="107" customFormat="1" ht="20.25" customHeight="1">
      <c r="A74" s="114" t="s">
        <v>192</v>
      </c>
      <c r="B74" s="115"/>
      <c r="C74" s="110">
        <v>2462811.6</v>
      </c>
      <c r="D74" s="110">
        <v>2462811.6</v>
      </c>
      <c r="E74" s="110">
        <v>2462811.6</v>
      </c>
      <c r="F74" s="110">
        <v>2462811.6</v>
      </c>
      <c r="G74" s="110">
        <v>2462811.6</v>
      </c>
      <c r="H74" s="110">
        <v>2462811.6</v>
      </c>
      <c r="I74" s="110">
        <v>2462811.6</v>
      </c>
      <c r="J74" s="110">
        <v>2462811.6</v>
      </c>
      <c r="K74" s="110">
        <v>2462811.6</v>
      </c>
      <c r="L74" s="110">
        <v>2462811.6</v>
      </c>
      <c r="M74" s="110">
        <v>2462811.6</v>
      </c>
      <c r="N74" s="110">
        <v>2462811.6</v>
      </c>
      <c r="O74" s="110">
        <v>2462811.6</v>
      </c>
      <c r="P74" s="112">
        <v>0</v>
      </c>
      <c r="Q74" s="97" t="s">
        <v>193</v>
      </c>
    </row>
    <row r="75" spans="1:17" s="107" customFormat="1" ht="20.25" customHeight="1">
      <c r="A75" s="114" t="s">
        <v>194</v>
      </c>
      <c r="B75" s="115"/>
      <c r="C75" s="110">
        <v>10861751.854</v>
      </c>
      <c r="D75" s="110">
        <v>10861751.854</v>
      </c>
      <c r="E75" s="110">
        <v>10861751.854</v>
      </c>
      <c r="F75" s="110">
        <v>10861751.854</v>
      </c>
      <c r="G75" s="110">
        <v>10861751.854</v>
      </c>
      <c r="H75" s="110">
        <v>10861751.854</v>
      </c>
      <c r="I75" s="110">
        <v>10861751.854</v>
      </c>
      <c r="J75" s="110">
        <v>10861751.854</v>
      </c>
      <c r="K75" s="110">
        <v>10861751.854</v>
      </c>
      <c r="L75" s="110">
        <v>10861751.854</v>
      </c>
      <c r="M75" s="110">
        <v>10861751.854</v>
      </c>
      <c r="N75" s="110">
        <v>10861751.854</v>
      </c>
      <c r="O75" s="110">
        <v>10861751.854</v>
      </c>
      <c r="P75" s="112">
        <v>0</v>
      </c>
      <c r="Q75" s="97" t="s">
        <v>195</v>
      </c>
    </row>
    <row r="76" spans="1:17" s="107" customFormat="1" ht="20.25" customHeight="1">
      <c r="A76" s="114" t="s">
        <v>196</v>
      </c>
      <c r="B76" s="115"/>
      <c r="C76" s="110">
        <v>5.1861123999999998</v>
      </c>
      <c r="D76" s="110">
        <v>5.1861123999999998</v>
      </c>
      <c r="E76" s="110">
        <v>1.2399999999956889E-5</v>
      </c>
      <c r="F76" s="110">
        <v>1.2399999999956889E-5</v>
      </c>
      <c r="G76" s="110">
        <v>1.2399999999956889E-5</v>
      </c>
      <c r="H76" s="110">
        <v>1.2399999999956889E-5</v>
      </c>
      <c r="I76" s="110">
        <v>1.2399999999956889E-5</v>
      </c>
      <c r="J76" s="110">
        <v>1.2399999999956889E-5</v>
      </c>
      <c r="K76" s="110">
        <v>1.2399999999956889E-5</v>
      </c>
      <c r="L76" s="110">
        <v>1.2399999999956889E-5</v>
      </c>
      <c r="M76" s="110">
        <v>1.2399999999956889E-5</v>
      </c>
      <c r="N76" s="110">
        <v>1.2399999999956889E-5</v>
      </c>
      <c r="O76" s="110">
        <v>5.1861123999999998</v>
      </c>
      <c r="P76" s="112">
        <v>-5.1860999999999997</v>
      </c>
      <c r="Q76" s="97" t="s">
        <v>197</v>
      </c>
    </row>
    <row r="77" spans="1:17" s="107" customFormat="1" ht="20.25" customHeight="1">
      <c r="A77" s="108" t="s">
        <v>198</v>
      </c>
      <c r="B77" s="109"/>
      <c r="C77" s="110">
        <v>0</v>
      </c>
      <c r="D77" s="110">
        <v>0</v>
      </c>
      <c r="E77" s="110">
        <v>0</v>
      </c>
      <c r="F77" s="110">
        <v>0</v>
      </c>
      <c r="G77" s="110">
        <v>0</v>
      </c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1">
        <v>0</v>
      </c>
      <c r="P77" s="112">
        <v>0</v>
      </c>
      <c r="Q77" s="97" t="s">
        <v>199</v>
      </c>
    </row>
    <row r="78" spans="1:17" s="107" customFormat="1" ht="20.25" customHeight="1">
      <c r="A78" s="206" t="s">
        <v>200</v>
      </c>
      <c r="B78" s="207"/>
      <c r="C78" s="110">
        <v>-388723.75459000003</v>
      </c>
      <c r="D78" s="110">
        <v>-388723.75459000003</v>
      </c>
      <c r="E78" s="110">
        <v>-388723.75459000003</v>
      </c>
      <c r="F78" s="110">
        <v>-388723.75459000003</v>
      </c>
      <c r="G78" s="110">
        <v>-388723.75459000003</v>
      </c>
      <c r="H78" s="110">
        <v>-388723.75459000003</v>
      </c>
      <c r="I78" s="110">
        <v>-388723.75459000003</v>
      </c>
      <c r="J78" s="110">
        <v>-388723.75459000003</v>
      </c>
      <c r="K78" s="110">
        <v>-388723.75459000003</v>
      </c>
      <c r="L78" s="110">
        <v>-388723.75459000003</v>
      </c>
      <c r="M78" s="110">
        <v>-388723.75459000003</v>
      </c>
      <c r="N78" s="110">
        <v>-388723.75459000003</v>
      </c>
      <c r="O78" s="110">
        <v>-388723.75459000003</v>
      </c>
      <c r="P78" s="112">
        <v>0</v>
      </c>
      <c r="Q78" s="97" t="s">
        <v>201</v>
      </c>
    </row>
    <row r="79" spans="1:17" s="107" customFormat="1" ht="20.25" customHeight="1">
      <c r="A79" s="119" t="s">
        <v>202</v>
      </c>
      <c r="B79" s="120"/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1">
        <v>0</v>
      </c>
      <c r="P79" s="112">
        <v>0</v>
      </c>
      <c r="Q79" s="97"/>
    </row>
    <row r="80" spans="1:17" s="107" customFormat="1" ht="20.25" customHeight="1">
      <c r="A80" s="114"/>
      <c r="B80" s="115" t="s">
        <v>203</v>
      </c>
      <c r="C80" s="110">
        <v>246281.16</v>
      </c>
      <c r="D80" s="110">
        <v>246281.16</v>
      </c>
      <c r="E80" s="110">
        <v>246281.16</v>
      </c>
      <c r="F80" s="110">
        <v>246281.16</v>
      </c>
      <c r="G80" s="110">
        <v>246281.16</v>
      </c>
      <c r="H80" s="110">
        <v>246281.16</v>
      </c>
      <c r="I80" s="110">
        <v>246281.16</v>
      </c>
      <c r="J80" s="110">
        <v>246281.16</v>
      </c>
      <c r="K80" s="110">
        <v>246281.16</v>
      </c>
      <c r="L80" s="110">
        <v>246281.16</v>
      </c>
      <c r="M80" s="110">
        <v>246281.16</v>
      </c>
      <c r="N80" s="110">
        <v>246281.16</v>
      </c>
      <c r="O80" s="110">
        <v>246281.16</v>
      </c>
      <c r="P80" s="112">
        <v>0</v>
      </c>
      <c r="Q80" s="97" t="s">
        <v>204</v>
      </c>
    </row>
    <row r="81" spans="1:18" s="107" customFormat="1" ht="20.25" customHeight="1">
      <c r="A81" s="108"/>
      <c r="B81" s="109" t="s">
        <v>205</v>
      </c>
      <c r="C81" s="110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1">
        <v>0</v>
      </c>
      <c r="P81" s="112">
        <v>0</v>
      </c>
      <c r="Q81" s="97" t="s">
        <v>206</v>
      </c>
    </row>
    <row r="82" spans="1:18" s="107" customFormat="1" ht="20.25" customHeight="1">
      <c r="A82" s="119" t="s">
        <v>207</v>
      </c>
      <c r="B82" s="120"/>
      <c r="C82" s="110">
        <v>7715967.2018174743</v>
      </c>
      <c r="D82" s="110">
        <v>7746237.4615700925</v>
      </c>
      <c r="E82" s="110">
        <v>6846382.9342461331</v>
      </c>
      <c r="F82" s="110">
        <v>7045079.5391425621</v>
      </c>
      <c r="G82" s="110">
        <v>7214439.6442346266</v>
      </c>
      <c r="H82" s="110">
        <v>7424705.0245601423</v>
      </c>
      <c r="I82" s="110">
        <v>7658049.3143045446</v>
      </c>
      <c r="J82" s="110">
        <v>7765132.2671164246</v>
      </c>
      <c r="K82" s="110">
        <v>8024369.8039615722</v>
      </c>
      <c r="L82" s="110">
        <v>8266760.1793484474</v>
      </c>
      <c r="M82" s="110">
        <v>8360142.2650691448</v>
      </c>
      <c r="N82" s="110">
        <v>8349341.9824407902</v>
      </c>
      <c r="O82" s="111">
        <v>7703901.889957387</v>
      </c>
      <c r="P82" s="112">
        <v>645440.09248340316</v>
      </c>
      <c r="Q82" s="97" t="s">
        <v>208</v>
      </c>
    </row>
    <row r="83" spans="1:18" s="107" customFormat="1" ht="20.25" customHeight="1">
      <c r="A83" s="147"/>
      <c r="B83" s="103" t="s">
        <v>209</v>
      </c>
      <c r="C83" s="190">
        <v>20898093.247339875</v>
      </c>
      <c r="D83" s="190">
        <v>20928363.507092491</v>
      </c>
      <c r="E83" s="190">
        <v>20028503.793668535</v>
      </c>
      <c r="F83" s="190">
        <v>20227200.398564965</v>
      </c>
      <c r="G83" s="190">
        <v>20396560.503657028</v>
      </c>
      <c r="H83" s="190">
        <v>20606825.883982543</v>
      </c>
      <c r="I83" s="190">
        <v>20840170.173726946</v>
      </c>
      <c r="J83" s="190">
        <v>20947253.126538824</v>
      </c>
      <c r="K83" s="190">
        <v>21206490.663383972</v>
      </c>
      <c r="L83" s="190">
        <v>21448881.038770847</v>
      </c>
      <c r="M83" s="190">
        <v>21542263.124491546</v>
      </c>
      <c r="N83" s="190">
        <v>21531462.841863193</v>
      </c>
      <c r="O83" s="149">
        <v>20886027.935479786</v>
      </c>
      <c r="P83" s="112">
        <v>645434.90638340637</v>
      </c>
      <c r="Q83" s="97"/>
    </row>
    <row r="84" spans="1:18" s="107" customFormat="1" ht="20.25" customHeight="1" thickBot="1">
      <c r="A84" s="148" t="s">
        <v>210</v>
      </c>
      <c r="B84" s="150"/>
      <c r="C84" s="191">
        <v>24050911.915409874</v>
      </c>
      <c r="D84" s="191">
        <v>24302638.62496249</v>
      </c>
      <c r="E84" s="191">
        <v>24442045.117518533</v>
      </c>
      <c r="F84" s="191">
        <v>24597495.834734965</v>
      </c>
      <c r="G84" s="191">
        <v>24512049.417757027</v>
      </c>
      <c r="H84" s="191">
        <v>24218647.680492543</v>
      </c>
      <c r="I84" s="191">
        <v>24580388.024556946</v>
      </c>
      <c r="J84" s="191">
        <v>24657955.021768823</v>
      </c>
      <c r="K84" s="191">
        <v>24839773.685023971</v>
      </c>
      <c r="L84" s="191">
        <v>25230717.599020846</v>
      </c>
      <c r="M84" s="191">
        <v>25381887.799871545</v>
      </c>
      <c r="N84" s="191">
        <v>25097788.687643193</v>
      </c>
      <c r="O84" s="151">
        <v>25384066.871499784</v>
      </c>
      <c r="P84" s="112">
        <v>-286278.18385659158</v>
      </c>
      <c r="Q84" s="97"/>
    </row>
    <row r="85" spans="1:18" s="107" customFormat="1" ht="20.25" customHeight="1" thickTop="1">
      <c r="A85" s="148" t="s">
        <v>211</v>
      </c>
      <c r="B85" s="103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52"/>
      <c r="P85" s="112">
        <v>0</v>
      </c>
      <c r="Q85" s="97"/>
    </row>
    <row r="86" spans="1:18" s="107" customFormat="1" ht="20.25" customHeight="1">
      <c r="A86" s="153"/>
      <c r="B86" s="154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55"/>
      <c r="P86" s="112">
        <v>0</v>
      </c>
      <c r="Q86" s="113"/>
    </row>
    <row r="87" spans="1:18" s="107" customFormat="1" ht="20.25" customHeight="1">
      <c r="C87" s="208"/>
      <c r="D87" s="208"/>
      <c r="E87" s="208"/>
      <c r="F87" s="208"/>
      <c r="G87" s="208"/>
      <c r="H87" s="208"/>
      <c r="I87" s="208"/>
      <c r="J87" s="208"/>
      <c r="K87" s="202"/>
      <c r="L87" s="202"/>
      <c r="M87" s="202"/>
      <c r="N87" s="202"/>
      <c r="O87" s="138"/>
      <c r="Q87" s="113"/>
    </row>
    <row r="88" spans="1:18" s="107" customFormat="1" ht="20.25" customHeight="1">
      <c r="B88" s="157" t="s">
        <v>212</v>
      </c>
      <c r="C88" s="156">
        <v>0</v>
      </c>
      <c r="D88" s="156">
        <v>0</v>
      </c>
      <c r="E88" s="156">
        <v>0</v>
      </c>
      <c r="F88" s="156">
        <v>0</v>
      </c>
      <c r="G88" s="156">
        <v>0</v>
      </c>
      <c r="H88" s="156">
        <v>0</v>
      </c>
      <c r="I88" s="156">
        <v>0</v>
      </c>
      <c r="J88" s="156">
        <v>0</v>
      </c>
      <c r="K88" s="158">
        <v>0</v>
      </c>
      <c r="L88" s="158">
        <v>0</v>
      </c>
      <c r="M88" s="158">
        <v>0</v>
      </c>
      <c r="N88" s="158">
        <v>0</v>
      </c>
      <c r="O88" s="158">
        <v>0</v>
      </c>
      <c r="Q88" s="113"/>
    </row>
    <row r="89" spans="1:18" s="107" customFormat="1" ht="20.25" customHeight="1">
      <c r="H89" s="209"/>
      <c r="N89" s="164"/>
      <c r="O89" s="164"/>
    </row>
    <row r="90" spans="1:18" s="107" customFormat="1" ht="20.25" customHeight="1">
      <c r="B90" s="160" t="s">
        <v>214</v>
      </c>
      <c r="C90" s="161">
        <v>135980.61970991819</v>
      </c>
      <c r="D90" s="161">
        <v>131767.64195820742</v>
      </c>
      <c r="E90" s="161">
        <v>143394.13466129074</v>
      </c>
      <c r="F90" s="161">
        <v>122231.81663622949</v>
      </c>
      <c r="G90" s="161">
        <v>156565.10665266373</v>
      </c>
      <c r="H90" s="161">
        <v>148028.81224869887</v>
      </c>
      <c r="I90" s="161">
        <v>137388.03991011603</v>
      </c>
      <c r="J90" s="161">
        <v>181376.66318622563</v>
      </c>
      <c r="K90" s="161">
        <v>173018.84259939424</v>
      </c>
      <c r="L90" s="161">
        <v>208412.05751188367</v>
      </c>
      <c r="M90" s="161">
        <v>220430.63931550758</v>
      </c>
      <c r="N90" s="162">
        <v>166509.17089806611</v>
      </c>
      <c r="O90" s="163"/>
    </row>
    <row r="91" spans="1:18" s="210" customFormat="1" ht="20.25" customHeight="1">
      <c r="B91" s="176" t="s">
        <v>247</v>
      </c>
      <c r="C91" s="211">
        <v>101454.03409198672</v>
      </c>
      <c r="D91" s="211">
        <v>102826.06405714899</v>
      </c>
      <c r="E91" s="211">
        <v>108149.24680426717</v>
      </c>
      <c r="F91" s="211">
        <v>125724.18376339227</v>
      </c>
      <c r="G91" s="211">
        <v>145001.3459501341</v>
      </c>
      <c r="H91" s="211">
        <v>101327.47799835354</v>
      </c>
      <c r="I91" s="211">
        <v>157138.35559044033</v>
      </c>
      <c r="J91" s="211">
        <v>180498.26699169725</v>
      </c>
      <c r="K91" s="211">
        <v>139192.31911353022</v>
      </c>
      <c r="L91" s="211">
        <v>157985.69765546173</v>
      </c>
      <c r="M91" s="211">
        <v>137542.8014889583</v>
      </c>
      <c r="N91" s="212">
        <v>162430.33511433005</v>
      </c>
      <c r="O91" s="213"/>
    </row>
    <row r="92" spans="1:18" s="96" customFormat="1" ht="20.25" customHeight="1">
      <c r="A92" s="86"/>
      <c r="B92" s="165" t="s">
        <v>215</v>
      </c>
      <c r="C92" s="166" t="s">
        <v>69</v>
      </c>
      <c r="D92" s="166" t="s">
        <v>70</v>
      </c>
      <c r="E92" s="166" t="s">
        <v>71</v>
      </c>
      <c r="F92" s="166" t="s">
        <v>72</v>
      </c>
      <c r="G92" s="166" t="s">
        <v>73</v>
      </c>
      <c r="H92" s="166" t="s">
        <v>74</v>
      </c>
      <c r="I92" s="166" t="s">
        <v>75</v>
      </c>
      <c r="J92" s="166" t="s">
        <v>76</v>
      </c>
      <c r="K92" s="166" t="s">
        <v>77</v>
      </c>
      <c r="L92" s="166" t="s">
        <v>78</v>
      </c>
      <c r="M92" s="166" t="s">
        <v>79</v>
      </c>
      <c r="N92" s="166" t="s">
        <v>80</v>
      </c>
      <c r="O92" s="167">
        <v>2022</v>
      </c>
      <c r="P92" s="167" t="s">
        <v>1</v>
      </c>
    </row>
    <row r="93" spans="1:18" s="107" customFormat="1" ht="20.25" customHeight="1">
      <c r="A93" s="86"/>
      <c r="B93" s="168" t="s">
        <v>216</v>
      </c>
      <c r="C93" s="199">
        <v>22597148.954365492</v>
      </c>
      <c r="D93" s="199">
        <v>22597148.954365492</v>
      </c>
      <c r="E93" s="169">
        <v>22597148.954365492</v>
      </c>
      <c r="F93" s="169">
        <v>22597148.954365492</v>
      </c>
      <c r="G93" s="169">
        <v>22597148.954365492</v>
      </c>
      <c r="H93" s="169">
        <v>22597148.954365492</v>
      </c>
      <c r="I93" s="169">
        <v>22597148.954365492</v>
      </c>
      <c r="J93" s="169">
        <v>22826738.298032157</v>
      </c>
      <c r="K93" s="169">
        <v>22826738.298032157</v>
      </c>
      <c r="L93" s="169">
        <v>22826738.298032157</v>
      </c>
      <c r="M93" s="169">
        <v>22826738.298032157</v>
      </c>
      <c r="N93" s="169">
        <v>22826738.298032157</v>
      </c>
      <c r="O93" s="111">
        <v>22692811.180893272</v>
      </c>
      <c r="P93" s="111">
        <v>21781508.312367387</v>
      </c>
      <c r="Q93" s="112">
        <v>1045229.98566477</v>
      </c>
      <c r="R93" s="214"/>
    </row>
    <row r="94" spans="1:18" s="107" customFormat="1" ht="20.25" customHeight="1">
      <c r="A94" s="86"/>
      <c r="B94" s="168" t="s">
        <v>217</v>
      </c>
      <c r="C94" s="199">
        <v>1115617.33042</v>
      </c>
      <c r="D94" s="199">
        <v>1113408.7546399999</v>
      </c>
      <c r="E94" s="169">
        <v>1110574.9028999999</v>
      </c>
      <c r="F94" s="169">
        <v>1107653.8788399999</v>
      </c>
      <c r="G94" s="169">
        <v>1104586.1448599999</v>
      </c>
      <c r="H94" s="169">
        <v>1101672.88374</v>
      </c>
      <c r="I94" s="169">
        <v>1098678.43465</v>
      </c>
      <c r="J94" s="169">
        <v>1096149.55244</v>
      </c>
      <c r="K94" s="169">
        <v>1093672.9755899999</v>
      </c>
      <c r="L94" s="169">
        <v>1090970.9385499998</v>
      </c>
      <c r="M94" s="169">
        <v>1088182.0836400001</v>
      </c>
      <c r="N94" s="169">
        <v>1085307.2224099999</v>
      </c>
      <c r="O94" s="111">
        <v>1100539.5918899998</v>
      </c>
      <c r="P94" s="111">
        <v>1118618.12473</v>
      </c>
      <c r="Q94" s="112">
        <v>-33310.90232000011</v>
      </c>
      <c r="R94" s="214"/>
    </row>
    <row r="95" spans="1:18" s="107" customFormat="1" ht="20.25" customHeight="1">
      <c r="A95" s="86"/>
      <c r="B95" s="168" t="s">
        <v>218</v>
      </c>
      <c r="C95" s="199">
        <v>5975473.2602484198</v>
      </c>
      <c r="D95" s="199">
        <v>6261791.4613284599</v>
      </c>
      <c r="E95" s="201">
        <v>6442908.0562197305</v>
      </c>
      <c r="F95" s="201">
        <v>6663118.0533199105</v>
      </c>
      <c r="G95" s="201">
        <v>6628040.3216569722</v>
      </c>
      <c r="H95" s="201">
        <v>6417828.0689410204</v>
      </c>
      <c r="I95" s="201">
        <v>6823720.7621751614</v>
      </c>
      <c r="J95" s="201">
        <v>6917793.3028913997</v>
      </c>
      <c r="K95" s="201">
        <v>7211933.4611394703</v>
      </c>
      <c r="L95" s="201">
        <v>7655247.1162363328</v>
      </c>
      <c r="M95" s="201">
        <v>7857433.2304451466</v>
      </c>
      <c r="N95" s="201">
        <v>7657470.0004072711</v>
      </c>
      <c r="O95" s="111">
        <v>6876063.0912507745</v>
      </c>
      <c r="P95" s="111">
        <v>7215837.7917006994</v>
      </c>
      <c r="Q95" s="112">
        <v>441632.20870657172</v>
      </c>
      <c r="R95" s="214"/>
    </row>
    <row r="96" spans="1:18" s="107" customFormat="1" ht="20.25" customHeight="1">
      <c r="A96" s="86"/>
      <c r="B96" s="168" t="s">
        <v>219</v>
      </c>
      <c r="C96" s="199">
        <v>1036907.09286</v>
      </c>
      <c r="D96" s="199">
        <v>1033040.0762700001</v>
      </c>
      <c r="E96" s="199">
        <v>1038768.3045600001</v>
      </c>
      <c r="F96" s="199">
        <v>1036586.49971</v>
      </c>
      <c r="G96" s="199">
        <v>1074496.8017500001</v>
      </c>
      <c r="H96" s="199">
        <v>1083619.50969</v>
      </c>
      <c r="I96" s="199">
        <v>1113986.3988100002</v>
      </c>
      <c r="J96" s="199">
        <v>1120051.7517599999</v>
      </c>
      <c r="K96" s="199">
        <v>1121114.1435300002</v>
      </c>
      <c r="L96" s="199">
        <v>1121337.2900500002</v>
      </c>
      <c r="M96" s="199">
        <v>1128589.0695499999</v>
      </c>
      <c r="N96" s="199">
        <v>1131243.9543400002</v>
      </c>
      <c r="O96" s="111">
        <v>1086645.0744066667</v>
      </c>
      <c r="P96" s="111">
        <v>1046814.4007699999</v>
      </c>
      <c r="Q96" s="112"/>
      <c r="R96" s="214"/>
    </row>
    <row r="97" spans="1:18" s="107" customFormat="1" ht="20.25" customHeight="1">
      <c r="A97" s="86"/>
      <c r="B97" s="168" t="s">
        <v>220</v>
      </c>
      <c r="C97" s="199">
        <v>713293.61378000001</v>
      </c>
      <c r="D97" s="199">
        <v>715042.35210999998</v>
      </c>
      <c r="E97" s="169">
        <v>746005.27117999992</v>
      </c>
      <c r="F97" s="169">
        <v>748767.05793999997</v>
      </c>
      <c r="G97" s="169">
        <v>760072.39644000004</v>
      </c>
      <c r="H97" s="169">
        <v>783138.52945000003</v>
      </c>
      <c r="I97" s="169">
        <v>800070.54552999989</v>
      </c>
      <c r="J97" s="169">
        <v>821036.49031999998</v>
      </c>
      <c r="K97" s="169">
        <v>813061.31580999994</v>
      </c>
      <c r="L97" s="169">
        <v>825930.09471000009</v>
      </c>
      <c r="M97" s="169">
        <v>828658.89544999995</v>
      </c>
      <c r="N97" s="169">
        <v>828019.20435999986</v>
      </c>
      <c r="O97" s="111">
        <v>781924.64725666645</v>
      </c>
      <c r="P97" s="111">
        <v>679537.11312999995</v>
      </c>
      <c r="Q97" s="112">
        <v>148482.0912299999</v>
      </c>
      <c r="R97" s="214"/>
    </row>
    <row r="98" spans="1:18" ht="19.5" customHeight="1">
      <c r="A98" s="86"/>
      <c r="B98" s="168" t="s">
        <v>221</v>
      </c>
      <c r="C98" s="199">
        <v>4140448.19</v>
      </c>
      <c r="D98" s="199">
        <v>4140448.19</v>
      </c>
      <c r="E98" s="169">
        <v>4140448.19</v>
      </c>
      <c r="F98" s="169">
        <v>4140448.19</v>
      </c>
      <c r="G98" s="169">
        <v>4140448.19</v>
      </c>
      <c r="H98" s="169">
        <v>4140448.19</v>
      </c>
      <c r="I98" s="169">
        <v>4140448.19</v>
      </c>
      <c r="J98" s="169">
        <v>4140448.19</v>
      </c>
      <c r="K98" s="169">
        <v>4140448.19</v>
      </c>
      <c r="L98" s="169">
        <v>4140448.19</v>
      </c>
      <c r="M98" s="169">
        <v>4140448.19</v>
      </c>
      <c r="N98" s="169">
        <v>4140448.19</v>
      </c>
      <c r="O98" s="170">
        <v>4140448.1899999995</v>
      </c>
      <c r="P98" s="111">
        <v>4168600</v>
      </c>
      <c r="Q98" s="112">
        <v>-28151.810000000056</v>
      </c>
      <c r="R98" s="214"/>
    </row>
    <row r="99" spans="1:18" ht="20.25" customHeight="1" thickBot="1">
      <c r="A99" s="86"/>
      <c r="B99" s="171" t="s">
        <v>222</v>
      </c>
      <c r="C99" s="172">
        <v>35578888.441673905</v>
      </c>
      <c r="D99" s="172">
        <v>35860879.788713947</v>
      </c>
      <c r="E99" s="172">
        <v>36075853.679225221</v>
      </c>
      <c r="F99" s="172">
        <v>36293722.634175397</v>
      </c>
      <c r="G99" s="172">
        <v>36304792.809072465</v>
      </c>
      <c r="H99" s="172">
        <v>36123856.13618651</v>
      </c>
      <c r="I99" s="172">
        <v>36574053.285530649</v>
      </c>
      <c r="J99" s="172">
        <v>36922217.585443556</v>
      </c>
      <c r="K99" s="172">
        <v>37206968.384101622</v>
      </c>
      <c r="L99" s="172">
        <v>37660671.927578487</v>
      </c>
      <c r="M99" s="172">
        <v>37870049.767117307</v>
      </c>
      <c r="N99" s="172">
        <v>37669226.869549431</v>
      </c>
      <c r="O99" s="172">
        <v>36678431.775697373</v>
      </c>
      <c r="P99" s="172">
        <v>36010915.742698088</v>
      </c>
      <c r="Q99" s="112">
        <v>1658311.1268513426</v>
      </c>
      <c r="R99" s="214"/>
    </row>
    <row r="100" spans="1:18" s="107" customFormat="1" ht="20.25" customHeight="1" thickTop="1">
      <c r="B100" s="160" t="s">
        <v>223</v>
      </c>
      <c r="C100" s="173">
        <v>-432027.30102418363</v>
      </c>
      <c r="D100" s="173">
        <v>281991.34704004228</v>
      </c>
      <c r="E100" s="173">
        <v>214973.89051127434</v>
      </c>
      <c r="F100" s="173">
        <v>217868.95495017618</v>
      </c>
      <c r="G100" s="173">
        <v>11070.174897067249</v>
      </c>
      <c r="H100" s="173">
        <v>-180936.67288595438</v>
      </c>
      <c r="I100" s="173">
        <v>450197.1493441388</v>
      </c>
      <c r="J100" s="173">
        <v>348164.29991290718</v>
      </c>
      <c r="K100" s="173">
        <v>284750.7986580655</v>
      </c>
      <c r="L100" s="173">
        <v>453703.5434768647</v>
      </c>
      <c r="M100" s="173">
        <v>209377.83953882009</v>
      </c>
      <c r="N100" s="173">
        <v>-200822.89756787568</v>
      </c>
      <c r="O100" s="215"/>
      <c r="P100" s="174">
        <v>1658311.1268513426</v>
      </c>
    </row>
    <row r="101" spans="1:18" ht="20.25" customHeight="1">
      <c r="C101" s="175">
        <v>0</v>
      </c>
      <c r="D101" s="175">
        <v>0</v>
      </c>
      <c r="E101" s="175">
        <v>0</v>
      </c>
      <c r="F101" s="175">
        <v>0</v>
      </c>
      <c r="G101" s="175">
        <v>0</v>
      </c>
      <c r="H101" s="175">
        <v>0</v>
      </c>
      <c r="I101" s="175">
        <v>0</v>
      </c>
      <c r="J101" s="175">
        <v>0</v>
      </c>
      <c r="K101" s="175">
        <v>0</v>
      </c>
      <c r="L101" s="175">
        <v>0</v>
      </c>
      <c r="M101" s="175">
        <v>0</v>
      </c>
      <c r="N101" s="175">
        <v>0</v>
      </c>
      <c r="O101" s="216"/>
    </row>
    <row r="102" spans="1:18" s="87" customFormat="1" ht="20.25" hidden="1" customHeight="1" outlineLevel="1">
      <c r="A102" s="107"/>
      <c r="B102" s="217" t="s">
        <v>248</v>
      </c>
      <c r="C102" s="218">
        <v>-6300.9801500000758</v>
      </c>
      <c r="D102" s="218">
        <v>-6296.9442699999781</v>
      </c>
      <c r="E102" s="218">
        <v>-6298.175770000089</v>
      </c>
      <c r="F102" s="218">
        <v>-6224.6196300003212</v>
      </c>
      <c r="G102" s="218">
        <v>-6132.0637800000841</v>
      </c>
      <c r="H102" s="218">
        <v>-6130.5560399999376</v>
      </c>
      <c r="I102" s="218">
        <v>-6056.9225700000534</v>
      </c>
      <c r="J102" s="218">
        <v>-6056.0356099999044</v>
      </c>
      <c r="K102" s="218">
        <v>-5979.3085799997207</v>
      </c>
      <c r="L102" s="218">
        <v>-5903.3947699998971</v>
      </c>
      <c r="M102" s="218">
        <v>-5813.3500200000126</v>
      </c>
      <c r="N102" s="218">
        <v>-5812.0843499999028</v>
      </c>
      <c r="P102" s="86"/>
    </row>
    <row r="103" spans="1:18" ht="20.25" hidden="1" customHeight="1" outlineLevel="1">
      <c r="B103" s="217" t="s">
        <v>249</v>
      </c>
      <c r="C103" s="218">
        <v>0</v>
      </c>
      <c r="D103" s="218">
        <v>0</v>
      </c>
      <c r="E103" s="218">
        <v>0</v>
      </c>
      <c r="F103" s="218">
        <v>0</v>
      </c>
      <c r="G103" s="218">
        <v>0</v>
      </c>
      <c r="H103" s="218">
        <v>0</v>
      </c>
      <c r="I103" s="218">
        <v>0</v>
      </c>
      <c r="J103" s="218">
        <v>0</v>
      </c>
      <c r="K103" s="218">
        <v>0</v>
      </c>
      <c r="L103" s="218">
        <v>0</v>
      </c>
      <c r="M103" s="218">
        <v>0</v>
      </c>
      <c r="N103" s="218">
        <v>0</v>
      </c>
    </row>
    <row r="104" spans="1:18" ht="20.25" hidden="1" customHeight="1" outlineLevel="1" collapsed="1">
      <c r="B104" s="179" t="s">
        <v>250</v>
      </c>
      <c r="C104" s="179">
        <v>10757237.439849999</v>
      </c>
      <c r="D104" s="179">
        <v>11100981.44929</v>
      </c>
      <c r="E104" s="179">
        <v>11689247.075849999</v>
      </c>
      <c r="F104" s="179">
        <v>11954963.74532</v>
      </c>
      <c r="G104" s="179">
        <v>11830729.192259999</v>
      </c>
      <c r="H104" s="179">
        <v>11426188.043759998</v>
      </c>
      <c r="I104" s="179">
        <v>11699419.513989998</v>
      </c>
      <c r="J104" s="179">
        <v>11817349.416809998</v>
      </c>
      <c r="K104" s="179">
        <v>12198362.652120002</v>
      </c>
      <c r="L104" s="179">
        <v>12683323.709679998</v>
      </c>
      <c r="M104" s="179">
        <v>12784607.673089998</v>
      </c>
      <c r="N104" s="179">
        <v>12922417.295840003</v>
      </c>
    </row>
    <row r="105" spans="1:18" ht="20.25" hidden="1" customHeight="1" outlineLevel="1">
      <c r="B105" s="169" t="s">
        <v>226</v>
      </c>
      <c r="C105" s="169">
        <v>-4596772.59191</v>
      </c>
      <c r="D105" s="169">
        <v>-4668498.0109700002</v>
      </c>
      <c r="E105" s="169">
        <v>-5057968.0822700001</v>
      </c>
      <c r="F105" s="169">
        <v>-5109932.2342299996</v>
      </c>
      <c r="G105" s="169">
        <v>-4972795.1069799997</v>
      </c>
      <c r="H105" s="169">
        <v>-4769673.8081800006</v>
      </c>
      <c r="I105" s="169">
        <v>-4658305.0103799999</v>
      </c>
      <c r="J105" s="169">
        <v>-4604373.6636399999</v>
      </c>
      <c r="K105" s="169">
        <v>-4724836.3988799993</v>
      </c>
      <c r="L105" s="169">
        <v>-4734576.4543099999</v>
      </c>
      <c r="M105" s="169">
        <v>-4632277.19551</v>
      </c>
      <c r="N105" s="169">
        <v>-5004424.5083099995</v>
      </c>
    </row>
    <row r="106" spans="1:18" ht="20.25" hidden="1" customHeight="1" outlineLevel="1">
      <c r="B106" s="180" t="s">
        <v>227</v>
      </c>
      <c r="C106" s="180">
        <v>6160464.8479399988</v>
      </c>
      <c r="D106" s="180">
        <v>6432483.4383199997</v>
      </c>
      <c r="E106" s="180">
        <v>6631278.9935799986</v>
      </c>
      <c r="F106" s="180">
        <v>6845031.5110900002</v>
      </c>
      <c r="G106" s="180">
        <v>6857934.0852799993</v>
      </c>
      <c r="H106" s="180">
        <v>6656514.2355799973</v>
      </c>
      <c r="I106" s="180">
        <v>7041114.5036099982</v>
      </c>
      <c r="J106" s="180">
        <v>7212975.7531699985</v>
      </c>
      <c r="K106" s="180">
        <v>7473526.2532400023</v>
      </c>
      <c r="L106" s="180">
        <v>7948747.2553699985</v>
      </c>
      <c r="M106" s="180">
        <v>8152330.4775799979</v>
      </c>
      <c r="N106" s="180">
        <v>7917992.7875300031</v>
      </c>
    </row>
    <row r="107" spans="1:18" ht="20.25" hidden="1" customHeight="1" outlineLevel="1">
      <c r="B107" s="169" t="s">
        <v>228</v>
      </c>
      <c r="C107" s="169">
        <v>-3263.0196199999191</v>
      </c>
      <c r="D107" s="169">
        <v>-3263.0196199994534</v>
      </c>
      <c r="E107" s="169">
        <v>-2639.1344999987632</v>
      </c>
      <c r="F107" s="169">
        <v>-5569.8517300002277</v>
      </c>
      <c r="G107" s="169">
        <v>-5687.3591199987568</v>
      </c>
      <c r="H107" s="169">
        <v>-1014.7423500004224</v>
      </c>
      <c r="I107" s="169">
        <v>-1014.7423499985598</v>
      </c>
      <c r="J107" s="169">
        <v>-4675.475379999727</v>
      </c>
      <c r="K107" s="169">
        <v>-5650.103420000989</v>
      </c>
      <c r="L107" s="169">
        <v>-7500.103420000989</v>
      </c>
      <c r="M107" s="169">
        <v>-17913.515699998941</v>
      </c>
      <c r="N107" s="169">
        <v>-17321.399510001764</v>
      </c>
    </row>
    <row r="108" spans="1:18" ht="20.25" hidden="1" customHeight="1" outlineLevel="1">
      <c r="B108" s="169"/>
      <c r="C108" s="169">
        <v>6157201.8283199985</v>
      </c>
      <c r="D108" s="169">
        <v>6429220.4187000003</v>
      </c>
      <c r="E108" s="169">
        <v>6628639.8590799998</v>
      </c>
      <c r="F108" s="169">
        <v>6839461.6593599999</v>
      </c>
      <c r="G108" s="169">
        <v>6852246.726160001</v>
      </c>
      <c r="H108" s="169">
        <v>6655499.4932299964</v>
      </c>
      <c r="I108" s="169">
        <v>7040099.7612599991</v>
      </c>
      <c r="J108" s="169">
        <v>7208300.2777899988</v>
      </c>
      <c r="K108" s="169">
        <v>7467876.1498200018</v>
      </c>
      <c r="L108" s="169">
        <v>7941247.151949998</v>
      </c>
      <c r="M108" s="169">
        <v>8134416.9618799984</v>
      </c>
      <c r="N108" s="169">
        <v>7900671.3880200014</v>
      </c>
    </row>
    <row r="109" spans="1:18" ht="20.25" hidden="1" customHeight="1" outlineLevel="1">
      <c r="B109" s="180" t="s">
        <v>224</v>
      </c>
      <c r="C109" s="180">
        <v>-135980.61970991819</v>
      </c>
      <c r="D109" s="180">
        <v>-131767.64195820742</v>
      </c>
      <c r="E109" s="180">
        <v>-143394.13466129074</v>
      </c>
      <c r="F109" s="180">
        <v>-122231.81663622949</v>
      </c>
      <c r="G109" s="180">
        <v>-156565.10665266373</v>
      </c>
      <c r="H109" s="180">
        <v>-148028.81224869887</v>
      </c>
      <c r="I109" s="180">
        <v>-137388.03991011603</v>
      </c>
      <c r="J109" s="180">
        <v>-181376.66318622563</v>
      </c>
      <c r="K109" s="180">
        <v>-173018.84259939424</v>
      </c>
      <c r="L109" s="180">
        <v>-208412.05751188367</v>
      </c>
      <c r="M109" s="180">
        <v>-220430.63931550758</v>
      </c>
      <c r="N109" s="180">
        <v>-166509.17089806611</v>
      </c>
    </row>
    <row r="110" spans="1:18" ht="20.25" hidden="1" customHeight="1" outlineLevel="1">
      <c r="B110" s="169"/>
      <c r="C110" s="169">
        <v>6021221.2086100802</v>
      </c>
      <c r="D110" s="169">
        <v>6297452.7767417924</v>
      </c>
      <c r="E110" s="169">
        <v>6485245.7244187091</v>
      </c>
      <c r="F110" s="169">
        <v>6717229.8427237701</v>
      </c>
      <c r="G110" s="169">
        <v>6695681.619507337</v>
      </c>
      <c r="H110" s="169">
        <v>6507470.680981298</v>
      </c>
      <c r="I110" s="169">
        <v>6902711.7213498829</v>
      </c>
      <c r="J110" s="169">
        <v>7026923.6146037728</v>
      </c>
      <c r="K110" s="169">
        <v>7294857.307220608</v>
      </c>
      <c r="L110" s="169">
        <v>7732835.0944381142</v>
      </c>
      <c r="M110" s="169">
        <v>7913986.3225644911</v>
      </c>
      <c r="N110" s="169">
        <v>7734162.2171219354</v>
      </c>
    </row>
    <row r="111" spans="1:18" ht="20.25" hidden="1" customHeight="1" outlineLevel="1">
      <c r="B111" s="181"/>
      <c r="C111" s="182">
        <v>-45747.948361660354</v>
      </c>
      <c r="D111" s="182">
        <v>-35661.315413332544</v>
      </c>
      <c r="E111" s="182">
        <v>-42337.668198978528</v>
      </c>
      <c r="F111" s="182">
        <v>-54111.789403859526</v>
      </c>
      <c r="G111" s="182">
        <v>-67641.297850364819</v>
      </c>
      <c r="H111" s="182">
        <v>-89642.61204027757</v>
      </c>
      <c r="I111" s="182">
        <v>-78990.959174721502</v>
      </c>
      <c r="J111" s="182">
        <v>-109130.31171237305</v>
      </c>
      <c r="K111" s="182">
        <v>-82923.846081137657</v>
      </c>
      <c r="L111" s="182">
        <v>-77587.9782017814</v>
      </c>
      <c r="M111" s="182">
        <v>-56553.09211934451</v>
      </c>
      <c r="N111" s="182">
        <v>-76692.216714664362</v>
      </c>
    </row>
    <row r="112" spans="1:18" ht="20.25" customHeight="1" collapsed="1"/>
    <row r="116" spans="1:16" s="107" customFormat="1" ht="20.25" customHeight="1">
      <c r="A116" s="86"/>
      <c r="B116" s="165" t="s">
        <v>229</v>
      </c>
      <c r="C116" s="166" t="s">
        <v>69</v>
      </c>
      <c r="D116" s="166" t="s">
        <v>70</v>
      </c>
      <c r="E116" s="166" t="s">
        <v>71</v>
      </c>
      <c r="F116" s="166" t="s">
        <v>72</v>
      </c>
      <c r="G116" s="166" t="s">
        <v>73</v>
      </c>
      <c r="H116" s="166" t="s">
        <v>74</v>
      </c>
      <c r="I116" s="166" t="s">
        <v>75</v>
      </c>
      <c r="J116" s="166" t="s">
        <v>76</v>
      </c>
      <c r="K116" s="166" t="s">
        <v>77</v>
      </c>
      <c r="L116" s="166" t="s">
        <v>78</v>
      </c>
      <c r="M116" s="166" t="s">
        <v>79</v>
      </c>
      <c r="N116" s="166" t="s">
        <v>80</v>
      </c>
      <c r="O116" s="167">
        <v>2022</v>
      </c>
      <c r="P116" s="86"/>
    </row>
    <row r="117" spans="1:16" ht="20.25" customHeight="1">
      <c r="A117" s="194" t="s">
        <v>230</v>
      </c>
      <c r="B117" s="168" t="s">
        <v>231</v>
      </c>
      <c r="C117" s="200">
        <v>826696.04080999992</v>
      </c>
      <c r="D117" s="200">
        <v>828314.93532000005</v>
      </c>
      <c r="E117" s="200">
        <v>832462.65185999998</v>
      </c>
      <c r="F117" s="200">
        <v>832387.20453999995</v>
      </c>
      <c r="G117" s="200">
        <v>874033.06010999996</v>
      </c>
      <c r="H117" s="200">
        <v>883021.4977999999</v>
      </c>
      <c r="I117" s="200">
        <v>912465.53595000005</v>
      </c>
      <c r="J117" s="200">
        <v>914252.15663999994</v>
      </c>
      <c r="K117" s="200">
        <v>919909.81121000007</v>
      </c>
      <c r="L117" s="200">
        <v>921976.90797000006</v>
      </c>
      <c r="M117" s="200">
        <v>926192.99240999995</v>
      </c>
      <c r="N117" s="200">
        <v>929676.13722999999</v>
      </c>
      <c r="O117" s="111">
        <v>883449.07765416661</v>
      </c>
    </row>
    <row r="118" spans="1:16" ht="20.25" customHeight="1">
      <c r="A118" s="194" t="s">
        <v>232</v>
      </c>
      <c r="B118" s="168" t="s">
        <v>233</v>
      </c>
      <c r="C118" s="200">
        <v>13088.52219</v>
      </c>
      <c r="D118" s="200">
        <v>15247.228509999999</v>
      </c>
      <c r="E118" s="200">
        <v>15564.545119999999</v>
      </c>
      <c r="F118" s="200">
        <v>15641.46012</v>
      </c>
      <c r="G118" s="200">
        <v>15582.86212</v>
      </c>
      <c r="H118" s="200">
        <v>15615.44785</v>
      </c>
      <c r="I118" s="200">
        <v>15615.44785</v>
      </c>
      <c r="J118" s="200">
        <v>15702.850849999999</v>
      </c>
      <c r="K118" s="200">
        <v>15702.850849999999</v>
      </c>
      <c r="L118" s="200">
        <v>16022.745850000003</v>
      </c>
      <c r="M118" s="200">
        <v>16022.745850000003</v>
      </c>
      <c r="N118" s="200">
        <v>16115.294850000002</v>
      </c>
      <c r="O118" s="111">
        <v>15493.500167500002</v>
      </c>
    </row>
    <row r="119" spans="1:16" ht="20.25" customHeight="1">
      <c r="A119" s="194" t="s">
        <v>234</v>
      </c>
      <c r="B119" s="168" t="s">
        <v>235</v>
      </c>
      <c r="C119" s="200">
        <v>4859.2462000000005</v>
      </c>
      <c r="D119" s="200">
        <v>4859.2462000000005</v>
      </c>
      <c r="E119" s="200">
        <v>4859.2462000000005</v>
      </c>
      <c r="F119" s="200">
        <v>4859.2462000000005</v>
      </c>
      <c r="G119" s="200">
        <v>4859.2462000000005</v>
      </c>
      <c r="H119" s="200">
        <v>4746.7935199999993</v>
      </c>
      <c r="I119" s="200">
        <v>4746.7935199999993</v>
      </c>
      <c r="J119" s="200">
        <v>4746.7935199999993</v>
      </c>
      <c r="K119" s="200">
        <v>4746.7935199999993</v>
      </c>
      <c r="L119" s="200">
        <v>4746.7935199999993</v>
      </c>
      <c r="M119" s="200">
        <v>4746.7935199999993</v>
      </c>
      <c r="N119" s="200">
        <v>4746.7935199999993</v>
      </c>
      <c r="O119" s="111">
        <v>4793.6488033333326</v>
      </c>
    </row>
    <row r="120" spans="1:16" ht="20.25" customHeight="1">
      <c r="A120" s="194" t="s">
        <v>236</v>
      </c>
      <c r="B120" s="168" t="s">
        <v>237</v>
      </c>
      <c r="C120" s="200">
        <v>191312.47352</v>
      </c>
      <c r="D120" s="200">
        <v>183667.8561</v>
      </c>
      <c r="E120" s="200">
        <v>182458.95311999999</v>
      </c>
      <c r="F120" s="200">
        <v>179819.82734000002</v>
      </c>
      <c r="G120" s="200">
        <v>174663.13840999999</v>
      </c>
      <c r="H120" s="200">
        <v>174799.27561000001</v>
      </c>
      <c r="I120" s="200">
        <v>175722.12658000001</v>
      </c>
      <c r="J120" s="200">
        <v>179913.45584000001</v>
      </c>
      <c r="K120" s="200">
        <v>175318.19303999998</v>
      </c>
      <c r="L120" s="200">
        <v>173154.34780000002</v>
      </c>
      <c r="M120" s="200">
        <v>174850.40252</v>
      </c>
      <c r="N120" s="200">
        <v>173929.59349</v>
      </c>
      <c r="O120" s="111">
        <v>178300.80361416668</v>
      </c>
    </row>
    <row r="121" spans="1:16" ht="20.25" customHeight="1">
      <c r="A121" s="194" t="s">
        <v>238</v>
      </c>
      <c r="B121" s="168" t="s">
        <v>239</v>
      </c>
      <c r="C121" s="200">
        <v>675.25461000000007</v>
      </c>
      <c r="D121" s="200">
        <v>675.25461000000007</v>
      </c>
      <c r="E121" s="200">
        <v>2967.3527299999996</v>
      </c>
      <c r="F121" s="200">
        <v>2967.3527299999996</v>
      </c>
      <c r="G121" s="200">
        <v>4447.0861300000006</v>
      </c>
      <c r="H121" s="200">
        <v>4447.0861300000006</v>
      </c>
      <c r="I121" s="200">
        <v>4447.0861300000006</v>
      </c>
      <c r="J121" s="200">
        <v>4447.0861300000006</v>
      </c>
      <c r="K121" s="200">
        <v>4447.0861300000006</v>
      </c>
      <c r="L121" s="200">
        <v>4447.0861300000006</v>
      </c>
      <c r="M121" s="200">
        <v>4447.0861299999997</v>
      </c>
      <c r="N121" s="200">
        <v>4447.0861299999997</v>
      </c>
      <c r="O121" s="111">
        <v>3571.8253100000002</v>
      </c>
    </row>
    <row r="122" spans="1:16" ht="20.25" customHeight="1">
      <c r="B122" s="168" t="s">
        <v>240</v>
      </c>
      <c r="C122" s="200">
        <v>131.55553</v>
      </c>
      <c r="D122" s="200">
        <v>131.55553</v>
      </c>
      <c r="E122" s="200">
        <v>131.55553</v>
      </c>
      <c r="F122" s="200">
        <v>131.55553</v>
      </c>
      <c r="G122" s="200">
        <v>131.55553</v>
      </c>
      <c r="H122" s="200">
        <v>131.55553</v>
      </c>
      <c r="I122" s="200">
        <v>131.55553</v>
      </c>
      <c r="J122" s="200">
        <v>131.55553</v>
      </c>
      <c r="K122" s="200">
        <v>131.55553</v>
      </c>
      <c r="L122" s="200">
        <v>131.55553</v>
      </c>
      <c r="M122" s="200">
        <v>1471.19587</v>
      </c>
      <c r="N122" s="200">
        <v>1471.19587</v>
      </c>
      <c r="O122" s="111">
        <v>354.8289200000001</v>
      </c>
    </row>
    <row r="123" spans="1:16" ht="20.25" customHeight="1">
      <c r="B123" s="168" t="s">
        <v>241</v>
      </c>
      <c r="C123" s="200">
        <v>144</v>
      </c>
      <c r="D123" s="200">
        <v>144</v>
      </c>
      <c r="E123" s="200">
        <v>324</v>
      </c>
      <c r="F123" s="200">
        <v>779.85325000000012</v>
      </c>
      <c r="G123" s="200">
        <v>779.85325000000012</v>
      </c>
      <c r="H123" s="200">
        <v>857.85325000000012</v>
      </c>
      <c r="I123" s="200">
        <v>857.85325000000012</v>
      </c>
      <c r="J123" s="200">
        <v>857.85325000000012</v>
      </c>
      <c r="K123" s="200">
        <v>857.85325000000012</v>
      </c>
      <c r="L123" s="200">
        <v>857.85325000000012</v>
      </c>
      <c r="M123" s="200">
        <v>857.85325000000012</v>
      </c>
      <c r="N123" s="200">
        <v>857.85325000000012</v>
      </c>
      <c r="O123" s="111">
        <v>681.38993750000009</v>
      </c>
      <c r="P123" s="86">
        <v>0</v>
      </c>
    </row>
    <row r="124" spans="1:16" ht="20.25" customHeight="1" thickBot="1">
      <c r="A124" s="86"/>
      <c r="B124" s="171" t="s">
        <v>134</v>
      </c>
      <c r="C124" s="172">
        <v>1036907.09286</v>
      </c>
      <c r="D124" s="172">
        <v>1033040.0762700001</v>
      </c>
      <c r="E124" s="172">
        <v>1038768.3045600001</v>
      </c>
      <c r="F124" s="172">
        <v>1036586.4997100001</v>
      </c>
      <c r="G124" s="172">
        <v>1074496.8017499999</v>
      </c>
      <c r="H124" s="172">
        <v>1083619.5096899997</v>
      </c>
      <c r="I124" s="172">
        <v>1113986.3988099999</v>
      </c>
      <c r="J124" s="172">
        <v>1120051.7517599999</v>
      </c>
      <c r="K124" s="172">
        <v>1121114.14353</v>
      </c>
      <c r="L124" s="172">
        <v>1121337.29005</v>
      </c>
      <c r="M124" s="172">
        <v>1128589.0695499997</v>
      </c>
      <c r="N124" s="172">
        <v>1131243.9543399997</v>
      </c>
      <c r="O124" s="172">
        <v>1086645.0744066667</v>
      </c>
    </row>
    <row r="125" spans="1:16" ht="20.25" customHeight="1" thickTop="1">
      <c r="C125" s="219">
        <v>0</v>
      </c>
      <c r="D125" s="219">
        <v>0</v>
      </c>
      <c r="E125" s="219">
        <v>0</v>
      </c>
      <c r="F125" s="219">
        <v>0</v>
      </c>
      <c r="G125" s="219">
        <v>0</v>
      </c>
      <c r="H125" s="219">
        <v>0</v>
      </c>
      <c r="I125" s="219">
        <v>0</v>
      </c>
      <c r="J125" s="219">
        <v>0</v>
      </c>
      <c r="K125" s="219">
        <v>0</v>
      </c>
      <c r="L125" s="219">
        <v>0</v>
      </c>
      <c r="M125" s="219">
        <v>0</v>
      </c>
      <c r="N125" s="219">
        <v>0</v>
      </c>
    </row>
    <row r="126" spans="1:16" ht="20.25" customHeight="1">
      <c r="B126" s="165" t="s">
        <v>242</v>
      </c>
      <c r="C126" s="166" t="s">
        <v>69</v>
      </c>
      <c r="D126" s="166" t="s">
        <v>70</v>
      </c>
      <c r="E126" s="166" t="s">
        <v>71</v>
      </c>
      <c r="F126" s="166" t="s">
        <v>72</v>
      </c>
      <c r="G126" s="166" t="s">
        <v>73</v>
      </c>
      <c r="H126" s="166" t="s">
        <v>74</v>
      </c>
      <c r="I126" s="166" t="s">
        <v>75</v>
      </c>
      <c r="J126" s="166" t="s">
        <v>76</v>
      </c>
      <c r="K126" s="166" t="s">
        <v>77</v>
      </c>
      <c r="L126" s="166" t="s">
        <v>78</v>
      </c>
      <c r="M126" s="166" t="s">
        <v>79</v>
      </c>
      <c r="N126" s="166" t="s">
        <v>80</v>
      </c>
      <c r="O126" s="167">
        <v>2022</v>
      </c>
    </row>
    <row r="127" spans="1:16" ht="20.25" customHeight="1">
      <c r="B127" s="168" t="s">
        <v>231</v>
      </c>
      <c r="C127" s="111">
        <v>4829.8972599999997</v>
      </c>
      <c r="D127" s="111">
        <v>4375.3465399999995</v>
      </c>
      <c r="E127" s="111">
        <v>5204.9631599999993</v>
      </c>
      <c r="F127" s="111">
        <v>4720.4752600000002</v>
      </c>
      <c r="G127" s="111">
        <v>6064.9492900000005</v>
      </c>
      <c r="H127" s="111">
        <v>5514.9415399999998</v>
      </c>
      <c r="I127" s="111">
        <v>6737.0920700000006</v>
      </c>
      <c r="J127" s="111">
        <v>5969.5627500000001</v>
      </c>
      <c r="K127" s="111">
        <v>6019.2395899999992</v>
      </c>
      <c r="L127" s="111">
        <v>6006.6562400000003</v>
      </c>
      <c r="M127" s="111">
        <v>5594.2162099999996</v>
      </c>
      <c r="N127" s="111">
        <v>5995.6259200000004</v>
      </c>
      <c r="O127" s="111">
        <v>67032.965830000001</v>
      </c>
    </row>
    <row r="128" spans="1:16" ht="20.25" customHeight="1">
      <c r="B128" s="168" t="s">
        <v>233</v>
      </c>
      <c r="C128" s="111">
        <v>187.09219999999999</v>
      </c>
      <c r="D128" s="111">
        <v>287.36322999999999</v>
      </c>
      <c r="E128" s="111">
        <v>324.64296000000002</v>
      </c>
      <c r="F128" s="111">
        <v>257.49463000000003</v>
      </c>
      <c r="G128" s="111">
        <v>259.55126999999999</v>
      </c>
      <c r="H128" s="111">
        <v>251.17863</v>
      </c>
      <c r="I128" s="111">
        <v>259.55126999999999</v>
      </c>
      <c r="J128" s="111">
        <v>264.49558999999999</v>
      </c>
      <c r="K128" s="111">
        <v>253.57103999999998</v>
      </c>
      <c r="L128" s="111">
        <v>262.02343000000002</v>
      </c>
      <c r="M128" s="111">
        <v>271.37537000000003</v>
      </c>
      <c r="N128" s="111">
        <v>273.61723999999998</v>
      </c>
      <c r="O128" s="111">
        <v>3151.9568600000002</v>
      </c>
    </row>
    <row r="129" spans="2:15" ht="20.25" customHeight="1">
      <c r="B129" s="168" t="s">
        <v>235</v>
      </c>
      <c r="C129" s="111">
        <v>113.31098</v>
      </c>
      <c r="D129" s="111">
        <v>102.3454</v>
      </c>
      <c r="E129" s="111">
        <v>113.31098</v>
      </c>
      <c r="F129" s="111">
        <v>109.65578000000001</v>
      </c>
      <c r="G129" s="111">
        <v>113.31126999999999</v>
      </c>
      <c r="H129" s="111">
        <v>109.28465</v>
      </c>
      <c r="I129" s="111">
        <v>109.47596999999999</v>
      </c>
      <c r="J129" s="111">
        <v>109.47596999999999</v>
      </c>
      <c r="K129" s="111">
        <v>105.94448000000001</v>
      </c>
      <c r="L129" s="111">
        <v>109.47596999999999</v>
      </c>
      <c r="M129" s="111">
        <v>105.94448000000001</v>
      </c>
      <c r="N129" s="111">
        <v>109.47596999999999</v>
      </c>
      <c r="O129" s="111">
        <v>1311.0119</v>
      </c>
    </row>
    <row r="130" spans="2:15" ht="20.25" customHeight="1">
      <c r="B130" s="168" t="s">
        <v>237</v>
      </c>
      <c r="C130" s="111">
        <v>5094.0257899999997</v>
      </c>
      <c r="D130" s="111">
        <v>4256.5802599999997</v>
      </c>
      <c r="E130" s="111">
        <v>4787.0988399999987</v>
      </c>
      <c r="F130" s="111">
        <v>4383.4417299999996</v>
      </c>
      <c r="G130" s="111">
        <v>4665.1854399999993</v>
      </c>
      <c r="H130" s="111">
        <v>4870.4659800000009</v>
      </c>
      <c r="I130" s="111">
        <v>4547.868269999999</v>
      </c>
      <c r="J130" s="111">
        <v>4597.05573</v>
      </c>
      <c r="K130" s="111">
        <v>4755.8023999999996</v>
      </c>
      <c r="L130" s="111">
        <v>4393.2563399999999</v>
      </c>
      <c r="M130" s="111">
        <v>4473.8738400000002</v>
      </c>
      <c r="N130" s="111">
        <v>4185.9828099999995</v>
      </c>
      <c r="O130" s="111">
        <v>55010.637429999995</v>
      </c>
    </row>
    <row r="131" spans="2:15" ht="20.25" customHeight="1">
      <c r="B131" s="168" t="s">
        <v>239</v>
      </c>
      <c r="C131" s="111">
        <v>17.649990000000003</v>
      </c>
      <c r="D131" s="111">
        <v>15.941930000000001</v>
      </c>
      <c r="E131" s="111">
        <v>17.649990000000003</v>
      </c>
      <c r="F131" s="111">
        <v>17.080629999999999</v>
      </c>
      <c r="G131" s="111">
        <v>17.649990000000003</v>
      </c>
      <c r="H131" s="111">
        <v>17.080629999999999</v>
      </c>
      <c r="I131" s="111">
        <v>17.649990000000003</v>
      </c>
      <c r="J131" s="111">
        <v>17.649990000000003</v>
      </c>
      <c r="K131" s="111">
        <v>17.080629999999999</v>
      </c>
      <c r="L131" s="111">
        <v>17.649990000000003</v>
      </c>
      <c r="M131" s="111">
        <v>17.080629999999999</v>
      </c>
      <c r="N131" s="111">
        <v>17.649990000000003</v>
      </c>
      <c r="O131" s="111">
        <v>207.81437999999997</v>
      </c>
    </row>
    <row r="132" spans="2:15" ht="20.25" customHeight="1">
      <c r="B132" s="168" t="s">
        <v>240</v>
      </c>
      <c r="C132" s="111">
        <v>13.14118</v>
      </c>
      <c r="D132" s="111">
        <v>11.869440000000001</v>
      </c>
      <c r="E132" s="111">
        <v>13.14118</v>
      </c>
      <c r="F132" s="111">
        <v>12.717269999999999</v>
      </c>
      <c r="G132" s="111">
        <v>10.65278</v>
      </c>
      <c r="H132" s="111">
        <v>10.301069999999999</v>
      </c>
      <c r="I132" s="111">
        <v>10.644439999999999</v>
      </c>
      <c r="J132" s="111">
        <v>10.644439999999999</v>
      </c>
      <c r="K132" s="111">
        <v>113.54462999999998</v>
      </c>
      <c r="L132" s="111">
        <v>110.62537</v>
      </c>
      <c r="M132" s="111">
        <v>150.77945</v>
      </c>
      <c r="N132" s="111">
        <v>131.66149000000001</v>
      </c>
      <c r="O132" s="111">
        <v>599.72273999999993</v>
      </c>
    </row>
    <row r="133" spans="2:15" ht="20.25" customHeight="1">
      <c r="B133" s="168" t="s">
        <v>241</v>
      </c>
      <c r="C133" s="111">
        <v>101.78233999999999</v>
      </c>
      <c r="D133" s="111">
        <v>91.932429999999997</v>
      </c>
      <c r="E133" s="111">
        <v>146.16595999999998</v>
      </c>
      <c r="F133" s="111">
        <v>167.13529</v>
      </c>
      <c r="G133" s="111">
        <v>121.80653</v>
      </c>
      <c r="H133" s="111">
        <v>156.55669</v>
      </c>
      <c r="I133" s="111">
        <v>128.43117999999998</v>
      </c>
      <c r="J133" s="111">
        <v>128.43117999999998</v>
      </c>
      <c r="K133" s="111">
        <v>124.28823</v>
      </c>
      <c r="L133" s="111">
        <v>135.13530999999998</v>
      </c>
      <c r="M133" s="111">
        <v>130.77609999999999</v>
      </c>
      <c r="N133" s="111">
        <v>135.13547</v>
      </c>
      <c r="O133" s="111">
        <v>1567.5767099999998</v>
      </c>
    </row>
    <row r="134" spans="2:15" ht="20.25" customHeight="1" thickBot="1">
      <c r="B134" s="171" t="s">
        <v>134</v>
      </c>
      <c r="C134" s="172">
        <v>10356.899739999999</v>
      </c>
      <c r="D134" s="172">
        <v>9141.3792300000005</v>
      </c>
      <c r="E134" s="172">
        <v>10606.973069999998</v>
      </c>
      <c r="F134" s="172">
        <v>9668.0005899999996</v>
      </c>
      <c r="G134" s="172">
        <v>11253.10657</v>
      </c>
      <c r="H134" s="172">
        <v>10929.80919</v>
      </c>
      <c r="I134" s="172">
        <v>11810.71319</v>
      </c>
      <c r="J134" s="172">
        <v>11097.315649999999</v>
      </c>
      <c r="K134" s="172">
        <v>11389.471</v>
      </c>
      <c r="L134" s="172">
        <v>11034.82265</v>
      </c>
      <c r="M134" s="172">
        <v>10744.046079999998</v>
      </c>
      <c r="N134" s="172">
        <v>10849.148889999999</v>
      </c>
      <c r="O134" s="172">
        <v>128881.68584999998</v>
      </c>
    </row>
    <row r="135" spans="2:15" ht="20.25" customHeight="1" thickTop="1">
      <c r="C135" s="183">
        <v>0</v>
      </c>
      <c r="D135" s="183">
        <v>0</v>
      </c>
      <c r="E135" s="183">
        <v>0</v>
      </c>
      <c r="F135" s="183">
        <v>0</v>
      </c>
      <c r="G135" s="183">
        <v>0</v>
      </c>
      <c r="H135" s="183">
        <v>0</v>
      </c>
      <c r="I135" s="183">
        <v>0</v>
      </c>
      <c r="J135" s="183">
        <v>0</v>
      </c>
      <c r="K135" s="183">
        <v>0</v>
      </c>
      <c r="L135" s="183">
        <v>0</v>
      </c>
      <c r="M135" s="183">
        <v>0</v>
      </c>
      <c r="N135" s="183">
        <v>0</v>
      </c>
      <c r="O135" s="183">
        <v>0</v>
      </c>
    </row>
    <row r="136" spans="2:15" ht="20.25" customHeight="1">
      <c r="B136" s="165" t="s">
        <v>243</v>
      </c>
      <c r="C136" s="166" t="s">
        <v>69</v>
      </c>
      <c r="D136" s="166" t="s">
        <v>70</v>
      </c>
      <c r="E136" s="166" t="s">
        <v>71</v>
      </c>
      <c r="F136" s="166" t="s">
        <v>72</v>
      </c>
      <c r="G136" s="166" t="s">
        <v>73</v>
      </c>
      <c r="H136" s="166" t="s">
        <v>74</v>
      </c>
      <c r="I136" s="166" t="s">
        <v>75</v>
      </c>
      <c r="J136" s="166" t="s">
        <v>76</v>
      </c>
      <c r="K136" s="166" t="s">
        <v>77</v>
      </c>
      <c r="L136" s="166" t="s">
        <v>78</v>
      </c>
      <c r="M136" s="166" t="s">
        <v>79</v>
      </c>
      <c r="N136" s="166" t="s">
        <v>80</v>
      </c>
      <c r="O136" s="167">
        <v>2022</v>
      </c>
    </row>
    <row r="137" spans="2:15" ht="20.25" customHeight="1">
      <c r="B137" s="168" t="s">
        <v>231</v>
      </c>
      <c r="C137" s="111">
        <v>1365.4967499999996</v>
      </c>
      <c r="D137" s="111">
        <v>1830.41227</v>
      </c>
      <c r="E137" s="111">
        <v>1401.2633799999999</v>
      </c>
      <c r="F137" s="111">
        <v>1515.4526499999997</v>
      </c>
      <c r="G137" s="111">
        <v>1475.1749199999999</v>
      </c>
      <c r="H137" s="111">
        <v>1647.4566499999996</v>
      </c>
      <c r="I137" s="111">
        <v>931.2547399999994</v>
      </c>
      <c r="J137" s="111">
        <v>2055.1400600000002</v>
      </c>
      <c r="K137" s="111">
        <v>1565.6235300000001</v>
      </c>
      <c r="L137" s="111">
        <v>1348.8218100000008</v>
      </c>
      <c r="M137" s="111">
        <v>1533.8827099999999</v>
      </c>
      <c r="N137" s="111">
        <v>1360.5983599999995</v>
      </c>
      <c r="O137" s="111">
        <v>18030.577829999998</v>
      </c>
    </row>
    <row r="138" spans="2:15" ht="20.25" customHeight="1">
      <c r="B138" s="168" t="s">
        <v>233</v>
      </c>
      <c r="C138" s="111">
        <v>-37.137199999999986</v>
      </c>
      <c r="D138" s="111">
        <v>-15.268229999999967</v>
      </c>
      <c r="E138" s="111">
        <v>-33.927929999999989</v>
      </c>
      <c r="F138" s="111">
        <v>-31.312959999999997</v>
      </c>
      <c r="G138" s="111">
        <v>-42.469599999999993</v>
      </c>
      <c r="H138" s="111">
        <v>-34.097000000000001</v>
      </c>
      <c r="I138" s="111">
        <v>-42.469599999999993</v>
      </c>
      <c r="J138" s="111">
        <v>-42.41391999999999</v>
      </c>
      <c r="K138" s="111">
        <v>-33.989369999999994</v>
      </c>
      <c r="L138" s="111">
        <v>-42.441759999999995</v>
      </c>
      <c r="M138" s="111">
        <v>-33.493700000000004</v>
      </c>
      <c r="N138" s="111">
        <v>-42.285569999999993</v>
      </c>
      <c r="O138" s="111">
        <v>-431.30683999999991</v>
      </c>
    </row>
    <row r="139" spans="2:15" ht="20.25" customHeight="1">
      <c r="B139" s="168" t="s">
        <v>235</v>
      </c>
      <c r="C139" s="111">
        <v>4.0356899999999989</v>
      </c>
      <c r="D139" s="111">
        <v>15.001270000000002</v>
      </c>
      <c r="E139" s="111">
        <v>4.0356899999999989</v>
      </c>
      <c r="F139" s="111">
        <v>7.690889999999996</v>
      </c>
      <c r="G139" s="111">
        <v>4.0354000000000063</v>
      </c>
      <c r="H139" s="111">
        <v>4.062020000000004</v>
      </c>
      <c r="I139" s="111">
        <v>3.87070000000001</v>
      </c>
      <c r="J139" s="111">
        <v>3.87070000000001</v>
      </c>
      <c r="K139" s="111">
        <v>7.4021899999999903</v>
      </c>
      <c r="L139" s="111">
        <v>171.85725000000002</v>
      </c>
      <c r="M139" s="111">
        <v>7.4021899999999903</v>
      </c>
      <c r="N139" s="111">
        <v>3.87070000000001</v>
      </c>
      <c r="O139" s="111">
        <v>237.13469000000003</v>
      </c>
    </row>
    <row r="140" spans="2:15" ht="20.25" customHeight="1">
      <c r="B140" s="168" t="s">
        <v>237</v>
      </c>
      <c r="C140" s="111">
        <v>39.021590000000515</v>
      </c>
      <c r="D140" s="111">
        <v>536.74338999999964</v>
      </c>
      <c r="E140" s="111">
        <v>189.46860000000083</v>
      </c>
      <c r="F140" s="111">
        <v>237.05071000000021</v>
      </c>
      <c r="G140" s="111">
        <v>146.52422000000092</v>
      </c>
      <c r="H140" s="111">
        <v>242.44025999999963</v>
      </c>
      <c r="I140" s="111">
        <v>108.19317000000069</v>
      </c>
      <c r="J140" s="111">
        <v>107.48592000000019</v>
      </c>
      <c r="K140" s="111">
        <v>170.42544000000009</v>
      </c>
      <c r="L140" s="111">
        <v>62.686000000000263</v>
      </c>
      <c r="M140" s="111">
        <v>199.00271000000021</v>
      </c>
      <c r="N140" s="111">
        <v>111.67125000000044</v>
      </c>
      <c r="O140" s="111">
        <v>2150.7132600000032</v>
      </c>
    </row>
    <row r="141" spans="2:15" ht="20.25" customHeight="1">
      <c r="B141" s="168" t="s">
        <v>239</v>
      </c>
      <c r="C141" s="111">
        <v>0.2566799999999958</v>
      </c>
      <c r="D141" s="111">
        <v>1.9647399999999973</v>
      </c>
      <c r="E141" s="111">
        <v>0.2566799999999958</v>
      </c>
      <c r="F141" s="111">
        <v>0.826039999999999</v>
      </c>
      <c r="G141" s="111">
        <v>0.2566799999999958</v>
      </c>
      <c r="H141" s="111">
        <v>0.826039999999999</v>
      </c>
      <c r="I141" s="111">
        <v>0.2566799999999958</v>
      </c>
      <c r="J141" s="111">
        <v>0.2566799999999958</v>
      </c>
      <c r="K141" s="111">
        <v>0.826039999999999</v>
      </c>
      <c r="L141" s="111">
        <v>0.2566799999999958</v>
      </c>
      <c r="M141" s="111">
        <v>0.826039999999999</v>
      </c>
      <c r="N141" s="111">
        <v>0.2566799999999958</v>
      </c>
      <c r="O141" s="111">
        <v>7.0656599999999639</v>
      </c>
    </row>
    <row r="142" spans="2:15" ht="20.25" customHeight="1">
      <c r="B142" s="168" t="s">
        <v>240</v>
      </c>
      <c r="C142" s="111">
        <v>-9.1188199999999995</v>
      </c>
      <c r="D142" s="111">
        <v>-7.8470800000000009</v>
      </c>
      <c r="E142" s="111">
        <v>98.586299999999994</v>
      </c>
      <c r="F142" s="111">
        <v>56.756229999999995</v>
      </c>
      <c r="G142" s="111">
        <v>58.820709999999991</v>
      </c>
      <c r="H142" s="111">
        <v>143.68036000000001</v>
      </c>
      <c r="I142" s="111">
        <v>101.08303999999998</v>
      </c>
      <c r="J142" s="111">
        <v>101.08300999999999</v>
      </c>
      <c r="K142" s="111">
        <v>-1.8171599999999839</v>
      </c>
      <c r="L142" s="111">
        <v>1.1021099999999917</v>
      </c>
      <c r="M142" s="111">
        <v>9.0491399999999942</v>
      </c>
      <c r="N142" s="111">
        <v>2.1053700000000006</v>
      </c>
      <c r="O142" s="111">
        <v>553.48320999999999</v>
      </c>
    </row>
    <row r="143" spans="2:15" ht="20.25" customHeight="1">
      <c r="B143" s="168" t="s">
        <v>241</v>
      </c>
      <c r="C143" s="111">
        <v>32.322760000000002</v>
      </c>
      <c r="D143" s="111">
        <v>42.172669999999997</v>
      </c>
      <c r="E143" s="111">
        <v>32.939140000000009</v>
      </c>
      <c r="F143" s="111">
        <v>37.969809999999995</v>
      </c>
      <c r="G143" s="111">
        <v>58.026690000000016</v>
      </c>
      <c r="H143" s="111">
        <v>62.276530000000008</v>
      </c>
      <c r="I143" s="111">
        <v>57.902040000000028</v>
      </c>
      <c r="J143" s="111">
        <v>57.902040000000028</v>
      </c>
      <c r="K143" s="111">
        <v>0</v>
      </c>
      <c r="L143" s="111">
        <v>0</v>
      </c>
      <c r="M143" s="111">
        <v>0</v>
      </c>
      <c r="N143" s="111">
        <v>0</v>
      </c>
      <c r="O143" s="111">
        <v>381.51168000000018</v>
      </c>
    </row>
    <row r="144" spans="2:15" ht="20.25" customHeight="1" thickBot="1">
      <c r="B144" s="171" t="s">
        <v>134</v>
      </c>
      <c r="C144" s="172">
        <v>1394.8774500000002</v>
      </c>
      <c r="D144" s="172">
        <v>2403.1790299999993</v>
      </c>
      <c r="E144" s="172">
        <v>1692.6218600000004</v>
      </c>
      <c r="F144" s="172">
        <v>1824.43337</v>
      </c>
      <c r="G144" s="172">
        <v>1700.3690200000008</v>
      </c>
      <c r="H144" s="172">
        <v>2066.6448599999994</v>
      </c>
      <c r="I144" s="172">
        <v>1160.09077</v>
      </c>
      <c r="J144" s="172">
        <v>2283.32449</v>
      </c>
      <c r="K144" s="172">
        <v>1708.4706700000002</v>
      </c>
      <c r="L144" s="172">
        <v>1542.2820900000013</v>
      </c>
      <c r="M144" s="172">
        <v>1716.6690900000001</v>
      </c>
      <c r="N144" s="172">
        <v>1436.2167899999997</v>
      </c>
      <c r="O144" s="172">
        <v>20929.179489999999</v>
      </c>
    </row>
    <row r="145" spans="2:15" ht="20.25" customHeight="1" thickTop="1">
      <c r="C145" s="183">
        <v>0</v>
      </c>
      <c r="D145" s="183">
        <v>0</v>
      </c>
      <c r="E145" s="183">
        <v>0</v>
      </c>
      <c r="F145" s="183">
        <v>0</v>
      </c>
      <c r="G145" s="183">
        <v>0</v>
      </c>
      <c r="H145" s="183">
        <v>0</v>
      </c>
      <c r="I145" s="183">
        <v>0</v>
      </c>
      <c r="J145" s="183">
        <v>0</v>
      </c>
      <c r="K145" s="183">
        <v>0</v>
      </c>
      <c r="L145" s="183">
        <v>0</v>
      </c>
      <c r="M145" s="183">
        <v>0</v>
      </c>
      <c r="N145" s="183">
        <v>0</v>
      </c>
      <c r="O145" s="183">
        <v>0</v>
      </c>
    </row>
    <row r="146" spans="2:15" ht="20.25" customHeight="1">
      <c r="B146" s="165" t="s">
        <v>244</v>
      </c>
      <c r="C146" s="166" t="s">
        <v>69</v>
      </c>
      <c r="D146" s="166" t="s">
        <v>70</v>
      </c>
      <c r="E146" s="166" t="s">
        <v>71</v>
      </c>
      <c r="F146" s="166" t="s">
        <v>72</v>
      </c>
      <c r="G146" s="166" t="s">
        <v>73</v>
      </c>
      <c r="H146" s="166" t="s">
        <v>74</v>
      </c>
      <c r="I146" s="166" t="s">
        <v>75</v>
      </c>
      <c r="J146" s="166" t="s">
        <v>76</v>
      </c>
      <c r="K146" s="166" t="s">
        <v>77</v>
      </c>
      <c r="L146" s="166" t="s">
        <v>78</v>
      </c>
      <c r="M146" s="166" t="s">
        <v>79</v>
      </c>
      <c r="N146" s="166" t="s">
        <v>80</v>
      </c>
      <c r="O146" s="167">
        <v>2022</v>
      </c>
    </row>
    <row r="147" spans="2:15" ht="20.25" customHeight="1">
      <c r="B147" s="168" t="s">
        <v>231</v>
      </c>
      <c r="C147" s="111">
        <v>6195.39401</v>
      </c>
      <c r="D147" s="111">
        <v>6205.7588099999994</v>
      </c>
      <c r="E147" s="111">
        <v>6606.2265399999997</v>
      </c>
      <c r="F147" s="111">
        <v>6235.9279099999994</v>
      </c>
      <c r="G147" s="111">
        <v>7540.1242099999999</v>
      </c>
      <c r="H147" s="111">
        <v>7162.3981899999999</v>
      </c>
      <c r="I147" s="111">
        <v>7668.34681</v>
      </c>
      <c r="J147" s="111">
        <v>8024.7028099999998</v>
      </c>
      <c r="K147" s="111">
        <v>7584.86312</v>
      </c>
      <c r="L147" s="111">
        <v>7355.4780500000006</v>
      </c>
      <c r="M147" s="111">
        <v>7128.0989199999995</v>
      </c>
      <c r="N147" s="111">
        <v>7356.2242800000004</v>
      </c>
      <c r="O147" s="111">
        <v>85063.54366000001</v>
      </c>
    </row>
    <row r="148" spans="2:15" ht="20.25" customHeight="1">
      <c r="B148" s="168" t="s">
        <v>233</v>
      </c>
      <c r="C148" s="111">
        <v>149.95499999999998</v>
      </c>
      <c r="D148" s="111">
        <v>272.09500000000003</v>
      </c>
      <c r="E148" s="111">
        <v>290.71503000000001</v>
      </c>
      <c r="F148" s="111">
        <v>226.18167</v>
      </c>
      <c r="G148" s="111">
        <v>217.08167</v>
      </c>
      <c r="H148" s="111">
        <v>217.08163000000002</v>
      </c>
      <c r="I148" s="111">
        <v>217.08167</v>
      </c>
      <c r="J148" s="111">
        <v>222.08167</v>
      </c>
      <c r="K148" s="111">
        <v>219.58167</v>
      </c>
      <c r="L148" s="111">
        <v>219.58167</v>
      </c>
      <c r="M148" s="111">
        <v>237.88167000000001</v>
      </c>
      <c r="N148" s="111">
        <v>231.33167</v>
      </c>
      <c r="O148" s="111">
        <v>2720.6500200000005</v>
      </c>
    </row>
    <row r="149" spans="2:15" ht="20.25" customHeight="1">
      <c r="B149" s="168" t="s">
        <v>235</v>
      </c>
      <c r="C149" s="111">
        <v>117.34667</v>
      </c>
      <c r="D149" s="111">
        <v>117.34667</v>
      </c>
      <c r="E149" s="111">
        <v>117.34667</v>
      </c>
      <c r="F149" s="111">
        <v>117.34667</v>
      </c>
      <c r="G149" s="111">
        <v>117.34667</v>
      </c>
      <c r="H149" s="111">
        <v>113.34667</v>
      </c>
      <c r="I149" s="111">
        <v>113.34667</v>
      </c>
      <c r="J149" s="111">
        <v>113.34667</v>
      </c>
      <c r="K149" s="111">
        <v>113.34667</v>
      </c>
      <c r="L149" s="111">
        <v>281.33321999999998</v>
      </c>
      <c r="M149" s="111">
        <v>113.34667</v>
      </c>
      <c r="N149" s="111">
        <v>113.34667</v>
      </c>
      <c r="O149" s="111">
        <v>1548.1465899999998</v>
      </c>
    </row>
    <row r="150" spans="2:15" ht="20.25" customHeight="1">
      <c r="B150" s="168" t="s">
        <v>237</v>
      </c>
      <c r="C150" s="111">
        <v>5133.04738</v>
      </c>
      <c r="D150" s="111">
        <v>4793.3236499999994</v>
      </c>
      <c r="E150" s="111">
        <v>4976.5674399999998</v>
      </c>
      <c r="F150" s="111">
        <v>4620.49244</v>
      </c>
      <c r="G150" s="111">
        <v>4811.7096600000004</v>
      </c>
      <c r="H150" s="111">
        <v>5112.9062400000003</v>
      </c>
      <c r="I150" s="111">
        <v>4656.0614399999995</v>
      </c>
      <c r="J150" s="111">
        <v>4704.5416500000001</v>
      </c>
      <c r="K150" s="111">
        <v>4926.2278400000005</v>
      </c>
      <c r="L150" s="111">
        <v>4455.9423399999996</v>
      </c>
      <c r="M150" s="111">
        <v>4672.87655</v>
      </c>
      <c r="N150" s="111">
        <v>4297.6540599999998</v>
      </c>
      <c r="O150" s="111">
        <v>57161.350689999999</v>
      </c>
    </row>
    <row r="151" spans="2:15" ht="20.25" customHeight="1">
      <c r="B151" s="168" t="s">
        <v>239</v>
      </c>
      <c r="C151" s="111">
        <v>17.906669999999998</v>
      </c>
      <c r="D151" s="111">
        <v>17.906669999999998</v>
      </c>
      <c r="E151" s="111">
        <v>17.906669999999998</v>
      </c>
      <c r="F151" s="111">
        <v>17.906669999999998</v>
      </c>
      <c r="G151" s="111">
        <v>17.906669999999998</v>
      </c>
      <c r="H151" s="111">
        <v>17.906669999999998</v>
      </c>
      <c r="I151" s="111">
        <v>17.906669999999998</v>
      </c>
      <c r="J151" s="111">
        <v>17.906669999999998</v>
      </c>
      <c r="K151" s="111">
        <v>17.906669999999998</v>
      </c>
      <c r="L151" s="111">
        <v>17.906669999999998</v>
      </c>
      <c r="M151" s="111">
        <v>17.906669999999998</v>
      </c>
      <c r="N151" s="111">
        <v>17.906669999999998</v>
      </c>
      <c r="O151" s="111">
        <v>214.88003999999992</v>
      </c>
    </row>
    <row r="152" spans="2:15" ht="20.25" customHeight="1">
      <c r="B152" s="168" t="s">
        <v>240</v>
      </c>
      <c r="C152" s="111">
        <v>4.0223599999999999</v>
      </c>
      <c r="D152" s="111">
        <v>4.0223599999999999</v>
      </c>
      <c r="E152" s="111">
        <v>111.72748</v>
      </c>
      <c r="F152" s="111">
        <v>69.473500000000001</v>
      </c>
      <c r="G152" s="111">
        <v>69.473489999999998</v>
      </c>
      <c r="H152" s="111">
        <v>153.98142999999999</v>
      </c>
      <c r="I152" s="111">
        <v>111.72748</v>
      </c>
      <c r="J152" s="111">
        <v>111.72745</v>
      </c>
      <c r="K152" s="111">
        <v>111.72747000000001</v>
      </c>
      <c r="L152" s="111">
        <v>111.72748</v>
      </c>
      <c r="M152" s="111">
        <v>159.82858999999999</v>
      </c>
      <c r="N152" s="111">
        <v>133.76686000000001</v>
      </c>
      <c r="O152" s="111">
        <v>1153.20595</v>
      </c>
    </row>
    <row r="153" spans="2:15" ht="20.25" customHeight="1">
      <c r="B153" s="168" t="s">
        <v>241</v>
      </c>
      <c r="C153" s="111">
        <v>134.10509999999999</v>
      </c>
      <c r="D153" s="111">
        <v>134.10509999999999</v>
      </c>
      <c r="E153" s="111">
        <v>179.10509999999999</v>
      </c>
      <c r="F153" s="111">
        <v>205.10509999999999</v>
      </c>
      <c r="G153" s="111">
        <v>179.83322000000001</v>
      </c>
      <c r="H153" s="111">
        <v>218.83322000000001</v>
      </c>
      <c r="I153" s="111">
        <v>186.33322000000001</v>
      </c>
      <c r="J153" s="111">
        <v>186.33322000000001</v>
      </c>
      <c r="K153" s="111">
        <v>186.33322000000001</v>
      </c>
      <c r="L153" s="111">
        <v>25.050799999999999</v>
      </c>
      <c r="M153" s="111">
        <v>192.82109</v>
      </c>
      <c r="N153" s="111">
        <v>193.03739999999999</v>
      </c>
      <c r="O153" s="111">
        <v>2020.9957899999997</v>
      </c>
    </row>
    <row r="154" spans="2:15" ht="20.25" customHeight="1" thickBot="1">
      <c r="B154" s="171" t="s">
        <v>134</v>
      </c>
      <c r="C154" s="172">
        <v>11751.777190000003</v>
      </c>
      <c r="D154" s="172">
        <v>11544.55826</v>
      </c>
      <c r="E154" s="172">
        <v>12299.594930000001</v>
      </c>
      <c r="F154" s="172">
        <v>11492.43396</v>
      </c>
      <c r="G154" s="172">
        <v>12953.475590000002</v>
      </c>
      <c r="H154" s="172">
        <v>12996.45405</v>
      </c>
      <c r="I154" s="172">
        <v>12970.803959999999</v>
      </c>
      <c r="J154" s="172">
        <v>13380.640140000001</v>
      </c>
      <c r="K154" s="172">
        <v>13159.98666</v>
      </c>
      <c r="L154" s="172">
        <v>12467.02023</v>
      </c>
      <c r="M154" s="172">
        <v>12522.760159999998</v>
      </c>
      <c r="N154" s="172">
        <v>12343.267609999999</v>
      </c>
      <c r="O154" s="172">
        <v>149882.77273999999</v>
      </c>
    </row>
    <row r="155" spans="2:15" ht="20.25" customHeight="1" thickTop="1">
      <c r="C155" s="183">
        <v>0</v>
      </c>
      <c r="D155" s="183">
        <v>0</v>
      </c>
      <c r="E155" s="183">
        <v>0</v>
      </c>
      <c r="F155" s="183">
        <v>0</v>
      </c>
      <c r="G155" s="183">
        <v>0</v>
      </c>
      <c r="H155" s="183">
        <v>0</v>
      </c>
      <c r="I155" s="183">
        <v>0</v>
      </c>
      <c r="J155" s="183">
        <v>0</v>
      </c>
      <c r="K155" s="183">
        <v>0</v>
      </c>
      <c r="L155" s="183">
        <v>0</v>
      </c>
      <c r="M155" s="183">
        <v>0</v>
      </c>
      <c r="N155" s="183">
        <v>0</v>
      </c>
      <c r="O155" s="183">
        <v>0</v>
      </c>
    </row>
  </sheetData>
  <mergeCells count="4">
    <mergeCell ref="A4:B5"/>
    <mergeCell ref="C4:N4"/>
    <mergeCell ref="A47:B48"/>
    <mergeCell ref="C47:N47"/>
  </mergeCells>
  <pageMargins left="0.70866141732283472" right="0.70866141732283472" top="0.74803149606299213" bottom="0.74803149606299213" header="0.31496062992125984" footer="0.31496062992125984"/>
  <pageSetup paperSize="9" scale="2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ADB5735860047A3FAB40410CF6B84" ma:contentTypeVersion="3" ma:contentTypeDescription="Create a new document." ma:contentTypeScope="" ma:versionID="e25bd90b5fdb84264ee600d52e097d3b">
  <xsd:schema xmlns:xsd="http://www.w3.org/2001/XMLSchema" xmlns:xs="http://www.w3.org/2001/XMLSchema" xmlns:p="http://schemas.microsoft.com/office/2006/metadata/properties" xmlns:ns2="c1f35e6d-47f2-4824-9833-a94db51640c3" targetNamespace="http://schemas.microsoft.com/office/2006/metadata/properties" ma:root="true" ma:fieldsID="1c58b66218380aa58430725f05c7b1b1" ns2:_="">
    <xsd:import namespace="c1f35e6d-47f2-4824-9833-a94db5164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35e6d-47f2-4824-9833-a94db5164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6823EF-89EE-4484-B9B7-3FC21DD9E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f35e6d-47f2-4824-9833-a94db5164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5AE72E-BA59-4251-A59D-72E02B2FCD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A4E90-152D-4719-AFCE-EFCFFCD49765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c1f35e6d-47f2-4824-9833-a94db51640c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FC(ROIC)_FC_Business</vt:lpstr>
      <vt:lpstr>FC(ROE)_FC_Business</vt:lpstr>
      <vt:lpstr>FC (BS Act)_FC_Business</vt:lpstr>
      <vt:lpstr>FC(ROIC)_FC_Chain</vt:lpstr>
      <vt:lpstr>FC(ROE)_FC_Chain</vt:lpstr>
      <vt:lpstr>FC (BS Act)_FC_Chain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Srisuda</dc:creator>
  <cp:keywords/>
  <dc:description/>
  <cp:lastModifiedBy>Sirarat Imura</cp:lastModifiedBy>
  <cp:revision/>
  <dcterms:created xsi:type="dcterms:W3CDTF">2020-06-05T06:21:28Z</dcterms:created>
  <dcterms:modified xsi:type="dcterms:W3CDTF">2023-11-14T10:31:31Z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0x0101002BBADB5735860047A3FAB40410CF6B84</vt:lpwstr>
  </property>
  <property fmtid="{D5CDD505-2E9C-101B-9397-08002B2CF9AE}" pid="3" name="MSIP_Label_282ec11f-0307-4ba2-9c7f-1e910abb2b8a_Enabled">
    <vt:lpwstr>true</vt:lpwstr>
  </property>
  <property fmtid="{D5CDD505-2E9C-101B-9397-08002B2CF9AE}" pid="4" name="MSIP_Label_282ec11f-0307-4ba2-9c7f-1e910abb2b8a_SetDate">
    <vt:lpwstr>2023-10-24T02:37:08Z</vt:lpwstr>
  </property>
  <property fmtid="{D5CDD505-2E9C-101B-9397-08002B2CF9AE}" pid="5" name="MSIP_Label_282ec11f-0307-4ba2-9c7f-1e910abb2b8a_Method">
    <vt:lpwstr>Standard</vt:lpwstr>
  </property>
  <property fmtid="{D5CDD505-2E9C-101B-9397-08002B2CF9AE}" pid="6" name="MSIP_Label_282ec11f-0307-4ba2-9c7f-1e910abb2b8a_Name">
    <vt:lpwstr>282ec11f-0307-4ba2-9c7f-1e910abb2b8a</vt:lpwstr>
  </property>
  <property fmtid="{D5CDD505-2E9C-101B-9397-08002B2CF9AE}" pid="7" name="MSIP_Label_282ec11f-0307-4ba2-9c7f-1e910abb2b8a_SiteId">
    <vt:lpwstr>5db8bf0e-8592-4ed0-82b2-a6d4d77933d4</vt:lpwstr>
  </property>
  <property fmtid="{D5CDD505-2E9C-101B-9397-08002B2CF9AE}" pid="8" name="MSIP_Label_282ec11f-0307-4ba2-9c7f-1e910abb2b8a_ActionId">
    <vt:lpwstr>d105c640-0699-4df9-80a6-d2cc6831b6c6</vt:lpwstr>
  </property>
  <property fmtid="{D5CDD505-2E9C-101B-9397-08002B2CF9AE}" pid="9" name="MSIP_Label_282ec11f-0307-4ba2-9c7f-1e910abb2b8a_ContentBits">
    <vt:lpwstr>0</vt:lpwstr>
  </property>
</Properties>
</file>