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\Dropbox\2019_Micropollutants in wastewater\Database template\"/>
    </mc:Choice>
  </mc:AlternateContent>
  <bookViews>
    <workbookView xWindow="-120" yWindow="-120" windowWidth="29040" windowHeight="15840" tabRatio="781"/>
  </bookViews>
  <sheets>
    <sheet name="20200605 GIST 미량오염물질 물질 목록" sheetId="4" r:id="rId1"/>
    <sheet name="Rate constant_·OH_GCM_50+BS" sheetId="10" r:id="rId2"/>
    <sheet name="Rate constant_·OH_otherlit" sheetId="11" r:id="rId3"/>
    <sheet name="Rate constant_·OH_50" sheetId="9" r:id="rId4"/>
    <sheet name="Rate constant_FAC_O3_UV254_50" sheetId="7" r:id="rId5"/>
    <sheet name="Rate constant_O3_UV254_others" sheetId="8" r:id="rId6"/>
    <sheet name="Physicochemical properties_50+a" sheetId="5" r:id="rId7"/>
    <sheet name="Physicochemical properties_othe" sheetId="6" r:id="rId8"/>
    <sheet name="20200605 GIST 미량오염물질 물질 목록(초안)" sheetId="3" r:id="rId9"/>
    <sheet name="Basic information" sheetId="1" r:id="rId10"/>
    <sheet name="Sheet2" sheetId="2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4" l="1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254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52" i="4"/>
  <c r="V52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53" i="4"/>
  <c r="L4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E348" i="4"/>
  <c r="AE347" i="4"/>
  <c r="AE346" i="4"/>
  <c r="AE345" i="4"/>
  <c r="AE344" i="4"/>
  <c r="AE343" i="4"/>
  <c r="AE342" i="4"/>
  <c r="AE341" i="4"/>
  <c r="AE340" i="4"/>
  <c r="AE339" i="4"/>
  <c r="AE338" i="4"/>
  <c r="AE337" i="4"/>
  <c r="AE336" i="4"/>
  <c r="AE335" i="4"/>
  <c r="AE334" i="4"/>
  <c r="AE333" i="4"/>
  <c r="AE332" i="4"/>
  <c r="AE331" i="4"/>
  <c r="AE330" i="4"/>
  <c r="AE329" i="4"/>
  <c r="AE328" i="4"/>
  <c r="AE327" i="4"/>
  <c r="AE326" i="4"/>
  <c r="AE325" i="4"/>
  <c r="AE324" i="4"/>
  <c r="AE323" i="4"/>
  <c r="AE322" i="4"/>
  <c r="AE321" i="4"/>
  <c r="AE320" i="4"/>
  <c r="AE319" i="4"/>
  <c r="AE318" i="4"/>
  <c r="AE317" i="4"/>
  <c r="AE316" i="4"/>
  <c r="AE315" i="4"/>
  <c r="AE314" i="4"/>
  <c r="AE313" i="4"/>
  <c r="AE312" i="4"/>
  <c r="AE311" i="4"/>
  <c r="AE310" i="4"/>
  <c r="AE309" i="4"/>
  <c r="AE308" i="4"/>
  <c r="AE307" i="4"/>
  <c r="AE306" i="4"/>
  <c r="AE305" i="4"/>
  <c r="AE304" i="4"/>
  <c r="AE303" i="4"/>
  <c r="AE301" i="4"/>
  <c r="AE300" i="4"/>
  <c r="AE298" i="4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0" i="4"/>
  <c r="AE279" i="4"/>
  <c r="AE278" i="4"/>
  <c r="AE277" i="4"/>
  <c r="AE276" i="4"/>
  <c r="AE275" i="4"/>
  <c r="AE274" i="4"/>
  <c r="AE273" i="4"/>
  <c r="AE272" i="4"/>
  <c r="AE271" i="4"/>
  <c r="AE270" i="4"/>
  <c r="AE269" i="4"/>
  <c r="AE268" i="4"/>
  <c r="AE267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3" i="4"/>
  <c r="AE222" i="4"/>
  <c r="AE221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3" i="4"/>
  <c r="AE142" i="4"/>
  <c r="AE141" i="4"/>
  <c r="AE140" i="4"/>
  <c r="AE139" i="4"/>
  <c r="AE138" i="4"/>
  <c r="AE137" i="4"/>
  <c r="AE135" i="4"/>
  <c r="AE133" i="4"/>
  <c r="AE132" i="4"/>
  <c r="AE131" i="4"/>
  <c r="AE130" i="4"/>
  <c r="AE129" i="4"/>
  <c r="AE128" i="4"/>
  <c r="AE126" i="4"/>
  <c r="AE125" i="4"/>
  <c r="AE124" i="4"/>
  <c r="AE122" i="4"/>
  <c r="AE121" i="4"/>
  <c r="AE120" i="4"/>
  <c r="AE118" i="4"/>
  <c r="AE117" i="4"/>
  <c r="AE116" i="4"/>
  <c r="AE115" i="4"/>
  <c r="AE114" i="4"/>
  <c r="AE113" i="4"/>
  <c r="AE109" i="4"/>
  <c r="AE108" i="4"/>
  <c r="AE107" i="4"/>
  <c r="AE106" i="4"/>
  <c r="AE105" i="4"/>
  <c r="AE102" i="4"/>
  <c r="AE101" i="4"/>
  <c r="AE100" i="4"/>
  <c r="AE99" i="4"/>
  <c r="AE98" i="4"/>
  <c r="AE97" i="4"/>
  <c r="AE95" i="4"/>
  <c r="AE93" i="4"/>
  <c r="AE88" i="4"/>
  <c r="AE86" i="4"/>
  <c r="AE84" i="4"/>
  <c r="AE83" i="4"/>
  <c r="AE80" i="4"/>
  <c r="AE79" i="4"/>
  <c r="AE78" i="4"/>
  <c r="AE77" i="4"/>
  <c r="AE76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5" i="4"/>
  <c r="AE54" i="4"/>
  <c r="AE53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52" i="4"/>
  <c r="AG42" i="4"/>
  <c r="AG43" i="4"/>
  <c r="AG45" i="4"/>
  <c r="AG7" i="4"/>
  <c r="AG9" i="4"/>
  <c r="AE42" i="4"/>
  <c r="AE43" i="4"/>
  <c r="AE45" i="4"/>
  <c r="AE7" i="4"/>
  <c r="AE9" i="4"/>
  <c r="AD7" i="4"/>
  <c r="AD9" i="4"/>
  <c r="AC7" i="4" l="1"/>
  <c r="AC9" i="4"/>
  <c r="AC42" i="4"/>
  <c r="AC43" i="4"/>
  <c r="AC45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1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22" i="4"/>
  <c r="AA124" i="4"/>
  <c r="AA125" i="4"/>
  <c r="AA126" i="4"/>
  <c r="AA128" i="4"/>
  <c r="AA129" i="4"/>
  <c r="AA130" i="4"/>
  <c r="AA131" i="4"/>
  <c r="AA132" i="4"/>
  <c r="AA133" i="4"/>
  <c r="AA134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5" i="4"/>
  <c r="Z286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52" i="4"/>
  <c r="C239" i="11"/>
  <c r="Z287" i="4" s="1"/>
  <c r="C236" i="11"/>
  <c r="C272" i="11" s="1"/>
  <c r="M9" i="11"/>
  <c r="Z284" i="4" l="1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B7" i="4" l="1"/>
  <c r="AB9" i="4"/>
  <c r="AB18" i="4"/>
  <c r="AB42" i="4"/>
  <c r="AB43" i="4"/>
  <c r="AB45" i="4"/>
  <c r="AA7" i="4"/>
  <c r="AA9" i="4"/>
  <c r="AA18" i="4"/>
  <c r="Z18" i="4"/>
  <c r="Z7" i="4"/>
  <c r="Z9" i="4"/>
  <c r="Z42" i="4"/>
  <c r="Z43" i="4"/>
  <c r="Z45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52" i="4"/>
  <c r="N7" i="4"/>
  <c r="N9" i="4"/>
  <c r="N18" i="4"/>
  <c r="N42" i="4"/>
  <c r="N43" i="4"/>
  <c r="N45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K7" i="4" l="1"/>
  <c r="K9" i="4"/>
  <c r="K18" i="4"/>
  <c r="K42" i="4"/>
  <c r="K43" i="4"/>
  <c r="K45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52" i="4"/>
  <c r="L7" i="4"/>
  <c r="L9" i="4"/>
  <c r="L18" i="4"/>
  <c r="L42" i="4"/>
  <c r="L43" i="4"/>
  <c r="M7" i="4"/>
  <c r="M9" i="4"/>
  <c r="M18" i="4"/>
  <c r="M42" i="4"/>
  <c r="M43" i="4"/>
  <c r="M45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55" i="4"/>
  <c r="S7" i="4"/>
  <c r="S9" i="4"/>
  <c r="S18" i="4"/>
  <c r="S42" i="4"/>
  <c r="S43" i="4"/>
  <c r="S45" i="4"/>
  <c r="T7" i="4"/>
  <c r="T9" i="4"/>
  <c r="T18" i="4"/>
  <c r="T42" i="4"/>
  <c r="T43" i="4"/>
  <c r="T45" i="4"/>
  <c r="Y7" i="4"/>
  <c r="Y9" i="4"/>
  <c r="Y18" i="4"/>
  <c r="Y42" i="4"/>
  <c r="Y43" i="4"/>
  <c r="Y45" i="4"/>
  <c r="X7" i="4"/>
  <c r="X9" i="4"/>
  <c r="X18" i="4"/>
  <c r="X42" i="4"/>
  <c r="X43" i="4"/>
  <c r="X45" i="4"/>
  <c r="W7" i="4"/>
  <c r="W9" i="4"/>
  <c r="W18" i="4"/>
  <c r="W42" i="4"/>
  <c r="W43" i="4"/>
  <c r="W45" i="4"/>
  <c r="V7" i="4"/>
  <c r="V9" i="4"/>
  <c r="V18" i="4"/>
  <c r="V42" i="4"/>
  <c r="V43" i="4"/>
  <c r="V45" i="4"/>
  <c r="N239" i="8" l="1"/>
  <c r="N236" i="8"/>
  <c r="X7" i="8"/>
  <c r="J52" i="4" l="1"/>
  <c r="J53" i="4"/>
  <c r="J54" i="4"/>
  <c r="J18" i="4"/>
  <c r="J42" i="4"/>
  <c r="J43" i="4"/>
  <c r="J45" i="4"/>
  <c r="J7" i="4"/>
  <c r="I53" i="4"/>
  <c r="I54" i="4"/>
  <c r="I52" i="4"/>
  <c r="I7" i="4"/>
  <c r="I18" i="4"/>
  <c r="I42" i="4"/>
  <c r="I43" i="4"/>
  <c r="I45" i="4"/>
  <c r="H53" i="4"/>
  <c r="H54" i="4"/>
  <c r="H52" i="4"/>
  <c r="H18" i="4"/>
  <c r="H42" i="4"/>
  <c r="H43" i="4"/>
  <c r="H45" i="4"/>
  <c r="A2" i="4" l="1"/>
  <c r="A3" i="4"/>
  <c r="AG3" i="4" s="1"/>
  <c r="A4" i="4"/>
  <c r="AG4" i="4" s="1"/>
  <c r="A5" i="4"/>
  <c r="A6" i="4"/>
  <c r="AG6" i="4" s="1"/>
  <c r="A8" i="4"/>
  <c r="AG8" i="4" s="1"/>
  <c r="A10" i="4"/>
  <c r="AG10" i="4" s="1"/>
  <c r="A11" i="4"/>
  <c r="AG11" i="4" s="1"/>
  <c r="A12" i="4"/>
  <c r="AG12" i="4" s="1"/>
  <c r="A13" i="4"/>
  <c r="AG13" i="4" s="1"/>
  <c r="A14" i="4"/>
  <c r="AG14" i="4" s="1"/>
  <c r="A15" i="4"/>
  <c r="AG15" i="4" s="1"/>
  <c r="A16" i="4"/>
  <c r="AG16" i="4" s="1"/>
  <c r="A17" i="4"/>
  <c r="AG17" i="4" s="1"/>
  <c r="A19" i="4"/>
  <c r="AG19" i="4" s="1"/>
  <c r="A20" i="4"/>
  <c r="AG20" i="4" s="1"/>
  <c r="A21" i="4"/>
  <c r="AG21" i="4" s="1"/>
  <c r="A22" i="4"/>
  <c r="AG22" i="4" s="1"/>
  <c r="A23" i="4"/>
  <c r="AG23" i="4" s="1"/>
  <c r="A24" i="4"/>
  <c r="AG24" i="4" s="1"/>
  <c r="A25" i="4"/>
  <c r="AG25" i="4" s="1"/>
  <c r="A26" i="4"/>
  <c r="A27" i="4"/>
  <c r="A28" i="4"/>
  <c r="A29" i="4"/>
  <c r="AG29" i="4" s="1"/>
  <c r="A30" i="4"/>
  <c r="AG30" i="4" s="1"/>
  <c r="A31" i="4"/>
  <c r="AG31" i="4" s="1"/>
  <c r="A32" i="4"/>
  <c r="AG32" i="4" s="1"/>
  <c r="A33" i="4"/>
  <c r="AG33" i="4" s="1"/>
  <c r="A34" i="4"/>
  <c r="AG34" i="4" s="1"/>
  <c r="A35" i="4"/>
  <c r="A36" i="4"/>
  <c r="AG36" i="4" s="1"/>
  <c r="A37" i="4"/>
  <c r="AG37" i="4" s="1"/>
  <c r="A38" i="4"/>
  <c r="AG38" i="4" s="1"/>
  <c r="A39" i="4"/>
  <c r="AG39" i="4" s="1"/>
  <c r="A40" i="4"/>
  <c r="A41" i="4"/>
  <c r="A44" i="4"/>
  <c r="AG44" i="4" s="1"/>
  <c r="A46" i="4"/>
  <c r="AG46" i="4" s="1"/>
  <c r="A47" i="4"/>
  <c r="AG47" i="4" s="1"/>
  <c r="A48" i="4"/>
  <c r="AG48" i="4" s="1"/>
  <c r="A49" i="4"/>
  <c r="AG49" i="4" s="1"/>
  <c r="A50" i="4"/>
  <c r="AG50" i="4" s="1"/>
  <c r="A51" i="4"/>
  <c r="AG51" i="4" s="1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4" i="3"/>
  <c r="H46" i="3"/>
  <c r="H47" i="3"/>
  <c r="H48" i="3"/>
  <c r="H49" i="3"/>
  <c r="H50" i="3"/>
  <c r="H51" i="3"/>
  <c r="AG2" i="4" l="1"/>
  <c r="H2" i="4"/>
  <c r="AE40" i="4"/>
  <c r="AG40" i="4"/>
  <c r="L5" i="4"/>
  <c r="AG5" i="4"/>
  <c r="AE35" i="4"/>
  <c r="AG35" i="4"/>
  <c r="AE41" i="4"/>
  <c r="AG41" i="4"/>
  <c r="AD17" i="4"/>
  <c r="AD13" i="4"/>
  <c r="AE8" i="4"/>
  <c r="AD8" i="4"/>
  <c r="AE3" i="4"/>
  <c r="AD3" i="4"/>
  <c r="AD16" i="4"/>
  <c r="AE12" i="4"/>
  <c r="AD12" i="4"/>
  <c r="AE6" i="4"/>
  <c r="AD6" i="4"/>
  <c r="AE2" i="4"/>
  <c r="AD2" i="4"/>
  <c r="AD15" i="4"/>
  <c r="AD11" i="4"/>
  <c r="AE5" i="4"/>
  <c r="AD5" i="4"/>
  <c r="AD14" i="4"/>
  <c r="AD10" i="4"/>
  <c r="AE4" i="4"/>
  <c r="AD4" i="4"/>
  <c r="AC51" i="4"/>
  <c r="AB51" i="4"/>
  <c r="Z51" i="4"/>
  <c r="X51" i="4"/>
  <c r="AA51" i="4"/>
  <c r="N51" i="4"/>
  <c r="M51" i="4"/>
  <c r="L51" i="4"/>
  <c r="T51" i="4"/>
  <c r="V51" i="4"/>
  <c r="S51" i="4"/>
  <c r="Y51" i="4"/>
  <c r="W51" i="4"/>
  <c r="AC40" i="4"/>
  <c r="AB40" i="4"/>
  <c r="Z40" i="4"/>
  <c r="N40" i="4"/>
  <c r="K40" i="4"/>
  <c r="M40" i="4"/>
  <c r="S40" i="4"/>
  <c r="Y40" i="4"/>
  <c r="L40" i="4"/>
  <c r="T40" i="4"/>
  <c r="X40" i="4"/>
  <c r="W40" i="4"/>
  <c r="V40" i="4"/>
  <c r="AC32" i="4"/>
  <c r="AB32" i="4"/>
  <c r="Z32" i="4"/>
  <c r="N32" i="4"/>
  <c r="AA32" i="4"/>
  <c r="K32" i="4"/>
  <c r="M32" i="4"/>
  <c r="S32" i="4"/>
  <c r="Y32" i="4"/>
  <c r="L32" i="4"/>
  <c r="T32" i="4"/>
  <c r="W32" i="4"/>
  <c r="V32" i="4"/>
  <c r="X32" i="4"/>
  <c r="AC24" i="4"/>
  <c r="AB24" i="4"/>
  <c r="Z24" i="4"/>
  <c r="N24" i="4"/>
  <c r="AA24" i="4"/>
  <c r="K24" i="4"/>
  <c r="M24" i="4"/>
  <c r="S24" i="4"/>
  <c r="Y24" i="4"/>
  <c r="L24" i="4"/>
  <c r="T24" i="4"/>
  <c r="X24" i="4"/>
  <c r="W24" i="4"/>
  <c r="V24" i="4"/>
  <c r="AC20" i="4"/>
  <c r="AB20" i="4"/>
  <c r="Z20" i="4"/>
  <c r="N20" i="4"/>
  <c r="AA20" i="4"/>
  <c r="K20" i="4"/>
  <c r="M20" i="4"/>
  <c r="S20" i="4"/>
  <c r="Y20" i="4"/>
  <c r="L20" i="4"/>
  <c r="T20" i="4"/>
  <c r="W20" i="4"/>
  <c r="X20" i="4"/>
  <c r="V20" i="4"/>
  <c r="AC4" i="4"/>
  <c r="AB4" i="4"/>
  <c r="N4" i="4"/>
  <c r="AA4" i="4"/>
  <c r="Z4" i="4"/>
  <c r="K4" i="4"/>
  <c r="M4" i="4"/>
  <c r="S4" i="4"/>
  <c r="Y4" i="4"/>
  <c r="L4" i="4"/>
  <c r="X4" i="4"/>
  <c r="W4" i="4"/>
  <c r="V4" i="4"/>
  <c r="T4" i="4"/>
  <c r="AC49" i="4"/>
  <c r="AA49" i="4"/>
  <c r="N49" i="4"/>
  <c r="AB49" i="4"/>
  <c r="Z49" i="4"/>
  <c r="L49" i="4"/>
  <c r="K49" i="4"/>
  <c r="M49" i="4"/>
  <c r="Y49" i="4"/>
  <c r="X49" i="4"/>
  <c r="W49" i="4"/>
  <c r="V49" i="4"/>
  <c r="S49" i="4"/>
  <c r="T49" i="4"/>
  <c r="AC44" i="4"/>
  <c r="AB44" i="4"/>
  <c r="Z44" i="4"/>
  <c r="N44" i="4"/>
  <c r="AA44" i="4"/>
  <c r="K44" i="4"/>
  <c r="M44" i="4"/>
  <c r="S44" i="4"/>
  <c r="Y44" i="4"/>
  <c r="L44" i="4"/>
  <c r="T44" i="4"/>
  <c r="X44" i="4"/>
  <c r="W44" i="4"/>
  <c r="V44" i="4"/>
  <c r="AC38" i="4"/>
  <c r="Z38" i="4"/>
  <c r="AA38" i="4"/>
  <c r="N38" i="4"/>
  <c r="AB38" i="4"/>
  <c r="L38" i="4"/>
  <c r="T38" i="4"/>
  <c r="X38" i="4"/>
  <c r="K38" i="4"/>
  <c r="M38" i="4"/>
  <c r="Y38" i="4"/>
  <c r="S38" i="4"/>
  <c r="V38" i="4"/>
  <c r="W38" i="4"/>
  <c r="AC34" i="4"/>
  <c r="Z34" i="4"/>
  <c r="AA34" i="4"/>
  <c r="N34" i="4"/>
  <c r="AB34" i="4"/>
  <c r="L34" i="4"/>
  <c r="T34" i="4"/>
  <c r="X34" i="4"/>
  <c r="K34" i="4"/>
  <c r="M34" i="4"/>
  <c r="S34" i="4"/>
  <c r="V34" i="4"/>
  <c r="Y34" i="4"/>
  <c r="W34" i="4"/>
  <c r="AC30" i="4"/>
  <c r="Z30" i="4"/>
  <c r="AA30" i="4"/>
  <c r="N30" i="4"/>
  <c r="AB30" i="4"/>
  <c r="L30" i="4"/>
  <c r="T30" i="4"/>
  <c r="X30" i="4"/>
  <c r="K30" i="4"/>
  <c r="M30" i="4"/>
  <c r="W30" i="4"/>
  <c r="V30" i="4"/>
  <c r="S30" i="4"/>
  <c r="Y30" i="4"/>
  <c r="Z26" i="4"/>
  <c r="AA26" i="4"/>
  <c r="N26" i="4"/>
  <c r="AB26" i="4"/>
  <c r="L26" i="4"/>
  <c r="T26" i="4"/>
  <c r="X26" i="4"/>
  <c r="K26" i="4"/>
  <c r="M26" i="4"/>
  <c r="Y26" i="4"/>
  <c r="W26" i="4"/>
  <c r="V26" i="4"/>
  <c r="S26" i="4"/>
  <c r="AC22" i="4"/>
  <c r="Z22" i="4"/>
  <c r="AA22" i="4"/>
  <c r="N22" i="4"/>
  <c r="AB22" i="4"/>
  <c r="L22" i="4"/>
  <c r="T22" i="4"/>
  <c r="X22" i="4"/>
  <c r="K22" i="4"/>
  <c r="M22" i="4"/>
  <c r="V22" i="4"/>
  <c r="Y22" i="4"/>
  <c r="S22" i="4"/>
  <c r="W22" i="4"/>
  <c r="AC17" i="4"/>
  <c r="AA17" i="4"/>
  <c r="Z17" i="4"/>
  <c r="AB17" i="4"/>
  <c r="N17" i="4"/>
  <c r="L17" i="4"/>
  <c r="K17" i="4"/>
  <c r="M17" i="4"/>
  <c r="W17" i="4"/>
  <c r="Y17" i="4"/>
  <c r="S17" i="4"/>
  <c r="T17" i="4"/>
  <c r="X17" i="4"/>
  <c r="V17" i="4"/>
  <c r="AC13" i="4"/>
  <c r="AA13" i="4"/>
  <c r="Z13" i="4"/>
  <c r="AB13" i="4"/>
  <c r="N13" i="4"/>
  <c r="L13" i="4"/>
  <c r="K13" i="4"/>
  <c r="M13" i="4"/>
  <c r="W13" i="4"/>
  <c r="X13" i="4"/>
  <c r="S13" i="4"/>
  <c r="Y13" i="4"/>
  <c r="V13" i="4"/>
  <c r="T13" i="4"/>
  <c r="AC8" i="4"/>
  <c r="AB8" i="4"/>
  <c r="N8" i="4"/>
  <c r="AA8" i="4"/>
  <c r="Z8" i="4"/>
  <c r="K8" i="4"/>
  <c r="M8" i="4"/>
  <c r="S8" i="4"/>
  <c r="Y8" i="4"/>
  <c r="L8" i="4"/>
  <c r="X8" i="4"/>
  <c r="V8" i="4"/>
  <c r="W8" i="4"/>
  <c r="T8" i="4"/>
  <c r="AC3" i="4"/>
  <c r="AB3" i="4"/>
  <c r="AA3" i="4"/>
  <c r="Z3" i="4"/>
  <c r="N3" i="4"/>
  <c r="K3" i="4"/>
  <c r="M3" i="4"/>
  <c r="L3" i="4"/>
  <c r="X3" i="4"/>
  <c r="V3" i="4"/>
  <c r="S3" i="4"/>
  <c r="Y3" i="4"/>
  <c r="W3" i="4"/>
  <c r="T3" i="4"/>
  <c r="AC47" i="4"/>
  <c r="AB47" i="4"/>
  <c r="Z47" i="4"/>
  <c r="AA47" i="4"/>
  <c r="N47" i="4"/>
  <c r="K47" i="4"/>
  <c r="M47" i="4"/>
  <c r="L47" i="4"/>
  <c r="V47" i="4"/>
  <c r="Y47" i="4"/>
  <c r="T47" i="4"/>
  <c r="X47" i="4"/>
  <c r="W47" i="4"/>
  <c r="S47" i="4"/>
  <c r="AC36" i="4"/>
  <c r="AB36" i="4"/>
  <c r="Z36" i="4"/>
  <c r="N36" i="4"/>
  <c r="AA36" i="4"/>
  <c r="K36" i="4"/>
  <c r="M36" i="4"/>
  <c r="S36" i="4"/>
  <c r="Y36" i="4"/>
  <c r="L36" i="4"/>
  <c r="T36" i="4"/>
  <c r="W36" i="4"/>
  <c r="X36" i="4"/>
  <c r="V36" i="4"/>
  <c r="AC28" i="4"/>
  <c r="AB28" i="4"/>
  <c r="Z28" i="4"/>
  <c r="N28" i="4"/>
  <c r="AA28" i="4"/>
  <c r="K28" i="4"/>
  <c r="M28" i="4"/>
  <c r="S28" i="4"/>
  <c r="Y28" i="4"/>
  <c r="L28" i="4"/>
  <c r="X28" i="4"/>
  <c r="V28" i="4"/>
  <c r="T28" i="4"/>
  <c r="W28" i="4"/>
  <c r="AC15" i="4"/>
  <c r="AB15" i="4"/>
  <c r="AA15" i="4"/>
  <c r="Z15" i="4"/>
  <c r="N15" i="4"/>
  <c r="K15" i="4"/>
  <c r="M15" i="4"/>
  <c r="L15" i="4"/>
  <c r="T15" i="4"/>
  <c r="Y15" i="4"/>
  <c r="X15" i="4"/>
  <c r="W15" i="4"/>
  <c r="V15" i="4"/>
  <c r="S15" i="4"/>
  <c r="AC11" i="4"/>
  <c r="AB11" i="4"/>
  <c r="AA11" i="4"/>
  <c r="Z11" i="4"/>
  <c r="N11" i="4"/>
  <c r="K11" i="4"/>
  <c r="M11" i="4"/>
  <c r="L11" i="4"/>
  <c r="T11" i="4"/>
  <c r="Y11" i="4"/>
  <c r="V11" i="4"/>
  <c r="S11" i="4"/>
  <c r="X11" i="4"/>
  <c r="W11" i="4"/>
  <c r="AC5" i="4"/>
  <c r="AA5" i="4"/>
  <c r="Z5" i="4"/>
  <c r="AB5" i="4"/>
  <c r="N5" i="4"/>
  <c r="K5" i="4"/>
  <c r="M5" i="4"/>
  <c r="W5" i="4"/>
  <c r="Y5" i="4"/>
  <c r="T5" i="4"/>
  <c r="X5" i="4"/>
  <c r="S5" i="4"/>
  <c r="V5" i="4"/>
  <c r="AC50" i="4"/>
  <c r="Z50" i="4"/>
  <c r="AA50" i="4"/>
  <c r="N50" i="4"/>
  <c r="AB50" i="4"/>
  <c r="L50" i="4"/>
  <c r="T50" i="4"/>
  <c r="X50" i="4"/>
  <c r="K50" i="4"/>
  <c r="M50" i="4"/>
  <c r="S50" i="4"/>
  <c r="V50" i="4"/>
  <c r="Y50" i="4"/>
  <c r="W50" i="4"/>
  <c r="AC46" i="4"/>
  <c r="Z46" i="4"/>
  <c r="AA46" i="4"/>
  <c r="AB46" i="4"/>
  <c r="N46" i="4"/>
  <c r="L46" i="4"/>
  <c r="T46" i="4"/>
  <c r="X46" i="4"/>
  <c r="K46" i="4"/>
  <c r="M46" i="4"/>
  <c r="V46" i="4"/>
  <c r="S46" i="4"/>
  <c r="W46" i="4"/>
  <c r="Y46" i="4"/>
  <c r="AC39" i="4"/>
  <c r="AB39" i="4"/>
  <c r="Z39" i="4"/>
  <c r="N39" i="4"/>
  <c r="K39" i="4"/>
  <c r="M39" i="4"/>
  <c r="L39" i="4"/>
  <c r="X39" i="4"/>
  <c r="S39" i="4"/>
  <c r="V39" i="4"/>
  <c r="Y39" i="4"/>
  <c r="T39" i="4"/>
  <c r="W39" i="4"/>
  <c r="AC35" i="4"/>
  <c r="AB35" i="4"/>
  <c r="Z35" i="4"/>
  <c r="N35" i="4"/>
  <c r="K35" i="4"/>
  <c r="M35" i="4"/>
  <c r="L35" i="4"/>
  <c r="X35" i="4"/>
  <c r="V35" i="4"/>
  <c r="W35" i="4"/>
  <c r="S35" i="4"/>
  <c r="Y35" i="4"/>
  <c r="T35" i="4"/>
  <c r="AC31" i="4"/>
  <c r="AB31" i="4"/>
  <c r="Z31" i="4"/>
  <c r="AA31" i="4"/>
  <c r="N31" i="4"/>
  <c r="K31" i="4"/>
  <c r="M31" i="4"/>
  <c r="L31" i="4"/>
  <c r="T31" i="4"/>
  <c r="W31" i="4"/>
  <c r="V31" i="4"/>
  <c r="X31" i="4"/>
  <c r="S31" i="4"/>
  <c r="Y31" i="4"/>
  <c r="AC27" i="4"/>
  <c r="AB27" i="4"/>
  <c r="Z27" i="4"/>
  <c r="AA27" i="4"/>
  <c r="N27" i="4"/>
  <c r="K27" i="4"/>
  <c r="M27" i="4"/>
  <c r="L27" i="4"/>
  <c r="Y27" i="4"/>
  <c r="V27" i="4"/>
  <c r="S27" i="4"/>
  <c r="T27" i="4"/>
  <c r="W27" i="4"/>
  <c r="X27" i="4"/>
  <c r="AC23" i="4"/>
  <c r="AB23" i="4"/>
  <c r="Z23" i="4"/>
  <c r="AA23" i="4"/>
  <c r="N23" i="4"/>
  <c r="K23" i="4"/>
  <c r="M23" i="4"/>
  <c r="L23" i="4"/>
  <c r="X23" i="4"/>
  <c r="S23" i="4"/>
  <c r="V23" i="4"/>
  <c r="Y23" i="4"/>
  <c r="T23" i="4"/>
  <c r="W23" i="4"/>
  <c r="AC19" i="4"/>
  <c r="AB19" i="4"/>
  <c r="Z19" i="4"/>
  <c r="AA19" i="4"/>
  <c r="N19" i="4"/>
  <c r="K19" i="4"/>
  <c r="M19" i="4"/>
  <c r="L19" i="4"/>
  <c r="T19" i="4"/>
  <c r="X19" i="4"/>
  <c r="V19" i="4"/>
  <c r="W19" i="4"/>
  <c r="S19" i="4"/>
  <c r="Y19" i="4"/>
  <c r="AC14" i="4"/>
  <c r="AA14" i="4"/>
  <c r="Z14" i="4"/>
  <c r="N14" i="4"/>
  <c r="AB14" i="4"/>
  <c r="L14" i="4"/>
  <c r="T14" i="4"/>
  <c r="X14" i="4"/>
  <c r="K14" i="4"/>
  <c r="M14" i="4"/>
  <c r="W14" i="4"/>
  <c r="V14" i="4"/>
  <c r="S14" i="4"/>
  <c r="Y14" i="4"/>
  <c r="AC10" i="4"/>
  <c r="AA10" i="4"/>
  <c r="Z10" i="4"/>
  <c r="N10" i="4"/>
  <c r="AB10" i="4"/>
  <c r="L10" i="4"/>
  <c r="T10" i="4"/>
  <c r="X10" i="4"/>
  <c r="K10" i="4"/>
  <c r="M10" i="4"/>
  <c r="W10" i="4"/>
  <c r="V10" i="4"/>
  <c r="S10" i="4"/>
  <c r="Y10" i="4"/>
  <c r="AC48" i="4"/>
  <c r="AB48" i="4"/>
  <c r="Z48" i="4"/>
  <c r="N48" i="4"/>
  <c r="AA48" i="4"/>
  <c r="K48" i="4"/>
  <c r="M48" i="4"/>
  <c r="S48" i="4"/>
  <c r="Y48" i="4"/>
  <c r="L48" i="4"/>
  <c r="X48" i="4"/>
  <c r="W48" i="4"/>
  <c r="V48" i="4"/>
  <c r="T48" i="4"/>
  <c r="AC41" i="4"/>
  <c r="AA41" i="4"/>
  <c r="AB41" i="4"/>
  <c r="N41" i="4"/>
  <c r="Z41" i="4"/>
  <c r="L41" i="4"/>
  <c r="K41" i="4"/>
  <c r="M41" i="4"/>
  <c r="T41" i="4"/>
  <c r="W41" i="4"/>
  <c r="S41" i="4"/>
  <c r="X41" i="4"/>
  <c r="Y41" i="4"/>
  <c r="V41" i="4"/>
  <c r="AC37" i="4"/>
  <c r="AB37" i="4"/>
  <c r="N37" i="4"/>
  <c r="Z37" i="4"/>
  <c r="L37" i="4"/>
  <c r="K37" i="4"/>
  <c r="M37" i="4"/>
  <c r="W37" i="4"/>
  <c r="Y37" i="4"/>
  <c r="T37" i="4"/>
  <c r="S37" i="4"/>
  <c r="X37" i="4"/>
  <c r="V37" i="4"/>
  <c r="AC33" i="4"/>
  <c r="AA33" i="4"/>
  <c r="AB33" i="4"/>
  <c r="N33" i="4"/>
  <c r="Z33" i="4"/>
  <c r="L33" i="4"/>
  <c r="K33" i="4"/>
  <c r="M33" i="4"/>
  <c r="W33" i="4"/>
  <c r="X33" i="4"/>
  <c r="Y33" i="4"/>
  <c r="S33" i="4"/>
  <c r="V33" i="4"/>
  <c r="T33" i="4"/>
  <c r="AC29" i="4"/>
  <c r="AA29" i="4"/>
  <c r="AB29" i="4"/>
  <c r="N29" i="4"/>
  <c r="Z29" i="4"/>
  <c r="L29" i="4"/>
  <c r="K29" i="4"/>
  <c r="M29" i="4"/>
  <c r="W29" i="4"/>
  <c r="T29" i="4"/>
  <c r="S29" i="4"/>
  <c r="X29" i="4"/>
  <c r="Y29" i="4"/>
  <c r="V29" i="4"/>
  <c r="AC25" i="4"/>
  <c r="AA25" i="4"/>
  <c r="AB25" i="4"/>
  <c r="N25" i="4"/>
  <c r="Z25" i="4"/>
  <c r="L25" i="4"/>
  <c r="K25" i="4"/>
  <c r="M25" i="4"/>
  <c r="W25" i="4"/>
  <c r="T25" i="4"/>
  <c r="S25" i="4"/>
  <c r="X25" i="4"/>
  <c r="Y25" i="4"/>
  <c r="V25" i="4"/>
  <c r="AC21" i="4"/>
  <c r="AA21" i="4"/>
  <c r="AB21" i="4"/>
  <c r="N21" i="4"/>
  <c r="Z21" i="4"/>
  <c r="L21" i="4"/>
  <c r="K21" i="4"/>
  <c r="M21" i="4"/>
  <c r="W21" i="4"/>
  <c r="T21" i="4"/>
  <c r="S21" i="4"/>
  <c r="V21" i="4"/>
  <c r="X21" i="4"/>
  <c r="Y21" i="4"/>
  <c r="AC16" i="4"/>
  <c r="AB16" i="4"/>
  <c r="N16" i="4"/>
  <c r="AA16" i="4"/>
  <c r="Z16" i="4"/>
  <c r="K16" i="4"/>
  <c r="M16" i="4"/>
  <c r="S16" i="4"/>
  <c r="Y16" i="4"/>
  <c r="L16" i="4"/>
  <c r="T16" i="4"/>
  <c r="X16" i="4"/>
  <c r="W16" i="4"/>
  <c r="V16" i="4"/>
  <c r="AC12" i="4"/>
  <c r="AB12" i="4"/>
  <c r="N12" i="4"/>
  <c r="AA12" i="4"/>
  <c r="Z12" i="4"/>
  <c r="K12" i="4"/>
  <c r="M12" i="4"/>
  <c r="S12" i="4"/>
  <c r="Y12" i="4"/>
  <c r="L12" i="4"/>
  <c r="T12" i="4"/>
  <c r="V12" i="4"/>
  <c r="X12" i="4"/>
  <c r="W12" i="4"/>
  <c r="AC6" i="4"/>
  <c r="AA6" i="4"/>
  <c r="Z6" i="4"/>
  <c r="N6" i="4"/>
  <c r="AB6" i="4"/>
  <c r="L6" i="4"/>
  <c r="T6" i="4"/>
  <c r="X6" i="4"/>
  <c r="K6" i="4"/>
  <c r="M6" i="4"/>
  <c r="Y6" i="4"/>
  <c r="W6" i="4"/>
  <c r="S6" i="4"/>
  <c r="V6" i="4"/>
  <c r="AC2" i="4"/>
  <c r="AB2" i="4"/>
  <c r="Z2" i="4"/>
  <c r="N2" i="4"/>
  <c r="AA2" i="4"/>
  <c r="K2" i="4"/>
  <c r="M2" i="4"/>
  <c r="S2" i="4"/>
  <c r="Y2" i="4"/>
  <c r="L2" i="4"/>
  <c r="W2" i="4"/>
  <c r="T2" i="4"/>
  <c r="X2" i="4"/>
  <c r="V2" i="4"/>
  <c r="J46" i="4"/>
  <c r="I46" i="4"/>
  <c r="H46" i="4"/>
  <c r="I31" i="4"/>
  <c r="H31" i="4"/>
  <c r="J31" i="4"/>
  <c r="J44" i="4"/>
  <c r="H44" i="4"/>
  <c r="I44" i="4"/>
  <c r="J34" i="4"/>
  <c r="I34" i="4"/>
  <c r="H34" i="4"/>
  <c r="Q26" i="4"/>
  <c r="J26" i="4"/>
  <c r="I26" i="4"/>
  <c r="H26" i="4"/>
  <c r="J22" i="4"/>
  <c r="I22" i="4"/>
  <c r="H22" i="4"/>
  <c r="J13" i="4"/>
  <c r="I13" i="4"/>
  <c r="H13" i="4"/>
  <c r="J9" i="4"/>
  <c r="I9" i="4"/>
  <c r="H9" i="4"/>
  <c r="I4" i="4"/>
  <c r="J4" i="4"/>
  <c r="H4" i="4"/>
  <c r="J48" i="4"/>
  <c r="I48" i="4"/>
  <c r="H48" i="4"/>
  <c r="H41" i="4"/>
  <c r="J41" i="4"/>
  <c r="I41" i="4"/>
  <c r="H37" i="4"/>
  <c r="J37" i="4"/>
  <c r="I37" i="4"/>
  <c r="H33" i="4"/>
  <c r="J33" i="4"/>
  <c r="I33" i="4"/>
  <c r="H29" i="4"/>
  <c r="J29" i="4"/>
  <c r="I29" i="4"/>
  <c r="H25" i="4"/>
  <c r="J25" i="4"/>
  <c r="I25" i="4"/>
  <c r="H21" i="4"/>
  <c r="J21" i="4"/>
  <c r="I21" i="4"/>
  <c r="H16" i="4"/>
  <c r="I16" i="4"/>
  <c r="J16" i="4"/>
  <c r="H12" i="4"/>
  <c r="I12" i="4"/>
  <c r="J12" i="4"/>
  <c r="H8" i="4"/>
  <c r="I8" i="4"/>
  <c r="J8" i="4"/>
  <c r="J3" i="4"/>
  <c r="I3" i="4"/>
  <c r="H3" i="4"/>
  <c r="Q50" i="4"/>
  <c r="J50" i="4"/>
  <c r="I50" i="4"/>
  <c r="H50" i="4"/>
  <c r="I39" i="4"/>
  <c r="H39" i="4"/>
  <c r="J39" i="4"/>
  <c r="H49" i="4"/>
  <c r="J49" i="4"/>
  <c r="I49" i="4"/>
  <c r="J38" i="4"/>
  <c r="I38" i="4"/>
  <c r="H38" i="4"/>
  <c r="J30" i="4"/>
  <c r="I30" i="4"/>
  <c r="H30" i="4"/>
  <c r="J17" i="4"/>
  <c r="I17" i="4"/>
  <c r="H17" i="4"/>
  <c r="I51" i="4"/>
  <c r="H51" i="4"/>
  <c r="K51" i="4"/>
  <c r="J51" i="4"/>
  <c r="I47" i="4"/>
  <c r="H47" i="4"/>
  <c r="J47" i="4"/>
  <c r="J40" i="4"/>
  <c r="I40" i="4"/>
  <c r="H40" i="4"/>
  <c r="J36" i="4"/>
  <c r="H36" i="4"/>
  <c r="I36" i="4"/>
  <c r="J32" i="4"/>
  <c r="I32" i="4"/>
  <c r="H32" i="4"/>
  <c r="Q28" i="4"/>
  <c r="J28" i="4"/>
  <c r="I28" i="4"/>
  <c r="H28" i="4"/>
  <c r="J24" i="4"/>
  <c r="I24" i="4"/>
  <c r="H24" i="4"/>
  <c r="J20" i="4"/>
  <c r="I20" i="4"/>
  <c r="H20" i="4"/>
  <c r="J15" i="4"/>
  <c r="I15" i="4"/>
  <c r="H15" i="4"/>
  <c r="J11" i="4"/>
  <c r="I11" i="4"/>
  <c r="H11" i="4"/>
  <c r="J6" i="4"/>
  <c r="I6" i="4"/>
  <c r="H6" i="4"/>
  <c r="J2" i="4"/>
  <c r="I2" i="4"/>
  <c r="Q35" i="4"/>
  <c r="I35" i="4"/>
  <c r="H35" i="4"/>
  <c r="J35" i="4"/>
  <c r="Q27" i="4"/>
  <c r="I27" i="4"/>
  <c r="H27" i="4"/>
  <c r="J27" i="4"/>
  <c r="I23" i="4"/>
  <c r="H23" i="4"/>
  <c r="J23" i="4"/>
  <c r="I19" i="4"/>
  <c r="J19" i="4"/>
  <c r="H19" i="4"/>
  <c r="H14" i="4"/>
  <c r="J14" i="4"/>
  <c r="I14" i="4"/>
  <c r="H10" i="4"/>
  <c r="J10" i="4"/>
  <c r="I10" i="4"/>
  <c r="J5" i="4"/>
  <c r="I5" i="4"/>
  <c r="H5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Q58" i="7"/>
  <c r="N253" i="8"/>
</calcChain>
</file>

<file path=xl/comments1.xml><?xml version="1.0" encoding="utf-8"?>
<comments xmlns="http://schemas.openxmlformats.org/spreadsheetml/2006/main">
  <authors>
    <author>이웅배</author>
  </authors>
  <commentLis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이웅배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대하여</t>
        </r>
        <r>
          <rPr>
            <sz val="9"/>
            <color indexed="81"/>
            <rFont val="Tahoma"/>
            <family val="2"/>
          </rPr>
          <t xml:space="preserve"> ref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전체에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대하여</t>
        </r>
        <r>
          <rPr>
            <sz val="9"/>
            <color indexed="81"/>
            <rFont val="Tahoma"/>
            <family val="2"/>
          </rPr>
          <t xml:space="preserve"> ref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달지</t>
        </r>
        <r>
          <rPr>
            <sz val="9"/>
            <color indexed="81"/>
            <rFont val="Tahoma"/>
            <family val="2"/>
          </rPr>
          <t>.
Ref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>
  <authors>
    <author>Woorim Lee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Woorim Lee:</t>
        </r>
        <r>
          <rPr>
            <sz val="9"/>
            <color indexed="81"/>
            <rFont val="Tahoma"/>
            <family val="2"/>
          </rPr>
          <t xml:space="preserve">
Merz, J. H., &amp; Waters, W. A. (1949). S 3. Some oxidations involving the free hydroxyl radical. Journal of the Chemical Society (Resumed), S15-S25.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Woorim Lee:</t>
        </r>
        <r>
          <rPr>
            <sz val="9"/>
            <color indexed="81"/>
            <rFont val="Tahoma"/>
            <family val="2"/>
          </rPr>
          <t xml:space="preserve">
Packer, J. L., Werner, J. J., Latch, D. E., McNeill, K., &amp; Arnold, W. A. (2003). Photochemical fate of pharmaceuticals in the environment: Naproxen, diclofenac, clofibric acid, and ibuprofen. Aquatic Sciences, 65(4), 342-351.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Woorim Lee:</t>
        </r>
        <r>
          <rPr>
            <sz val="9"/>
            <color indexed="81"/>
            <rFont val="Tahoma"/>
            <family val="2"/>
          </rPr>
          <t xml:space="preserve">
Dodd, M. C., Buffle, M. O., &amp; Von Gunten, U. (2006). Oxidation of antibacterial molecules by aqueous ozone: moiety-specific reaction kinetics and application to ozone-based wastewater treatment. Environmental Science &amp; Technology, 40(6), 1969-1977.</t>
        </r>
      </text>
    </comment>
    <comment ref="E239" authorId="0" shapeId="0">
      <text>
        <r>
          <rPr>
            <b/>
            <sz val="9"/>
            <color indexed="81"/>
            <rFont val="Tahoma"/>
            <family val="2"/>
          </rPr>
          <t>Woorim Lee:</t>
        </r>
        <r>
          <rPr>
            <sz val="9"/>
            <color indexed="81"/>
            <rFont val="Tahoma"/>
            <family val="2"/>
          </rPr>
          <t xml:space="preserve">
Dell'Arciprete, M. L., Santos-Juanes, L., Sanz, A. A., Vicente, R., Amat, A. M., Furlong, J. P., ... &amp; Gonzalez, M. C. (2009). Reactivity of hydroxyl radicals with neonicotinoid insecticides: mechanism and changes in toxicity. Photochemical &amp; Photobiological Sciences, 8(7), 1016-1023.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Woorim Lee:</t>
        </r>
        <r>
          <rPr>
            <sz val="9"/>
            <color indexed="81"/>
            <rFont val="Tahoma"/>
            <family val="2"/>
          </rPr>
          <t xml:space="preserve">
Wen, G., Ma, J., Liu, Z. Q., &amp; Zhao, L. (2011). Ozonation kinetics for the degradation of phthalate esters in water and the reduction of toxicity in the process of O3/H2O2. Journal of hazardous materials, 195, 371-377.</t>
        </r>
      </text>
    </comment>
  </commentList>
</comments>
</file>

<file path=xl/comments3.xml><?xml version="1.0" encoding="utf-8"?>
<comments xmlns="http://schemas.openxmlformats.org/spreadsheetml/2006/main">
  <authors>
    <author>Woorim Lee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Woorim Lee:</t>
        </r>
        <r>
          <rPr>
            <sz val="9"/>
            <color indexed="81"/>
            <rFont val="Tahoma"/>
            <family val="2"/>
          </rPr>
          <t xml:space="preserve">
Tay, K. S., Rahman, N. A., &amp; Abas, M. R. B. (2010). Ozonation of parabens in aqueous solution: Kinetics and mechanism of degradation. Chemosphere, 81(11), 1446-1453.</t>
        </r>
      </text>
    </comment>
  </commentList>
</comments>
</file>

<file path=xl/comments4.xml><?xml version="1.0" encoding="utf-8"?>
<comments xmlns="http://schemas.openxmlformats.org/spreadsheetml/2006/main">
  <authors>
    <author>이웅배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pH 6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pH 8.1</t>
        </r>
      </text>
    </comment>
  </commentList>
</comments>
</file>

<file path=xl/comments5.xml><?xml version="1.0" encoding="utf-8"?>
<comments xmlns="http://schemas.openxmlformats.org/spreadsheetml/2006/main">
  <authors>
    <author>이웅배</author>
    <author>Woorim Lee</author>
  </authors>
  <commentList>
    <comment ref="H13" authorId="0" shapeId="0">
      <text>
        <r>
          <rPr>
            <b/>
            <sz val="9"/>
            <color indexed="81"/>
            <rFont val="돋움"/>
            <family val="3"/>
            <charset val="129"/>
          </rPr>
          <t>이웅배</t>
        </r>
        <r>
          <rPr>
            <b/>
            <sz val="9"/>
            <color indexed="81"/>
            <rFont val="Tahoma"/>
            <family val="2"/>
          </rPr>
          <t>: pH 8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Woorim Lee:</t>
        </r>
        <r>
          <rPr>
            <sz val="9"/>
            <color indexed="81"/>
            <rFont val="Tahoma"/>
            <family val="2"/>
          </rPr>
          <t xml:space="preserve">
Dodd, M. C., Buffle, M. O., &amp; Von Gunten, U. (2006). Oxidation of antibacterial molecules by aqueous ozone: moiety-specific reaction kinetics and application to ozone-based wastewater treatment. Environmental Science &amp; Technology, 40(6), 1969-1977.</t>
        </r>
      </text>
    </comment>
    <comment ref="P230" authorId="1" shapeId="0">
      <text>
        <r>
          <rPr>
            <b/>
            <sz val="9"/>
            <color indexed="81"/>
            <rFont val="Tahoma"/>
            <family val="2"/>
          </rPr>
          <t>Woorim Lee:</t>
        </r>
        <r>
          <rPr>
            <sz val="9"/>
            <color indexed="81"/>
            <rFont val="Tahoma"/>
            <family val="2"/>
          </rPr>
          <t xml:space="preserve">
Wen, G., Ma, J., Liu, Z. Q., &amp; Zhao, L. (2011). Ozonation kinetics for the degradation of phthalate esters in water and the reduction of toxicity in the process of O3/H2O2. Journal of hazardous materials, 195, 371-377.</t>
        </r>
      </text>
    </comment>
    <comment ref="P236" authorId="1" shapeId="0">
      <text>
        <r>
          <rPr>
            <b/>
            <sz val="9"/>
            <color indexed="81"/>
            <rFont val="Tahoma"/>
            <family val="2"/>
          </rPr>
          <t>Woorim Lee:</t>
        </r>
        <r>
          <rPr>
            <sz val="9"/>
            <color indexed="81"/>
            <rFont val="Tahoma"/>
            <family val="2"/>
          </rPr>
          <t xml:space="preserve">
Dell'Arciprete, M. L., Santos-Juanes, L., Sanz, A. A., Vicente, R., Amat, A. M., Furlong, J. P., ... &amp; Gonzalez, M. C. (2009). Reactivity of hydroxyl radicals with neonicotinoid insecticides: mechanism and changes in toxicity. Photochemical &amp; Photobiological Sciences, 8(7), 1016-1023.</t>
        </r>
      </text>
    </comment>
  </commentList>
</comments>
</file>

<file path=xl/comments6.xml><?xml version="1.0" encoding="utf-8"?>
<comments xmlns="http://schemas.openxmlformats.org/spreadsheetml/2006/main">
  <authors>
    <author>이웅배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이웅배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Poly- &amp; Per-flourinated compounds, PFC</t>
        </r>
      </text>
    </comment>
    <comment ref="I9" authorId="0" shapeId="0">
      <text>
        <r>
          <rPr>
            <b/>
            <sz val="9"/>
            <color indexed="81"/>
            <rFont val="돋움"/>
            <family val="3"/>
            <charset val="129"/>
          </rPr>
          <t>이웅배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US EPA; Estimation Program Interface (EPI) Suite. Ver. 4.11. Nov, 2012. Available from, as of Dec 15, 2015: http://www2.epa.gov/tsca-screening-tools</t>
        </r>
      </text>
    </comment>
    <comment ref="C32" authorId="0" shapeId="0">
      <text>
        <r>
          <rPr>
            <b/>
            <sz val="9"/>
            <color indexed="81"/>
            <rFont val="돋움"/>
            <family val="3"/>
            <charset val="129"/>
          </rPr>
          <t>이웅배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Nonsteroidal anti-inflammatory drugs</t>
        </r>
      </text>
    </comment>
  </commentList>
</comments>
</file>

<file path=xl/comments7.xml><?xml version="1.0" encoding="utf-8"?>
<comments xmlns="http://schemas.openxmlformats.org/spreadsheetml/2006/main">
  <authors>
    <author>이웅배</author>
  </authors>
  <commentList>
    <comment ref="I69" authorId="0" shapeId="0">
      <text>
        <r>
          <rPr>
            <b/>
            <sz val="9"/>
            <color indexed="81"/>
            <rFont val="돋움"/>
            <family val="3"/>
            <charset val="129"/>
          </rPr>
          <t>이웅배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US EPA; Estimation Program Interface (EPI) Suite. Ver. 4.11. Nov, 2012. Available from, as of Dec 15, 2015: http://www2.epa.gov/tsca-screening-tools</t>
        </r>
      </text>
    </comment>
  </commentList>
</comments>
</file>

<file path=xl/comments8.xml><?xml version="1.0" encoding="utf-8"?>
<comments xmlns="http://schemas.openxmlformats.org/spreadsheetml/2006/main">
  <authors>
    <author>이웅배</author>
  </authors>
  <commentList>
    <comment ref="B31" authorId="0" shapeId="0">
      <text>
        <r>
          <rPr>
            <b/>
            <sz val="9"/>
            <color indexed="81"/>
            <rFont val="돋움"/>
            <family val="3"/>
            <charset val="129"/>
          </rPr>
          <t>이웅배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The quantification was not reliable. It appeared in few treated samples and the result was not replicated.</t>
        </r>
      </text>
    </comment>
  </commentList>
</comments>
</file>

<file path=xl/sharedStrings.xml><?xml version="1.0" encoding="utf-8"?>
<sst xmlns="http://schemas.openxmlformats.org/spreadsheetml/2006/main" count="7391" uniqueCount="2708">
  <si>
    <t>순번</t>
    <phoneticPr fontId="1" type="noConversion"/>
  </si>
  <si>
    <t>Perfluorooctanoic acid(PFOA)</t>
  </si>
  <si>
    <t>Perfluorooctanesulfonic acid(PFOS)</t>
  </si>
  <si>
    <t>Perfluorodecanoic acid (PFDA)</t>
    <phoneticPr fontId="1" type="noConversion"/>
  </si>
  <si>
    <t>Perfluorohexanoic acid (PFHxA)</t>
    <phoneticPr fontId="1" type="noConversion"/>
  </si>
  <si>
    <t>Perfluorbutylsulfonate (PFBS)</t>
    <phoneticPr fontId="1" type="noConversion"/>
  </si>
  <si>
    <t>Perfluorohexanesulfonic acid(PFHxS)</t>
  </si>
  <si>
    <t xml:space="preserve">Perfluoropentanoic acid (PFPeA) </t>
    <phoneticPr fontId="1" type="noConversion"/>
  </si>
  <si>
    <t>N-nitrosodimethylamine(NDMA)</t>
  </si>
  <si>
    <t>N-nitroso-di-n-butylamine(NDBA)</t>
  </si>
  <si>
    <t>N-nitrosodiethylamine(NDEA)</t>
  </si>
  <si>
    <t>N-nitrosodi-n-propylamine(NDPA)</t>
  </si>
  <si>
    <t>N-nitrosomethylethylamine(NMEA)</t>
  </si>
  <si>
    <t>N-nitrosomorpholine(NMOR)</t>
  </si>
  <si>
    <t>N-nitrosopyrrolidine(NPYR)</t>
  </si>
  <si>
    <t>1-H-benzotriazole</t>
  </si>
  <si>
    <t>4-methyl-1-H-benzotriazole</t>
  </si>
  <si>
    <t>Methylparaben</t>
    <phoneticPr fontId="1" type="noConversion"/>
  </si>
  <si>
    <t>Caffeine</t>
  </si>
  <si>
    <t>Clofibric acid</t>
  </si>
  <si>
    <t>Gemfibrozil</t>
  </si>
  <si>
    <t>Atorvastatin</t>
  </si>
  <si>
    <t>Lovastatin</t>
  </si>
  <si>
    <t>Simvastatin</t>
  </si>
  <si>
    <t>Atenolol</t>
  </si>
  <si>
    <t>Acetaminophen</t>
  </si>
  <si>
    <t>Lincomycin</t>
  </si>
  <si>
    <t>Sulfathiazole</t>
  </si>
  <si>
    <t>Iopromide</t>
  </si>
  <si>
    <t>Ibuprofen</t>
    <phoneticPr fontId="1" type="noConversion"/>
  </si>
  <si>
    <t>Cimetidine</t>
    <phoneticPr fontId="1" type="noConversion"/>
  </si>
  <si>
    <t>Ethylparaben</t>
    <phoneticPr fontId="1" type="noConversion"/>
  </si>
  <si>
    <t>Propylparaben</t>
    <phoneticPr fontId="1" type="noConversion"/>
  </si>
  <si>
    <t>Butylparaben</t>
    <phoneticPr fontId="1" type="noConversion"/>
  </si>
  <si>
    <t>Caffeine</t>
    <phoneticPr fontId="1" type="noConversion"/>
  </si>
  <si>
    <t>Clofibric acid</t>
    <phoneticPr fontId="1" type="noConversion"/>
  </si>
  <si>
    <t>Gemfibrozil</t>
    <phoneticPr fontId="1" type="noConversion"/>
  </si>
  <si>
    <t>Atorvastatin</t>
    <phoneticPr fontId="1" type="noConversion"/>
  </si>
  <si>
    <t>Lovastatin</t>
    <phoneticPr fontId="1" type="noConversion"/>
  </si>
  <si>
    <t>Propranolol</t>
  </si>
  <si>
    <t>Propranolol</t>
    <phoneticPr fontId="1" type="noConversion"/>
  </si>
  <si>
    <t>Simvastatin</t>
    <phoneticPr fontId="1" type="noConversion"/>
  </si>
  <si>
    <t>Atenolol</t>
    <phoneticPr fontId="1" type="noConversion"/>
  </si>
  <si>
    <t>Metoprolol</t>
  </si>
  <si>
    <t>Metoprolol</t>
    <phoneticPr fontId="1" type="noConversion"/>
  </si>
  <si>
    <t>Diclofenac</t>
  </si>
  <si>
    <t>Diclofenac</t>
    <phoneticPr fontId="1" type="noConversion"/>
  </si>
  <si>
    <t>Acetaminophen</t>
    <phoneticPr fontId="1" type="noConversion"/>
  </si>
  <si>
    <t>Carbamazepine</t>
  </si>
  <si>
    <t>Carbamazepine</t>
    <phoneticPr fontId="1" type="noConversion"/>
  </si>
  <si>
    <t>Lincomycin</t>
    <phoneticPr fontId="1" type="noConversion"/>
  </si>
  <si>
    <t>Sulfathiazole</t>
    <phoneticPr fontId="1" type="noConversion"/>
  </si>
  <si>
    <t>Trimethoprim</t>
  </si>
  <si>
    <t>Trimethoprim</t>
    <phoneticPr fontId="1" type="noConversion"/>
  </si>
  <si>
    <t>Sulfamethazine</t>
  </si>
  <si>
    <t>Sulfamethazine</t>
    <phoneticPr fontId="1" type="noConversion"/>
  </si>
  <si>
    <t>Sulfamethoxazole</t>
  </si>
  <si>
    <t>Sulfamethoxazole</t>
    <phoneticPr fontId="1" type="noConversion"/>
  </si>
  <si>
    <t>Estrone</t>
  </si>
  <si>
    <t>Estrone</t>
    <phoneticPr fontId="1" type="noConversion"/>
  </si>
  <si>
    <t>Estriol</t>
  </si>
  <si>
    <t>Estriol</t>
    <phoneticPr fontId="1" type="noConversion"/>
  </si>
  <si>
    <t>17α-estradiol</t>
    <phoneticPr fontId="1" type="noConversion"/>
  </si>
  <si>
    <t>17β-ethynylestradiol</t>
    <phoneticPr fontId="1" type="noConversion"/>
  </si>
  <si>
    <t>Metformine</t>
    <phoneticPr fontId="1" type="noConversion"/>
  </si>
  <si>
    <t>Ibuprofen</t>
  </si>
  <si>
    <t>Naproxen</t>
  </si>
  <si>
    <t>Naproxen</t>
    <phoneticPr fontId="1" type="noConversion"/>
  </si>
  <si>
    <t>Ranitidine</t>
  </si>
  <si>
    <t>Ranitidine</t>
    <phoneticPr fontId="1" type="noConversion"/>
  </si>
  <si>
    <t>Cimetidine</t>
  </si>
  <si>
    <t>DEET</t>
  </si>
  <si>
    <t>DEET</t>
    <phoneticPr fontId="1" type="noConversion"/>
  </si>
  <si>
    <t>Atrazine</t>
  </si>
  <si>
    <t>Atrazine</t>
    <phoneticPr fontId="1" type="noConversion"/>
  </si>
  <si>
    <t>Perfluoroheptanoic acid (PFHpA)</t>
    <phoneticPr fontId="1" type="noConversion"/>
  </si>
  <si>
    <t>PFHpA</t>
  </si>
  <si>
    <t>PFHpA</t>
    <phoneticPr fontId="1" type="noConversion"/>
  </si>
  <si>
    <t>PFOA</t>
  </si>
  <si>
    <t>PFOS</t>
  </si>
  <si>
    <t>PFDA</t>
  </si>
  <si>
    <t>PFHxA</t>
  </si>
  <si>
    <t>PFBS</t>
  </si>
  <si>
    <t>PFHxS</t>
  </si>
  <si>
    <t>PFPeA</t>
  </si>
  <si>
    <t>PFOA</t>
    <phoneticPr fontId="1" type="noConversion"/>
  </si>
  <si>
    <t>PFOS</t>
    <phoneticPr fontId="1" type="noConversion"/>
  </si>
  <si>
    <t>PFDA</t>
    <phoneticPr fontId="1" type="noConversion"/>
  </si>
  <si>
    <t>PFHxA</t>
    <phoneticPr fontId="1" type="noConversion"/>
  </si>
  <si>
    <t>PFBS</t>
    <phoneticPr fontId="1" type="noConversion"/>
  </si>
  <si>
    <t>PFHxS</t>
    <phoneticPr fontId="1" type="noConversion"/>
  </si>
  <si>
    <t>PFPeA</t>
    <phoneticPr fontId="1" type="noConversion"/>
  </si>
  <si>
    <t>NDMA</t>
    <phoneticPr fontId="1" type="noConversion"/>
  </si>
  <si>
    <t>NDBA</t>
    <phoneticPr fontId="1" type="noConversion"/>
  </si>
  <si>
    <t>NDEA</t>
    <phoneticPr fontId="1" type="noConversion"/>
  </si>
  <si>
    <t>NDPA</t>
    <phoneticPr fontId="1" type="noConversion"/>
  </si>
  <si>
    <t>NMEA</t>
    <phoneticPr fontId="1" type="noConversion"/>
  </si>
  <si>
    <t>NMOR</t>
    <phoneticPr fontId="1" type="noConversion"/>
  </si>
  <si>
    <t>NPYR</t>
    <phoneticPr fontId="1" type="noConversion"/>
  </si>
  <si>
    <t>BTR</t>
    <phoneticPr fontId="1" type="noConversion"/>
  </si>
  <si>
    <t>4TTR</t>
    <phoneticPr fontId="1" type="noConversion"/>
  </si>
  <si>
    <t>미량오염물질 (Full name)</t>
    <phoneticPr fontId="1" type="noConversion"/>
  </si>
  <si>
    <t>미량오염물질 (Abbreviation)</t>
    <phoneticPr fontId="1" type="noConversion"/>
  </si>
  <si>
    <t>β-blocker</t>
  </si>
  <si>
    <r>
      <t>H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-receptor blocker</t>
    </r>
    <phoneticPr fontId="8" type="noConversion"/>
  </si>
  <si>
    <t>Antibiotics</t>
    <phoneticPr fontId="8" type="noConversion"/>
  </si>
  <si>
    <t>NSAID</t>
  </si>
  <si>
    <t>Anticonvulsant</t>
  </si>
  <si>
    <t>anti-dyslipidemia agent</t>
  </si>
  <si>
    <t>X-ray contrast agent</t>
    <phoneticPr fontId="8" type="noConversion"/>
  </si>
  <si>
    <t>Corrosion
inhibitors</t>
    <phoneticPr fontId="8" type="noConversion"/>
  </si>
  <si>
    <t>BTR</t>
    <phoneticPr fontId="8" type="noConversion"/>
  </si>
  <si>
    <t>4TTR</t>
    <phoneticPr fontId="8" type="noConversion"/>
  </si>
  <si>
    <t>Others</t>
  </si>
  <si>
    <t>preservative</t>
  </si>
  <si>
    <t>Endocrine disruptor</t>
  </si>
  <si>
    <t>Pesticides</t>
  </si>
  <si>
    <t>PFC</t>
  </si>
  <si>
    <t>Nitrosamine</t>
    <phoneticPr fontId="8" type="noConversion"/>
  </si>
  <si>
    <t>NDMA</t>
    <phoneticPr fontId="8" type="noConversion"/>
  </si>
  <si>
    <t>NMEA</t>
    <phoneticPr fontId="8" type="noConversion"/>
  </si>
  <si>
    <t>NDEA</t>
    <phoneticPr fontId="8" type="noConversion"/>
  </si>
  <si>
    <t>NDPA</t>
    <phoneticPr fontId="8" type="noConversion"/>
  </si>
  <si>
    <t>NPYR</t>
    <phoneticPr fontId="8" type="noConversion"/>
  </si>
  <si>
    <t>NMOR</t>
    <phoneticPr fontId="8" type="noConversion"/>
  </si>
  <si>
    <t>NDBA</t>
    <phoneticPr fontId="8" type="noConversion"/>
  </si>
  <si>
    <t>Methylparaben</t>
    <phoneticPr fontId="1" type="noConversion"/>
  </si>
  <si>
    <t>Ethylparaben</t>
    <phoneticPr fontId="1" type="noConversion"/>
  </si>
  <si>
    <t>Propylparaben</t>
    <phoneticPr fontId="1" type="noConversion"/>
  </si>
  <si>
    <t>Buthylparaben</t>
    <phoneticPr fontId="1" type="noConversion"/>
  </si>
  <si>
    <t>17β-Estradiol</t>
    <phoneticPr fontId="1" type="noConversion"/>
  </si>
  <si>
    <r>
      <t>17</t>
    </r>
    <r>
      <rPr>
        <sz val="10"/>
        <color rgb="FF384350"/>
        <rFont val="돋움"/>
        <family val="3"/>
        <charset val="129"/>
      </rPr>
      <t>α</t>
    </r>
    <r>
      <rPr>
        <sz val="10"/>
        <color rgb="FF384350"/>
        <rFont val="Microsoft Sans Serif"/>
        <family val="2"/>
      </rPr>
      <t>-Ethinylestradiol</t>
    </r>
    <phoneticPr fontId="8" type="noConversion"/>
  </si>
  <si>
    <t>17α-Ethynylestradiol</t>
    <phoneticPr fontId="1" type="noConversion"/>
  </si>
  <si>
    <t>17β-Estradiol</t>
    <phoneticPr fontId="1" type="noConversion"/>
  </si>
  <si>
    <t>분류</t>
    <phoneticPr fontId="1" type="noConversion"/>
  </si>
  <si>
    <r>
      <t>H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-receptor blocker</t>
    </r>
    <phoneticPr fontId="8" type="noConversion"/>
  </si>
  <si>
    <t>Butylparaben</t>
    <phoneticPr fontId="1" type="noConversion"/>
  </si>
  <si>
    <t>Preservative</t>
    <phoneticPr fontId="1" type="noConversion"/>
  </si>
  <si>
    <t>corrosion
inhibitors</t>
    <phoneticPr fontId="8" type="noConversion"/>
  </si>
  <si>
    <t>Anti-dyslipidemia agent</t>
    <phoneticPr fontId="1" type="noConversion"/>
  </si>
  <si>
    <t>Biguanide</t>
    <phoneticPr fontId="1" type="noConversion"/>
  </si>
  <si>
    <t>Metformin</t>
    <phoneticPr fontId="1" type="noConversion"/>
  </si>
  <si>
    <t>Biguanide</t>
    <phoneticPr fontId="1" type="noConversion"/>
  </si>
  <si>
    <t>하수내 미량오염물질 과제
타겟 물질 50종</t>
  </si>
  <si>
    <t>부산상수도사업본부 수질연구소
모니터링 항목 91종</t>
  </si>
  <si>
    <t>환경산업기술원 상하수도혁신기술개발사업
대상 미량 및 신종오염물질 322종</t>
  </si>
  <si>
    <t>번호</t>
  </si>
  <si>
    <t>Compound (Full name)</t>
    <phoneticPr fontId="1" type="noConversion"/>
  </si>
  <si>
    <t>Smile</t>
  </si>
  <si>
    <t>O</t>
  </si>
  <si>
    <t>C(=O)(C(C(C(C(C(C(F)(F)F)(F)F)(F)F)(F)F)(F)F)(F)F)O</t>
  </si>
  <si>
    <t>C(=O)(C(C(C(C(C(C(C(F)(F)F)(F)F)(F)F)(F)F)(F)F)(F)F)(F)F)O</t>
  </si>
  <si>
    <t>C(C(C(C(C(F)(F)S(=O)(=O)O)(F)F)(F)F)(F)F)(C(C(C(F)(F)F)(F)F)(F)F)(F)F</t>
  </si>
  <si>
    <t>C(=O)(C(C(C(C(C(C(C(C(C(F)(F)F)(F)F)(F)F)(F)F)(F)F)(F)F)(F)F)(F)F)(F)F)O</t>
  </si>
  <si>
    <t>C(=O)(C(C(C(C(C(F)(F)F)(F)F)(F)F)(F)F)(F)F)O</t>
  </si>
  <si>
    <t>C(C(C(F)(F)S(=O)(=O)O)(F)F)(C(F)(F)F)(F)F</t>
  </si>
  <si>
    <t>C(C(C(C(F)(F)S(=O)(=O)O)(F)F)(F)F)(C(C(F)(F)F)(F)F)(F)F</t>
  </si>
  <si>
    <t>C(=O)(C(C(C(C(F)(F)F)(F)F)(F)F)(F)F)O</t>
  </si>
  <si>
    <t>NDMA</t>
  </si>
  <si>
    <t>CN(C)N=O</t>
  </si>
  <si>
    <t>NDBA</t>
  </si>
  <si>
    <t>CCCCN(CCCC)N=O</t>
  </si>
  <si>
    <t>NDEA</t>
  </si>
  <si>
    <t>CCN(CC)N=O</t>
  </si>
  <si>
    <t>NDPA</t>
  </si>
  <si>
    <t>CCCN(CCC)N=O</t>
  </si>
  <si>
    <t>NMEA</t>
  </si>
  <si>
    <t>CCNCN=O</t>
  </si>
  <si>
    <t>NMOR</t>
  </si>
  <si>
    <t>C1COCCN1N=O</t>
  </si>
  <si>
    <t>NPYR</t>
  </si>
  <si>
    <t>C1CCN(C1)N=O</t>
  </si>
  <si>
    <t>BTR</t>
  </si>
  <si>
    <t>c1ccc2c(c1)[nH]nn2</t>
  </si>
  <si>
    <t>4TTR</t>
  </si>
  <si>
    <t>CC1=CC=CC2=NNN=C12</t>
  </si>
  <si>
    <t>COC(=O)c1ccc(cc1)O</t>
  </si>
  <si>
    <t>CCOC(=O)C1=CC=C(C=C1)O</t>
  </si>
  <si>
    <t>CCCOC(=O)C1=CC=C(C=C1)O</t>
  </si>
  <si>
    <t>CCCCOC(=O)C1=CC=C(C=C1)O</t>
  </si>
  <si>
    <t>CN1C=NC2=C1C(=O)N(C(=O)N2C)C</t>
  </si>
  <si>
    <t>CC(C)(C(=O)O)Oc1ccc(cc1)Cl</t>
  </si>
  <si>
    <t>Cc1ccc(c(c1)OCCCC(C)(C)C(=O)O)C</t>
  </si>
  <si>
    <t>CC(C)c1c(c(c(n1CC[C@H](C[C@H](CC(=O)O)O)O)c2ccc(cc2)F)c3ccccc3)C(=O)Nc4ccccc4</t>
  </si>
  <si>
    <t>CC[C@H](C)C(=O)O[C@H]1C[C@H](C=C2[C@H]1[C@H]([C@H](C=C2)C)CC[C@@H]3C[C@H](CC(=O)O3)O)C</t>
  </si>
  <si>
    <t>CCC(C)(C)C(=O)O[C@H]1C[C@H](C=C2[C@H]1[C@H]([C@H](C=C2)C)CC[C@@H]3C[C@H](CC(=O)O3)O)C</t>
  </si>
  <si>
    <t>CC(C)NCC(COc1ccc(cc1)CC(=O)N)O</t>
  </si>
  <si>
    <t>CC(C)NCC(COc1ccc(cc1)CCOC)O</t>
  </si>
  <si>
    <t>c1ccc(c(c1)CC(=O)O)Nc2c(cccc2Cl)Cl</t>
  </si>
  <si>
    <t>CC(=O)Nc1ccc(cc1)O</t>
  </si>
  <si>
    <t>c1ccc2c(c1)C=Cc3ccccc3N2C(=N)O</t>
  </si>
  <si>
    <t>CCC[C@@H]1C[C@H](N(C1)C)C(=O)N[C@@H]([C@@H]2[C@@H]([C@@H]([C@H]([C@H](O2)SC)O)O)O)[C@@H](C)O</t>
  </si>
  <si>
    <t>c1cc(ccc1N)S(=O)(=O)Nc2nccs2</t>
  </si>
  <si>
    <t>COc1cc(cc(c1OC)OC)Cc2c[nH]c(=N)[nH]c2=N</t>
  </si>
  <si>
    <t>Cc1cc(nc(n1)NS(=O)(=O)c2ccc(cc2)N)C</t>
  </si>
  <si>
    <t>Cc1cc(no1)NS(=O)(=O)c2ccc(cc2)N</t>
  </si>
  <si>
    <t>estrone</t>
  </si>
  <si>
    <t>C[C@]12CC[C@@H]3c4ccc(cc4CC[C@H]3[C@@H]1CCC2=O)O</t>
  </si>
  <si>
    <t>estriol</t>
  </si>
  <si>
    <t>C[C@]12CC[C@@H]3c4ccc(cc4CC[C@H]3[C@@H]1C[C@H]([C@@H]2O)O)O</t>
  </si>
  <si>
    <t>CC12CCC3C(C1CCC2O)CCC4=C3C=CC(=C4)O</t>
  </si>
  <si>
    <t>CC12CCC3c4ccc(cc4CCC3C1CCC2(C#C)O)O</t>
  </si>
  <si>
    <t>CN(CC(CO)O)C(=O)c1c(c(c(c(c1I)NC(=O)COC)I)C(=O)NCC(CO)O)I</t>
  </si>
  <si>
    <t>Metformin</t>
  </si>
  <si>
    <t>CN(C)C(=N)NC(=N)N</t>
  </si>
  <si>
    <t>CC(C)Cc1ccc(cc1)C(C)C(=O)O</t>
  </si>
  <si>
    <t>C[C@@H](c1ccc2cc(ccc2c1)OC)C(=O)O</t>
  </si>
  <si>
    <t>CNC(=C[N+](=O)[O-])NCCSCc1ccc(o1)CN(C)C</t>
  </si>
  <si>
    <t>Cc1c([nH]cn1)CSCC/N=C(\NC)/NC#N</t>
  </si>
  <si>
    <t>CCN(CC)C(=O)c1cccc(c1)C</t>
  </si>
  <si>
    <t>CCNc1nc(nc(n1)Cl)NC(C)C</t>
  </si>
  <si>
    <t>Tetracycline</t>
  </si>
  <si>
    <t>C[C@]1(c2cccc(c2C(=O)C3=C([C@]4([C@@H](C[C@@H]31)[C@@H](C(=C(C4=O)C(=N)O)O)N(C)C)O)O)O)O</t>
  </si>
  <si>
    <t>Chlorotetracycline</t>
  </si>
  <si>
    <t>C[C@]1(c2c(ccc(c2C(=O)C3=C([C@]4([C@@H](C[C@@H]31)[C@@H](C(=C(C4=O)C(=O)N)O)N(C)C)O)O)O)Cl)O</t>
  </si>
  <si>
    <t>Clarithromycin</t>
  </si>
  <si>
    <t>CC[C@@H]1[C@@]([C@@H]([C@H](C(=O)[C@@H](C[C@@]([C@@H]([C@H]([C@@H]([C@H](C(=O)O1)C)O[C@H]2C[C@@]([C@H]([C@@H](O2)C)O)(C)OC)C)O[C@H]3[C@@H]([C@H](C[C@H](O3)C)N(C)C)O)(C)OC)C)C)O)(C)O</t>
  </si>
  <si>
    <t>Venlafaxine</t>
  </si>
  <si>
    <t>CN(C)CC(c1ccc(cc1)OC)C2(CCCCC2)O</t>
  </si>
  <si>
    <t>Carbendazim</t>
  </si>
  <si>
    <t>COC(=O)Nc1[nH]c2ccccc2n1</t>
  </si>
  <si>
    <t>Metalaxyl</t>
  </si>
  <si>
    <t>Cc1cccc(c1N(C(C)C(=O)OC)C(=O)COC)C</t>
  </si>
  <si>
    <t>Perfluorononanoic acid (PFNA)</t>
  </si>
  <si>
    <t>C(=O)(C(C(C(C(C(C(C(C(F)(F)F)(F)F)(F)F)(F)F)(F)F)(F)F)(F)F)(F)F)O</t>
  </si>
  <si>
    <t>Perfluordodecanoat (PFDoA)</t>
  </si>
  <si>
    <t>C(=O)(C(C(C(C(C(C(C(C(C(C(C(F)(F)F)(F)F)(F)F)(F)F)(F)F)(F)F)(F)F)(F)F)(F)F)(F)F)(F)F)O</t>
  </si>
  <si>
    <t>Isoamyl benzoate</t>
  </si>
  <si>
    <t>CC(C)CCOC(=O)c1ccccc1</t>
  </si>
  <si>
    <t>Benzophenone</t>
  </si>
  <si>
    <t>c1ccc(cc1)C(=O)c2ccccc2</t>
  </si>
  <si>
    <t>Ethylhexyl salicylate</t>
  </si>
  <si>
    <t>O=C(OC(CC)CCCCC)c1ccccc1O</t>
  </si>
  <si>
    <t>Homosalate</t>
  </si>
  <si>
    <t>CC1CC(CC(C1)(C)C)OC(=O)c2ccccc2O</t>
  </si>
  <si>
    <t>Benzophenone-3</t>
  </si>
  <si>
    <t>COc1ccc(c(c1)O)C(=O)c2ccccc2</t>
  </si>
  <si>
    <t>4-methylbenzylidene-camphor</t>
  </si>
  <si>
    <t>CC1=CC=C(C=C1)C=C2C3CCC(C2=O)(C3(C)C)C</t>
  </si>
  <si>
    <t>Benzylcinnamate</t>
  </si>
  <si>
    <t>c1ccc(cc1)COC(=O)/C=C/c2ccccc2</t>
  </si>
  <si>
    <t>Heptanal</t>
  </si>
  <si>
    <t>CCCCCCC=O</t>
  </si>
  <si>
    <t>2,4,6-trichloroanisole</t>
  </si>
  <si>
    <t>COC1=C(C=C(C=C1Cl)Cl)Cl</t>
  </si>
  <si>
    <t>Propanal(Propionaldehyde)</t>
  </si>
  <si>
    <t>CCC=O</t>
  </si>
  <si>
    <t>Dodecanal</t>
  </si>
  <si>
    <t>CCCCCCCCCCCC=O</t>
  </si>
  <si>
    <t>Acetaldehyde</t>
  </si>
  <si>
    <t>CC=O</t>
  </si>
  <si>
    <t>beta-cyclocitral</t>
  </si>
  <si>
    <t>CC1=C(C(CCC1)(C)C)C=O</t>
  </si>
  <si>
    <t>Nonylphenol diethoxylate</t>
  </si>
  <si>
    <t>CCCCCCCCCC1=CC=C(OCCOCCO)C=C1</t>
  </si>
  <si>
    <t>Tetrabromobisphenol A</t>
  </si>
  <si>
    <t>CC(C)(c1cc(c(c(c1)Br)O)Br)c2cc(c(c(c2)Br)O)Br</t>
  </si>
  <si>
    <t>Octylphenol</t>
  </si>
  <si>
    <t>CCCCCCCCc1ccccc1O</t>
  </si>
  <si>
    <t>2,4-Dichlorophenol</t>
  </si>
  <si>
    <t>c1cc(c(cc1Cl)Cl)O</t>
  </si>
  <si>
    <t>2,4,6-Trichlorophenol</t>
  </si>
  <si>
    <t>c1c(cc(c(c1Cl)O)Cl)Cl</t>
  </si>
  <si>
    <t>benzo(a)pyrene</t>
  </si>
  <si>
    <t>c1ccc2c(c1)cc3ccc4cccc5c4c3c2cc5</t>
  </si>
  <si>
    <t>Acetylsalicylic Acid</t>
  </si>
  <si>
    <t>CC(OC1=C(C(=O)O)C=CC=C1)=O CC(=O)OC1C=CC=CC=1C(O)=O</t>
  </si>
  <si>
    <t>Erythromycin</t>
  </si>
  <si>
    <t>CC[C@@H]1[C@@]([C@@H]([C@H](C(=O)[C@@H](C[C@@]([C@@H]([C@H]([C@@H]([C@H](C(=O)O1)C)O[C@H]2C[C@@]([C@H]([C@@H](O2)C)O)(C)OC)C)O[C@H]3[C@@H]([C@H](C[C@H](O3)C)N(C)C)O)(C)O)C)C)O)(C)O</t>
  </si>
  <si>
    <t>Iopamidol</t>
  </si>
  <si>
    <t>C[C@@H](C(=O)Nc1c(c(c(c(c1I)C(=O)NC(CO)CO)I)C(=O)NC(CO)CO)I)O</t>
  </si>
  <si>
    <t>Mefenamic acid</t>
  </si>
  <si>
    <t>Cc1cccc(c1C)Nc2ccccc2C(=O)O</t>
  </si>
  <si>
    <t>Oseltamivir</t>
  </si>
  <si>
    <t>CCC(CC)O[C@@H]1C=C(C[C@@H]([C@H]1NC(=O)C)N)C(=O)OCC</t>
  </si>
  <si>
    <t>1,7-dimethylxanthine</t>
  </si>
  <si>
    <t>Cn1cnc2c1c(=O)n(c(=O)[nH]2)C</t>
  </si>
  <si>
    <t>Amoxicillin</t>
  </si>
  <si>
    <t>CC1([C@@H](N2[C@H](S1)[C@@H](C2=O)NC(=O)[C@@H](c3ccc(cc3)O)N)C(=O)O)C</t>
  </si>
  <si>
    <t>Cefaclor</t>
  </si>
  <si>
    <t>c1ccc(cc1)[C@H](C(=O)N[C@H]2[C@@H]3N(C2=O)C(=C(CS3)Cl)C(=O)O)N</t>
  </si>
  <si>
    <t>Cefadroxil</t>
  </si>
  <si>
    <t>CC1=C(N2[C@@H]([C@@H](C2=O)NC(=O)[C@@H](c3ccc(cc3)O)N)SC1)C(=O)O</t>
  </si>
  <si>
    <t>Cefradine</t>
  </si>
  <si>
    <t>CC1=C(N2[C@@H]([C@@H](C2=O)NC(=O)[C@@H](C3=CCC=CC3)N)SC1)C(=O)O</t>
  </si>
  <si>
    <t>Cephalexin</t>
  </si>
  <si>
    <t>CC1=C(N2[C@@H]([C@@H](C2=O)NC(=O)[C@@H](c3ccccc3)N)SC1)C(=O)O</t>
  </si>
  <si>
    <t>Ciprofloxacin</t>
  </si>
  <si>
    <t>c1c2c(cc(c1F)N3CCNCC3)n(cc(c2=O)C(=O)O)C4CC4</t>
  </si>
  <si>
    <t>Diltiazem</t>
  </si>
  <si>
    <t>CC(=O)O[C@@H]1[C@@H](Sc2ccccc2N(C1=O)CCN(C)C)c3ccc(cc3)OC</t>
  </si>
  <si>
    <t>Doxycycline</t>
  </si>
  <si>
    <t>C[C@H]1c2cccc(c2C(=O)C3=C([C@]4([C@@H]([C@H]([C@H]13)O)[C@@H](C(=C(C4=O)C(=O)N)O)N(C)C)O)O)O.O</t>
  </si>
  <si>
    <t>Fenbendazole</t>
  </si>
  <si>
    <t>COC(=O)Nc1[nH]c2cc(ccc2n1)Sc3ccccc3</t>
  </si>
  <si>
    <t>Florfenicol</t>
  </si>
  <si>
    <t>CS(=O)(=O)c1ccc(cc1)[C@H]([C@@H](CF)NC(=O)C(Cl)Cl)O</t>
  </si>
  <si>
    <t>Meclocycline</t>
  </si>
  <si>
    <t>CN(C)[C@H]1[C@@H]2[C@H]([C@@H]3C(=C)c4c(ccc(c4C(=O)C3=C([C@@]2(C(=O)C(=C1O)C(=O)N)O)O)O)Cl)O</t>
  </si>
  <si>
    <t>Pefloxacin</t>
  </si>
  <si>
    <t>CCn1cc(c(=O)c2c1cc(c(c2)F)N3CCN(CC3)C)C(=O)O</t>
  </si>
  <si>
    <t>Perfluoroheptanoic acid(PFHpA)</t>
  </si>
  <si>
    <t>Perfluorononanoic acid(PFNA)</t>
  </si>
  <si>
    <t>Perfluordecylsulfonat(PFDS)</t>
  </si>
  <si>
    <t>C(C(C(C(C(C(F)(F)S(=O)(=O)O)(F)F)(F)F)(F)F)(F)F)(C(C(C(C(F)(F)F)(F)F)(F)F)(F)F)(F)F</t>
  </si>
  <si>
    <t>Perfluoroctylsulfons?ureamid(PFOSA)</t>
  </si>
  <si>
    <t>C(C(C(C(C(F)(F)S(=O)(=O)N)(F)F)(F)F)(F)F)(C(C(C(F)(F)F)(F)F)(F)F)(F)F</t>
  </si>
  <si>
    <t>1H,1H,2H,2H-Per-fluoroctylsulfonat(H4PFOS)</t>
  </si>
  <si>
    <t>OS(O)(O)CCC(F)(F)C(F)(F)C(F)(F)C(F)(F)C(F)(F)C(F)(F)F</t>
  </si>
  <si>
    <t>Perfluorundecanoat(PFUnA)</t>
  </si>
  <si>
    <t>C(=O)(C(C(C(C(C(C(C(C(C(C(F)(F)F)(F)F)(F)F)(F)F)(F)F)(F)F)(F)F)(F)F)(F)F)(F)F)O</t>
  </si>
  <si>
    <t>Microcystin-LR</t>
  </si>
  <si>
    <t>C[C@H]1[C@@H](NC(=O)[C@@H](NC(=O)[C@H]([C@@H](NC(=O)[C@@H](NC(=O)[C@H](NC(=O)C(=C)N(C(=O)CC[C@@H](NC1=O)C(=O)O)C)C)CC(C)C)C(=O)O)C)CCCNC(=N)N)/C=C/C(=C/[C@H](C)[C@H](Cc2ccccc2)OC)/C</t>
  </si>
  <si>
    <t>Anatoxin</t>
  </si>
  <si>
    <t>CC(=O)C1=CCC[C@@H]2CC[C@H]1N2</t>
  </si>
  <si>
    <t>Nodularin</t>
  </si>
  <si>
    <t>C/C=C\1/C(=O)N[C@H]([C@@H](C(=O)N[C@H](C(=O)N[C@H]([C@@H](C(=O)N[C@H](CCC(=O)N1C)C(=O)O)C)/C=C/C(=C/[C@H](C)[C@H](Cc2ccccc2)OC)/C)CCCNC(=N)N)C)C(=O)O</t>
  </si>
  <si>
    <t>Nickel(Ni)</t>
  </si>
  <si>
    <t>[Ni]</t>
  </si>
  <si>
    <t>Silver</t>
  </si>
  <si>
    <t>[Ag]</t>
  </si>
  <si>
    <t>Thallium(Tl)</t>
  </si>
  <si>
    <t>[Ti]</t>
  </si>
  <si>
    <t>Perchlorate</t>
  </si>
  <si>
    <t>[O-]Cl(=O)(=O)=O</t>
  </si>
  <si>
    <t>Geosmin</t>
  </si>
  <si>
    <t>C[C@H]1CCC[C@@]2([C@@]1(CCCC2)O)C</t>
  </si>
  <si>
    <t>2-MIB</t>
  </si>
  <si>
    <t>C[C@@]12CC[C@@H](C1(C)C)C[C@@]2(C)O</t>
  </si>
  <si>
    <t>Chlorite</t>
  </si>
  <si>
    <t>[O-]Cl=O</t>
  </si>
  <si>
    <t>Chlorate</t>
  </si>
  <si>
    <t>[O-]Cl(=O)=O</t>
  </si>
  <si>
    <t>Di(2-ethylhexyl)adipate (DEHA)</t>
  </si>
  <si>
    <t>CCCCC(CC)COC(=O)CCCCC(=O)OCC(CC)CCCC</t>
  </si>
  <si>
    <t>Di(2-ethylhexyl)phthalate (DEHP)</t>
  </si>
  <si>
    <t>CCCCC(CC)OC(=O)c1ccccc1C(=O)OC(CC)CCCC</t>
  </si>
  <si>
    <t>Vancomycin</t>
  </si>
  <si>
    <t>C[C@H]1[C@H]([C@@](C[C@@H](O1)O[C@@H]2[C@H]([C@@H]([C@H](O[C@H]2Oc3c4cc5cc3Oc6ccc(cc6Cl)[C@H]([C@H](C(=O)N[C@H](C(=O)N[C@H]5C(=O)N[C@@H]7c8ccc(c(c8)-c9c(cc(cc9O)O)[C@H](NC(=O)[C@H]([C@@H](c1ccc(c(c1)Cl)O4)O)NC7=O)C(=O)O)O)CC(=O)N)NC(=O)[C@@H](CC(C)C)NC)O)CO)O)O)(C)N)O</t>
  </si>
  <si>
    <t>Tamiflu</t>
  </si>
  <si>
    <t>CCC(CC)O[C@@H]1C=C(C[C@@H]([C@H]1NC(=O)C)N)C(=O)OCC.OP(=O)(O)O</t>
  </si>
  <si>
    <t>Chloral hydrate</t>
  </si>
  <si>
    <t>C(C(Cl)(Cl)Cl)(O)O</t>
  </si>
  <si>
    <t>2,4-D</t>
  </si>
  <si>
    <t>c1cc(c(cc1Cl)Cl)OCC(=O)O</t>
  </si>
  <si>
    <t>Ethylenedibromide (EDB)</t>
  </si>
  <si>
    <t>C(CBr)Br</t>
  </si>
  <si>
    <t>Isoproturon</t>
  </si>
  <si>
    <t>CC(C)c1ccc(cc1)NC(=O)N(C)C</t>
  </si>
  <si>
    <t>Simazine</t>
  </si>
  <si>
    <t>CCNc1nc(nc(n1)Cl)NCC</t>
  </si>
  <si>
    <t>Trifluralin</t>
  </si>
  <si>
    <t>CCCN(CCC)c1c(cc(cc1[N+](=O)[O-])C(F)(F)F)[N+](=O)[O-]</t>
  </si>
  <si>
    <t>Alachlor</t>
  </si>
  <si>
    <t>CCc1cccc(c1N(COC)C(=O)CCl)CC</t>
  </si>
  <si>
    <t>Aldicarb</t>
  </si>
  <si>
    <t>CC(C)(C=NOC(=O)NC)SC</t>
  </si>
  <si>
    <t>Aldrin</t>
  </si>
  <si>
    <t>C1[C@@H]2C=C[C@H]1[C@H]3[C@@H]2[C@]4(C(=C([C@@]3(C4(Cl)Cl)Cl)Cl)Cl)Cl</t>
  </si>
  <si>
    <t>Chlorpyrifos</t>
  </si>
  <si>
    <t>CCOP(=S)(OCC)Oc1c(cc(c(n1)Cl)Cl)Cl</t>
  </si>
  <si>
    <t>Dieldrin</t>
  </si>
  <si>
    <t>C1[C@@H]2[C@H]3[C@@H]([C@H]1[C@H]4[C@@H]2O4)[C@]5(C(=C([C@@]3(C5(Cl)Cl)Cl)Cl)Cl)Cl</t>
  </si>
  <si>
    <t>Dimethoate</t>
  </si>
  <si>
    <t>C/N=C(/CSP(=S)(OC)OC)\O</t>
  </si>
  <si>
    <t>Dinoseb</t>
  </si>
  <si>
    <t>CCC(C)c1cc(cc(c1O)[N+](=O)[O-])[N+](=O)[O-]</t>
  </si>
  <si>
    <t>Endrin</t>
  </si>
  <si>
    <t>C1[C@@H]2[C@H]3[C@@H]([C@H]1[C@H]4[C@@H]2O4)[C@@]5(C(=C([C@]3(C5(Cl)Cl)Cl)Cl)Cl)Cl</t>
  </si>
  <si>
    <t>Heptachlor</t>
  </si>
  <si>
    <t>C1=CC(C2C1C3(C(=C(C2(C3(Cl)Cl)Cl)Cl)Cl)Cl)Cl</t>
  </si>
  <si>
    <t>Heptachlor epoxide</t>
  </si>
  <si>
    <t>[C@@H]12[C@@H]([C@H]([C@@H]3[C@H]1O3)Cl)[C@]4(C(=C([C@@]2(C4(Cl)Cl)Cl)Cl)Cl)Cl</t>
  </si>
  <si>
    <t>MCPA</t>
  </si>
  <si>
    <t>Cc1cc(ccc1OCC(=O)O)Cl</t>
  </si>
  <si>
    <t>Mecoprop (MCPP)</t>
  </si>
  <si>
    <t>Cc1cc(ccc1OC(C)C(=O)O)Cl</t>
  </si>
  <si>
    <t>Carbofuran</t>
  </si>
  <si>
    <t>CC1(Cc2cccc(c2O1)OC(=O)NC)C</t>
  </si>
  <si>
    <t>Dalapon</t>
  </si>
  <si>
    <t>CC(C(=O)O)(Cl)Cl</t>
  </si>
  <si>
    <t>Endothall</t>
  </si>
  <si>
    <t>C1C[C@H]2[C@@H]([C@@H]([C@@H]1O2)C(=O)O)C(=O)O</t>
  </si>
  <si>
    <t>Epichlorohydrin</t>
  </si>
  <si>
    <t>C1C(O1)CCl</t>
  </si>
  <si>
    <t>Fenoprop(Silvex, 2,4,5-TP)</t>
  </si>
  <si>
    <t>CC(C(=O)O)Oc1cc(c(cc1Cl)Cl)Cl</t>
  </si>
  <si>
    <t>Glyphosate</t>
  </si>
  <si>
    <t>C(C(=O)O)NCP(=O)(O)O</t>
  </si>
  <si>
    <t>Hexachlorocyclopentadiene</t>
  </si>
  <si>
    <t>C1(=C(C(C(=C1Cl)Cl)(Cl)Cl)Cl)Cl</t>
  </si>
  <si>
    <t>Lindane(r-BHC)</t>
  </si>
  <si>
    <t>[C@@H]1([C@@H]([C@@H]([C@H]([C@@H]([C@@H]1Cl)Cl)Cl)Cl)Cl)Cl</t>
  </si>
  <si>
    <t>Oxamyl</t>
  </si>
  <si>
    <t>CNC(=O)ON=C(C(=O)N(C)C)SC</t>
  </si>
  <si>
    <t>Picloram</t>
  </si>
  <si>
    <t>c1(c(c(nc(c1Cl)Cl)C(=O)O)Cl)N</t>
  </si>
  <si>
    <t>2,4-DB</t>
  </si>
  <si>
    <t>C1=CC(=C(C=C1Cl)Cl)OCCCC(=O)O</t>
  </si>
  <si>
    <t>Bentazon</t>
  </si>
  <si>
    <t>CC(C)N1C(=O)c2ccccc2NS1(=O)=O</t>
  </si>
  <si>
    <t>Bifenox</t>
  </si>
  <si>
    <t>COC(=O)c1cc(ccc1[N+](=O)[O-])Oc2ccc(cc2Cl)Cl</t>
  </si>
  <si>
    <t>Chlordane</t>
  </si>
  <si>
    <t>C1C2C(C(C1Cl)Cl)C3(C(=C(C2(C3(Cl)Cl)Cl)Cl)Cl)Cl</t>
  </si>
  <si>
    <t>Chloropyrifos</t>
  </si>
  <si>
    <t>Chlorothalonil</t>
  </si>
  <si>
    <t>C(#N)c1c(c(c(c(c1Cl)Cl)Cl)C#N)Cl</t>
  </si>
  <si>
    <t>Cyanazine</t>
  </si>
  <si>
    <t>CCNC1=NC(=NC(=N1)Cl)NC(C)(C)C#N</t>
  </si>
  <si>
    <t>Cypermethrin</t>
  </si>
  <si>
    <t>CC1(C(C1C(=O)OC(C#N)c2cccc(c2)Oc3ccccc3)C=C(Cl)Cl)C</t>
  </si>
  <si>
    <t>Dichlorprop</t>
  </si>
  <si>
    <t>CC(C(=O)O)Oc1ccc(cc1Cl)Cl</t>
  </si>
  <si>
    <t>Dichlorvos (DDVP)</t>
  </si>
  <si>
    <t>COP(=O)(OC)OC=C(Cl)Cl</t>
  </si>
  <si>
    <t>c1cc(ccc1C(c2ccc(cc2)Cl)(C(Cl)(Cl)Cl)O)Cl</t>
  </si>
  <si>
    <t>Methoxychlor</t>
  </si>
  <si>
    <t>COc1ccc(cc1)C(c2ccc(cc2)OC)C(Cl)(Cl)Cl</t>
  </si>
  <si>
    <t>Toxaphene</t>
  </si>
  <si>
    <t>CC1(C(=C)C2(C(C1(C(C2(Cl)Cl)(Cl)Cl)Cl)(Cl)Cl)Cl)C</t>
  </si>
  <si>
    <t>Tricyclazole</t>
  </si>
  <si>
    <t>Cc1cccc2c1n3cnnc3s2</t>
  </si>
  <si>
    <t>Dioxin(2,3,7,8-TCDD)</t>
  </si>
  <si>
    <t>C1=COC=CO1</t>
  </si>
  <si>
    <t>Aclonifen</t>
  </si>
  <si>
    <t>c1ccc(cc1)Oc2ccc(c(c2Cl)N)[N+](=O)[O-]</t>
  </si>
  <si>
    <t>Chlorfenvinphos</t>
  </si>
  <si>
    <t>CCOP(=O)(OCC)O/C(=C\Cl)/c1ccc(cc1Cl)Cl</t>
  </si>
  <si>
    <t>Cybutryne</t>
  </si>
  <si>
    <t>CC(C)(C)Nc1nc(nc(n1)SC)NC2CC2</t>
  </si>
  <si>
    <t>Terbutryn</t>
  </si>
  <si>
    <t>CC/N=c\1/nc([nH]c(n1)SC)NC(C)(C)C</t>
  </si>
  <si>
    <t>Tributyltin compounds (Tributyltin-cation)</t>
  </si>
  <si>
    <t>CCCC[Sn+](CCCC)CCCC</t>
  </si>
  <si>
    <t>Hexachlorobenzene</t>
  </si>
  <si>
    <t>c1(c(c(c(c(c1Cl)Cl)Cl)Cl)Cl)Cl</t>
  </si>
  <si>
    <t>EDTA</t>
  </si>
  <si>
    <t>C(CN(CC(=O)O)CC(=O)O)N(CC(=O)O)CC(=O)O</t>
  </si>
  <si>
    <t>Molybdenum</t>
  </si>
  <si>
    <t>[Mo]</t>
  </si>
  <si>
    <t>Barium</t>
  </si>
  <si>
    <t>[Ba]</t>
  </si>
  <si>
    <t>Sodium</t>
  </si>
  <si>
    <t>[Na]</t>
  </si>
  <si>
    <t>Dimethyl Sulfide</t>
  </si>
  <si>
    <t>CSC</t>
  </si>
  <si>
    <t>Dimethyl disulfide</t>
  </si>
  <si>
    <t>CSSC</t>
  </si>
  <si>
    <t>Styrene</t>
  </si>
  <si>
    <t>C=Cc1ccccc1</t>
  </si>
  <si>
    <t>Butylated hydroxyanisole</t>
  </si>
  <si>
    <t>CC(C)(C)c1cc(ccc1OC)O.CC(C)(C)c1cc(ccc1O)OC</t>
  </si>
  <si>
    <t>Mercaptan</t>
  </si>
  <si>
    <t>CS</t>
  </si>
  <si>
    <t>Hydrazine</t>
  </si>
  <si>
    <t>NN</t>
  </si>
  <si>
    <t>Quinoline</t>
  </si>
  <si>
    <t>c1ccc2c(c1)cccn2</t>
  </si>
  <si>
    <t>Triglyme</t>
  </si>
  <si>
    <t>COCCOCCOCCOC</t>
  </si>
  <si>
    <t>Acrylamide</t>
  </si>
  <si>
    <t>C=CC(=O)N</t>
  </si>
  <si>
    <t>1,1-Dichloropropanone</t>
  </si>
  <si>
    <t>CC(=O)C(Cl)Cl</t>
  </si>
  <si>
    <t>Bromochloroacetic acid</t>
  </si>
  <si>
    <t>C(C(=O)O)(Cl)Br</t>
  </si>
  <si>
    <t>Dichloroacetaldehyde</t>
  </si>
  <si>
    <t>C(=O)C(Cl)Cl</t>
  </si>
  <si>
    <t>Bromochloroacetonitrile</t>
  </si>
  <si>
    <t>C(#N)C(Cl)Br</t>
  </si>
  <si>
    <t>1,2-Diphenylhydrazine</t>
  </si>
  <si>
    <t>c1ccc(cc1)NNc2ccccc2</t>
  </si>
  <si>
    <t>DCPA di-acid degradate</t>
  </si>
  <si>
    <t>OC(=O)C1=C(Cl)C(Cl)=C(C(O)=O)C(Cl)=C1Cl</t>
  </si>
  <si>
    <t>DCPA mono-acid degradate</t>
  </si>
  <si>
    <t>COC(=O)C1=C(Cl)C(Cl)=C(C(O)=O)C(Cl)=C1Cl</t>
  </si>
  <si>
    <t>RDX</t>
  </si>
  <si>
    <t>C1N(CN(CN1[N+](=O)[O-])[N+](=O)[O-])[N+](=O)[O-]</t>
  </si>
  <si>
    <t>4-Chlorotoluene</t>
  </si>
  <si>
    <t>Cc1ccc(cc1)Cl</t>
  </si>
  <si>
    <t>Tetrabutyltin</t>
  </si>
  <si>
    <t>CCCC[Sn](CCCC)(CCCC)CCCC</t>
  </si>
  <si>
    <t>Diclofenac-Na</t>
  </si>
  <si>
    <t>N-acetylsulfamethazine</t>
  </si>
  <si>
    <t>Cc1cc(nc(n1)N(C(=O)C)S(=O)(=O)c2ccc(cc2)N)C</t>
  </si>
  <si>
    <t>Ethinyl estradiol</t>
  </si>
  <si>
    <t>C[C@]12CC[C@@H]3c4ccc(cc4CC[C@H]3[C@@H]1CC[C@]2(C#C)O)O</t>
  </si>
  <si>
    <t>Mestranol</t>
  </si>
  <si>
    <t>C[C@]12CC[C@@H]3c4ccc(cc4CC[C@H]3[C@@H]1CC[C@]2(C#C)O)OC</t>
  </si>
  <si>
    <t>Norethindrone (19-Norethisterone)</t>
  </si>
  <si>
    <t>C[C@]12CC[C@H]3[C@H]([C@@H]1CC[C@]2(C#C)O)CCC4=CC(=O)CC[C@H]34</t>
  </si>
  <si>
    <t>Equilin</t>
  </si>
  <si>
    <t>C[C@]12CC[C@@H]3c4ccc(cc4CC=C3[C@@H]1CCC2=O)O</t>
  </si>
  <si>
    <t>Roxithromycin</t>
  </si>
  <si>
    <t>CC[C@@H]1[C@@]([C@@H]([C@H](/C(=N/OCOCCOC)/[C@@H](C[C@@]([C@@H]([C@H]([C@@H]([C@H](C(=O)O1)C)O[C@H]2C[C@@]([C@H]([C@@H](O2)C)O)(C)OC)C)O[C@H]3[C@@H]([C@H](C[C@H](O3)C)N(C)C)O)(C)O)C)C)O)(C)O</t>
  </si>
  <si>
    <t>Sotalol</t>
  </si>
  <si>
    <t>CC(C)NCC(c1ccc(cc1)NS(=O)(=O)C)O</t>
  </si>
  <si>
    <t>Chloridazon</t>
  </si>
  <si>
    <t>c1ccc(cc1)n2c(=O)c(c(cn2)N)Cl</t>
  </si>
  <si>
    <t>Delta-hexachlorocyclohexane</t>
  </si>
  <si>
    <t>[C@@H]1([C@@H]([C@@H]([C@@H]([C@H]([C@@H]1Cl)Cl)Cl)Cl)Cl)Cl</t>
  </si>
  <si>
    <t>Desethylterbutylazine</t>
  </si>
  <si>
    <t>CC(C)(C)Nc1nc(nc(n1)Cl)N</t>
  </si>
  <si>
    <t>Deisopropylatrazine</t>
  </si>
  <si>
    <t>CCNc1nc(nc(n1)Cl)N</t>
  </si>
  <si>
    <t>Diatrizoic acid</t>
  </si>
  <si>
    <t>CC(=O)Nc1c(c(c(c(c1I)NC(=O)C)I)C(=O)O)I</t>
  </si>
  <si>
    <t>Dibutyltin</t>
  </si>
  <si>
    <t>CCCC[Sn]CCCC</t>
  </si>
  <si>
    <t>Diethylenetriamine penta acetic acid (DTPA)</t>
  </si>
  <si>
    <t>CC(=O)O.C(CNCCN)N.c1(c(c(c(c(c1Cl)Cl)Cl)Cl)Cl)O</t>
  </si>
  <si>
    <t>Dinoterb</t>
  </si>
  <si>
    <t>CC(C)(C)c1cc(cc(c1O)[N+](=O)[O-])[N+](=O)[O-]</t>
  </si>
  <si>
    <t>DNOC</t>
  </si>
  <si>
    <t>Cc1cc(cc(c1O)[N+](=O)[O-])[N+](=O)[O-]</t>
  </si>
  <si>
    <t>epsilon-hexachlorocyclohexane</t>
  </si>
  <si>
    <t>[C@@H]1([C@@H]([C@@H]([C@@H]([C@H]([C@H]1Cl)Cl)Cl)Cl)Cl)Cl</t>
  </si>
  <si>
    <t>Chlorotoluron</t>
  </si>
  <si>
    <t>Cc1ccc(cc1Cl)NC(=O)N(C)C</t>
  </si>
  <si>
    <t>Terbutylazine</t>
  </si>
  <si>
    <t>CCNc1nc(nc(n1)Cl)NC(C)(C)C</t>
  </si>
  <si>
    <t>Azinphos-methyl</t>
  </si>
  <si>
    <t>COP(=S)(OC)SCn1c(=O)c2ccccc2nn1</t>
  </si>
  <si>
    <t>Captan</t>
  </si>
  <si>
    <t>C1C=CCC2C1C(=O)N(C2=O)SC(Cl)(Cl)Cl</t>
  </si>
  <si>
    <t>fenthion</t>
  </si>
  <si>
    <t>Cc1cc(ccc1SC)OP(=S)(OC)OC</t>
  </si>
  <si>
    <t>metolachlor</t>
  </si>
  <si>
    <t>CCc1cccc(c1N(C(C)COC)C(=O)CCl)C</t>
  </si>
  <si>
    <t>molinate</t>
  </si>
  <si>
    <t>CCSC(=O)N1CCCCCC1</t>
  </si>
  <si>
    <t>Permethrin</t>
  </si>
  <si>
    <t>CC1(C(C1C(=O)OCc2cccc(c2)Oc3ccccc3)C=C(Cl)Cl)C</t>
  </si>
  <si>
    <t>profenofos</t>
  </si>
  <si>
    <t>CCCSP(=O)(OCC)Oc1ccc(cc1Cl)Br</t>
  </si>
  <si>
    <t>tebuconazole</t>
  </si>
  <si>
    <t>CC(C)(C)C(CCc1ccc(cc1)Cl)(Cn2cncn2)O</t>
  </si>
  <si>
    <t>tebufenozide</t>
  </si>
  <si>
    <t>CCc1ccc(cc1)C(=O)NN(C(=O)c2cc(cc(c2)C)C)C(C)(C)C</t>
  </si>
  <si>
    <t>Thiobencarb</t>
  </si>
  <si>
    <t>CCN(CC)C(=O)SCc1ccc(cc1)Cl</t>
  </si>
  <si>
    <t>tolclofos-methyl</t>
  </si>
  <si>
    <t>Cc1cc(c(c(c1)Cl)OP(=S)(OC)OC)Cl</t>
  </si>
  <si>
    <t>triadimefon</t>
  </si>
  <si>
    <t>CC(C)(C)C(=O)C(n1cncn1)Oc2ccc(cc2)Cl</t>
  </si>
  <si>
    <t>vinclozolin</t>
  </si>
  <si>
    <t>CC1(C(=O)N(C(=O)O1)c2cc(cc(c2)Cl)Cl)C=C</t>
  </si>
  <si>
    <t>3-Hydroxycarbofuran</t>
  </si>
  <si>
    <t>CC1(C(c2cccc(c2O1)OC(=O)NC)O)C</t>
  </si>
  <si>
    <t>Acetochlor</t>
  </si>
  <si>
    <t>CCc1cccc(c1N(COCC)C(=O)CCl)C</t>
  </si>
  <si>
    <t>Acetochlor ethanesulfonic acid (ESA)</t>
  </si>
  <si>
    <t>CCc1cccc(c1N(COCC)C(=O)CS(=O)(=O)O)C</t>
  </si>
  <si>
    <t>Acetochlor oxanilic acid (OA)</t>
  </si>
  <si>
    <t>CCc1cccc(c1N(COCC)C(=O)C(=O)O)C</t>
  </si>
  <si>
    <t>Acrolein</t>
  </si>
  <si>
    <t>C=CC=O</t>
  </si>
  <si>
    <t>Alachlor ethanesulfonic acid (ESA)</t>
  </si>
  <si>
    <t>CCc1cccc(c1N(COC)C(=O)CS(=O)(=O)O)CC</t>
  </si>
  <si>
    <t>Alachlor oxanilic acid (OA)</t>
  </si>
  <si>
    <t>CCc1cccc(c1N(COC)C(=O)C(=O)O)CC</t>
  </si>
  <si>
    <t>alpha-Hexachlorocyclohexane</t>
  </si>
  <si>
    <t>[C@@H]1([C@@H]([C@@H]([C@H]([C@H]([C@@H]1Cl)Cl)Cl)Cl)Cl)Cl</t>
  </si>
  <si>
    <t>Aniline</t>
  </si>
  <si>
    <t>c1ccc(cc1)N</t>
  </si>
  <si>
    <t>Bensulide</t>
  </si>
  <si>
    <t>CC(C)OP(=S)(OC(C)C)SCCNS(=O)(=O)c1ccccc1</t>
  </si>
  <si>
    <t>Clethodim</t>
  </si>
  <si>
    <t>CC/C(=N\OC/C=C/Cl)/C1=C(CC(CC1=O)CC(C)SCC)O</t>
  </si>
  <si>
    <t>Cumene hydroperoxide</t>
  </si>
  <si>
    <t>CC(C)(c1ccccc1)OO</t>
  </si>
  <si>
    <t>Dicrotophos</t>
  </si>
  <si>
    <t>C/C(=C\C(=O)N(C)C)/OP(=O)(OC)OC</t>
  </si>
  <si>
    <t>Dimethipin</t>
  </si>
  <si>
    <t>CC1=C(S(=O)(=O)CCS1(=O)=O)C</t>
  </si>
  <si>
    <t>EPTC (s-ethyl-dipropylthiocarbamate)</t>
  </si>
  <si>
    <t>CCCN(CCC)C(=O)SCC</t>
  </si>
  <si>
    <t>Equilenin</t>
  </si>
  <si>
    <t>C[C@]12CCc3c4ccc(cc4ccc3[C@@H]1CCC2=O)O</t>
  </si>
  <si>
    <t>Ethoprop</t>
  </si>
  <si>
    <t>CCCSP(=O)(OCC)SCCC</t>
  </si>
  <si>
    <t>Linuron</t>
  </si>
  <si>
    <t>CN(/C(=N/c1ccc(c(c1)Cl)Cl)/O)OC</t>
  </si>
  <si>
    <t>Methamidophos</t>
  </si>
  <si>
    <t>COP(=O)(N)SC</t>
  </si>
  <si>
    <t>Metolachlor ethanesulfonic acid (ESA)</t>
  </si>
  <si>
    <t>CCc1cccc(c1N(C(C)COC)C(=O)CS(=O)(=O)O)C</t>
  </si>
  <si>
    <t>Metolachlor oxanilic acid (OA)</t>
  </si>
  <si>
    <t>CCc1cccc(c1N(C(C)COC)C(=O)C(=O)O)C</t>
  </si>
  <si>
    <t>Oxyfluorfen</t>
  </si>
  <si>
    <t>CCOc1cc(ccc1[N+](=O)[O-])Oc2ccc(cc2Cl)C(F)(F)F</t>
  </si>
  <si>
    <t>Terbufos sulfone</t>
  </si>
  <si>
    <t>CCOP(=S)(OCC)SCS(=O)(=O)C(C)(C)C</t>
  </si>
  <si>
    <t>Thiodicarb</t>
  </si>
  <si>
    <t>CC(=NOC(=O)N(C)SN(C)C(=O)ON=C(C)SC)SC</t>
  </si>
  <si>
    <t>Triazines &amp; degradation products of triazines</t>
  </si>
  <si>
    <t>c1cnnnc1</t>
  </si>
  <si>
    <t>Tribufos</t>
  </si>
  <si>
    <t>CCCCSP(=O)(SCCCC)SCCCC</t>
  </si>
  <si>
    <t>2,2',4,4',5,5'-hexabromodiphenylether</t>
  </si>
  <si>
    <t>c1c(c(cc(c1Br)Br)Br)Oc2cc(c(cc2Br)Br)Br</t>
  </si>
  <si>
    <t>2,2',4,4',5,6'-hexabromodiphenylether</t>
  </si>
  <si>
    <t>c1c(cc(c(c1Br)Oc2cc(c(cc2Br)Br)Br)Br)Br</t>
  </si>
  <si>
    <t>2,2',4,4',5-pentabromodiphenylether</t>
  </si>
  <si>
    <t>c1cc(c(cc1Br)Br)Oc2c(cc(cc2Br)Br)Br</t>
  </si>
  <si>
    <t>2,2',4,4',6-pentabromodiphenylether</t>
  </si>
  <si>
    <t>C1=CC(=C(C=C1Br)Br)OC2=C(C(=C(C=C2Br)Br)Br)O</t>
  </si>
  <si>
    <t>2,2',4,4'-tetrabromodiphenylether</t>
  </si>
  <si>
    <t>Brc1ccc(Oc2ccc(Br)cc2Br)c(Br)c1</t>
  </si>
  <si>
    <t>2,2,4'-tribromodiphenylether</t>
  </si>
  <si>
    <t>Brc1ccc(Oc2ccc(Br)cc2Br)cc1</t>
  </si>
  <si>
    <t>2,4,5-Trichlorophenoxyaceticacid</t>
  </si>
  <si>
    <t>C1=C(C(=CC(=C1Cl)Cl)Cl)OCC(=O)O</t>
  </si>
  <si>
    <t>Ethofumesat</t>
  </si>
  <si>
    <t>CCOC1C(c2cc(ccc2O1)OS(=O)(=O)C)(C)C</t>
  </si>
  <si>
    <t>Galaxolid (HHCB)</t>
  </si>
  <si>
    <t>CC1c2cc3c(cc2CCO1)C(C(C3(C)C)C)(C)C</t>
  </si>
  <si>
    <t>Gamma-hexachlorocyclohexane</t>
  </si>
  <si>
    <t>Iso-Chloridazon</t>
  </si>
  <si>
    <t>c1ccc(cc1)n2c(=O)c(c(cn2)Cl)N</t>
  </si>
  <si>
    <t>Isodrin</t>
  </si>
  <si>
    <t>CC(Cc1ccc(cc1)O)NC</t>
  </si>
  <si>
    <t>Metabenzthiazuron</t>
  </si>
  <si>
    <t>CNC(=O)N(C)c1nc2ccccc2s1</t>
  </si>
  <si>
    <t>Metazachlor</t>
  </si>
  <si>
    <t>Cc1cccc(c1N(Cn2cccn2)C(=O)CCl)C</t>
  </si>
  <si>
    <t>Metoxuron</t>
  </si>
  <si>
    <t>CN(C)C(=O)Nc1ccc(c(c1)Cl)OC</t>
  </si>
  <si>
    <t>Mevinfos</t>
  </si>
  <si>
    <t>CC(=CC(=O)OC)OP(=O)(OC)OC</t>
  </si>
  <si>
    <t>Monolinuron</t>
  </si>
  <si>
    <t>CN(C(=O)Nc1ccc(cc1)Cl)OC</t>
  </si>
  <si>
    <t>Moschusxylen/Musk-xylenE</t>
  </si>
  <si>
    <t>CC1=C(C(=C(C(=C1[N+](=O)[O-])C(C)(C)C)[N+](=O)[O-])C)[N+](=O)[O-]</t>
  </si>
  <si>
    <t>Pentachlorobenzene</t>
  </si>
  <si>
    <t>c1c(c(c(c(c1Cl)Cl)Cl)Cl)Cl</t>
  </si>
  <si>
    <t>2,4'-DDD</t>
  </si>
  <si>
    <t>c1ccc(c(c1)C(=C(Cl)Cl)c2ccc(cc2)Cl)Cl</t>
  </si>
  <si>
    <t>2,4'-DDE</t>
  </si>
  <si>
    <t>C1=CC=C(C(=C1)C(=C(Cl)Cl)C2=CC=C(C=C2)Cl)Cl</t>
  </si>
  <si>
    <t>2,4'-DDT</t>
  </si>
  <si>
    <t>c1ccc(c(c1)C(c2ccc(cc2)Cl)C(Cl)(Cl)Cl)Cl</t>
  </si>
  <si>
    <t>4,4'-DDD</t>
  </si>
  <si>
    <t>c1cc(ccc1C(c2ccc(cc2)Cl)C(Cl)Cl)Cl</t>
  </si>
  <si>
    <t>4,4'-DDE</t>
  </si>
  <si>
    <t>c1cc(ccc1C(=C(Cl)Cl)c2ccc(cc2)Cl)Cl</t>
  </si>
  <si>
    <t>4,4'-DDT</t>
  </si>
  <si>
    <t>c1cc(ccc1C(c2ccc(cc2)Cl)C(Cl)(Cl)Cl)Cl</t>
  </si>
  <si>
    <t>Alpha-Endosulfan</t>
  </si>
  <si>
    <t>C1[C@@H]2[C@H](CO[S@@](=O)O1)[C@@]3(C(=C([C@]2(C3(Cl)Cl)Cl)Cl)Cl)Cl</t>
  </si>
  <si>
    <t>Beta-Endosulfan</t>
  </si>
  <si>
    <t>C1[C@@H]2[C@H](CO[S@](=O)O1)[C@]3(C(=C([C@@]2(C3(Cl)Cl)Cl)Cl)Cl)Cl</t>
  </si>
  <si>
    <t>Beta-hexachlorocyclohexane</t>
  </si>
  <si>
    <t>[C@@H]1([C@@H]([C@H]([C@@H]([C@H]([C@@H]1Cl)Cl)Cl)Cl)Cl)Cl</t>
  </si>
  <si>
    <t>Propiconazol</t>
  </si>
  <si>
    <t>CCCC1COC(O1)(Cn2cncn2)c3ccc(cc3Cl)Cl</t>
  </si>
  <si>
    <t>Pyrazofos</t>
  </si>
  <si>
    <t>Beryllium(Be)</t>
  </si>
  <si>
    <t>[Be]</t>
  </si>
  <si>
    <t>Vanadium</t>
  </si>
  <si>
    <t>[V]</t>
  </si>
  <si>
    <t>Antibiotic resistant bacteria (sulfamethoxazole or etracycline resistant)</t>
  </si>
  <si>
    <t>Antibiotic resistant bacteria (norfloxacin or eftazidime)</t>
  </si>
  <si>
    <t>Microplastics</t>
  </si>
  <si>
    <t>Oxadiazon</t>
  </si>
  <si>
    <t>CC(C)Oc1cc(c(cc1Cl)Cl)n2c(=O)oc(n2)C(C)(C)C</t>
  </si>
  <si>
    <t>Methiocarb</t>
  </si>
  <si>
    <t>Cc1cc(cc(c1SC)C)OC(=O)NC</t>
  </si>
  <si>
    <t>Tri-allate</t>
  </si>
  <si>
    <t>CC(C)N(C(C)C)C(=O)SCC(=C(Cl)Cl)Cl</t>
  </si>
  <si>
    <t>Imidacloprid</t>
  </si>
  <si>
    <t>c1cc(ncc1CN2CCN=C2N[N+](=O)[O-])Cl</t>
  </si>
  <si>
    <t>Thiacloprid</t>
  </si>
  <si>
    <t>c1cc(ncc1CN2CCSC2=NC#N)Cl</t>
  </si>
  <si>
    <t>Thiamethoxam</t>
  </si>
  <si>
    <t>CN1COCN(C1=N[N+](=O)[O-])Cc2cnc(s2)Cl</t>
  </si>
  <si>
    <t>Clothianidin</t>
  </si>
  <si>
    <t>C/N=C(/NCc1cnc(s1)Cl)\N[N+](=O)[O-]</t>
  </si>
  <si>
    <t>Acetamiprid</t>
  </si>
  <si>
    <t>C/C(=N\C#N)/N(C)Cc1ccc(nc1)Cl</t>
  </si>
  <si>
    <t>Dichlofluanid</t>
  </si>
  <si>
    <t>CN(C)S(=O)(=O)N(c1ccccc1)SC(F)(Cl)Cl</t>
  </si>
  <si>
    <t>N,N’-Diethyltoluamide (DEET)</t>
  </si>
  <si>
    <t>methylbenzotriazole</t>
  </si>
  <si>
    <t>Cc1cccc2c1nn[nH]2</t>
  </si>
  <si>
    <t>Azithromycin</t>
  </si>
  <si>
    <t>CC[C@@H]1[C@@]([C@@H]([C@H](N(C[C@@H](C[C@@]([C@@H]([C@H]([C@@H]([C@H](C(=O)O1)C)O[C@H]2C[C@@]([C@H]([C@@H](O2)C)O)(C)OC)C)O[C@H]3[C@@H]([C@H](C[C@H](O3)C)N(C)C)O)(C)O)C)C)C)O)(C)O</t>
  </si>
  <si>
    <t>amisulpride</t>
  </si>
  <si>
    <t>CCN1CCCC1CNC(=O)c2cc(c(cc2OC)N)S(=O)(=O)CC</t>
  </si>
  <si>
    <t>candesartan</t>
  </si>
  <si>
    <t>CCOc1nc2cccc(c2n1Cc3ccc(cc3)c4ccccc4c5[nH]nnn5)C(=O)O</t>
  </si>
  <si>
    <t>citalopram</t>
  </si>
  <si>
    <t>CN(C)CCC[C@@]1(c2ccc(cc2CO1)C#N)c3ccc(cc3)F</t>
  </si>
  <si>
    <t>hydrochlorothiazide</t>
  </si>
  <si>
    <t>c1c2c(cc(c1Cl)S(=O)(=O)N)S(=O)(=O)NCN2</t>
  </si>
  <si>
    <t>irbesartan</t>
  </si>
  <si>
    <t>CCCCC1=NC2(CCCC2)C(=O)N1Cc3ccc(cc3)c4ccccc4c5[nH]nnn5</t>
  </si>
  <si>
    <t>crotamiton</t>
  </si>
  <si>
    <t>CCN(c1ccccc1C)C(=O)/C=C/C</t>
  </si>
  <si>
    <t>phenytoin (dilantin)</t>
  </si>
  <si>
    <t>c1ccc(cc1)C2(C(=NC(=N2)O)O)c3ccccc3</t>
  </si>
  <si>
    <t>propanolol</t>
  </si>
  <si>
    <t>CC(C)NCC(COc1cccc2c1cccc2)O</t>
  </si>
  <si>
    <t>Tonalide (AHTN)</t>
  </si>
  <si>
    <t>Cc1cc2c(cc1C(=O)C)C(CC(C2(C)C)C)(C)C</t>
  </si>
  <si>
    <t>Phantolide (AHMI)</t>
  </si>
  <si>
    <t>Cc1cc2c(cc1C(=O)C)C(C(C2(C)C)C)(C)C</t>
  </si>
  <si>
    <t>Celestolide (ADBI)</t>
  </si>
  <si>
    <t>CC(=O)c1cc(cc2c1CCC2(C)C)C(C)(C)C</t>
  </si>
  <si>
    <t>Musk ketone (MK)</t>
  </si>
  <si>
    <t>Cc1c(c(c(c(c1[N+](=O)[O-])C(C)(C)C)[N+](=O)[O-])C)C(=O)C</t>
  </si>
  <si>
    <t>triclosan</t>
  </si>
  <si>
    <t>c1cc(c(cc1Cl)O)Oc2ccc(cc2Cl)Cl</t>
  </si>
  <si>
    <t>2,6-ditert-butyl-4-methylphenol</t>
  </si>
  <si>
    <t>CC1=CC(=C(C(=C1)C(C)(C)C)O)C(C)(C)C</t>
  </si>
  <si>
    <t>Diethyl phthalate (DEP)</t>
  </si>
  <si>
    <t>CCOC(=O)c1ccccc1C(=O)OCC</t>
  </si>
  <si>
    <t>Dibutyl phthalate (DBP)</t>
  </si>
  <si>
    <t>CCCCOC(=O)c1ccccc1C(=O)OCCCC</t>
  </si>
  <si>
    <t>Diisobutyl phthalate (DIBP)</t>
  </si>
  <si>
    <t>CC(C)COC(=O)c1ccccc1C(=O)OCC(C)C</t>
  </si>
  <si>
    <t>Dimethyl phthalate (DMP)</t>
  </si>
  <si>
    <t>COC(=O)c1ccccc1C(=O)OC</t>
  </si>
  <si>
    <t>testosterone</t>
  </si>
  <si>
    <t>C[C@]12CC[C@H]3[C@H]([C@@H]1CC[C@@H]2O)CCC4=CC(=O)CC[C@]34C</t>
  </si>
  <si>
    <t>4-androstene-3,17-dione</t>
  </si>
  <si>
    <t>C[C@]12CCC(=O)C=C1CC[C@@H]3[C@@H]2CC[C@]4([C@H]3CCC4=O)C</t>
  </si>
  <si>
    <t>Sulfadiazine</t>
  </si>
  <si>
    <t>c1cnc(nc1)NS(=O)(=O)c2ccc(cc2)N</t>
  </si>
  <si>
    <t>Gabapentin</t>
  </si>
  <si>
    <t>C1CCC(CC1)(CC(=O)O)CN</t>
  </si>
  <si>
    <t>Sulfamerzine</t>
  </si>
  <si>
    <t>Cc1ccnc(n1)NS(=O)(=O)c2ccc(cc2)N</t>
  </si>
  <si>
    <t>Ofloxacin</t>
  </si>
  <si>
    <t>CC1COc2c3n1cc(c(=O)c3cc(c2N4CCN(CC4)C)F)C(=O)O</t>
  </si>
  <si>
    <t>Levofloxacin</t>
  </si>
  <si>
    <t>C[C@H]1COc2c3n1cc(c(=O)c3cc(c2N4CCN(CC4)C)F)C(=O)O</t>
  </si>
  <si>
    <t>Norfloxacin</t>
  </si>
  <si>
    <t>CCn1cc(c(=O)c2c1cc(c(c2)F)N3CCNCC3)C(=O)O</t>
  </si>
  <si>
    <t>Sulfachloropyridazine</t>
  </si>
  <si>
    <t>c1cc(ccc1N)S(=O)(=O)Nc2ccc(nn2)Cl</t>
  </si>
  <si>
    <t>Enrofloxacin</t>
  </si>
  <si>
    <t>CCN1CCN(CC1)c2cc3c(cc2F)c(=O)c(cn3C4CC4)C(=O)O</t>
  </si>
  <si>
    <t>Sulfamonomethoxine</t>
  </si>
  <si>
    <t>COc1cc(ncn1)NS(=O)(=O)c2ccc(cc2)N</t>
  </si>
  <si>
    <t>Primidone</t>
  </si>
  <si>
    <t>CCC1(C(=NCN=C1O)O)c2ccccc2</t>
  </si>
  <si>
    <t>Sulfadimethoxine</t>
  </si>
  <si>
    <t>COc1cc(nc(n1)OC)NS(=O)(=O)c2ccc(cc2)N</t>
  </si>
  <si>
    <t>Escitalopram</t>
  </si>
  <si>
    <t>Thiabendazole</t>
  </si>
  <si>
    <t>c1ccc2c(c1)[nH]c(n2)c3cscn3</t>
  </si>
  <si>
    <t>Oxfendazole</t>
  </si>
  <si>
    <t>COC(=O)Nc1[nH]c2ccc(cc2n1)S(=O)c3ccccc3</t>
  </si>
  <si>
    <t>Trazodone</t>
  </si>
  <si>
    <t>c1ccn2c(c1)nn(c2=O)CCCN3CCN(CC3)c4cccc(c4)Cl</t>
  </si>
  <si>
    <t>Fluoxetin</t>
  </si>
  <si>
    <t>CNCCC(c1ccccc1)Oc2ccc(cc2)C(F)(F)F</t>
  </si>
  <si>
    <t>Amitriptyline</t>
  </si>
  <si>
    <t>CN(C)CCC=C1c2ccccc2CCc3c1cccc3</t>
  </si>
  <si>
    <t>Hydrocortison</t>
  </si>
  <si>
    <t>CC(=O)OCC(=O)[C@]1(CC[C@@H]2[C@@]1(C[C@@H]([C@H]3[C@H]2CCC4=CC(=O)CC[C@]34C)O)C)O</t>
  </si>
  <si>
    <t>Losartan</t>
  </si>
  <si>
    <t>CCCCc1nc(c(n1Cc2ccc(cc2)c3ccccc3c4[nH]nnn4)CO)Cl</t>
  </si>
  <si>
    <t>Sertraline</t>
  </si>
  <si>
    <t>CN[C@H]1CC[C@H](c2c1cccc2)c3ccc(c(c3)Cl)Cl</t>
  </si>
  <si>
    <t>Ketoprofen</t>
  </si>
  <si>
    <t>CC(c1cccc(c1)C(=O)c2ccccc2)C(=O)O</t>
  </si>
  <si>
    <t>Flubendazole</t>
  </si>
  <si>
    <t>COC(=O)Nc1[nH]c2ccc(cc2n1)C(=O)c3ccc(cc3)F</t>
  </si>
  <si>
    <t>Valsartan</t>
  </si>
  <si>
    <t>CCCCC(=O)N(Cc1ccc(cc1)c2ccccc2c3[nH]nnn3)[C@@H](C(C)C)C(=O)O</t>
  </si>
  <si>
    <t>Fluocinolone acetonide</t>
  </si>
  <si>
    <t>C[C@]12C[C@@H]([C@]3([C@H]([C@@H]1C[C@@H]4[C@]2(OC(O4)(C)C)C(=O)CO)C[C@@H](C5=CC(=O)C=C[C@@]53C)F)F)O</t>
  </si>
  <si>
    <t>Triamcinolone acetonide</t>
  </si>
  <si>
    <t>C[C@]12C[C@@H]([C@]3([C@H]([C@@H]1C[C@@H]4[C@]2(OC(O4)(C)C)C(=O)CO)CCC5=CC(=O)C=C[C@@]53C)F)O</t>
  </si>
  <si>
    <t>Praziquantel</t>
  </si>
  <si>
    <t>c1ccc2c(c1)CCN3C2CN(CC3=O)C(=O)C4CCCCC4</t>
  </si>
  <si>
    <t>Albendazole</t>
  </si>
  <si>
    <t>CCCSc1ccc2c(c1)nc([nH]2)NC(=O)OC</t>
  </si>
  <si>
    <t>PFNA</t>
  </si>
  <si>
    <t>Fluticasone propionate</t>
  </si>
  <si>
    <t>CCC(=O)O[C@@]1([C@@H](C[C@@H]2[C@@]1(C[C@@H]([C@]3([C@H]2C[C@@H](C4=CC(=O)C=C[C@@]43C)F)F)O)C)C)C(=O)SCF</t>
  </si>
  <si>
    <t>PFUdA</t>
  </si>
  <si>
    <t>PFDoA</t>
  </si>
  <si>
    <t>NPIP</t>
  </si>
  <si>
    <t>C1CCN(CC1)N=O</t>
  </si>
  <si>
    <t>NDPHA</t>
  </si>
  <si>
    <t>c1ccc(cc1)N(c2ccccc2)N=O</t>
  </si>
  <si>
    <t>17α-Ethinylestradiol</t>
    <phoneticPr fontId="1" type="noConversion"/>
  </si>
  <si>
    <t>Perfluoroheptanoic acid</t>
    <phoneticPr fontId="1" type="noConversion"/>
  </si>
  <si>
    <t>Perfluorooctanoic acid</t>
    <phoneticPr fontId="1" type="noConversion"/>
  </si>
  <si>
    <t>Perfluorooctanesulfonic acid</t>
    <phoneticPr fontId="1" type="noConversion"/>
  </si>
  <si>
    <t>Perfluorodecanoic acid</t>
    <phoneticPr fontId="1" type="noConversion"/>
  </si>
  <si>
    <t>Perfluorohexanoic acid</t>
    <phoneticPr fontId="1" type="noConversion"/>
  </si>
  <si>
    <t>Perfluorbutylsulfonate</t>
    <phoneticPr fontId="1" type="noConversion"/>
  </si>
  <si>
    <t>Perfluorohexanesulfonic acid</t>
    <phoneticPr fontId="1" type="noConversion"/>
  </si>
  <si>
    <t>Perfluoropentanoic acid</t>
    <phoneticPr fontId="1" type="noConversion"/>
  </si>
  <si>
    <t>N-nitrosodimethylamine</t>
    <phoneticPr fontId="1" type="noConversion"/>
  </si>
  <si>
    <t>N-nitroso-di-n-butylamine</t>
    <phoneticPr fontId="1" type="noConversion"/>
  </si>
  <si>
    <t>N-nitrosodiethylamine</t>
    <phoneticPr fontId="1" type="noConversion"/>
  </si>
  <si>
    <t>N-nitrosodi-n-propylamine</t>
    <phoneticPr fontId="1" type="noConversion"/>
  </si>
  <si>
    <t>N-nitrosomethylethylamine</t>
    <phoneticPr fontId="1" type="noConversion"/>
  </si>
  <si>
    <t>N-nitrosomorpholine</t>
    <phoneticPr fontId="1" type="noConversion"/>
  </si>
  <si>
    <t>N-nitrosopyrrolidine</t>
    <phoneticPr fontId="1" type="noConversion"/>
  </si>
  <si>
    <t>PFNA</t>
    <phoneticPr fontId="1" type="noConversion"/>
  </si>
  <si>
    <t>PFDS</t>
    <phoneticPr fontId="1" type="noConversion"/>
  </si>
  <si>
    <t>PFOSA</t>
    <phoneticPr fontId="1" type="noConversion"/>
  </si>
  <si>
    <t>H4PFOS</t>
    <phoneticPr fontId="1" type="noConversion"/>
  </si>
  <si>
    <t>PFUnA</t>
    <phoneticPr fontId="1" type="noConversion"/>
  </si>
  <si>
    <t>Perfluorononanoic acid</t>
    <phoneticPr fontId="1" type="noConversion"/>
  </si>
  <si>
    <t>Perfluordecylsulfonat</t>
    <phoneticPr fontId="1" type="noConversion"/>
  </si>
  <si>
    <t>C(C(C(C(C(F)(F)S(=O)(=O)N)(F)F)(F)F)(F)F)(C(C(C(F)(F)F)(F)F)(F)F)(F)F</t>
    <phoneticPr fontId="1" type="noConversion"/>
  </si>
  <si>
    <t>Perfluorooctane sulphonamide</t>
    <phoneticPr fontId="1" type="noConversion"/>
  </si>
  <si>
    <t>1H,1H,2H,2H-Perfluoroctylsulfonate</t>
    <phoneticPr fontId="1" type="noConversion"/>
  </si>
  <si>
    <t>Perfluorundecanoate</t>
    <phoneticPr fontId="1" type="noConversion"/>
  </si>
  <si>
    <t>Ethylenedibromide</t>
    <phoneticPr fontId="1" type="noConversion"/>
  </si>
  <si>
    <t>Mecoprop</t>
  </si>
  <si>
    <t>EDB</t>
    <phoneticPr fontId="1" type="noConversion"/>
  </si>
  <si>
    <t>MCPP</t>
    <phoneticPr fontId="1" type="noConversion"/>
  </si>
  <si>
    <t>약어가 그렇게 중요한가?</t>
    <phoneticPr fontId="1" type="noConversion"/>
  </si>
  <si>
    <t>PFDoA</t>
    <phoneticPr fontId="1" type="noConversion"/>
  </si>
  <si>
    <t>Perfluordodecanoate</t>
    <phoneticPr fontId="1" type="noConversion"/>
  </si>
  <si>
    <t>DEHA</t>
    <phoneticPr fontId="1" type="noConversion"/>
  </si>
  <si>
    <t>DEHP</t>
    <phoneticPr fontId="1" type="noConversion"/>
  </si>
  <si>
    <t>Di(2-ethylhexyl)phthalate</t>
    <phoneticPr fontId="1" type="noConversion"/>
  </si>
  <si>
    <t>Di(2-ethylhexyl)adipate</t>
    <phoneticPr fontId="1" type="noConversion"/>
  </si>
  <si>
    <t>2,4-Dichlorophenoxyacetic acid</t>
    <phoneticPr fontId="1" type="noConversion"/>
  </si>
  <si>
    <t>Fenoprop</t>
    <phoneticPr fontId="1" type="noConversion"/>
  </si>
  <si>
    <t>Compound</t>
    <phoneticPr fontId="1" type="noConversion"/>
  </si>
  <si>
    <t>Lindane</t>
    <phoneticPr fontId="1" type="noConversion"/>
  </si>
  <si>
    <t>4-(2,4-dichlorophenoxy)butyric acid</t>
    <phoneticPr fontId="1" type="noConversion"/>
  </si>
  <si>
    <t>Dioxin</t>
    <phoneticPr fontId="1" type="noConversion"/>
  </si>
  <si>
    <t>Tributyltin</t>
    <phoneticPr fontId="1" type="noConversion"/>
  </si>
  <si>
    <t>Ethylenediaminetetraacetic acid</t>
    <phoneticPr fontId="1" type="noConversion"/>
  </si>
  <si>
    <t>cyclotrimethylenetrinitramine</t>
    <phoneticPr fontId="1" type="noConversion"/>
  </si>
  <si>
    <t>Mestranol</t>
    <phoneticPr fontId="1" type="noConversion"/>
  </si>
  <si>
    <t>Ethinylestradiol</t>
    <phoneticPr fontId="1" type="noConversion"/>
  </si>
  <si>
    <t>Norethindrone</t>
    <phoneticPr fontId="1" type="noConversion"/>
  </si>
  <si>
    <t>DTPA</t>
    <phoneticPr fontId="1" type="noConversion"/>
  </si>
  <si>
    <t>Diethylenetriamine penta acetic acid</t>
    <phoneticPr fontId="1" type="noConversion"/>
  </si>
  <si>
    <t>Dichlorvos</t>
    <phoneticPr fontId="1" type="noConversion"/>
  </si>
  <si>
    <t>DDVP</t>
    <phoneticPr fontId="1" type="noConversion"/>
  </si>
  <si>
    <t>Dicofol</t>
    <phoneticPr fontId="1" type="noConversion"/>
  </si>
  <si>
    <t>Dinitro-ortho-cresol</t>
    <phoneticPr fontId="1" type="noConversion"/>
  </si>
  <si>
    <t>Acetochlor ethanesulfonic acid (ESA)</t>
    <phoneticPr fontId="1" type="noConversion"/>
  </si>
  <si>
    <t>ESA</t>
    <phoneticPr fontId="1" type="noConversion"/>
  </si>
  <si>
    <t>OA</t>
    <phoneticPr fontId="1" type="noConversion"/>
  </si>
  <si>
    <t>명칭은 original, short 두개를 넣자</t>
    <phoneticPr fontId="1" type="noConversion"/>
  </si>
  <si>
    <t>Compound (original)</t>
    <phoneticPr fontId="1" type="noConversion"/>
  </si>
  <si>
    <t>O</t>
    <phoneticPr fontId="1" type="noConversion"/>
  </si>
  <si>
    <t>CAS No.</t>
    <phoneticPr fontId="1" type="noConversion"/>
  </si>
  <si>
    <t>Molecular formula</t>
    <phoneticPr fontId="1" type="noConversion"/>
  </si>
  <si>
    <t>Molecular weight</t>
    <phoneticPr fontId="1" type="noConversion"/>
  </si>
  <si>
    <t>Log Kow</t>
  </si>
  <si>
    <t>Log Kow</t>
    <phoneticPr fontId="1" type="noConversion"/>
  </si>
  <si>
    <t>pKa1</t>
  </si>
  <si>
    <t>pKa1</t>
    <phoneticPr fontId="1" type="noConversion"/>
  </si>
  <si>
    <t>pKa2</t>
  </si>
  <si>
    <t>pKa2</t>
    <phoneticPr fontId="1" type="noConversion"/>
  </si>
  <si>
    <t>pKa3</t>
  </si>
  <si>
    <t>pKa3</t>
    <phoneticPr fontId="1" type="noConversion"/>
  </si>
  <si>
    <t>ref</t>
  </si>
  <si>
    <t>미량오염물질</t>
    <phoneticPr fontId="1" type="noConversion"/>
  </si>
  <si>
    <t>Classification</t>
    <phoneticPr fontId="1" type="noConversion"/>
  </si>
  <si>
    <t>CAS No.</t>
    <phoneticPr fontId="1" type="noConversion"/>
  </si>
  <si>
    <t>Molecular formula</t>
    <phoneticPr fontId="1" type="noConversion"/>
  </si>
  <si>
    <t>Mw</t>
    <phoneticPr fontId="1" type="noConversion"/>
  </si>
  <si>
    <t>Ref</t>
    <phoneticPr fontId="1" type="noConversion"/>
  </si>
  <si>
    <t>Solubility (g/L) at 25℃ in water</t>
    <phoneticPr fontId="1" type="noConversion"/>
  </si>
  <si>
    <t>375-85-9</t>
  </si>
  <si>
    <t>C7HF13O2</t>
  </si>
  <si>
    <t>US EPA; Estimation Program Interface (EPI) Suite. Ver. 4.11. Nov, 2012. Available from, as of Dec 15, 2015: http://www2.epa.gov/tsca-screening-tools</t>
    <phoneticPr fontId="1" type="noConversion"/>
  </si>
  <si>
    <t>335-93-3</t>
  </si>
  <si>
    <t>C8HF15O2</t>
  </si>
  <si>
    <t>Inoue Y et al: Arch Environ Contam Toxicol 62: 672-80 (2012)</t>
    <phoneticPr fontId="1" type="noConversion"/>
  </si>
  <si>
    <t>1763-23-1</t>
  </si>
  <si>
    <t>C8HF17O3S</t>
  </si>
  <si>
    <r>
      <t>US EPA; Estimation Program Interface (EPI) Suite. Ver. 4.1. Nov, 2012. Available from, as of Mar 23, 2016: </t>
    </r>
    <r>
      <rPr>
        <u/>
        <sz val="11"/>
        <color theme="10"/>
        <rFont val="맑은 고딕"/>
        <family val="3"/>
        <charset val="129"/>
        <scheme val="minor"/>
      </rPr>
      <t>http://www2.epa.gov/tsca-screening-tools/</t>
    </r>
  </si>
  <si>
    <t>&lt;1.0</t>
  </si>
  <si>
    <t>335-76-2</t>
  </si>
  <si>
    <t>C10HF19O2</t>
  </si>
  <si>
    <t>practically insoluble</t>
    <phoneticPr fontId="1" type="noConversion"/>
  </si>
  <si>
    <t>Human Metabolome Database (HMDB)</t>
  </si>
  <si>
    <t>307-24-4</t>
  </si>
  <si>
    <t>C6HF11O2</t>
  </si>
  <si>
    <t>ZHAO, Lixia, et al. Comparison of the sorption behaviors and mechanisms of perfluorosulfonates and perfluorocarboxylic acids on three kinds of clay minerals. Chemosphere, 2014, 114: 51-58.</t>
    <phoneticPr fontId="1" type="noConversion"/>
  </si>
  <si>
    <t>Perfluorobutanesulfonate (PFBS)</t>
    <phoneticPr fontId="1" type="noConversion"/>
  </si>
  <si>
    <t>375-73-5</t>
  </si>
  <si>
    <t>C4HF9O3S</t>
  </si>
  <si>
    <t>Predicted data is generated using the US Environmental Protection Agency’s EPISuite™</t>
    <phoneticPr fontId="1" type="noConversion"/>
  </si>
  <si>
    <t>355-46-4</t>
  </si>
  <si>
    <t>C6HF13O3S</t>
  </si>
  <si>
    <t>US EPA; Estimation Program Interface (EPI) Suite. Ver. 4.11. Nov, 2012. Available from, as of Oct 6, 2015: http://www.epa.gov/oppt/exposure/pubs/episuitedl.htm</t>
    <phoneticPr fontId="1" type="noConversion"/>
  </si>
  <si>
    <t>2706-90-3</t>
  </si>
  <si>
    <t>C5HF9O2</t>
  </si>
  <si>
    <t>Nitrosamines</t>
  </si>
  <si>
    <t>62-75-9</t>
  </si>
  <si>
    <t>C2H6N2O</t>
  </si>
  <si>
    <t>924-16-3</t>
  </si>
  <si>
    <t>C8H18N2O</t>
  </si>
  <si>
    <t>N-nitrosodiethylamine(NDEA)</t>
    <phoneticPr fontId="1" type="noConversion"/>
  </si>
  <si>
    <t>55-18-5</t>
  </si>
  <si>
    <t>C4H10N2O</t>
  </si>
  <si>
    <t>621-64-7</t>
  </si>
  <si>
    <t>C6H14N2O</t>
  </si>
  <si>
    <t>10595-95-6</t>
  </si>
  <si>
    <t>C3H8N2O</t>
  </si>
  <si>
    <t>59-89-2</t>
  </si>
  <si>
    <t>C4H8N2O2</t>
  </si>
  <si>
    <t>930-55-2</t>
  </si>
  <si>
    <t>benzotriazole</t>
  </si>
  <si>
    <t>95-14-7</t>
  </si>
  <si>
    <t>C6H5N3</t>
  </si>
  <si>
    <t>4-methyl-1H-benzotriazole</t>
    <phoneticPr fontId="1" type="noConversion"/>
  </si>
  <si>
    <t>antiseptic</t>
  </si>
  <si>
    <t>29878-31-7</t>
  </si>
  <si>
    <t>C7H7N3</t>
  </si>
  <si>
    <t>99-76-3</t>
  </si>
  <si>
    <t>C8H8O3</t>
  </si>
  <si>
    <t>2.50 (at 25°C)</t>
  </si>
  <si>
    <t>9001-05-02</t>
  </si>
  <si>
    <t>C9H10O3</t>
  </si>
  <si>
    <t>94-13-3</t>
  </si>
  <si>
    <t>C10H12O3</t>
  </si>
  <si>
    <t>0.5 (at 25°C)</t>
  </si>
  <si>
    <t>94-26-8</t>
  </si>
  <si>
    <t>C11H14O3</t>
  </si>
  <si>
    <t>0.207 (at 20°C)</t>
  </si>
  <si>
    <t>Food additives</t>
  </si>
  <si>
    <t>58-08-02</t>
  </si>
  <si>
    <t>C8H10N4O2</t>
  </si>
  <si>
    <t>882-09-7</t>
  </si>
  <si>
    <t>C10H11ClO3</t>
  </si>
  <si>
    <t>0.583 (at 20°C)</t>
  </si>
  <si>
    <t>25812-30-0</t>
  </si>
  <si>
    <t>C15H22O3</t>
  </si>
  <si>
    <t>134523-00-5</t>
  </si>
  <si>
    <t>C33H35FN2O5</t>
  </si>
  <si>
    <t>75330-75-5</t>
  </si>
  <si>
    <t>C24H36O5</t>
  </si>
  <si>
    <t>79902-63-9</t>
  </si>
  <si>
    <t>C25H38O5</t>
  </si>
  <si>
    <t>525-66-6</t>
  </si>
  <si>
    <t>C16H21NO2</t>
  </si>
  <si>
    <t>29122-68-7</t>
  </si>
  <si>
    <t>C14H22N2O3</t>
  </si>
  <si>
    <t>51384-51-1</t>
  </si>
  <si>
    <t>C15H25NO3</t>
  </si>
  <si>
    <t>15307-86-5</t>
  </si>
  <si>
    <t>C14H11Cl2NO2</t>
  </si>
  <si>
    <t>2.37 mg/L (at 25 °C)</t>
  </si>
  <si>
    <t>103-90-2</t>
  </si>
  <si>
    <t>C8H9NO2</t>
  </si>
  <si>
    <t>14000 mg/L (at 25 °C)</t>
  </si>
  <si>
    <t>298-46-4</t>
  </si>
  <si>
    <t>C15H12N2O</t>
  </si>
  <si>
    <t>18mg/L (at 25 °C)</t>
  </si>
  <si>
    <t>Antibiotics</t>
  </si>
  <si>
    <t>154-21-2</t>
  </si>
  <si>
    <t>C18H34N2O6S</t>
  </si>
  <si>
    <t>72-14-0</t>
  </si>
  <si>
    <t>C9H9N3O2S2</t>
  </si>
  <si>
    <t>738-70-5</t>
  </si>
  <si>
    <t>C14H18N4O3</t>
  </si>
  <si>
    <t>57-68-1</t>
  </si>
  <si>
    <t>C12H14N4O2S</t>
  </si>
  <si>
    <t>2.65 or 2.07</t>
  </si>
  <si>
    <t>7.65 or 7.49</t>
  </si>
  <si>
    <t>723-46-6</t>
  </si>
  <si>
    <t>C10H11N3O3S</t>
  </si>
  <si>
    <t>53-16-7</t>
  </si>
  <si>
    <t>C18H22O2</t>
  </si>
  <si>
    <t>50-27-1</t>
  </si>
  <si>
    <t>C18H24O3</t>
  </si>
  <si>
    <t>50-28-2</t>
  </si>
  <si>
    <t>C18H24O2</t>
  </si>
  <si>
    <t>57-63-6</t>
  </si>
  <si>
    <t>C20H24O2</t>
  </si>
  <si>
    <t>Yalkowsky, S. H., &amp; Dannenfelser, R. M. (1992). Aquasol database of aqueous solubility. College of Pharmacy, University of Arizona, Tucson, AZ, 189.</t>
    <phoneticPr fontId="1" type="noConversion"/>
  </si>
  <si>
    <t>Drug</t>
  </si>
  <si>
    <t>73334-07-3</t>
  </si>
  <si>
    <t>C18H24I3N3O8</t>
  </si>
  <si>
    <t>0.1g/L</t>
  </si>
  <si>
    <t>657-24-9</t>
  </si>
  <si>
    <t>C4H11N5</t>
  </si>
  <si>
    <t>1.06X10+3</t>
  </si>
  <si>
    <t>15687-27-1</t>
  </si>
  <si>
    <t>C13H18O2</t>
  </si>
  <si>
    <t>21mg/L (at 25°C)</t>
  </si>
  <si>
    <t>22204-53-1</t>
  </si>
  <si>
    <t>C14H14O3</t>
    <phoneticPr fontId="1" type="noConversion"/>
  </si>
  <si>
    <t>15.9 mg/L (at 25°C)</t>
  </si>
  <si>
    <t>66357-35-5</t>
  </si>
  <si>
    <t>C13H22N4O3S</t>
  </si>
  <si>
    <t>51481-61-9</t>
  </si>
  <si>
    <t>C10H16N6S</t>
  </si>
  <si>
    <t>5 (at 68°F)</t>
  </si>
  <si>
    <t>134-62-3</t>
  </si>
  <si>
    <t>C4H13N3</t>
  </si>
  <si>
    <t>1912-24-9</t>
  </si>
  <si>
    <t>C8H14ClN5</t>
  </si>
  <si>
    <t>Venlafaxine</t>
    <phoneticPr fontId="1" type="noConversion"/>
  </si>
  <si>
    <t>93413-69-5</t>
  </si>
  <si>
    <t>C17H27NO2</t>
  </si>
  <si>
    <t xml:space="preserve">Tetracycline </t>
  </si>
  <si>
    <t>60-54-8</t>
  </si>
  <si>
    <t>C22H24N2O8</t>
  </si>
  <si>
    <t xml:space="preserve">Chlorotetracycline </t>
  </si>
  <si>
    <t>57-6-52</t>
  </si>
  <si>
    <t>C22H23ClN2O8</t>
  </si>
  <si>
    <t>Hopkins, Z. R., &amp; Blaney, L. (2014). A novel approach to modeling the reaction kinetics of tetracycline antibiotics with aqueous ozone. Science of the Total Environment, 468, 337-344.</t>
  </si>
  <si>
    <t>Metalaxyl</t>
    <phoneticPr fontId="1" type="noConversion"/>
  </si>
  <si>
    <t>57837-19-1</t>
  </si>
  <si>
    <t>C15H21NO4</t>
  </si>
  <si>
    <t>8.4 (at 22°C)</t>
  </si>
  <si>
    <t>Clarithromycin</t>
    <phoneticPr fontId="1" type="noConversion"/>
  </si>
  <si>
    <t>81103-11-9</t>
  </si>
  <si>
    <t>C38H69NO13</t>
  </si>
  <si>
    <t>0.33mg/L</t>
  </si>
  <si>
    <t>Carbendazim</t>
    <phoneticPr fontId="1" type="noConversion"/>
  </si>
  <si>
    <t>10605-21-7</t>
  </si>
  <si>
    <t>C9H9N3O2</t>
  </si>
  <si>
    <t>8mg/L (at pH7 24°C)</t>
  </si>
  <si>
    <t>Perfluorononanoic acid (PFNA)</t>
    <phoneticPr fontId="1" type="noConversion"/>
  </si>
  <si>
    <t>PFC</t>
    <phoneticPr fontId="1" type="noConversion"/>
  </si>
  <si>
    <t>375-95-1</t>
    <phoneticPr fontId="1" type="noConversion"/>
  </si>
  <si>
    <t>C9HF17O2</t>
    <phoneticPr fontId="1" type="noConversion"/>
  </si>
  <si>
    <t>Perfluordodecanoate (PFDoA)</t>
    <phoneticPr fontId="1" type="noConversion"/>
  </si>
  <si>
    <t>56554-52-0</t>
    <phoneticPr fontId="1" type="noConversion"/>
  </si>
  <si>
    <t>C13H13F23O2</t>
    <phoneticPr fontId="1" type="noConversion"/>
  </si>
  <si>
    <t>UV filters</t>
    <phoneticPr fontId="0" type="noConversion"/>
  </si>
  <si>
    <t>94-46-2</t>
    <phoneticPr fontId="1" type="noConversion"/>
  </si>
  <si>
    <t>C12H16O2</t>
    <phoneticPr fontId="1" type="noConversion"/>
  </si>
  <si>
    <t>119-61-9</t>
  </si>
  <si>
    <t>C13H10O</t>
  </si>
  <si>
    <t>118-60-5</t>
    <phoneticPr fontId="1" type="noConversion"/>
  </si>
  <si>
    <t>C15H22O3</t>
    <phoneticPr fontId="1" type="noConversion"/>
  </si>
  <si>
    <t>118-56-9</t>
    <phoneticPr fontId="1" type="noConversion"/>
  </si>
  <si>
    <t>C16H22O3</t>
    <phoneticPr fontId="1" type="noConversion"/>
  </si>
  <si>
    <t>&lt;1000</t>
    <phoneticPr fontId="1" type="noConversion"/>
  </si>
  <si>
    <t>131-57-7</t>
    <phoneticPr fontId="1" type="noConversion"/>
  </si>
  <si>
    <t>C14H12O3</t>
    <phoneticPr fontId="1" type="noConversion"/>
  </si>
  <si>
    <t>36861-47-9</t>
    <phoneticPr fontId="1" type="noConversion"/>
  </si>
  <si>
    <t>C18H22O2</t>
    <phoneticPr fontId="1" type="noConversion"/>
  </si>
  <si>
    <t>103-41-3</t>
    <phoneticPr fontId="1" type="noConversion"/>
  </si>
  <si>
    <t>C16H14O2</t>
    <phoneticPr fontId="1" type="noConversion"/>
  </si>
  <si>
    <t>1순위(80종)</t>
    <phoneticPr fontId="1" type="noConversion"/>
  </si>
  <si>
    <t>구분</t>
  </si>
  <si>
    <t>물질명</t>
  </si>
  <si>
    <t>분자식</t>
    <phoneticPr fontId="1" type="noConversion"/>
  </si>
  <si>
    <t>분자량 (g/mol)</t>
    <phoneticPr fontId="1" type="noConversion"/>
  </si>
  <si>
    <t>분배계수               (Log Kow)</t>
    <phoneticPr fontId="1" type="noConversion"/>
  </si>
  <si>
    <t>물 용해도 (g/L) at 25°C</t>
    <phoneticPr fontId="1" type="noConversion"/>
  </si>
  <si>
    <r>
      <t>끓는점 (</t>
    </r>
    <r>
      <rPr>
        <b/>
        <sz val="11"/>
        <color theme="1"/>
        <rFont val="맑은 고딕"/>
        <family val="3"/>
        <charset val="129"/>
        <scheme val="minor"/>
      </rPr>
      <t>°C)</t>
    </r>
    <phoneticPr fontId="1" type="noConversion"/>
  </si>
  <si>
    <t>녹는점 (°C)</t>
    <phoneticPr fontId="1" type="noConversion"/>
  </si>
  <si>
    <t>밀도 (g/cm³)</t>
    <phoneticPr fontId="1" type="noConversion"/>
  </si>
  <si>
    <t>pKa</t>
    <phoneticPr fontId="1" type="noConversion"/>
  </si>
  <si>
    <t>출처</t>
    <phoneticPr fontId="1" type="noConversion"/>
  </si>
  <si>
    <t>Formula</t>
    <phoneticPr fontId="1" type="noConversion"/>
  </si>
  <si>
    <t>Molecular weight</t>
    <phoneticPr fontId="1" type="noConversion"/>
  </si>
  <si>
    <t>Partition coefficient              (Log Kow)</t>
    <phoneticPr fontId="1" type="noConversion"/>
  </si>
  <si>
    <t xml:space="preserve">Solubility in water (g/L) at 25°C  </t>
    <phoneticPr fontId="1" type="noConversion"/>
  </si>
  <si>
    <t>Boiling temperature (°C)</t>
    <phoneticPr fontId="1" type="noConversion"/>
  </si>
  <si>
    <t xml:space="preserve">Melting temperature          (°C) </t>
    <phoneticPr fontId="1" type="noConversion"/>
  </si>
  <si>
    <t>Density (g/cm³)</t>
    <phoneticPr fontId="1" type="noConversion"/>
  </si>
  <si>
    <t>Links</t>
    <phoneticPr fontId="1" type="noConversion"/>
  </si>
  <si>
    <t>냄새유발물질</t>
    <phoneticPr fontId="1" type="noConversion"/>
  </si>
  <si>
    <t>Heptanal</t>
    <phoneticPr fontId="1" type="noConversion"/>
  </si>
  <si>
    <t>111-71-7</t>
  </si>
  <si>
    <t>C7H14O</t>
    <phoneticPr fontId="1" type="noConversion"/>
  </si>
  <si>
    <t xml:space="preserve">−43.3 </t>
    <phoneticPr fontId="1" type="noConversion"/>
  </si>
  <si>
    <t xml:space="preserve">https://pubchem.ncbi.nlm.nih.gov/compound/Heptanal </t>
    <phoneticPr fontId="1" type="noConversion"/>
  </si>
  <si>
    <t>2,4,6-trichloroanisole</t>
    <phoneticPr fontId="1" type="noConversion"/>
  </si>
  <si>
    <t>87-40-1</t>
  </si>
  <si>
    <t>C7H5Cl3O</t>
  </si>
  <si>
    <t>0.01 (20°C)</t>
    <phoneticPr fontId="1" type="noConversion"/>
  </si>
  <si>
    <t>https://pubchem.ncbi.nlm.nih.gov/compound/6884</t>
  </si>
  <si>
    <t>Propanal(Propionaldehyde)</t>
    <phoneticPr fontId="1" type="noConversion"/>
  </si>
  <si>
    <t>123-38-6</t>
  </si>
  <si>
    <t>C3H6O</t>
  </si>
  <si>
    <t>306</t>
    <phoneticPr fontId="1" type="noConversion"/>
  </si>
  <si>
    <t>https://pubchem.ncbi.nlm.nih.gov/compound/527#section=Vapor-Pressure</t>
  </si>
  <si>
    <t>Dodecanal</t>
    <phoneticPr fontId="1" type="noConversion"/>
  </si>
  <si>
    <t>112-54-9</t>
  </si>
  <si>
    <t>C12H24O</t>
  </si>
  <si>
    <t>https://en.wikipedia.org/wiki/Dodecanal</t>
  </si>
  <si>
    <t>Acetaldehyde</t>
    <phoneticPr fontId="1" type="noConversion"/>
  </si>
  <si>
    <t>75-07-0</t>
  </si>
  <si>
    <t>C2H4O</t>
  </si>
  <si>
    <t>1000</t>
    <phoneticPr fontId="1" type="noConversion"/>
  </si>
  <si>
    <t>https://pubchem.ncbi.nlm.nih.gov/compound/177#section=Octanol-Water-Partition-Coefficient</t>
  </si>
  <si>
    <t>beta-cyclocitral</t>
    <phoneticPr fontId="1" type="noConversion"/>
  </si>
  <si>
    <t>432-25-7</t>
  </si>
  <si>
    <t>C10H16O</t>
  </si>
  <si>
    <t>0.086</t>
    <phoneticPr fontId="1" type="noConversion"/>
  </si>
  <si>
    <t>http://www.chemspider.com/Chemical-Structure.9511.html?rid=5877fc34-cb55-4748-a88e-996ce6d3db63</t>
  </si>
  <si>
    <t>소독부산물</t>
  </si>
  <si>
    <t>N-nitrosodimethylamine (NDMA)</t>
    <phoneticPr fontId="1" type="noConversion"/>
  </si>
  <si>
    <t>&lt;25</t>
    <phoneticPr fontId="1" type="noConversion"/>
  </si>
  <si>
    <t>https://pubchem.ncbi.nlm.nih.gov/compound/6124#section=Non-Human-Toxicity-Excerpts</t>
  </si>
  <si>
    <t>N-nitroso-di-n-butylamine (NDBA)</t>
    <phoneticPr fontId="1" type="noConversion"/>
  </si>
  <si>
    <t>https://pubchem.ncbi.nlm.nih.gov/compound/13542#section=Non-Human-Toxicity-Excerpts</t>
  </si>
  <si>
    <t>N-nitrosodiethylamine (NDEA)</t>
    <phoneticPr fontId="1" type="noConversion"/>
  </si>
  <si>
    <t>106</t>
    <phoneticPr fontId="1" type="noConversion"/>
  </si>
  <si>
    <t>https://pubchem.ncbi.nlm.nih.gov/compound/5921#section=Interactions</t>
  </si>
  <si>
    <t>N-nitrosodi-n-propylamine (NDPA)</t>
    <phoneticPr fontId="1" type="noConversion"/>
  </si>
  <si>
    <t>https://pubchem.ncbi.nlm.nih.gov/compound/12130#section=Toxicity-Summary</t>
  </si>
  <si>
    <t>N-nitrosomethylethylamine (NMEA)</t>
    <phoneticPr fontId="1" type="noConversion"/>
  </si>
  <si>
    <t>https://pubchem.ncbi.nlm.nih.gov/compound/25418#section=Vapor-Pressure</t>
  </si>
  <si>
    <t>N-nitrosomorpholine (NMOR)</t>
    <phoneticPr fontId="1" type="noConversion"/>
  </si>
  <si>
    <t>https://pubchem.ncbi.nlm.nih.gov/compound/6046#section=Kovats-Retention-Index</t>
  </si>
  <si>
    <t>N-nitrosopyrrolidine (NPYR)</t>
    <phoneticPr fontId="1" type="noConversion"/>
  </si>
  <si>
    <t>https://pubchem.ncbi.nlm.nih.gov/compound/13591#section=Structures</t>
  </si>
  <si>
    <t>N-Nitrosodiisopropylamine (NDIPA)</t>
    <phoneticPr fontId="1" type="noConversion"/>
  </si>
  <si>
    <t>601-77-4</t>
  </si>
  <si>
    <t>130.19 </t>
  </si>
  <si>
    <t>6.085</t>
    <phoneticPr fontId="1" type="noConversion"/>
  </si>
  <si>
    <t>http://www.chemspider.com/Chemical-Structure.11265.html</t>
  </si>
  <si>
    <t>내분비계장애물질</t>
  </si>
  <si>
    <t>Bisphenol A</t>
    <phoneticPr fontId="1" type="noConversion"/>
  </si>
  <si>
    <t>80-05-7</t>
  </si>
  <si>
    <t>C15H16O2</t>
  </si>
  <si>
    <t>0.12</t>
    <phoneticPr fontId="1" type="noConversion"/>
  </si>
  <si>
    <t>https://pubchem.ncbi.nlm.nih.gov/compound/6623#section=Octanol-Water-Partition-Coefficient</t>
  </si>
  <si>
    <t>Nonylphenol</t>
    <phoneticPr fontId="1" type="noConversion"/>
  </si>
  <si>
    <t>104-40-5</t>
  </si>
  <si>
    <t>C15H24O</t>
    <phoneticPr fontId="1" type="noConversion"/>
  </si>
  <si>
    <t>0.007</t>
    <phoneticPr fontId="1" type="noConversion"/>
  </si>
  <si>
    <t>https://pubchem.ncbi.nlm.nih.gov/compound/1752#section=Density</t>
  </si>
  <si>
    <t>Nonylphenol diethoxylate</t>
    <phoneticPr fontId="1" type="noConversion"/>
  </si>
  <si>
    <r>
      <t>N</t>
    </r>
    <r>
      <rPr>
        <sz val="11"/>
        <color theme="1"/>
        <rFont val="맑은 고딕"/>
        <family val="2"/>
        <scheme val="minor"/>
      </rPr>
      <t>/A</t>
    </r>
    <phoneticPr fontId="1" type="noConversion"/>
  </si>
  <si>
    <t>C19H32O3</t>
  </si>
  <si>
    <t>314.41 </t>
  </si>
  <si>
    <t>https://pubchem.ncbi.nlm.nih.gov/compound/71751161#section=Chemical-and-Physical-Properties</t>
  </si>
  <si>
    <t>Tetrabromobisphenol A</t>
    <phoneticPr fontId="1" type="noConversion"/>
  </si>
  <si>
    <t>79-94-7</t>
  </si>
  <si>
    <t>C15H12Br4O2</t>
  </si>
  <si>
    <t>0.148 mg/L</t>
    <phoneticPr fontId="1" type="noConversion"/>
  </si>
  <si>
    <t>https://pubchem.ncbi.nlm.nih.gov/compound/6618#section=Vapor-Pressure</t>
  </si>
  <si>
    <t>Octylphenol</t>
    <phoneticPr fontId="1" type="noConversion"/>
  </si>
  <si>
    <t>949-13-3</t>
  </si>
  <si>
    <t>C14H22O</t>
  </si>
  <si>
    <t>3.14 mg/L</t>
    <phoneticPr fontId="1" type="noConversion"/>
  </si>
  <si>
    <t>http://www.chemspider.com/Chemical-Structure.13106.html?rid=2dccf2db-27e0-4fbb-afc2-462bb3d604e4</t>
  </si>
  <si>
    <t>2,4-Dichlorophenol</t>
    <phoneticPr fontId="1" type="noConversion"/>
  </si>
  <si>
    <t>120-83-2</t>
  </si>
  <si>
    <t>C6H4Cl2O</t>
  </si>
  <si>
    <t>4.5 (20°C)</t>
    <phoneticPr fontId="1" type="noConversion"/>
  </si>
  <si>
    <t>https://pubchem.ncbi.nlm.nih.gov/compound/8449#section=Octanol-Water-Partition-Coefficient</t>
  </si>
  <si>
    <t>2,4,6-Trichlorophenol</t>
    <phoneticPr fontId="1" type="noConversion"/>
  </si>
  <si>
    <t>88-06-2</t>
  </si>
  <si>
    <t>C6H3Cl3O</t>
  </si>
  <si>
    <t>0.5</t>
    <phoneticPr fontId="1" type="noConversion"/>
  </si>
  <si>
    <t>https://pubchem.ncbi.nlm.nih.gov/compound/6914</t>
  </si>
  <si>
    <t>benzo(a)pyrene</t>
    <phoneticPr fontId="1" type="noConversion"/>
  </si>
  <si>
    <t>50-32-8</t>
  </si>
  <si>
    <t>C20H12</t>
  </si>
  <si>
    <r>
      <t>1.62^10</t>
    </r>
    <r>
      <rPr>
        <vertAlign val="superscript"/>
        <sz val="11"/>
        <color theme="1"/>
        <rFont val="맑은 고딕"/>
        <family val="3"/>
        <charset val="129"/>
        <scheme val="minor"/>
      </rPr>
      <t>-3</t>
    </r>
    <r>
      <rPr>
        <sz val="11"/>
        <color theme="1"/>
        <rFont val="맑은 고딕"/>
        <family val="3"/>
        <charset val="129"/>
        <scheme val="minor"/>
      </rPr>
      <t xml:space="preserve"> mg/L</t>
    </r>
    <phoneticPr fontId="1" type="noConversion"/>
  </si>
  <si>
    <t>https://pubchem.ncbi.nlm.nih.gov/compound/2336</t>
  </si>
  <si>
    <t>잔류의약물질</t>
  </si>
  <si>
    <t>Acetylsalicylic Acid</t>
    <phoneticPr fontId="1" type="noConversion"/>
  </si>
  <si>
    <t>50-78-2</t>
  </si>
  <si>
    <t>C9H8O4</t>
  </si>
  <si>
    <t>10</t>
    <phoneticPr fontId="1" type="noConversion"/>
  </si>
  <si>
    <t>https://pubchem.ncbi.nlm.nih.gov/compound/2244</t>
  </si>
  <si>
    <t>https://pubchem.ncbi.nlm.nih.gov/compound/5340</t>
  </si>
  <si>
    <t>https://pubchem.ncbi.nlm.nih.gov/compound/2249</t>
  </si>
  <si>
    <t>https://pubchem.ncbi.nlm.nih.gov/compound/2519</t>
  </si>
  <si>
    <t>298-46-4</t>
    <phoneticPr fontId="1" type="noConversion"/>
  </si>
  <si>
    <t>0.018</t>
    <phoneticPr fontId="1" type="noConversion"/>
  </si>
  <si>
    <t>https://pubchem.ncbi.nlm.nih.gov/compound/2554</t>
  </si>
  <si>
    <t>C38H69NO13</t>
    <phoneticPr fontId="1" type="noConversion"/>
  </si>
  <si>
    <t>0.33 mg/L</t>
  </si>
  <si>
    <t>https://pubchem.ncbi.nlm.nih.gov/compound/84029</t>
  </si>
  <si>
    <t>0.00237</t>
    <phoneticPr fontId="1" type="noConversion"/>
  </si>
  <si>
    <t>https://pubchem.ncbi.nlm.nih.gov/compound/3033</t>
  </si>
  <si>
    <t>Erythromycin</t>
    <phoneticPr fontId="1" type="noConversion"/>
  </si>
  <si>
    <t>114-07-8</t>
  </si>
  <si>
    <t>C37H67NO13</t>
  </si>
  <si>
    <t>733.9 </t>
  </si>
  <si>
    <t> 4.2 mg/L</t>
  </si>
  <si>
    <t>https://pubchem.ncbi.nlm.nih.gov/compound/12560</t>
  </si>
  <si>
    <t>https://pubchem.ncbi.nlm.nih.gov/compound/3672</t>
  </si>
  <si>
    <t>Iopromide</t>
    <phoneticPr fontId="1" type="noConversion"/>
  </si>
  <si>
    <t>https://pubchem.ncbi.nlm.nih.gov/compound/3736</t>
  </si>
  <si>
    <t>Iopamidol</t>
    <phoneticPr fontId="1" type="noConversion"/>
  </si>
  <si>
    <t>60166-93-0</t>
  </si>
  <si>
    <t>C17H22I3N3O8</t>
  </si>
  <si>
    <t>120 (20°C)</t>
    <phoneticPr fontId="1" type="noConversion"/>
  </si>
  <si>
    <t>https://pubchem.ncbi.nlm.nih.gov/compound/65492</t>
  </si>
  <si>
    <t>Mefenamic acid</t>
    <phoneticPr fontId="1" type="noConversion"/>
  </si>
  <si>
    <t>61-68-7</t>
  </si>
  <si>
    <t>C15H15NO2</t>
  </si>
  <si>
    <t>1.37 mg/L</t>
    <phoneticPr fontId="1" type="noConversion"/>
  </si>
  <si>
    <t>https://pubchem.ncbi.nlm.nih.gov/compound/4044</t>
  </si>
  <si>
    <t>https://pubchem.ncbi.nlm.nih.gov/compound/4171</t>
  </si>
  <si>
    <t>https://pubchem.ncbi.nlm.nih.gov/compound/156391</t>
  </si>
  <si>
    <t>Oseltamivir</t>
    <phoneticPr fontId="1" type="noConversion"/>
  </si>
  <si>
    <t>196618-13-0</t>
  </si>
  <si>
    <t>C16H28N2O4</t>
  </si>
  <si>
    <t>1.6</t>
    <phoneticPr fontId="1" type="noConversion"/>
  </si>
  <si>
    <t>https://pubchem.ncbi.nlm.nih.gov/compound/65028</t>
  </si>
  <si>
    <t>https://pubchem.ncbi.nlm.nih.gov/compound/5327</t>
  </si>
  <si>
    <t>https://pubchem.ncbi.nlm.nih.gov/compound/5329</t>
  </si>
  <si>
    <t>https://pubchem.ncbi.nlm.nih.gov/compound/5578</t>
  </si>
  <si>
    <t>1,7-dimethylxanthine</t>
    <phoneticPr fontId="1" type="noConversion"/>
  </si>
  <si>
    <t>611-59-6</t>
  </si>
  <si>
    <t>C7H8N4O2</t>
  </si>
  <si>
    <t>27 mg/L</t>
    <phoneticPr fontId="1" type="noConversion"/>
  </si>
  <si>
    <t>https://pubchem.ncbi.nlm.nih.gov/compound/4687</t>
  </si>
  <si>
    <t>https://pubchem.ncbi.nlm.nih.gov/compound/1983</t>
  </si>
  <si>
    <t>Amoxicillin</t>
    <phoneticPr fontId="1" type="noConversion"/>
  </si>
  <si>
    <t>26787-78-0</t>
  </si>
  <si>
    <t>C16H19N3O5S</t>
  </si>
  <si>
    <t>3.43</t>
    <phoneticPr fontId="1" type="noConversion"/>
  </si>
  <si>
    <t>https://pubchem.ncbi.nlm.nih.gov/compound/33613</t>
  </si>
  <si>
    <t>Cefaclor</t>
    <phoneticPr fontId="1" type="noConversion"/>
  </si>
  <si>
    <t>53994-73-3</t>
  </si>
  <si>
    <t>C15H14ClN3O4S</t>
  </si>
  <si>
    <t>https://pubchem.ncbi.nlm.nih.gov/compound/51039</t>
  </si>
  <si>
    <t>Cefadroxil</t>
    <phoneticPr fontId="1" type="noConversion"/>
  </si>
  <si>
    <t>50370-12-2</t>
  </si>
  <si>
    <t>C16H17N3O5S</t>
  </si>
  <si>
    <t>1.11</t>
    <phoneticPr fontId="1" type="noConversion"/>
  </si>
  <si>
    <t>https://pubchem.ncbi.nlm.nih.gov/compound/47965</t>
  </si>
  <si>
    <t>Cefradine</t>
    <phoneticPr fontId="1" type="noConversion"/>
  </si>
  <si>
    <t>38821-53-3</t>
  </si>
  <si>
    <t>C16H19N3O4S</t>
  </si>
  <si>
    <t>21.3</t>
    <phoneticPr fontId="1" type="noConversion"/>
  </si>
  <si>
    <t>https://pubchem.ncbi.nlm.nih.gov/compound/38103</t>
  </si>
  <si>
    <t>Cephalexin</t>
    <phoneticPr fontId="1" type="noConversion"/>
  </si>
  <si>
    <t>15686-71-2</t>
  </si>
  <si>
    <t>C16H17N3O4S</t>
  </si>
  <si>
    <t>https://pubchem.ncbi.nlm.nih.gov/compound/27447</t>
  </si>
  <si>
    <t>Chlortetracycline</t>
    <phoneticPr fontId="1" type="noConversion"/>
  </si>
  <si>
    <t>57-62-5</t>
  </si>
  <si>
    <t>https://pubchem.ncbi.nlm.nih.gov/compound/54675777</t>
  </si>
  <si>
    <t>Ciprofloxacin</t>
    <phoneticPr fontId="1" type="noConversion"/>
  </si>
  <si>
    <t>85721-33-1</t>
  </si>
  <si>
    <t>C17H18FN3O3</t>
  </si>
  <si>
    <t>36</t>
    <phoneticPr fontId="1" type="noConversion"/>
  </si>
  <si>
    <t>https://pubchem.ncbi.nlm.nih.gov/compound/2764</t>
  </si>
  <si>
    <t>Diltiazem</t>
    <phoneticPr fontId="1" type="noConversion"/>
  </si>
  <si>
    <t>42399-41-7</t>
  </si>
  <si>
    <t>C22H26N2O4S</t>
  </si>
  <si>
    <t>0.465</t>
    <phoneticPr fontId="1" type="noConversion"/>
  </si>
  <si>
    <t>https://pubchem.ncbi.nlm.nih.gov/compound/39186</t>
  </si>
  <si>
    <t>Doxycycline</t>
    <phoneticPr fontId="1" type="noConversion"/>
  </si>
  <si>
    <t>564-25-0</t>
  </si>
  <si>
    <t>50</t>
    <phoneticPr fontId="1" type="noConversion"/>
  </si>
  <si>
    <t>https://pubchem.ncbi.nlm.nih.gov/compound/54671203</t>
  </si>
  <si>
    <t>Fenbendazole</t>
    <phoneticPr fontId="1" type="noConversion"/>
  </si>
  <si>
    <t>43210-67-9</t>
  </si>
  <si>
    <t>C15H13N3O2S</t>
  </si>
  <si>
    <t>0.9 mg/L</t>
    <phoneticPr fontId="1" type="noConversion"/>
  </si>
  <si>
    <t>https://pubchem.ncbi.nlm.nih.gov/compound/3334</t>
  </si>
  <si>
    <t>Florfenicol</t>
    <phoneticPr fontId="1" type="noConversion"/>
  </si>
  <si>
    <t>73231-34-2</t>
  </si>
  <si>
    <t>C12H14Cl2FNO4S</t>
  </si>
  <si>
    <t>5.936</t>
    <phoneticPr fontId="1" type="noConversion"/>
  </si>
  <si>
    <t>http://www.chemspider.com/Chemical-Structure.102776.html?rid=39bcfd47-9ca9-4f24-b05c-6f035776effd&amp;page_num=0</t>
  </si>
  <si>
    <t>https://pubchem.ncbi.nlm.nih.gov/compound/3000540</t>
  </si>
  <si>
    <t>Meclocycline</t>
    <phoneticPr fontId="1" type="noConversion"/>
  </si>
  <si>
    <t>2013-58-3</t>
  </si>
  <si>
    <t>C22H21ClN2O8</t>
  </si>
  <si>
    <t>0.782</t>
    <phoneticPr fontId="1" type="noConversion"/>
  </si>
  <si>
    <t>http://www.chemspider.com/Chemical-Structure.16735890.html?rid=b6b617d7-6d10-4410-8efb-220b2c7dbdde</t>
  </si>
  <si>
    <t>Pefloxacin</t>
    <phoneticPr fontId="1" type="noConversion"/>
  </si>
  <si>
    <t>70458-92-3</t>
  </si>
  <si>
    <t>C17H20FN3O3</t>
  </si>
  <si>
    <t>11.4</t>
    <phoneticPr fontId="1" type="noConversion"/>
  </si>
  <si>
    <t>https://pubchem.ncbi.nlm.nih.gov/compound/51081</t>
  </si>
  <si>
    <t>https://pubchem.ncbi.nlm.nih.gov/compound/4946</t>
  </si>
  <si>
    <t>https://pubchem.ncbi.nlm.nih.gov/compound/3001055</t>
  </si>
  <si>
    <t>잔류성유기오염물질</t>
  </si>
  <si>
    <t>Perfluorooctanesulfonic acid (PFOS)</t>
    <phoneticPr fontId="1" type="noConversion"/>
  </si>
  <si>
    <t>0.0032 mg/L</t>
    <phoneticPr fontId="1" type="noConversion"/>
  </si>
  <si>
    <t>https://pubchem.ncbi.nlm.nih.gov/compound/74483</t>
  </si>
  <si>
    <t>Perfluorooctanoic acid (PFOA)</t>
    <phoneticPr fontId="1" type="noConversion"/>
  </si>
  <si>
    <t>https://pubchem.ncbi.nlm.nih.gov/compound/9554</t>
  </si>
  <si>
    <t>Perfluorohexanesulfonic acid (PFHxS)</t>
    <phoneticPr fontId="1" type="noConversion"/>
  </si>
  <si>
    <t>https://pubchem.ncbi.nlm.nih.gov/compound/67734</t>
  </si>
  <si>
    <t>https://pubchem.ncbi.nlm.nih.gov/compound/9555</t>
  </si>
  <si>
    <t>https://pubchem.ncbi.nlm.nih.gov/compound/67818</t>
  </si>
  <si>
    <t>https://pubchem.ncbi.nlm.nih.gov/compound/67542</t>
  </si>
  <si>
    <t>375-95-1</t>
  </si>
  <si>
    <t>C9HF17O2</t>
  </si>
  <si>
    <r>
      <t>6.25^10</t>
    </r>
    <r>
      <rPr>
        <vertAlign val="superscript"/>
        <sz val="12"/>
        <color rgb="FF212121"/>
        <rFont val="Segoe UI"/>
        <family val="2"/>
      </rPr>
      <t>-2</t>
    </r>
    <r>
      <rPr>
        <sz val="12"/>
        <color rgb="FF212121"/>
        <rFont val="Segoe UI"/>
        <family val="2"/>
      </rPr>
      <t xml:space="preserve"> mg/L </t>
    </r>
    <phoneticPr fontId="1" type="noConversion"/>
  </si>
  <si>
    <t>https://pubchem.ncbi.nlm.nih.gov/compound/67821</t>
  </si>
  <si>
    <t>Perfluoropentanoic acid (PFPA)</t>
    <phoneticPr fontId="1" type="noConversion"/>
  </si>
  <si>
    <t>http://www.chemspider.com/Chemical-Structure.68426.html?rid=7b90de81-6627-48f3-be3d-022c25206d63</t>
  </si>
  <si>
    <t>Perfluorbutylsulfonat (PFBS)</t>
    <phoneticPr fontId="1" type="noConversion"/>
  </si>
  <si>
    <t>375-73-5</t>
    <phoneticPr fontId="1" type="noConversion"/>
  </si>
  <si>
    <t>0.344</t>
    <phoneticPr fontId="1" type="noConversion"/>
  </si>
  <si>
    <t>https://pubchem.ncbi.nlm.nih.gov/compound/Perfluorobutanesulfonic-acid</t>
  </si>
  <si>
    <t xml:space="preserve">Perfluordecylsulfonat (PFDS) </t>
    <phoneticPr fontId="1" type="noConversion"/>
  </si>
  <si>
    <t>Perfluordodecanoat (PFDoA)</t>
    <phoneticPr fontId="1" type="noConversion"/>
  </si>
  <si>
    <t>Perfluoroctylsulfonsäureamid (PFOSA)</t>
    <phoneticPr fontId="1" type="noConversion"/>
  </si>
  <si>
    <t>754-91-6</t>
  </si>
  <si>
    <t>C8H2F17NO2S</t>
  </si>
  <si>
    <r>
      <t>8.04^10</t>
    </r>
    <r>
      <rPr>
        <vertAlign val="superscript"/>
        <sz val="12"/>
        <color rgb="FF212121"/>
        <rFont val="Segoe UI"/>
        <family val="2"/>
      </rPr>
      <t>-3</t>
    </r>
    <r>
      <rPr>
        <sz val="12"/>
        <color rgb="FF212121"/>
        <rFont val="Segoe UI"/>
        <family val="2"/>
      </rPr>
      <t xml:space="preserve"> mg/L</t>
    </r>
    <phoneticPr fontId="1" type="noConversion"/>
  </si>
  <si>
    <t>http://www.chemspider.com/Chemical-Structure.62984.html?rid=d4d65216-6b7b-424c-8ef9-9aa2263dd460</t>
  </si>
  <si>
    <t xml:space="preserve">1H,1H,2H,2H-Per-fluoroctylsulfonat (H4PFOS) </t>
    <phoneticPr fontId="1" type="noConversion"/>
  </si>
  <si>
    <t>27619-97-2</t>
  </si>
  <si>
    <t>C8H5F13O3S</t>
  </si>
  <si>
    <t>1.06 mg/L</t>
    <phoneticPr fontId="1" type="noConversion"/>
  </si>
  <si>
    <t>http://www.chemspider.com/Chemical-Structure.106865.html?rid=06136927-0b0a-4bf1-9726-71b473f7a30d&amp;page_num=0</t>
  </si>
  <si>
    <t>Perfluortetradecanoat (PFTA)</t>
    <phoneticPr fontId="1" type="noConversion"/>
  </si>
  <si>
    <t>376-06-7</t>
    <phoneticPr fontId="1" type="noConversion"/>
  </si>
  <si>
    <t>C14HF27O2</t>
  </si>
  <si>
    <t>http://www.chemspider.com/Chemical-Structure.61139.html?rid=d49f2b49-82d1-4fd7-83f4-5af4522518d2</t>
  </si>
  <si>
    <t xml:space="preserve">Perfluorundecanoat (PFUnA) </t>
    <phoneticPr fontId="1" type="noConversion"/>
  </si>
  <si>
    <t>2058-94-8</t>
    <phoneticPr fontId="1" type="noConversion"/>
  </si>
  <si>
    <t>C11HF21O2</t>
  </si>
  <si>
    <t>http://www.chemspider.com/Chemical-Structure.69649.html?rid=3535d185-9d11-48ab-977d-3dbebc298afe</t>
  </si>
  <si>
    <t>Microcystin-LR</t>
    <phoneticPr fontId="1" type="noConversion"/>
  </si>
  <si>
    <t>101043-37-2</t>
    <phoneticPr fontId="1" type="noConversion"/>
  </si>
  <si>
    <t>C49H74N10O12</t>
  </si>
  <si>
    <t>https://pubchem.ncbi.nlm.nih.gov/compound/445434</t>
  </si>
  <si>
    <t>Anatoxin</t>
    <phoneticPr fontId="1" type="noConversion"/>
  </si>
  <si>
    <t>64285-06-9</t>
  </si>
  <si>
    <t>C10H15NO</t>
  </si>
  <si>
    <t>72</t>
    <phoneticPr fontId="1" type="noConversion"/>
  </si>
  <si>
    <t>https://pubchem.ncbi.nlm.nih.gov/compound/3034748</t>
  </si>
  <si>
    <t>Nodularin</t>
    <phoneticPr fontId="1" type="noConversion"/>
  </si>
  <si>
    <t>118399-22-7</t>
    <phoneticPr fontId="1" type="noConversion"/>
  </si>
  <si>
    <t>C41H60N8O10</t>
  </si>
  <si>
    <t>https://pubchem.ncbi.nlm.nih.gov/compound/14217092</t>
  </si>
  <si>
    <t>금속 및 무기물</t>
  </si>
  <si>
    <t>7440-02-0</t>
  </si>
  <si>
    <t>Ni</t>
    <phoneticPr fontId="1" type="noConversion"/>
  </si>
  <si>
    <t>insoluble</t>
    <phoneticPr fontId="1" type="noConversion"/>
  </si>
  <si>
    <t>https://pubchem.ncbi.nlm.nih.gov/compound/935</t>
  </si>
  <si>
    <t>7440-22-4</t>
  </si>
  <si>
    <t>Ag</t>
    <phoneticPr fontId="1" type="noConversion"/>
  </si>
  <si>
    <t>https://pubchem.ncbi.nlm.nih.gov/compound/23954</t>
  </si>
  <si>
    <t>Thallium(Tl)</t>
    <phoneticPr fontId="1" type="noConversion"/>
  </si>
  <si>
    <t>7440-28-0</t>
  </si>
  <si>
    <t>Tl</t>
    <phoneticPr fontId="1" type="noConversion"/>
  </si>
  <si>
    <t>https://pubchem.ncbi.nlm.nih.gov/compound/5359464</t>
  </si>
  <si>
    <t>Perchlorate</t>
    <phoneticPr fontId="1" type="noConversion"/>
  </si>
  <si>
    <t>14797-73-0</t>
    <phoneticPr fontId="1" type="noConversion"/>
  </si>
  <si>
    <t>ClO4-</t>
    <phoneticPr fontId="1" type="noConversion"/>
  </si>
  <si>
    <t>http://www.chemspider.com/Chemical-Structure.109953.html?rid=37634cbe-e8c8-49ca-8412-9ca33695588c</t>
  </si>
  <si>
    <t>2순위(64종)</t>
    <phoneticPr fontId="1" type="noConversion"/>
  </si>
  <si>
    <t>냄새유발물질</t>
  </si>
  <si>
    <t>Geosmin</t>
    <phoneticPr fontId="1" type="noConversion"/>
  </si>
  <si>
    <t>19700-21-1</t>
    <phoneticPr fontId="1" type="noConversion"/>
  </si>
  <si>
    <t>C12H22O</t>
  </si>
  <si>
    <t>0.1567</t>
    <phoneticPr fontId="1" type="noConversion"/>
  </si>
  <si>
    <t>http://www.chemspider.com/Chemical-Structure.27642.html?rid=164ec1b4-eda9-4d5d-bb97-63c0506162a9&amp;page_num=0</t>
  </si>
  <si>
    <t>2-MIB</t>
    <phoneticPr fontId="1" type="noConversion"/>
  </si>
  <si>
    <t>2371-42-8</t>
    <phoneticPr fontId="1" type="noConversion"/>
  </si>
  <si>
    <t>C11H20O</t>
  </si>
  <si>
    <t>0.305</t>
    <phoneticPr fontId="1" type="noConversion"/>
  </si>
  <si>
    <t>http://www.chemspider.com/Chemical-Structure.9237955.html?rid=4b0ba672-f539-458a-96e5-8bee1abfe687</t>
  </si>
  <si>
    <t>Chlorite</t>
    <phoneticPr fontId="1" type="noConversion"/>
  </si>
  <si>
    <t>14998-27-7</t>
    <phoneticPr fontId="1" type="noConversion"/>
  </si>
  <si>
    <t>ClO2-</t>
  </si>
  <si>
    <t>http://www.chemspider.com/Chemical-Structure.170734.html?rid=14302683-807b-473d-b98f-6d3646128504</t>
  </si>
  <si>
    <t>Chlorate</t>
    <phoneticPr fontId="1" type="noConversion"/>
  </si>
  <si>
    <t>14866-68-3</t>
    <phoneticPr fontId="1" type="noConversion"/>
  </si>
  <si>
    <t>ClO3-</t>
  </si>
  <si>
    <t>http://www.chemspider.com/Chemical-Structure.18513.html?rid=790893ce-8c87-40c5-9ed6-507af9cfb1d8</t>
  </si>
  <si>
    <t>Di(2-ethylhexyl)adipate (DEHA)</t>
    <phoneticPr fontId="1" type="noConversion"/>
  </si>
  <si>
    <t>103-23-1</t>
  </si>
  <si>
    <t>C22H42O4</t>
    <phoneticPr fontId="1" type="noConversion"/>
  </si>
  <si>
    <t>0.78 mg/L</t>
    <phoneticPr fontId="1" type="noConversion"/>
  </si>
  <si>
    <t>https://pubchem.ncbi.nlm.nih.gov/compound/7641</t>
  </si>
  <si>
    <t>Di(2-ethylhexyl)phthalate (DEHP)</t>
    <phoneticPr fontId="1" type="noConversion"/>
  </si>
  <si>
    <t>117-81-7</t>
  </si>
  <si>
    <t>C24H38O4</t>
  </si>
  <si>
    <t>0.27 mg/L</t>
    <phoneticPr fontId="1" type="noConversion"/>
  </si>
  <si>
    <t>https://pubchem.ncbi.nlm.nih.gov/compound/8343</t>
  </si>
  <si>
    <t>Vancomycin</t>
    <phoneticPr fontId="1" type="noConversion"/>
  </si>
  <si>
    <t>1404-90-6</t>
    <phoneticPr fontId="1" type="noConversion"/>
  </si>
  <si>
    <t>C66H75Cl2N9O24</t>
  </si>
  <si>
    <t>0.225</t>
    <phoneticPr fontId="1" type="noConversion"/>
  </si>
  <si>
    <t>https://pubchem.ncbi.nlm.nih.gov/compound/14969</t>
  </si>
  <si>
    <t>51481-61-9</t>
    <phoneticPr fontId="1" type="noConversion"/>
  </si>
  <si>
    <t>5 (20°C)</t>
    <phoneticPr fontId="1" type="noConversion"/>
  </si>
  <si>
    <t>https://pubchem.ncbi.nlm.nih.gov/compound/2756</t>
  </si>
  <si>
    <t>Tamiflu</t>
    <phoneticPr fontId="1" type="noConversion"/>
  </si>
  <si>
    <t>204255-11-8</t>
  </si>
  <si>
    <t>C16H31N2O8P</t>
  </si>
  <si>
    <t>https://pubchem.ncbi.nlm.nih.gov/compound/78000</t>
  </si>
  <si>
    <t>Chloral hydrate</t>
    <phoneticPr fontId="1" type="noConversion"/>
  </si>
  <si>
    <t>302-17-0</t>
  </si>
  <si>
    <t>C2H3Cl3O2</t>
  </si>
  <si>
    <t>793</t>
    <phoneticPr fontId="1" type="noConversion"/>
  </si>
  <si>
    <t>https://pubchem.ncbi.nlm.nih.gov/compound/2707</t>
  </si>
  <si>
    <t>2,4-D</t>
    <phoneticPr fontId="1" type="noConversion"/>
  </si>
  <si>
    <t>94-75-7</t>
  </si>
  <si>
    <t>C8H6Cl2O3</t>
  </si>
  <si>
    <t>0.677</t>
    <phoneticPr fontId="1" type="noConversion"/>
  </si>
  <si>
    <t>https://pubchem.ncbi.nlm.nih.gov/compound/1486</t>
  </si>
  <si>
    <t>Ethylenedibromide (EDB)</t>
    <phoneticPr fontId="1" type="noConversion"/>
  </si>
  <si>
    <t>106-93-4</t>
  </si>
  <si>
    <t>C2H4Br2</t>
  </si>
  <si>
    <t>3.91</t>
    <phoneticPr fontId="1" type="noConversion"/>
  </si>
  <si>
    <t>https://pubchem.ncbi.nlm.nih.gov/compound/7839</t>
  </si>
  <si>
    <t>Isoproturon</t>
    <phoneticPr fontId="1" type="noConversion"/>
  </si>
  <si>
    <t>34123-59-6</t>
  </si>
  <si>
    <t>C12H18N2O</t>
  </si>
  <si>
    <t>0.065</t>
    <phoneticPr fontId="1" type="noConversion"/>
  </si>
  <si>
    <t>https://pubchem.ncbi.nlm.nih.gov/compound/36679</t>
  </si>
  <si>
    <t>Simazine</t>
    <phoneticPr fontId="1" type="noConversion"/>
  </si>
  <si>
    <t>122-34-9</t>
  </si>
  <si>
    <t>C7H12ClN5</t>
  </si>
  <si>
    <t>0.003</t>
    <phoneticPr fontId="1" type="noConversion"/>
  </si>
  <si>
    <t>https://pubchem.ncbi.nlm.nih.gov/compound/5216</t>
  </si>
  <si>
    <t>Trifluralin</t>
    <phoneticPr fontId="1" type="noConversion"/>
  </si>
  <si>
    <t>1582-09-8</t>
  </si>
  <si>
    <t>C13H16F3N3O4</t>
  </si>
  <si>
    <t>0.221 mg/L</t>
  </si>
  <si>
    <t>https://pubchem.ncbi.nlm.nih.gov/compound/5569</t>
  </si>
  <si>
    <t>Alachlor</t>
    <phoneticPr fontId="1" type="noConversion"/>
  </si>
  <si>
    <t>15972-60-8</t>
  </si>
  <si>
    <t>C14H20ClNO2</t>
  </si>
  <si>
    <t>0.24</t>
    <phoneticPr fontId="1" type="noConversion"/>
  </si>
  <si>
    <t>https://pubchem.ncbi.nlm.nih.gov/compound/2078</t>
  </si>
  <si>
    <t xml:space="preserve">Aldicarb </t>
    <phoneticPr fontId="1" type="noConversion"/>
  </si>
  <si>
    <t>116-06-3</t>
  </si>
  <si>
    <t>C7H14N2O2S</t>
  </si>
  <si>
    <t>0.6</t>
    <phoneticPr fontId="1" type="noConversion"/>
  </si>
  <si>
    <t>https://pubchem.ncbi.nlm.nih.gov/compound/9570071</t>
  </si>
  <si>
    <t>Aldrin</t>
    <phoneticPr fontId="1" type="noConversion"/>
  </si>
  <si>
    <t>309-00-2</t>
  </si>
  <si>
    <t>C12H8Cl6</t>
  </si>
  <si>
    <t>0.17</t>
    <phoneticPr fontId="1" type="noConversion"/>
  </si>
  <si>
    <t>https://pubchem.ncbi.nlm.nih.gov/compound/12310947</t>
  </si>
  <si>
    <t>1912-24-9</t>
    <phoneticPr fontId="1" type="noConversion"/>
  </si>
  <si>
    <t>0.033</t>
    <phoneticPr fontId="1" type="noConversion"/>
  </si>
  <si>
    <t>https://pubchem.ncbi.nlm.nih.gov/compound/2256</t>
  </si>
  <si>
    <t>Chlorpyrifos</t>
    <phoneticPr fontId="1" type="noConversion"/>
  </si>
  <si>
    <t>2921-88-2</t>
  </si>
  <si>
    <t>C9H11Cl3NO3PS</t>
  </si>
  <si>
    <t>1.4 mg/L</t>
  </si>
  <si>
    <t>https://pubchem.ncbi.nlm.nih.gov/compound/2730</t>
  </si>
  <si>
    <t>Dieldrin</t>
    <phoneticPr fontId="1" type="noConversion"/>
  </si>
  <si>
    <t>60-57-1</t>
  </si>
  <si>
    <t>C12H8Cl6O</t>
  </si>
  <si>
    <t>0.195 mg/L</t>
    <phoneticPr fontId="1" type="noConversion"/>
  </si>
  <si>
    <t>https://pubchem.ncbi.nlm.nih.gov/compound/969491</t>
  </si>
  <si>
    <t>Dimethoate</t>
    <phoneticPr fontId="1" type="noConversion"/>
  </si>
  <si>
    <t>60-51-5</t>
  </si>
  <si>
    <t>C5H12NO3PS2</t>
  </si>
  <si>
    <t>25</t>
    <phoneticPr fontId="1" type="noConversion"/>
  </si>
  <si>
    <t>https://pubchem.ncbi.nlm.nih.gov/compound/3082</t>
  </si>
  <si>
    <t>Dinoseb</t>
    <phoneticPr fontId="1" type="noConversion"/>
  </si>
  <si>
    <t>88-85-7</t>
  </si>
  <si>
    <t>C10H12N2O5</t>
  </si>
  <si>
    <t>0.052</t>
    <phoneticPr fontId="1" type="noConversion"/>
  </si>
  <si>
    <t>https://pubchem.ncbi.nlm.nih.gov/compound/6950</t>
  </si>
  <si>
    <t>Endrin</t>
    <phoneticPr fontId="1" type="noConversion"/>
  </si>
  <si>
    <t>128-10-9</t>
  </si>
  <si>
    <t>380.9 </t>
  </si>
  <si>
    <t>https://pubchem.ncbi.nlm.nih.gov/compound/3048</t>
  </si>
  <si>
    <t>Heptachlor</t>
    <phoneticPr fontId="1" type="noConversion"/>
  </si>
  <si>
    <t>76-44-8</t>
  </si>
  <si>
    <t>C10H5Cl7</t>
  </si>
  <si>
    <t>0.18 mg/L</t>
    <phoneticPr fontId="1" type="noConversion"/>
  </si>
  <si>
    <t>https://pubchem.ncbi.nlm.nih.gov/compound/3589</t>
  </si>
  <si>
    <t>Heptachlor epoxide</t>
    <phoneticPr fontId="1" type="noConversion"/>
  </si>
  <si>
    <t>1024-57-3</t>
  </si>
  <si>
    <t>C10H5Cl7O</t>
  </si>
  <si>
    <t>0.35 mg/L</t>
    <phoneticPr fontId="1" type="noConversion"/>
  </si>
  <si>
    <t>https://pubchem.ncbi.nlm.nih.gov/compound/13930</t>
  </si>
  <si>
    <t>MCPA</t>
    <phoneticPr fontId="1" type="noConversion"/>
  </si>
  <si>
    <t>94-74-6</t>
  </si>
  <si>
    <t>C9H9ClO3</t>
  </si>
  <si>
    <t>0.63</t>
    <phoneticPr fontId="1" type="noConversion"/>
  </si>
  <si>
    <t>https://pubchem.ncbi.nlm.nih.gov/compound/7204</t>
  </si>
  <si>
    <t>Mecoprop (MCPP)</t>
    <phoneticPr fontId="1" type="noConversion"/>
  </si>
  <si>
    <t>93-65-2</t>
  </si>
  <si>
    <t>0.88</t>
    <phoneticPr fontId="1" type="noConversion"/>
  </si>
  <si>
    <t>https://pubchem.ncbi.nlm.nih.gov/compound/7153</t>
  </si>
  <si>
    <t>Carbofuran</t>
    <phoneticPr fontId="1" type="noConversion"/>
  </si>
  <si>
    <t>1563-66-2</t>
  </si>
  <si>
    <t>C12H15NO3</t>
  </si>
  <si>
    <t>221.25 </t>
  </si>
  <si>
    <t>0.351</t>
    <phoneticPr fontId="1" type="noConversion"/>
  </si>
  <si>
    <t>https://pubchem.ncbi.nlm.nih.gov/compound/2566</t>
  </si>
  <si>
    <t>Dalapon</t>
    <phoneticPr fontId="1" type="noConversion"/>
  </si>
  <si>
    <t>75-99-0</t>
  </si>
  <si>
    <t>C3H4Cl2O2</t>
  </si>
  <si>
    <t>502</t>
    <phoneticPr fontId="1" type="noConversion"/>
  </si>
  <si>
    <t>https://pubchem.ncbi.nlm.nih.gov/compound/6418</t>
  </si>
  <si>
    <t>Endothall</t>
    <phoneticPr fontId="1" type="noConversion"/>
  </si>
  <si>
    <t>28874-46-6</t>
  </si>
  <si>
    <t>C8H10O5</t>
  </si>
  <si>
    <t>100 (20°C)</t>
    <phoneticPr fontId="1" type="noConversion"/>
  </si>
  <si>
    <t>https://pubchem.ncbi.nlm.nih.gov/compound/3225</t>
  </si>
  <si>
    <t>Epichlorohydrin</t>
    <phoneticPr fontId="1" type="noConversion"/>
  </si>
  <si>
    <t>106-89-8</t>
  </si>
  <si>
    <t>C3H5ClO</t>
  </si>
  <si>
    <t>65.9</t>
    <phoneticPr fontId="1" type="noConversion"/>
  </si>
  <si>
    <t>https://pubchem.ncbi.nlm.nih.gov/compound/7835</t>
  </si>
  <si>
    <t>Fenoprop(Silvex, 2,4,5-TP)</t>
    <phoneticPr fontId="1" type="noConversion"/>
  </si>
  <si>
    <t>93-72-1</t>
  </si>
  <si>
    <t>C9H7Cl3O3</t>
  </si>
  <si>
    <t>0.071</t>
    <phoneticPr fontId="1" type="noConversion"/>
  </si>
  <si>
    <t>https://pubchem.ncbi.nlm.nih.gov/compound/7158</t>
  </si>
  <si>
    <t>Glyphosate</t>
    <phoneticPr fontId="1" type="noConversion"/>
  </si>
  <si>
    <t>1071-83-6</t>
  </si>
  <si>
    <t>C3H8NO5P</t>
  </si>
  <si>
    <t>https://pubchem.ncbi.nlm.nih.gov/compound/3496</t>
  </si>
  <si>
    <t>Hexachlorocyclopentadiene</t>
    <phoneticPr fontId="1" type="noConversion"/>
  </si>
  <si>
    <t>77-47-4</t>
  </si>
  <si>
    <t>C5Cl6</t>
  </si>
  <si>
    <t>1.8 mg/L</t>
  </si>
  <si>
    <t>https://pubchem.ncbi.nlm.nih.gov/compound/6478</t>
  </si>
  <si>
    <t>Lindane(r-BHC)</t>
    <phoneticPr fontId="1" type="noConversion"/>
  </si>
  <si>
    <t>58-89-9</t>
  </si>
  <si>
    <t>C6H6Cl6</t>
  </si>
  <si>
    <t>7.3 mg/L</t>
  </si>
  <si>
    <t>https://pubchem.ncbi.nlm.nih.gov/compound/727</t>
  </si>
  <si>
    <t>Oxamyl</t>
    <phoneticPr fontId="1" type="noConversion"/>
  </si>
  <si>
    <t>23135-22-0</t>
    <phoneticPr fontId="1" type="noConversion"/>
  </si>
  <si>
    <t>C7H13N3O3S</t>
  </si>
  <si>
    <t>280</t>
    <phoneticPr fontId="1" type="noConversion"/>
  </si>
  <si>
    <t>https://pubchem.ncbi.nlm.nih.gov/compound/9595287</t>
  </si>
  <si>
    <t>Picloram</t>
    <phoneticPr fontId="1" type="noConversion"/>
  </si>
  <si>
    <t>1918-02-1</t>
  </si>
  <si>
    <t>C6H3Cl3N2O2</t>
  </si>
  <si>
    <t>0.43</t>
    <phoneticPr fontId="1" type="noConversion"/>
  </si>
  <si>
    <t>https://pubchem.ncbi.nlm.nih.gov/compound/15965</t>
  </si>
  <si>
    <t>2,4-DB</t>
    <phoneticPr fontId="1" type="noConversion"/>
  </si>
  <si>
    <t>94-82-6</t>
  </si>
  <si>
    <t>C10H10Cl2O3</t>
  </si>
  <si>
    <t>46 mg/L</t>
    <phoneticPr fontId="1" type="noConversion"/>
  </si>
  <si>
    <t>https://pubchem.ncbi.nlm.nih.gov/compound/1489</t>
  </si>
  <si>
    <t>Bentazon</t>
    <phoneticPr fontId="1" type="noConversion"/>
  </si>
  <si>
    <t>25057-89-0</t>
  </si>
  <si>
    <t>C10H12N2O3S</t>
  </si>
  <si>
    <t>0.5 (20°C)</t>
    <phoneticPr fontId="1" type="noConversion"/>
  </si>
  <si>
    <t>https://pubchem.ncbi.nlm.nih.gov/compound/2328</t>
  </si>
  <si>
    <t>Bifenox</t>
    <phoneticPr fontId="1" type="noConversion"/>
  </si>
  <si>
    <t>42576-02-3</t>
  </si>
  <si>
    <t>C14H9Cl2NO5</t>
  </si>
  <si>
    <t>342.1 </t>
  </si>
  <si>
    <t>0.398 mg/L</t>
    <phoneticPr fontId="1" type="noConversion"/>
  </si>
  <si>
    <t>https://pubchem.ncbi.nlm.nih.gov/compound/39230</t>
  </si>
  <si>
    <t>carbendazim</t>
    <phoneticPr fontId="1" type="noConversion"/>
  </si>
  <si>
    <t>8 mg/L</t>
  </si>
  <si>
    <t>https://pubchem.ncbi.nlm.nih.gov/compound/25429</t>
  </si>
  <si>
    <t>Chlordane</t>
    <phoneticPr fontId="1" type="noConversion"/>
  </si>
  <si>
    <t>12789-03-6</t>
  </si>
  <si>
    <t>C10H6Cl8</t>
  </si>
  <si>
    <t>0.056 mg/L </t>
  </si>
  <si>
    <t>https://pubchem.ncbi.nlm.nih.gov/compound/5993</t>
  </si>
  <si>
    <t>Chloropyrifos</t>
    <phoneticPr fontId="1" type="noConversion"/>
  </si>
  <si>
    <t> 1.4 mg/L </t>
  </si>
  <si>
    <t>Chlorothalonil</t>
    <phoneticPr fontId="1" type="noConversion"/>
  </si>
  <si>
    <t>1897-45-6</t>
  </si>
  <si>
    <t>C8Cl4N2</t>
  </si>
  <si>
    <t> 0.81 mg/L</t>
  </si>
  <si>
    <t>https://pubchem.ncbi.nlm.nih.gov/compound/15910</t>
  </si>
  <si>
    <t>Cyanazine</t>
    <phoneticPr fontId="1" type="noConversion"/>
  </si>
  <si>
    <t>21725-46-2</t>
  </si>
  <si>
    <t>C9H13ClN6</t>
  </si>
  <si>
    <t>https://pubchem.ncbi.nlm.nih.gov/compound/30773</t>
  </si>
  <si>
    <t>Cypermethrin</t>
    <phoneticPr fontId="1" type="noConversion"/>
  </si>
  <si>
    <t>52315-07-8</t>
  </si>
  <si>
    <t>C22H19Cl2NO3</t>
  </si>
  <si>
    <t>416.3 </t>
  </si>
  <si>
    <r>
      <t>4^10</t>
    </r>
    <r>
      <rPr>
        <vertAlign val="superscript"/>
        <sz val="11"/>
        <color rgb="FF212121"/>
        <rFont val="맑은 고딕"/>
        <family val="3"/>
        <charset val="129"/>
        <scheme val="minor"/>
      </rPr>
      <t>-3</t>
    </r>
    <r>
      <rPr>
        <sz val="11"/>
        <color rgb="FF212121"/>
        <rFont val="맑은 고딕"/>
        <family val="3"/>
        <charset val="129"/>
        <scheme val="minor"/>
      </rPr>
      <t xml:space="preserve"> mg/L</t>
    </r>
    <phoneticPr fontId="1" type="noConversion"/>
  </si>
  <si>
    <t>https://pubchem.ncbi.nlm.nih.gov/compound/2912</t>
  </si>
  <si>
    <t>Dichlorprop</t>
    <phoneticPr fontId="1" type="noConversion"/>
  </si>
  <si>
    <t>120-36-5</t>
  </si>
  <si>
    <t>C9H8Cl2O3</t>
  </si>
  <si>
    <t>0.35 (20°C)</t>
    <phoneticPr fontId="1" type="noConversion"/>
  </si>
  <si>
    <t>https://pubchem.ncbi.nlm.nih.gov/compound/8427</t>
  </si>
  <si>
    <t>Dichlorvos (DDVP)</t>
    <phoneticPr fontId="1" type="noConversion"/>
  </si>
  <si>
    <t>62-73-7</t>
  </si>
  <si>
    <t>C4H7Cl2O4P</t>
  </si>
  <si>
    <t>8 (20°C)</t>
    <phoneticPr fontId="1" type="noConversion"/>
  </si>
  <si>
    <t>https://pubchem.ncbi.nlm.nih.gov/compound/3039</t>
  </si>
  <si>
    <t>dicofol</t>
    <phoneticPr fontId="1" type="noConversion"/>
  </si>
  <si>
    <t>115-32-2</t>
  </si>
  <si>
    <t>C14H9Cl5O</t>
  </si>
  <si>
    <t>0.8 mg/L</t>
  </si>
  <si>
    <t>https://pubchem.ncbi.nlm.nih.gov/compound/8268</t>
  </si>
  <si>
    <t>Methoxychlor</t>
    <phoneticPr fontId="1" type="noConversion"/>
  </si>
  <si>
    <t>72-43-5</t>
  </si>
  <si>
    <t>C16H15Cl3O2</t>
  </si>
  <si>
    <t>0.1 mg/L</t>
    <phoneticPr fontId="1" type="noConversion"/>
  </si>
  <si>
    <t>https://pubchem.ncbi.nlm.nih.gov/compound/4115</t>
  </si>
  <si>
    <t>Toxaphene</t>
    <phoneticPr fontId="1" type="noConversion"/>
  </si>
  <si>
    <t>8001-35-2</t>
    <phoneticPr fontId="1" type="noConversion"/>
  </si>
  <si>
    <t>C10H8Cl8</t>
  </si>
  <si>
    <t>https://pubchem.ncbi.nlm.nih.gov/compound/5284469</t>
  </si>
  <si>
    <t>Tricyclazole</t>
    <phoneticPr fontId="1" type="noConversion"/>
  </si>
  <si>
    <t>1814-78-2</t>
  </si>
  <si>
    <t>C9H7N3S</t>
  </si>
  <si>
    <t>https://pubchem.ncbi.nlm.nih.gov/compound/39040</t>
  </si>
  <si>
    <t>Dioxin(2,3,7,8-TCDD)</t>
    <phoneticPr fontId="1" type="noConversion"/>
  </si>
  <si>
    <t>1746-01-6</t>
  </si>
  <si>
    <t>C12H4Cl4O2</t>
  </si>
  <si>
    <r>
      <t>2^10</t>
    </r>
    <r>
      <rPr>
        <vertAlign val="superscript"/>
        <sz val="11"/>
        <color theme="1"/>
        <rFont val="맑은 고딕"/>
        <family val="3"/>
        <charset val="129"/>
        <scheme val="minor"/>
      </rPr>
      <t>-4</t>
    </r>
    <r>
      <rPr>
        <sz val="11"/>
        <color theme="1"/>
        <rFont val="맑은 고딕"/>
        <family val="3"/>
        <charset val="129"/>
        <scheme val="minor"/>
      </rPr>
      <t xml:space="preserve"> mg/L</t>
    </r>
    <phoneticPr fontId="1" type="noConversion"/>
  </si>
  <si>
    <t>https://pubchem.ncbi.nlm.nih.gov/compound/15625</t>
  </si>
  <si>
    <t>Aclonifen</t>
    <phoneticPr fontId="1" type="noConversion"/>
  </si>
  <si>
    <t>74070-46-5</t>
  </si>
  <si>
    <t>C12H9ClN2O3</t>
  </si>
  <si>
    <t>264.66 </t>
  </si>
  <si>
    <t>https://pubchem.ncbi.nlm.nih.gov/compound/92389</t>
  </si>
  <si>
    <t>Chlorfenvinphos</t>
    <phoneticPr fontId="1" type="noConversion"/>
  </si>
  <si>
    <t>470-90-6</t>
  </si>
  <si>
    <t>C12H14Cl3O4P</t>
  </si>
  <si>
    <t>0.124 (20°C)</t>
    <phoneticPr fontId="1" type="noConversion"/>
  </si>
  <si>
    <t>https://pubchem.ncbi.nlm.nih.gov/compound/5377784</t>
  </si>
  <si>
    <t>Cybutryne</t>
    <phoneticPr fontId="1" type="noConversion"/>
  </si>
  <si>
    <t>28159-98-0</t>
  </si>
  <si>
    <t>C11H19N5S</t>
  </si>
  <si>
    <t>7 mg/L</t>
    <phoneticPr fontId="1" type="noConversion"/>
  </si>
  <si>
    <t>https://pubchem.ncbi.nlm.nih.gov/compound/91590</t>
  </si>
  <si>
    <t>Terbutryn</t>
    <phoneticPr fontId="1" type="noConversion"/>
  </si>
  <si>
    <t>886-50-0</t>
  </si>
  <si>
    <t>C10H19N5S</t>
  </si>
  <si>
    <t>0.025 (20°C)</t>
    <phoneticPr fontId="1" type="noConversion"/>
  </si>
  <si>
    <t>https://pubchem.ncbi.nlm.nih.gov/compound/13450</t>
  </si>
  <si>
    <t>Tributyltin compounds (Tributyltin-cation)</t>
    <phoneticPr fontId="1" type="noConversion"/>
  </si>
  <si>
    <t>688-73-3</t>
    <phoneticPr fontId="1" type="noConversion"/>
  </si>
  <si>
    <t>C12H27Sn</t>
  </si>
  <si>
    <t>http://www.chemspider.com/Chemical-Structure.5734.html?rid=d8217ac8-62df-4512-800e-b5fe808618d4</t>
  </si>
  <si>
    <t>Hexachlorobenzene</t>
    <phoneticPr fontId="1" type="noConversion"/>
  </si>
  <si>
    <t>118-74-1</t>
  </si>
  <si>
    <t>C6Cl6</t>
  </si>
  <si>
    <r>
      <t>4.7^10</t>
    </r>
    <r>
      <rPr>
        <vertAlign val="superscript"/>
        <sz val="11"/>
        <color theme="1"/>
        <rFont val="맑은 고딕"/>
        <family val="3"/>
        <charset val="129"/>
        <scheme val="minor"/>
      </rPr>
      <t>-3</t>
    </r>
    <r>
      <rPr>
        <sz val="11"/>
        <color theme="1"/>
        <rFont val="맑은 고딕"/>
        <family val="3"/>
        <charset val="129"/>
        <scheme val="minor"/>
      </rPr>
      <t xml:space="preserve"> mg/L</t>
    </r>
    <phoneticPr fontId="1" type="noConversion"/>
  </si>
  <si>
    <t>https://pubchem.ncbi.nlm.nih.gov/compound/8370</t>
  </si>
  <si>
    <t>EDTA</t>
    <phoneticPr fontId="1" type="noConversion"/>
  </si>
  <si>
    <t>60-00-4</t>
  </si>
  <si>
    <t>C10H16N2O8</t>
  </si>
  <si>
    <t>https://pubchem.ncbi.nlm.nih.gov/compound/6049</t>
  </si>
  <si>
    <t>Molybdenum</t>
    <phoneticPr fontId="1" type="noConversion"/>
  </si>
  <si>
    <t>7439-98-7</t>
  </si>
  <si>
    <t>Mo</t>
    <phoneticPr fontId="1" type="noConversion"/>
  </si>
  <si>
    <t>https://pubchem.ncbi.nlm.nih.gov/compound/23932</t>
  </si>
  <si>
    <t>Barium</t>
    <phoneticPr fontId="1" type="noConversion"/>
  </si>
  <si>
    <t>7440-39-3</t>
  </si>
  <si>
    <t>Ba</t>
    <phoneticPr fontId="1" type="noConversion"/>
  </si>
  <si>
    <t>https://pubchem.ncbi.nlm.nih.gov/compound/5355457</t>
  </si>
  <si>
    <t>Sodium</t>
    <phoneticPr fontId="1" type="noConversion"/>
  </si>
  <si>
    <t>7440-23-5</t>
  </si>
  <si>
    <t>Na</t>
    <phoneticPr fontId="1" type="noConversion"/>
  </si>
  <si>
    <t>https://pubchem.ncbi.nlm.nih.gov/compound/5360545</t>
  </si>
  <si>
    <t>3순위(116종)</t>
    <phoneticPr fontId="1" type="noConversion"/>
  </si>
  <si>
    <t>물 용해도 (g/L)      at 25°C</t>
    <phoneticPr fontId="1" type="noConversion"/>
  </si>
  <si>
    <t>냄새유발물질　</t>
  </si>
  <si>
    <t>75-18-3</t>
  </si>
  <si>
    <t>C2H6S</t>
  </si>
  <si>
    <t>22</t>
  </si>
  <si>
    <t>https://pubchem.ncbi.nlm.nih.gov/compound/1068</t>
  </si>
  <si>
    <t>624-92-0</t>
  </si>
  <si>
    <t>C2H6S2</t>
  </si>
  <si>
    <t>&lt;3</t>
  </si>
  <si>
    <t>https://pubchem.ncbi.nlm.nih.gov/compound/12232</t>
  </si>
  <si>
    <t>100-42-5</t>
  </si>
  <si>
    <t>C8H8</t>
  </si>
  <si>
    <t>0.3</t>
  </si>
  <si>
    <t xml:space="preserve">https://pubchem.ncbi.nlm.nih.gov/compound/7501 </t>
  </si>
  <si>
    <t>25013-16-5</t>
  </si>
  <si>
    <t>C22H32O4</t>
  </si>
  <si>
    <t>0.21</t>
  </si>
  <si>
    <t>https://pubchem.ncbi.nlm.nih.gov/compound/24667</t>
  </si>
  <si>
    <t>74-93-1</t>
  </si>
  <si>
    <t>CH4S</t>
  </si>
  <si>
    <t>15.4</t>
  </si>
  <si>
    <t>https://pubchem.ncbi.nlm.nih.gov/compound/methanethiol</t>
  </si>
  <si>
    <t>302-01-2</t>
  </si>
  <si>
    <t xml:space="preserve">N2H4 </t>
  </si>
  <si>
    <t>-2.07</t>
  </si>
  <si>
    <t xml:space="preserve">https://pubchem.ncbi.nlm.nih.gov/compound/9321 </t>
  </si>
  <si>
    <t>91-22-5</t>
  </si>
  <si>
    <t>C9H7N</t>
  </si>
  <si>
    <t>6.11</t>
  </si>
  <si>
    <t>https://pubchem.ncbi.nlm.nih.gov/compound/7047</t>
  </si>
  <si>
    <t xml:space="preserve">Triglyme </t>
  </si>
  <si>
    <t>112-49-2</t>
  </si>
  <si>
    <t>C8H18O4</t>
  </si>
  <si>
    <t>https://pubchem.ncbi.nlm.nih.gov/compound/8189</t>
  </si>
  <si>
    <t>79-06-1</t>
  </si>
  <si>
    <t>C3H5NO</t>
  </si>
  <si>
    <t>390</t>
  </si>
  <si>
    <t>https://pubchem.ncbi.nlm.nih.gov/compound/6579</t>
  </si>
  <si>
    <t>513-88-2</t>
  </si>
  <si>
    <t>C3H4Cl2O</t>
  </si>
  <si>
    <t>63.8</t>
  </si>
  <si>
    <t>https://pubchem.ncbi.nlm.nih.gov/compound/10567</t>
  </si>
  <si>
    <t>C2H2BrClO2</t>
  </si>
  <si>
    <t>250</t>
  </si>
  <si>
    <t>https://pubchem.ncbi.nlm.nih.gov/compound/542762</t>
  </si>
  <si>
    <t>79-02-7</t>
  </si>
  <si>
    <t>C2H2Cl2O</t>
  </si>
  <si>
    <t>https://pubchem.ncbi.nlm.nih.gov/compound/6576</t>
  </si>
  <si>
    <t>83463-62-1</t>
  </si>
  <si>
    <t>C2HBrClN</t>
  </si>
  <si>
    <t>18.7</t>
  </si>
  <si>
    <t>138-140</t>
  </si>
  <si>
    <t>https://pubchem.ncbi.nlm.nih.gov/compound/55004</t>
  </si>
  <si>
    <t>122-66-7</t>
  </si>
  <si>
    <t xml:space="preserve">C12H12N2 </t>
  </si>
  <si>
    <t>0.221</t>
  </si>
  <si>
    <t>https://pubchem.ncbi.nlm.nih.gov/compound/31222</t>
  </si>
  <si>
    <t>1861-32-1</t>
  </si>
  <si>
    <t>C10H6Cl4O4</t>
  </si>
  <si>
    <r>
      <t>0</t>
    </r>
    <r>
      <rPr>
        <sz val="11"/>
        <color theme="1"/>
        <rFont val="맑은 고딕"/>
        <family val="2"/>
        <scheme val="minor"/>
      </rPr>
      <t>.5 mg/L</t>
    </r>
    <phoneticPr fontId="1" type="noConversion"/>
  </si>
  <si>
    <t>360-370</t>
  </si>
  <si>
    <t>https://www.epa.gov/sites/production/files/2014-09/documents/chapter_4_dcpa_mono-_and_di-acid_degradates.pdf</t>
  </si>
  <si>
    <t>121-82-4</t>
  </si>
  <si>
    <t>C3H6N6O6</t>
  </si>
  <si>
    <t>0.0597</t>
  </si>
  <si>
    <t>276-280</t>
  </si>
  <si>
    <t>https://pubchem.ncbi.nlm.nih.gov/compound/8490</t>
  </si>
  <si>
    <t>106-43-4</t>
  </si>
  <si>
    <t>C7H7Cl</t>
  </si>
  <si>
    <t>0.106</t>
  </si>
  <si>
    <t>https://pubchem.ncbi.nlm.nih.gov/compound/7810</t>
  </si>
  <si>
    <t xml:space="preserve">Tetrabutyltin </t>
  </si>
  <si>
    <t>1461-25-2</t>
  </si>
  <si>
    <t>C16H36Sn</t>
  </si>
  <si>
    <t>https://pubchem.ncbi.nlm.nih.gov/compound/15098</t>
  </si>
  <si>
    <t>0.231</t>
  </si>
  <si>
    <t>https://pubchem.ncbi.nlm.nih.gov/compound/54675776</t>
  </si>
  <si>
    <t>15307-79-6</t>
  </si>
  <si>
    <t>C14H10Cl2NNaO2</t>
  </si>
  <si>
    <t>https://pubchem.ncbi.nlm.nih.gov/compound/5018304</t>
  </si>
  <si>
    <t>35255-37-9</t>
  </si>
  <si>
    <t>C14H16N4O3S</t>
  </si>
  <si>
    <t>0.6627</t>
  </si>
  <si>
    <t>http://www.chemspider.com/Chemical-Structure.97127.html?rid=5fdbab2c-8d0c-4700-9bbe-406c4f3e8d1f</t>
  </si>
  <si>
    <t>https://pubchem.ncbi.nlm.nih.gov/compound/5991</t>
  </si>
  <si>
    <t>17alpha-estradiol</t>
  </si>
  <si>
    <t>57-91-0</t>
  </si>
  <si>
    <t>0.0039</t>
  </si>
  <si>
    <t>http://www.chemspider.com/Chemical-Structure.61840.html?rid=9ea9e278-c3d9-42c2-8ea2-ebdef28b049c</t>
  </si>
  <si>
    <t>Estradiol (17-beta estradiol)</t>
  </si>
  <si>
    <t>0.0036</t>
  </si>
  <si>
    <t>https://pubchem.ncbi.nlm.nih.gov/compound/5757</t>
  </si>
  <si>
    <t>72-33-3</t>
  </si>
  <si>
    <t>C21H26O2</t>
  </si>
  <si>
    <r>
      <t>0</t>
    </r>
    <r>
      <rPr>
        <sz val="11"/>
        <color theme="1"/>
        <rFont val="맑은 고딕"/>
        <family val="2"/>
        <scheme val="minor"/>
      </rPr>
      <t>.1132 mg/L</t>
    </r>
    <phoneticPr fontId="1" type="noConversion"/>
  </si>
  <si>
    <t>https://pubchem.ncbi.nlm.nih.gov/compound/6291</t>
  </si>
  <si>
    <t>68-22-4</t>
  </si>
  <si>
    <t>C20H26O2</t>
  </si>
  <si>
    <r>
      <t>0</t>
    </r>
    <r>
      <rPr>
        <sz val="11"/>
        <color theme="1"/>
        <rFont val="맑은 고딕"/>
        <family val="2"/>
        <scheme val="minor"/>
      </rPr>
      <t>.704 mg/L</t>
    </r>
    <phoneticPr fontId="1" type="noConversion"/>
  </si>
  <si>
    <t>https://pubchem.ncbi.nlm.nih.gov/compound/6230</t>
  </si>
  <si>
    <t>474-86-2</t>
  </si>
  <si>
    <t>C18H20O2</t>
  </si>
  <si>
    <r>
      <t>0</t>
    </r>
    <r>
      <rPr>
        <sz val="11"/>
        <color theme="1"/>
        <rFont val="맑은 고딕"/>
        <family val="2"/>
        <scheme val="minor"/>
      </rPr>
      <t>.141 mg/L</t>
    </r>
    <phoneticPr fontId="1" type="noConversion"/>
  </si>
  <si>
    <t>http://www.chemspider.com/Chemical-Structure.193995.html?rid=2fe30bca-9d6e-45b4-8ba4-6288ee89b286</t>
  </si>
  <si>
    <t>https://pubchem.ncbi.nlm.nih.gov/compound/5756</t>
  </si>
  <si>
    <t>https://pubchem.ncbi.nlm.nih.gov/compound/5870</t>
  </si>
  <si>
    <t>80214-83-1</t>
  </si>
  <si>
    <t>C41H76N2O15</t>
  </si>
  <si>
    <t>18.9</t>
  </si>
  <si>
    <t>https://pubchem.ncbi.nlm.nih.gov/compound/6915744</t>
  </si>
  <si>
    <t>3930-20-9</t>
  </si>
  <si>
    <t>C12H20N2O3S</t>
  </si>
  <si>
    <t>0.78</t>
  </si>
  <si>
    <t>https://pubchem.ncbi.nlm.nih.gov/compound/5253</t>
  </si>
  <si>
    <t>1698-60-8</t>
  </si>
  <si>
    <t>C10H8ClN3O</t>
  </si>
  <si>
    <t>https://pubchem.ncbi.nlm.nih.gov/compound/Chloridazon</t>
  </si>
  <si>
    <t xml:space="preserve">Delta-hexachlorocyclohexane </t>
  </si>
  <si>
    <t>319-86-8</t>
  </si>
  <si>
    <t>https://chem.nlm.nih.gov/chemidplus/name/delta-hexachlorocyclohexane</t>
  </si>
  <si>
    <t>30125-63-4</t>
  </si>
  <si>
    <t>http://www.chemspider.com/Chemical-Structure.97278.html?rid=c4c0e7cb-eb67-41ac-bb9f-1cd4859a9749</t>
  </si>
  <si>
    <t>Desisopropylatrazine</t>
  </si>
  <si>
    <t>1007-28-9</t>
  </si>
  <si>
    <t>C5H8ClN5</t>
  </si>
  <si>
    <t>http://www.chemspider.com/Chemical-Structure.13278.html?rid=ea199026-dc3f-4f5b-80cf-77c5c585b9c9</t>
  </si>
  <si>
    <t>117-96-4</t>
  </si>
  <si>
    <t>C11H9I3N2O4</t>
  </si>
  <si>
    <t>&gt;250</t>
  </si>
  <si>
    <t>1.13 and 7.95</t>
  </si>
  <si>
    <t>https://pubchem.ncbi.nlm.nih.gov/compound/2140</t>
  </si>
  <si>
    <t>1002-53-5</t>
  </si>
  <si>
    <t>C8H18Sn</t>
  </si>
  <si>
    <t>https://pubchem.ncbi.nlm.nih.gov/compound/6484</t>
  </si>
  <si>
    <t>67-43-6</t>
  </si>
  <si>
    <t>C14H23N3O10</t>
  </si>
  <si>
    <t>https://pubchem.ncbi.nlm.nih.gov/compound/3053</t>
  </si>
  <si>
    <t xml:space="preserve">Dinoterb </t>
  </si>
  <si>
    <t>1420-07-1</t>
  </si>
  <si>
    <r>
      <t>0</t>
    </r>
    <r>
      <rPr>
        <sz val="11"/>
        <color theme="1"/>
        <rFont val="맑은 고딕"/>
        <family val="2"/>
        <scheme val="minor"/>
      </rPr>
      <t>.45 mg/L</t>
    </r>
    <phoneticPr fontId="1" type="noConversion"/>
  </si>
  <si>
    <t>https://pubchem.ncbi.nlm.nih.gov/compound/14994</t>
  </si>
  <si>
    <t xml:space="preserve">DNOC </t>
  </si>
  <si>
    <t>534-52-1</t>
  </si>
  <si>
    <t xml:space="preserve">C7H6N2O5 </t>
  </si>
  <si>
    <t>0.694</t>
  </si>
  <si>
    <t>https://pubchem.ncbi.nlm.nih.gov/compound/10800</t>
  </si>
  <si>
    <t xml:space="preserve">C6H6Cl6 </t>
  </si>
  <si>
    <r>
      <t>0</t>
    </r>
    <r>
      <rPr>
        <sz val="11"/>
        <color theme="1"/>
        <rFont val="맑은 고딕"/>
        <family val="2"/>
        <scheme val="minor"/>
      </rPr>
      <t>.73 mg/L</t>
    </r>
    <phoneticPr fontId="1" type="noConversion"/>
  </si>
  <si>
    <t>15545-48-9</t>
  </si>
  <si>
    <t>C10H13ClN2O</t>
  </si>
  <si>
    <t>0.0074</t>
  </si>
  <si>
    <t>https://pubchem.ncbi.nlm.nih.gov/compound/27375</t>
  </si>
  <si>
    <t>5915-41-3</t>
  </si>
  <si>
    <t>C9H16ClN5</t>
  </si>
  <si>
    <t>0.0009</t>
  </si>
  <si>
    <t>https://pubchem.ncbi.nlm.nih.gov/compound/22206</t>
  </si>
  <si>
    <t>54182-73-9</t>
  </si>
  <si>
    <t>C10H12N3O3PS2</t>
  </si>
  <si>
    <t>0.0209</t>
  </si>
  <si>
    <t>73-74</t>
  </si>
  <si>
    <t>https://pubchem.ncbi.nlm.nih.gov/compound/2268</t>
  </si>
  <si>
    <t>133-06-2</t>
  </si>
  <si>
    <t>C9H8Cl3NO2S</t>
  </si>
  <si>
    <r>
      <t>0</t>
    </r>
    <r>
      <rPr>
        <sz val="11"/>
        <color theme="1"/>
        <rFont val="맑은 고딕"/>
        <family val="2"/>
        <scheme val="minor"/>
      </rPr>
      <t>.51 mg/L</t>
    </r>
    <phoneticPr fontId="1" type="noConversion"/>
  </si>
  <si>
    <t>https://pubchem.ncbi.nlm.nih.gov/compound/8606</t>
  </si>
  <si>
    <t>55-38-9</t>
  </si>
  <si>
    <t xml:space="preserve">C10H15O3PS2 </t>
  </si>
  <si>
    <t>0.0075</t>
  </si>
  <si>
    <t>https://pubchem.ncbi.nlm.nih.gov/compound/3346</t>
  </si>
  <si>
    <t>8.4</t>
  </si>
  <si>
    <t>71-72</t>
  </si>
  <si>
    <t>https://pubchem.ncbi.nlm.nih.gov/compound/42586</t>
  </si>
  <si>
    <t>51218-45-2</t>
  </si>
  <si>
    <t>C15H22ClNO2</t>
  </si>
  <si>
    <t>0.488</t>
  </si>
  <si>
    <t>https://pubchem.ncbi.nlm.nih.gov/compound/4169</t>
  </si>
  <si>
    <t>2212-67-1</t>
  </si>
  <si>
    <t>C9H17NOS</t>
  </si>
  <si>
    <t>0.970</t>
  </si>
  <si>
    <t>https://pubchem.ncbi.nlm.nih.gov/compound/16653</t>
  </si>
  <si>
    <t>52645-53-1</t>
  </si>
  <si>
    <t>C21H20Cl2O3</t>
  </si>
  <si>
    <r>
      <t>0</t>
    </r>
    <r>
      <rPr>
        <sz val="11"/>
        <color theme="1"/>
        <rFont val="맑은 고딕"/>
        <family val="2"/>
        <scheme val="minor"/>
      </rPr>
      <t>.006 mg/L</t>
    </r>
    <phoneticPr fontId="1" type="noConversion"/>
  </si>
  <si>
    <t>1.19-1.27</t>
  </si>
  <si>
    <t>https://pubchem.ncbi.nlm.nih.gov/compound/40326</t>
  </si>
  <si>
    <t>41198-08-7</t>
  </si>
  <si>
    <t>C11H15BrClO3PS</t>
  </si>
  <si>
    <t>0.028</t>
  </si>
  <si>
    <t>https://pubchem.ncbi.nlm.nih.gov/compound/38779</t>
  </si>
  <si>
    <t>107534-96-3</t>
  </si>
  <si>
    <t>C16H22ClN3O</t>
  </si>
  <si>
    <t>0.036</t>
  </si>
  <si>
    <t>https://pubchem.ncbi.nlm.nih.gov/compound/86102</t>
  </si>
  <si>
    <t>112410-23-8</t>
  </si>
  <si>
    <t>C22H28N2O2</t>
  </si>
  <si>
    <r>
      <t>0</t>
    </r>
    <r>
      <rPr>
        <sz val="11"/>
        <color theme="1"/>
        <rFont val="맑은 고딕"/>
        <family val="2"/>
        <scheme val="minor"/>
      </rPr>
      <t>.83 mg/L</t>
    </r>
    <phoneticPr fontId="1" type="noConversion"/>
  </si>
  <si>
    <t>https://pubchem.ncbi.nlm.nih.gov/compound/91773</t>
  </si>
  <si>
    <t>28249-77-6</t>
  </si>
  <si>
    <t>C12H16ClNOS</t>
  </si>
  <si>
    <t>https://pubchem.ncbi.nlm.nih.gov/compound/34192</t>
  </si>
  <si>
    <t>57018-04-9</t>
  </si>
  <si>
    <t>C9H11Cl2O3PS</t>
  </si>
  <si>
    <r>
      <t>0</t>
    </r>
    <r>
      <rPr>
        <sz val="11"/>
        <color theme="1"/>
        <rFont val="맑은 고딕"/>
        <family val="2"/>
        <scheme val="minor"/>
      </rPr>
      <t>.3 mg/L</t>
    </r>
    <phoneticPr fontId="1" type="noConversion"/>
  </si>
  <si>
    <t>https://pubchem.ncbi.nlm.nih.gov/compound/91664</t>
  </si>
  <si>
    <t>43121-43-3</t>
  </si>
  <si>
    <t>C14H16ClN3O2</t>
  </si>
  <si>
    <t>0.0715</t>
  </si>
  <si>
    <t>https://pubchem.ncbi.nlm.nih.gov/compound/39385</t>
  </si>
  <si>
    <t>50471-44-8</t>
  </si>
  <si>
    <t>C12H9Cl2NO3</t>
  </si>
  <si>
    <t>0.0026</t>
  </si>
  <si>
    <t>https://pubchem.ncbi.nlm.nih.gov/compound/39676</t>
  </si>
  <si>
    <t>16655-82-6</t>
  </si>
  <si>
    <t>C12H15NO4</t>
  </si>
  <si>
    <t>6.207</t>
  </si>
  <si>
    <t>http://www.chemspider.com/Chemical-Structure.26024.html?rid=8a1c7369-19db-4a39-9482-63667ee4be55</t>
  </si>
  <si>
    <t>34256-82-1</t>
  </si>
  <si>
    <t>0.233</t>
  </si>
  <si>
    <t>https://pubchem.ncbi.nlm.nih.gov/compound/1988</t>
  </si>
  <si>
    <t>187022-11-3</t>
  </si>
  <si>
    <t>C14H21NO5S</t>
  </si>
  <si>
    <r>
      <t>0</t>
    </r>
    <r>
      <rPr>
        <sz val="11"/>
        <color theme="1"/>
        <rFont val="맑은 고딕"/>
        <family val="2"/>
        <scheme val="minor"/>
      </rPr>
      <t>.2459 mg/L</t>
    </r>
    <phoneticPr fontId="1" type="noConversion"/>
  </si>
  <si>
    <t>http://www.chemspider.com/Chemical-Structure.4932268.html?rid=5077ddeb-fad0-48b0-af71-eb03688a1ff8</t>
  </si>
  <si>
    <t>194992-44-4</t>
  </si>
  <si>
    <t>C14H19NO4</t>
  </si>
  <si>
    <t>http://www.chemspider.com/Chemical-Structure.21170690.html?rid=2ee56c37-45d1-41f9-a801-b89211e7e04b</t>
  </si>
  <si>
    <t>107-02-8</t>
  </si>
  <si>
    <t>C3H4O</t>
  </si>
  <si>
    <t>212</t>
  </si>
  <si>
    <t>https://pubchem.ncbi.nlm.nih.gov/compound/7847</t>
  </si>
  <si>
    <t>142363-53-9</t>
  </si>
  <si>
    <t>http://www.chemspider.com/Chemical-Structure.4932268.html?rid=46519c4a-5ec6-4144-ad36-af985f3d537f</t>
  </si>
  <si>
    <t>171262-17-2</t>
  </si>
  <si>
    <t>http://www.chemspider.com/Chemical-Structure.21170709.html?rid=45a8f4ef-7938-471a-aa7d-5c469b35e270</t>
  </si>
  <si>
    <t>62-53-3</t>
  </si>
  <si>
    <t xml:space="preserve">C6H7N </t>
  </si>
  <si>
    <t>36</t>
  </si>
  <si>
    <t>https://pubchem.ncbi.nlm.nih.gov/compound/6115</t>
  </si>
  <si>
    <t>741-58-2</t>
  </si>
  <si>
    <t>C14H24NO4PS3</t>
  </si>
  <si>
    <t>0.025</t>
  </si>
  <si>
    <t>https://pubchem.ncbi.nlm.nih.gov/compound/12932</t>
  </si>
  <si>
    <t>99129-21-2</t>
  </si>
  <si>
    <t>C17H26ClNO3S</t>
  </si>
  <si>
    <t>0.0119</t>
  </si>
  <si>
    <t>https://pubchem.ncbi.nlm.nih.gov/compound/135491728</t>
  </si>
  <si>
    <t>80-15-9</t>
  </si>
  <si>
    <t xml:space="preserve">C9H12O2 </t>
  </si>
  <si>
    <t>13.9</t>
  </si>
  <si>
    <t>https://pubchem.ncbi.nlm.nih.gov/compound/6629</t>
  </si>
  <si>
    <t>141-66-2</t>
  </si>
  <si>
    <t>C8H16NO5P</t>
  </si>
  <si>
    <t>Miscible</t>
  </si>
  <si>
    <t>https://pubchem.ncbi.nlm.nih.gov/compound/5371560</t>
  </si>
  <si>
    <t>55290-64-7</t>
  </si>
  <si>
    <t>C6H10O4S2</t>
  </si>
  <si>
    <t>4.6</t>
  </si>
  <si>
    <t>https://pubchem.ncbi.nlm.nih.gov/compound/41385</t>
  </si>
  <si>
    <t>759-94-4</t>
  </si>
  <si>
    <t>C9H19NOS</t>
  </si>
  <si>
    <t>0.375</t>
  </si>
  <si>
    <t>https://pubchem.ncbi.nlm.nih.gov/compound/12968</t>
  </si>
  <si>
    <t>517-09-9</t>
  </si>
  <si>
    <t>C18H18O2</t>
  </si>
  <si>
    <t>0.03216</t>
  </si>
  <si>
    <t>http://www.chemspider.com/Chemical-Structure.392668.html?rid=049d4297-1413-4ac0-9250-2bda07057298&amp;page_num=0</t>
  </si>
  <si>
    <t>13194-48-4</t>
  </si>
  <si>
    <t>C8H19O2PS2</t>
  </si>
  <si>
    <t>0.750</t>
  </si>
  <si>
    <t>https://pubchem.ncbi.nlm.nih.gov/compound/3289</t>
  </si>
  <si>
    <t>330-55-2</t>
  </si>
  <si>
    <t>C9H10Cl2N2O2</t>
  </si>
  <si>
    <t>0.075</t>
  </si>
  <si>
    <t>https://pubchem.ncbi.nlm.nih.gov/compound/9502</t>
  </si>
  <si>
    <t>10265-92-6</t>
  </si>
  <si>
    <t>C2H8NO2PS</t>
  </si>
  <si>
    <t xml:space="preserve">Miscible </t>
  </si>
  <si>
    <t>https://pubchem.ncbi.nlm.nih.gov/compound/4096</t>
  </si>
  <si>
    <t>171118-09-5</t>
  </si>
  <si>
    <t>C15H23NO5S</t>
  </si>
  <si>
    <r>
      <t>0</t>
    </r>
    <r>
      <rPr>
        <sz val="11"/>
        <color theme="1"/>
        <rFont val="맑은 고딕"/>
        <family val="2"/>
        <scheme val="minor"/>
      </rPr>
      <t>.2631 mg/L</t>
    </r>
    <phoneticPr fontId="1" type="noConversion"/>
  </si>
  <si>
    <t>http://www.chemspider.com/Chemical-Structure.4932269.html?rid=9fad3e73-d861-4d78-92be-bb13a356a88a</t>
  </si>
  <si>
    <t>152019-73-3</t>
  </si>
  <si>
    <t>http://www.chemspider.com/Chemical-Structure.21170688.html?rid=770fb35d-0323-4c19-a8e8-ff9a527da01e</t>
  </si>
  <si>
    <t>42874-03-3</t>
  </si>
  <si>
    <t>C15H11ClF3NO4</t>
  </si>
  <si>
    <r>
      <t>0</t>
    </r>
    <r>
      <rPr>
        <sz val="11"/>
        <color theme="1"/>
        <rFont val="맑은 고딕"/>
        <family val="2"/>
        <scheme val="minor"/>
      </rPr>
      <t>.116 mg/L</t>
    </r>
    <phoneticPr fontId="1" type="noConversion"/>
  </si>
  <si>
    <t>https://pubchem.ncbi.nlm.nih.gov/compound/39327</t>
  </si>
  <si>
    <t>56070-16-7</t>
  </si>
  <si>
    <t>C9H21O4PS3</t>
  </si>
  <si>
    <t>0.07098</t>
  </si>
  <si>
    <t>http://www.chemspider.com/Chemical-Structure.38067.html?rid=881a1876-843a-4067-8e70-78391d3245f7</t>
  </si>
  <si>
    <t>59669-26-0</t>
  </si>
  <si>
    <t>C10H18N4O4S3</t>
  </si>
  <si>
    <t>0.0191</t>
  </si>
  <si>
    <t>https://pubchem.ncbi.nlm.nih.gov/compound/9601227</t>
  </si>
  <si>
    <t>78-48-8</t>
  </si>
  <si>
    <t>C12H27OPS3</t>
  </si>
  <si>
    <t>0.0023</t>
  </si>
  <si>
    <t>https://pubchem.ncbi.nlm.nih.gov/compound/5125</t>
  </si>
  <si>
    <t>68631-49-2</t>
  </si>
  <si>
    <t>C12H4Br6O</t>
  </si>
  <si>
    <r>
      <t>0</t>
    </r>
    <r>
      <rPr>
        <sz val="11"/>
        <color theme="1"/>
        <rFont val="맑은 고딕"/>
        <family val="2"/>
        <scheme val="minor"/>
      </rPr>
      <t>.00408 mg/L</t>
    </r>
    <phoneticPr fontId="1" type="noConversion"/>
  </si>
  <si>
    <t>https://pubchem.ncbi.nlm.nih.gov/compound/155166</t>
  </si>
  <si>
    <t xml:space="preserve">2,2',4,4',5,6'-hexabromodiphenylether </t>
  </si>
  <si>
    <t>207122-15-4</t>
  </si>
  <si>
    <t>142-143</t>
  </si>
  <si>
    <t>https://pubchem.ncbi.nlm.nih.gov/compound/15509898</t>
  </si>
  <si>
    <t>60348-60-9</t>
  </si>
  <si>
    <t>C12H5Br5O</t>
  </si>
  <si>
    <t>200-300</t>
  </si>
  <si>
    <t>2.25-2.28</t>
  </si>
  <si>
    <t>https://pubchem.ncbi.nlm.nih.gov/compound/1_2_4-tribromo-5-_2_4-dibromophenoxy_benzene</t>
  </si>
  <si>
    <t xml:space="preserve">2,2',4,4',6-pentabromodiphenylether </t>
  </si>
  <si>
    <t>446254-67-7</t>
  </si>
  <si>
    <t>http://www.chemspider.com/Chemical-Structure.52084394.html?rid=05f89a5e-8c5b-4d35-88c9-0e54af028180</t>
  </si>
  <si>
    <t xml:space="preserve">2,2',4,4'-tetrabromodiphenylether </t>
  </si>
  <si>
    <t>5436-43-1</t>
  </si>
  <si>
    <t>C12H6Br4O</t>
  </si>
  <si>
    <t>82-82.5</t>
  </si>
  <si>
    <t>https://pubchem.ncbi.nlm.nih.gov/compound/2_2__4_4_-Tetrabromodiphenyl-ether</t>
  </si>
  <si>
    <t>41318-75-6</t>
  </si>
  <si>
    <t>C12H7Br3O</t>
  </si>
  <si>
    <t>https://www.worldofchemicals.com/chemicals/chemical-properties/244-tribromodiphenylether.html</t>
  </si>
  <si>
    <t xml:space="preserve">2,4,5-Trichlorophenoxyaceticacid </t>
  </si>
  <si>
    <t>93-76-5</t>
  </si>
  <si>
    <t>C8H5Cl3O3</t>
  </si>
  <si>
    <t>0.268</t>
  </si>
  <si>
    <t>Decomposes</t>
  </si>
  <si>
    <t>https://pubchem.ncbi.nlm.nih.gov/compound/2_4_5-Trichlorophenoxyacetic-acid</t>
  </si>
  <si>
    <t xml:space="preserve">Ethofumesat </t>
  </si>
  <si>
    <t>26225-79-6</t>
  </si>
  <si>
    <t>C13H18O5S</t>
  </si>
  <si>
    <t>0.05</t>
  </si>
  <si>
    <t>https://pubchem.ncbi.nlm.nih.gov/compound/33360</t>
  </si>
  <si>
    <t xml:space="preserve">Galaxolid (HHCB) </t>
  </si>
  <si>
    <t>1222-05-5</t>
  </si>
  <si>
    <t>C18H26O</t>
  </si>
  <si>
    <t>0.00175</t>
  </si>
  <si>
    <t>https://pubchem.ncbi.nlm.nih.gov/compound/91497</t>
  </si>
  <si>
    <t xml:space="preserve">Iso-Chloridazon </t>
  </si>
  <si>
    <t>0.4</t>
  </si>
  <si>
    <t>465-73-6</t>
  </si>
  <si>
    <r>
      <t>0</t>
    </r>
    <r>
      <rPr>
        <sz val="11"/>
        <color theme="1"/>
        <rFont val="맑은 고딕"/>
        <family val="2"/>
        <scheme val="minor"/>
      </rPr>
      <t>.014 mg/L</t>
    </r>
    <phoneticPr fontId="1" type="noConversion"/>
  </si>
  <si>
    <t>240-242</t>
  </si>
  <si>
    <t>https://pubchem.ncbi.nlm.nih.gov/compound/Isodrin-_insecticide</t>
  </si>
  <si>
    <t xml:space="preserve">Metabenzthiazuron </t>
  </si>
  <si>
    <t>18691-97-9</t>
  </si>
  <si>
    <t>C10H11N3OS</t>
  </si>
  <si>
    <t>0.1886</t>
  </si>
  <si>
    <t>http://www.chemspider.com/Chemical-Structure.27173.html?rid=d11fb255-f74a-4d34-8da6-527d8e129bf4</t>
  </si>
  <si>
    <t>67129-08-2</t>
  </si>
  <si>
    <t>C14H16ClN3O</t>
  </si>
  <si>
    <t>0.250</t>
  </si>
  <si>
    <t>http://www.chemspider.com/Chemical-Structure.44885.html?rid=1d006f89-fbeb-4e9e-8d55-8e4e3ac96f5f</t>
  </si>
  <si>
    <t>19937-59-8</t>
  </si>
  <si>
    <t>C10H13ClN2O2</t>
  </si>
  <si>
    <t>1.23</t>
  </si>
  <si>
    <t>http://www.chemspider.com/Chemical-Structure.27749.html?rid=e107e889-8513-4c17-94d9-51dbc27e3876</t>
  </si>
  <si>
    <t xml:space="preserve">Mevinfos </t>
  </si>
  <si>
    <t>298-01-1</t>
  </si>
  <si>
    <t>C7H13O6P</t>
  </si>
  <si>
    <t>600</t>
  </si>
  <si>
    <t>https://pubchem.ncbi.nlm.nih.gov/compound/5355863</t>
  </si>
  <si>
    <t>1746-81-2</t>
  </si>
  <si>
    <t>C9H11ClN2O2</t>
  </si>
  <si>
    <t>0.930</t>
  </si>
  <si>
    <t>https://pubchem.ncbi.nlm.nih.gov/compound/15629</t>
  </si>
  <si>
    <t>Moschusxylen/Musk-xylen</t>
  </si>
  <si>
    <t>81-15-2</t>
  </si>
  <si>
    <t>C12H15N3O6</t>
  </si>
  <si>
    <r>
      <t>0</t>
    </r>
    <r>
      <rPr>
        <sz val="11"/>
        <color theme="1"/>
        <rFont val="맑은 고딕"/>
        <family val="2"/>
        <scheme val="minor"/>
      </rPr>
      <t>.49 mg/L</t>
    </r>
    <phoneticPr fontId="1" type="noConversion"/>
  </si>
  <si>
    <t>https://pubchem.ncbi.nlm.nih.gov/compound/Musk-xylene</t>
  </si>
  <si>
    <t>608-93-5</t>
  </si>
  <si>
    <t>C6HCl5</t>
  </si>
  <si>
    <r>
      <t>0</t>
    </r>
    <r>
      <rPr>
        <sz val="11"/>
        <color theme="1"/>
        <rFont val="맑은 고딕"/>
        <family val="2"/>
        <scheme val="minor"/>
      </rPr>
      <t>.831 mg/L</t>
    </r>
    <phoneticPr fontId="1" type="noConversion"/>
  </si>
  <si>
    <t>https://pubchem.ncbi.nlm.nih.gov/compound/pentachlorobenzene</t>
  </si>
  <si>
    <t xml:space="preserve">2,4'-DDD </t>
  </si>
  <si>
    <t>72-54-8</t>
  </si>
  <si>
    <t>C14H10Cl4</t>
  </si>
  <si>
    <r>
      <t>0</t>
    </r>
    <r>
      <rPr>
        <sz val="11"/>
        <color theme="1"/>
        <rFont val="맑은 고딕"/>
        <family val="2"/>
        <scheme val="minor"/>
      </rPr>
      <t>.091 mg/L</t>
    </r>
    <phoneticPr fontId="1" type="noConversion"/>
  </si>
  <si>
    <t>https://pubchem.ncbi.nlm.nih.gov/compound/p_p_-DDD</t>
  </si>
  <si>
    <t xml:space="preserve">2,4'-DDE </t>
  </si>
  <si>
    <t>3424-82-6</t>
  </si>
  <si>
    <t>C14H8Cl4</t>
  </si>
  <si>
    <r>
      <t>0</t>
    </r>
    <r>
      <rPr>
        <sz val="11"/>
        <color theme="1"/>
        <rFont val="맑은 고딕"/>
        <family val="2"/>
        <scheme val="minor"/>
      </rPr>
      <t>.07294 mg/L</t>
    </r>
    <phoneticPr fontId="1" type="noConversion"/>
  </si>
  <si>
    <t>http://www.chemspider.com/Chemical-Structure.215802.html?rid=14eca71a-a98d-4bf0-ac6f-1f837669285d&amp;page_num=0</t>
  </si>
  <si>
    <t xml:space="preserve">2,4'-DDT </t>
  </si>
  <si>
    <t>789-02-6</t>
  </si>
  <si>
    <t>C14H9Cl5</t>
  </si>
  <si>
    <t>0.009171 mg/L</t>
    <phoneticPr fontId="1" type="noConversion"/>
  </si>
  <si>
    <t>http://www.chemspider.com/Chemical-Structure.12543.html?rid=64ceb39e-2a19-4885-96df-459b3decdf9f&amp;page_num=0</t>
  </si>
  <si>
    <t xml:space="preserve">4,4'-DDD </t>
  </si>
  <si>
    <t xml:space="preserve">4,4'-DDE </t>
  </si>
  <si>
    <t xml:space="preserve">4,4'-DDT </t>
  </si>
  <si>
    <t>959-98-8</t>
  </si>
  <si>
    <t>C9H6Cl6O3S</t>
  </si>
  <si>
    <t>Insoluble</t>
  </si>
  <si>
    <t>https://pubchem.ncbi.nlm.nih.gov/compound/12309460</t>
  </si>
  <si>
    <t>33213-65-9</t>
  </si>
  <si>
    <t>https://pubchem.ncbi.nlm.nih.gov/compound/12309465</t>
  </si>
  <si>
    <t>319-85-7</t>
  </si>
  <si>
    <r>
      <t>0</t>
    </r>
    <r>
      <rPr>
        <sz val="11"/>
        <color theme="1"/>
        <rFont val="맑은 고딕"/>
        <family val="2"/>
        <scheme val="minor"/>
      </rPr>
      <t>.24 mg/L</t>
    </r>
    <phoneticPr fontId="1" type="noConversion"/>
  </si>
  <si>
    <t>https://chem.nlm.nih.gov/chemidplus/name/beta-hexachlorocyclohexane</t>
  </si>
  <si>
    <t>60207-90-1</t>
  </si>
  <si>
    <t>C15H17Cl2N3O2</t>
  </si>
  <si>
    <t>0.1</t>
  </si>
  <si>
    <t>https://pubchem.ncbi.nlm.nih.gov/compound/43234</t>
  </si>
  <si>
    <t xml:space="preserve">Pyrazofos </t>
  </si>
  <si>
    <t>13457-18-6</t>
  </si>
  <si>
    <t>C14H20N3O5PS</t>
  </si>
  <si>
    <t>0.0042</t>
  </si>
  <si>
    <t>https://chem.nlm.nih.gov/chemidplus/rn/13457-18-6</t>
  </si>
  <si>
    <t>7440-41-7</t>
  </si>
  <si>
    <t>Be</t>
  </si>
  <si>
    <t>https://pubchem.ncbi.nlm.nih.gov/compound/5460467</t>
  </si>
  <si>
    <t>7440-62-2</t>
  </si>
  <si>
    <t>V</t>
  </si>
  <si>
    <t>https://pubchem.ncbi.nlm.nih.gov/compound/23990</t>
  </si>
  <si>
    <t>순위 외(3종)</t>
    <phoneticPr fontId="1" type="noConversion"/>
  </si>
  <si>
    <r>
      <t>끓는점 (</t>
    </r>
    <r>
      <rPr>
        <b/>
        <sz val="11"/>
        <color theme="1"/>
        <rFont val="맑은 고딕"/>
        <family val="3"/>
        <charset val="129"/>
      </rPr>
      <t>°C)</t>
    </r>
  </si>
  <si>
    <t>항생제 내성균</t>
  </si>
  <si>
    <t>sulfamethoxazole 혹은 etracycline 내성균 (택1)</t>
  </si>
  <si>
    <t>norfloxacin 혹은 eftazidime 내성균 (택1)</t>
  </si>
  <si>
    <t>기타</t>
  </si>
  <si>
    <t>Microplastic</t>
  </si>
  <si>
    <t>4-methyl-1-H-benzotriazole</t>
    <phoneticPr fontId="1" type="noConversion"/>
  </si>
  <si>
    <t>4-methyl-1H-benzotriazole</t>
    <phoneticPr fontId="1" type="noConversion"/>
  </si>
  <si>
    <t>17α-Ethinylestradiol</t>
  </si>
  <si>
    <t>Perfluorobutanesulfonate (PFBS)</t>
  </si>
  <si>
    <t>Reference of each compound</t>
    <phoneticPr fontId="1" type="noConversion"/>
  </si>
  <si>
    <t>K_HOCl</t>
    <phoneticPr fontId="1" type="noConversion"/>
  </si>
  <si>
    <t>ref</t>
    <phoneticPr fontId="1" type="noConversion"/>
  </si>
  <si>
    <t>K_O3</t>
    <phoneticPr fontId="1" type="noConversion"/>
  </si>
  <si>
    <t>k_O3(A)</t>
    <phoneticPr fontId="1" type="noConversion"/>
  </si>
  <si>
    <t>k_O3 (HA)</t>
    <phoneticPr fontId="1" type="noConversion"/>
  </si>
  <si>
    <t>k_O3 (H2A)</t>
    <phoneticPr fontId="1" type="noConversion"/>
  </si>
  <si>
    <t>K_·OH</t>
    <phoneticPr fontId="1" type="noConversion"/>
  </si>
  <si>
    <t>pH</t>
    <phoneticPr fontId="1" type="noConversion"/>
  </si>
  <si>
    <t>ε_MP</t>
    <phoneticPr fontId="1" type="noConversion"/>
  </si>
  <si>
    <t>Φ_MP</t>
    <phoneticPr fontId="1" type="noConversion"/>
  </si>
  <si>
    <t>&lt; 10-2</t>
    <phoneticPr fontId="1" type="noConversion"/>
  </si>
  <si>
    <t>유추</t>
    <phoneticPr fontId="1" type="noConversion"/>
  </si>
  <si>
    <t>not react</t>
    <phoneticPr fontId="1" type="noConversion"/>
  </si>
  <si>
    <t>유추, https://pubs.acs.org/doi/pdf/10.1021/acs.estlett.8b00266</t>
    <phoneticPr fontId="1" type="noConversion"/>
  </si>
  <si>
    <t>not react (&lt;1E5)</t>
    <phoneticPr fontId="1" type="noConversion"/>
  </si>
  <si>
    <r>
      <t>Mitchell, S. M., Ahmad, M., Teel, A. L., &amp; Watts, R. J. (2013). Degradation of perfluorooctanoic acid by reactive species generated through catalyzed H2O2 propagation reactions. </t>
    </r>
    <r>
      <rPr>
        <i/>
        <sz val="10"/>
        <color rgb="FF222222"/>
        <rFont val="Arial"/>
        <family val="2"/>
      </rPr>
      <t>Environmental Science &amp; Technology Letters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</t>
    </r>
    <r>
      <rPr>
        <sz val="10"/>
        <color rgb="FF222222"/>
        <rFont val="Arial"/>
        <family val="2"/>
      </rPr>
      <t>(1), 117-121.</t>
    </r>
  </si>
  <si>
    <t>Vaalgamaa, S., Vähätalo, A. V., Perkola, N., &amp; Huhtala, S. (2011). Photochemical reactivity of perfluorooctanoic acid (PFOA) in conditions representing surface water. Science of the Total Environment, 409(16), 3043–3048.</t>
  </si>
  <si>
    <t>Wols, B. A., &amp; Hofman-Caris, C. H. M. (2012). Review of photochemical reaction constants of organic micropollutants required for UV advanced oxidation processes in water. Water Research, 46(9), 2815–2827.</t>
  </si>
  <si>
    <t>not react (&lt;1E4)</t>
    <phoneticPr fontId="1" type="noConversion"/>
  </si>
  <si>
    <r>
      <t>Vecitis, C. D., Park, H., Cheng, J., Mader, B. T., &amp; Hoffmann, M. R. (2009). Treatment technologies for aqueous perfluorooctanesulfonate (PFOS) and perfluorooctanoate (PFOA). </t>
    </r>
    <r>
      <rPr>
        <i/>
        <sz val="10"/>
        <color rgb="FF222222"/>
        <rFont val="Arial"/>
        <family val="2"/>
      </rPr>
      <t>Frontiers of Environmental Science &amp; Engineering in China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</t>
    </r>
    <r>
      <rPr>
        <sz val="10"/>
        <color rgb="FF222222"/>
        <rFont val="Arial"/>
        <family val="2"/>
      </rPr>
      <t>(2), 129-151.</t>
    </r>
  </si>
  <si>
    <t>유추, https://reader.elsevier.com/reader/sd/pii/S0043135412007282?token=D21C80BE00B5C6C5AFA6866659FCF27224A4E0A215955876499B663A9A3F2FC47064A45005F635909FC6C38CC34D01C8</t>
    <phoneticPr fontId="1" type="noConversion"/>
  </si>
  <si>
    <t>Hoigné, J., &amp; Bader, H. (1983). Rate constants of reactions of ozone with organic and inorganic compounds in water—II: dissociating organic compounds. Water research, 17(2), 185-194.; Lee, C., Yoon, J., &amp; Von Gunten, U. (2007). Oxidative degradation of N-nitrosodimethylamine by conventional ozonation and the advanced oxidation process ozone/hydrogen peroxide. Water research, 41(3), 581-590.</t>
    <phoneticPr fontId="1" type="noConversion"/>
  </si>
  <si>
    <r>
      <t>Wink, D. A., Nims, R. W., Desrosiers, M. F., Ford, P. C., &amp; Keefer, L. K. (1991). A kinetic investigation of intermediates formed during the Fenton reagent mediated degradation of N-nitrosodimethylamine: evidence for an oxidative pathway not involving hydroxyl radical. </t>
    </r>
    <r>
      <rPr>
        <i/>
        <sz val="10"/>
        <color rgb="FF222222"/>
        <rFont val="Arial"/>
        <family val="2"/>
      </rPr>
      <t>Chemical research in toxicology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</t>
    </r>
    <r>
      <rPr>
        <sz val="10"/>
        <color rgb="FF222222"/>
        <rFont val="Arial"/>
        <family val="2"/>
      </rPr>
      <t>(5), 510-512.</t>
    </r>
    <phoneticPr fontId="1" type="noConversion"/>
  </si>
  <si>
    <t>Lee et al., 2005</t>
  </si>
  <si>
    <t>Lee, C., Choi, W., Kim, Y. G., &amp; Yoon, J. (2005). UV photolytic mechanism of N-nitrosodimethylamine in water: Dual pathways to methylamine versus dimethylamine. Environmental Science and Technology, 39(7), 2101–2106.;  Shah, A. D., Dai, N., &amp; Mitch, W. A. (2013). Application of ultraviolet, ozone, and advanced oxidation treatments to washwaters to destroy nitrosamines, nitramines, amines, and aldehydes formed during amine-based carbon capture. Environmental science &amp; technology, 47(6), 2799-2808.</t>
    <phoneticPr fontId="1" type="noConversion"/>
  </si>
  <si>
    <t>2.8E-01±0.0022
pH 7.0</t>
  </si>
  <si>
    <t>Lee, C., Choi, W., Kim, Y. G., &amp; Yoon, J. (2005). UV photolytic mechanism of N-nitrosodimethylamine in water: Dual pathways to methylamine versus dimethylamine. Environmental Science and Technology, 39(7), 2101–2106.</t>
  </si>
  <si>
    <r>
      <t xml:space="preserve">Plumlee, M. H., &amp; Reinhard, M. (2007). Photochemical attenuation of N-nitrosodimethylamine (NDMA) and other nitrosamines in surface water. </t>
    </r>
    <r>
      <rPr>
        <i/>
        <sz val="11"/>
        <color theme="1"/>
        <rFont val="맑은 고딕"/>
        <family val="2"/>
        <scheme val="minor"/>
      </rPr>
      <t>Environmental Science and Technology</t>
    </r>
    <r>
      <rPr>
        <sz val="11"/>
        <color theme="1"/>
        <rFont val="맑은 고딕"/>
        <family val="2"/>
        <scheme val="minor"/>
      </rPr>
      <t xml:space="preserve">, </t>
    </r>
    <r>
      <rPr>
        <i/>
        <sz val="11"/>
        <color theme="1"/>
        <rFont val="맑은 고딕"/>
        <family val="2"/>
        <scheme val="minor"/>
      </rPr>
      <t>41</t>
    </r>
    <r>
      <rPr>
        <sz val="11"/>
        <color theme="1"/>
        <rFont val="맑은 고딕"/>
        <family val="2"/>
        <scheme val="minor"/>
      </rPr>
      <t xml:space="preserve">(17), 6170–6176. </t>
    </r>
  </si>
  <si>
    <t>2.6E-01,
pH 7.0</t>
  </si>
  <si>
    <t xml:space="preserve">Zhou, C., Gao, N., Deng, Y., Chu, W., Rong, W., &amp; Zhou, S. (2012). Factors affecting ultraviolet irradiation/hydrogen peroxide (UV/H2O2) degradation of mixed N-nitrosamines in water. Journal of Hazardous Materials, 231–232, 43–48. </t>
  </si>
  <si>
    <t>Weller, C., &amp; Herrmann, H. (2015). Kinetics of nitrosamine and amine reactions with NO3 radical and ozone related to aqueous particle and cloud droplet chemistry. Atmospheric research, 151, 64-71.;Mestankova, H., Parker, A. M., Bramaz, N., Canonica, S., Schirmer, K., Von Gunten, U., &amp; Linden, K. G. (2016). Transformation of Contaminant Candidate List (CCL3) compounds during ozonation and advanced oxidation processes in drinking water: Assessment of biological effects. Water research, 93, 110-120.</t>
    <phoneticPr fontId="1" type="noConversion"/>
  </si>
  <si>
    <t xml:space="preserve">Aqeel, A., &amp; Lim, H. J. (2018). Role of various factors affecting the photochemical treatment of N-nitrosamines related to CO2 capture. Environmental Technology (United Kingdom), 0(0), 1–30. </t>
  </si>
  <si>
    <t>Mestankova, H., Parker, A. M., Bramaz, N., Canonica, S., Schirmer, K., Von Gunten, U., &amp; Linden, K. G. (2016). Transformation of Contaminant Candidate List (CCL3) compounds during ozonation and advanced oxidation processes in drinking water: Assessment of biological effects. Water research, 93, 110-120.</t>
    <phoneticPr fontId="1" type="noConversion"/>
  </si>
  <si>
    <t>2.55E-01,
pH 7.0</t>
  </si>
  <si>
    <t>5E-01,
pH 7.0</t>
  </si>
  <si>
    <t>Shah, A. D., Dai, N., &amp; Mitch, W. A. (2013). Application of ultraviolet, ozone, and advanced oxidation treatments to washwaters to destroy nitrosamines, nitramines, amines, and aldehydes formed during amine-based carbon capture. Environmental Science and Technology, 47(6), 2799–2808.</t>
  </si>
  <si>
    <t>2.9E-01
pH 8.0</t>
  </si>
  <si>
    <t>Weller, C., &amp; Herrmann, H. (2015). Kinetics of nitrosamine and amine reactions with NO3 radical and ozone related to aqueous particle and cloud droplet chemistry. Atmospheric research, 151, 64-71.; Chen, Z., Fang, J., Fan, C., &amp; Shang, C. (2016). Oxidative degradation of N-Nitrosopyrrolidine by the ozone/UV process: Kinetics and pathways. Chemosphere, 150, 731-739.;Mestankova, H., Parker, A. M., Bramaz, N., Canonica, S., Schirmer, K., Von Gunten, U., &amp; Linden, K. G. (2016). Transformation of Contaminant Candidate List (CCL3) compounds during ozonation and advanced oxidation processes in drinking water: Assessment of biological effects. Water research, 93, 110-120.</t>
    <phoneticPr fontId="1" type="noConversion"/>
  </si>
  <si>
    <t>Chen, Z., Fang, J., Fan, C., &amp; Shang, C. (2016). Oxidative degradation of N-Nitrosopyrrolidine by the ozone/UV process: Kinetics and pathways. Chemosphere, 150, 731–739.</t>
  </si>
  <si>
    <t>3E-01±0.01
pH 7.0</t>
  </si>
  <si>
    <t>0.2(7)</t>
    <phoneticPr fontId="1" type="noConversion"/>
  </si>
  <si>
    <t>https://www.sciencedirect.com/science/article/pii/S1385894713000053</t>
  </si>
  <si>
    <t>Benitez, F. J., Acero, J. L., Real, F. J., Roldán, G., &amp; Rodríguez, E. (2015). Ozonation of benzotriazole and methylindole: kinetic modeling, identification of intermediates and reaction mechanisms. Journal of hazardous materials, 282, 224-232.</t>
    <phoneticPr fontId="1" type="noConversion"/>
  </si>
  <si>
    <r>
      <t>Chen, Y., Ye, J., Li, C., Zhou, P., Liu, J., &amp; Ou, H. (2018). Degradation of 1 H-benzotriazole by UV/H 2 O 2 and UV/TiO 2: kinetics, mechanisms, products and toxicology. </t>
    </r>
    <r>
      <rPr>
        <i/>
        <sz val="10"/>
        <color rgb="FF222222"/>
        <rFont val="Arial"/>
        <family val="2"/>
      </rPr>
      <t>Environmental Science: Water Research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</t>
    </r>
    <r>
      <rPr>
        <sz val="10"/>
        <color rgb="FF222222"/>
        <rFont val="Arial"/>
        <family val="2"/>
      </rPr>
      <t>(9), 1282-1294.</t>
    </r>
  </si>
  <si>
    <t>6140±19</t>
  </si>
  <si>
    <t xml:space="preserve">Bahnmüller, S., Loi, C. H., Linge, K. L., Gunten, U. von, &amp; Canonica, S. (2015). Degradation rates of benzotriazoles and benzothiazoles under UV-C irradiation and the advanced oxidation process UV/H2O2. Water Research, 74, 143–154. </t>
  </si>
  <si>
    <t>1.6E-02±0.002
pH 6.0-8.0</t>
    <phoneticPr fontId="1" type="noConversion"/>
  </si>
  <si>
    <t xml:space="preserve">8.9 10-2 </t>
    <phoneticPr fontId="1" type="noConversion"/>
  </si>
  <si>
    <t>https://reader.elsevier.com/reader/sd/pii/S0304389416302576?token=FB00939DD21573AC8B08EA43AA3865DCCB86310AFDE9A47A97B11B17E621B8C14123391E3999B6F28ED9A41AEEB299FB</t>
  </si>
  <si>
    <r>
      <t>Mandal, S. (2018). Reaction Rate Constants of Hydroxyl Radicals with Micropollutants and Their Significance in Advanced Oxidation Processes. </t>
    </r>
    <r>
      <rPr>
        <i/>
        <sz val="10"/>
        <color rgb="FF222222"/>
        <rFont val="Arial"/>
        <family val="2"/>
      </rPr>
      <t>Journal of Advanced Oxidation Technologies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21</t>
    </r>
    <r>
      <rPr>
        <sz val="10"/>
        <color rgb="FF222222"/>
        <rFont val="Arial"/>
        <family val="2"/>
      </rPr>
      <t>(1), 20170075.</t>
    </r>
  </si>
  <si>
    <t>직접 측정</t>
    <phoneticPr fontId="1" type="noConversion"/>
  </si>
  <si>
    <t>4.71E-03
pH 7.0</t>
    <phoneticPr fontId="1" type="noConversion"/>
  </si>
  <si>
    <t>직접측정</t>
    <phoneticPr fontId="1" type="noConversion"/>
  </si>
  <si>
    <t>110 (7)</t>
    <phoneticPr fontId="1" type="noConversion"/>
  </si>
  <si>
    <t>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</t>
  </si>
  <si>
    <t>Tay, K. S., Rahman, N. A., &amp; Abas, M. R. B. (2010). Ozonation of parabens in aqueous solution: Kinetics and mechanism of degradation. Chemosphere, 81(11), 1446-1453.</t>
    <phoneticPr fontId="1" type="noConversion"/>
  </si>
  <si>
    <t>Gmurek, M., Rossi, A. F., ... &amp; Ledakowicz, S. (2015). Photodegradation of single and mixture of parabens - Kinetic, by-products identification and cost-efficiency analysis. Chemical Engineering Journal, 276, 303–314.</t>
  </si>
  <si>
    <t>1.6E-03,
pH 7.0</t>
  </si>
  <si>
    <t>5.2 10 (7)</t>
    <phoneticPr fontId="1" type="noConversion"/>
  </si>
  <si>
    <r>
      <t>Gao, Y., Ji, Y., Li, G., &amp; An, T. (2016). Theoretical investigation on the kinetics and mechanisms of hydroxyl radical-induced transformation of parabens and its consequences for toxicity: Influence of alkyl-chain length.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91</t>
    </r>
    <r>
      <rPr>
        <sz val="10"/>
        <color rgb="FF222222"/>
        <rFont val="Arial"/>
        <family val="2"/>
      </rPr>
      <t>, 77-85.</t>
    </r>
  </si>
  <si>
    <t>1.8E-03 
pH 7.0</t>
  </si>
  <si>
    <t>80 (7)</t>
    <phoneticPr fontId="1" type="noConversion"/>
  </si>
  <si>
    <t>2.1E-03,
pH 7.0</t>
  </si>
  <si>
    <t>60 (7)</t>
    <phoneticPr fontId="1" type="noConversion"/>
  </si>
  <si>
    <t>2.9E-03,
pH 7.0</t>
  </si>
  <si>
    <t>162 (7) M-2s-1</t>
    <phoneticPr fontId="1" type="noConversion"/>
  </si>
  <si>
    <t>https://pdf.sciencedirectassets.com/271768/1-s2.0-S0043135400X04137/1-s2.0-0043135484902513/main.pdf?x-amz-security-token=AgoJb3JpZ2luX2VjELj%2F%2F%2F%2F%2F%2F%2F%2F%2F%2FwEaCXVzLWVhc3QtMSJHMEUCIFsx%2BE%2B2FN659tFnb82DyIGgj%2F1Lb%2F3GT8vBvltQJyZZAiEA1Jxi9jbMuM1pCA5bDtXAu%2Bj7eDL2du%2BwS%2Bg4rdliKA0q4wMIsf%2F%2F%2F%2F%2F%2F%2F%2F%2F%2FARACGgwwNTkwMDM1NDY4NjUiDDi%2B4tQicUdoTGRmbCq3A3PmhRd2YHOXSd67oD2PUcFHOWRnjD1koRikLObf69Pr%2Fku3ErMMvWJzasg4bqMBxxVwuC3d9yoH73Ttrm1K6281fLwdyhQbuWQ%2BXIOSwRYqhDMPIhqBsxyb%2FRrjXhUJkm0JHpUHetgDFYj8%2BowSChjI7fXfnejEZqnHCTgbiNcsOXaT4w99QFP2753%2Bp9OZA%2B1LGkqFx6b%2B15FT8oYVMWPO4ace53dlWVzJnRxwRDE%2Bk%2FrA1y3Rx2mHF1eu0IOttIMV0BYQhcahvkx3j1ZHkIFY1yFGDR%2BgI8aeO7GUOEwf6a5Ai8BnT293uEorgS0vBLL%2BlJDbC3T9ybeLKGY9S8%2BD2B8D7ADY%2BZ8fKl%2FwAYXN2CPSXsGyoATnGCoMvMgcpfYIHiZkoHdkNZneyLFex8fKHrKF7ATAcHohJJK9oORQtdxdJ72qKPVXKe8sw43r%2Bfjh52gfzs223Uy2lyPKzrm6kPAMGDUgCi0%2F3pe1fDS7veRiK7daJTadXwwR5YUykcAyUHaRQnpyn7Jy%2Ftb2vHO0bFAyQAW4DhF0fCTHIM9rOvDPRv%2FjB6TX2wr46Lp%2BXcowa9CWCsIwk%2BHi5gU6tAH8ynsJzbEFohc948w2%2BlAd1LKV7RNOn6uzfIrDRCqBFWnu%2B91sMesQUQrwNs4yWAZPME9ND9D4%2FWEiWPyvk4cqoI1hU8qJdoNHyzeHLcddrWaKt68jBy9MsouIghXtEa9oQ5MtZs5al9xqmi6aya8prT%2BsRs4bpTAvdTaT7mLTOtjZl0JGieScf9VQJ1dMJjTadi5SfZIm3aVYqYESDiMoQLH9TxWtLvrxGUbnAbdbEmqODVQ%3D&amp;AWSAccessKeyId=ASIAQ3PHCVTYT6KNNEPP&amp;Expires=1557706657&amp;Signature=2DK7w01lRaOKhCI%2FF7W8NHGhS%2BY%3D&amp;hash=56010a10980c7cae411c5a86a89f9ee9bf22fd554d96bad262837ff555e3945d&amp;host=68042c943591013ac2b2430a89b270f6af2c76d8dfd086a07176afe7c76c2c61&amp;pii=0043135484902513&amp;tid=spdf-3755d8eb-20a5-4322-9252-1eb1dc15f128&amp;sid=00b18a5a3878d84d7798ca23cb0e32fa9934gxrqb&amp;type=client</t>
    <phoneticPr fontId="1" type="noConversion"/>
  </si>
  <si>
    <t>Broséus, R., Vincent, S., Aboulfadl, K., Daneshvar, A., Sauvé, S., Barbeau, B., &amp; Prévost, M. (2009). Ozone oxidation of pharmaceuticals, endocrine disruptors and pesticides during drinking water treatment. Water research, 43(18), 4707-4717.</t>
    <phoneticPr fontId="1" type="noConversion"/>
  </si>
  <si>
    <t xml:space="preserve">Rivas, J., Gimeno, O., Borralho, T., &amp; Sagasti, J. (2011). UV-C and UV-C/peroxide elimination of selected pharmaceuticals in secondary effluents. Desalination, 279(1–3), 115–120. </t>
  </si>
  <si>
    <t>1.8E-03±0.3
pH 5.5-6.0</t>
  </si>
  <si>
    <t>6 10-3</t>
    <phoneticPr fontId="1" type="noConversion"/>
  </si>
  <si>
    <t>https://reader.elsevier.com/reader/sd/pii/S1385894717314584?token=C103276666614DD46D6C9D307D498769E330CE36B93CD94D31A226BA22AF86329B91DE580D5CFA88B5E0C6D7C956E308</t>
  </si>
  <si>
    <t>&lt;20</t>
    <phoneticPr fontId="1" type="noConversion"/>
  </si>
  <si>
    <t>Huber, M. M., GÖbel, A., Joss, A., Hermann, N., LÖffler, D., McArdell, C. S., ... &amp; von Gunten, U. (2005). Oxidation of pharmaceuticals during ozonation of municipal wastewater effluents: a pilot study. Environmental science &amp; technology, 39(11), 4290-4299.</t>
    <phoneticPr fontId="1" type="noConversion"/>
  </si>
  <si>
    <r>
      <t>Packer, J. L., Werner, J. J., Latch, D. E., McNeill, K., &amp; Arnold, W. A. (2003). Photochemical fate of pharmaceuticals in the environment: Naproxen, diclofenac, clofibric acid, and ibuprofen. </t>
    </r>
    <r>
      <rPr>
        <i/>
        <sz val="10"/>
        <color rgb="FF222222"/>
        <rFont val="Arial"/>
        <family val="2"/>
      </rPr>
      <t>Aquatic Sciences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65</t>
    </r>
    <r>
      <rPr>
        <sz val="10"/>
        <color rgb="FF222222"/>
        <rFont val="Arial"/>
        <family val="2"/>
      </rPr>
      <t>(4), 342-351.</t>
    </r>
  </si>
  <si>
    <t>Andreozzi et al. (2003)</t>
  </si>
  <si>
    <t>Pereira, V. J., Weinberg, H. S., Linden, K. G., &amp; Singer, P. C. (2007). UV degradation kinetics and modeling of pharmaceutical compounds in laboratory grade and surface water via direct and indirect photolysis at 254 nm. Environmental Science and Technology, 41(5), 1682–1688.</t>
  </si>
  <si>
    <t>5.39E-01(±0.94)</t>
  </si>
  <si>
    <t>0.9(7)</t>
    <phoneticPr fontId="1" type="noConversion"/>
  </si>
  <si>
    <t>https://www.sciencedirect.com/science/article/pii/S0043135407005003</t>
  </si>
  <si>
    <t>Uslu, M., Seth, R., Jasim, S., Tabe, S., &amp; Biswas, N. (2015). Reaction kinetics of ozone with selected pharmaceuticals and their removal potential from a secondary treated municipal wastewater effluent in the Great Lakes Basin. Ozone: Science &amp; Engineering, 37(1), 36-44.; Jin, X., Peldszus, S., &amp; Huck, P. M. (2012). Reaction kinetics of selected micropollutants in ozonation and advanced oxidation processes. Water research, 46(19), 6519-6530.</t>
    <phoneticPr fontId="1" type="noConversion"/>
  </si>
  <si>
    <t>370±0.011</t>
  </si>
  <si>
    <t>Wols et al., 2014</t>
  </si>
  <si>
    <t xml:space="preserve">Wols, B. A., Harmsen, D. J. H., Beerendonk, E. F., &amp; Hofman-Caris, C. H. M. (2015). Predicting pharmaceutical degradation by UV (MP)/H2O2 processes: A kinetic model. Chemical Engineering Journal, 263, 336–345. </t>
  </si>
  <si>
    <t>9.2E-02±1.9</t>
  </si>
  <si>
    <r>
      <t>Razavi, B., Abdelmelek, S. B., Song, W., O’Shea, K. E., &amp; Cooper, W. J. (2011). Photochemical fate of atorvastatin (lipitor) in simulated natural waters.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45</t>
    </r>
    <r>
      <rPr>
        <sz val="10"/>
        <color rgb="FF222222"/>
        <rFont val="Arial"/>
        <family val="2"/>
      </rPr>
      <t>(2), 625-631.</t>
    </r>
  </si>
  <si>
    <t>Piecha, M., Sarakha, M., &amp; Trebše, P. (2010). Photocatalytic degradation of cholesterol-lowering statin drugs by TiO2-based catalyst. Kinetics, analytical studies and toxicity evaluation. Journal of Photochemistry and Photobiology A: Chemistry, 213(1), 61–69.</t>
    <phoneticPr fontId="1" type="noConversion"/>
  </si>
  <si>
    <t>&lt; 0.1</t>
    <phoneticPr fontId="1" type="noConversion"/>
  </si>
  <si>
    <t>유추, https://reader.elsevier.com/reader/sd/pii/S2213343716302561?token=4E1FE0194008FDBD3D5FDD0781818C8CD494BDA9BA9F96524DDD6673BDC3F11823B4CC94A5AAFA5E9EC023F6768E4D3A</t>
    <phoneticPr fontId="1" type="noConversion"/>
  </si>
  <si>
    <t>~3.5   104(8)</t>
    <phoneticPr fontId="1" type="noConversion"/>
  </si>
  <si>
    <t>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</t>
  </si>
  <si>
    <r>
      <t>Benner, J., Salhi, E., Ternes, T., &amp; von Gunten, U. (2008). Ozonation of reverse osmosis concentrate: kinetics and efficiency of beta blocker oxidation.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42</t>
    </r>
    <r>
      <rPr>
        <sz val="10"/>
        <color rgb="FF222222"/>
        <rFont val="Arial"/>
        <family val="2"/>
      </rPr>
      <t>(12), 3003-3012.</t>
    </r>
  </si>
  <si>
    <t>1300±0.021</t>
  </si>
  <si>
    <t xml:space="preserve">Gao, Y. qiong, Gao, N. yun, Yin, D. qiang, Tian, F. xiang, &amp; Zheng, Q. feng. (2018). Oxidation of the Β-blocker propranolol by UV/persulfate: Effect, mechanism and toxicity investigation. Chemosphere, 201, 50–58. </t>
  </si>
  <si>
    <t>8.1E-02
pH 5.0</t>
  </si>
  <si>
    <t>Benner, J., Salhi, E., Ternes, T., &amp; von Gunten, U. (2008). Ozonation of reverse osmosis concentrate: kinetics and efficiency of beta blocker oxidation. Water Research, 42(12), 3003-3012.</t>
    <phoneticPr fontId="1" type="noConversion"/>
  </si>
  <si>
    <t>350±0.078</t>
  </si>
  <si>
    <t>Wols et al.,2014</t>
  </si>
  <si>
    <t>6.5E-02±1.8</t>
  </si>
  <si>
    <t>&lt; 103</t>
    <phoneticPr fontId="1" type="noConversion"/>
  </si>
  <si>
    <t>유추, https://reader.elsevier.com/reader/sd/pii/S0045653506007545?token=99F4AC846C1DDD587E02B563312218052639A0927717A812C6DB5E922D36D92326CEEE3B9DD3BE612B52A90D84FBD141</t>
    <phoneticPr fontId="1" type="noConversion"/>
  </si>
  <si>
    <r>
      <t>Slegers, C., Baldacchino, G., Le Parc, D., Hickel, B., &amp; Tilquin, B. (2003). Radical mechanisms in the radiosterilization of metoprolol tartrate solutions.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</t>
    </r>
    <r>
      <rPr>
        <sz val="10"/>
        <color rgb="FF222222"/>
        <rFont val="Arial"/>
        <family val="2"/>
      </rPr>
      <t>(12), 1977-1983.</t>
    </r>
  </si>
  <si>
    <t>330±0.0011</t>
  </si>
  <si>
    <t>6.6E-02±4.7</t>
  </si>
  <si>
    <t>3.89 (7)</t>
    <phoneticPr fontId="1" type="noConversion"/>
  </si>
  <si>
    <t>https://reader.elsevier.com/reader/sd/pii/S0043135412002308?token=6442B07AE5451CF8CB52A04190B43A20C5D256D28E3E6034F4E230B05961C8E1CE7D99C47A0545FA88C63743AAC37DA6</t>
  </si>
  <si>
    <t>~0</t>
    <phoneticPr fontId="1" type="noConversion"/>
  </si>
  <si>
    <t>Huber, M. M., Canonica, S., Park, G. Y., &amp; Von Gunten, U. (2003). Oxidation of pharmaceuticals during ozonation and advanced oxidation processes. Environmental science &amp; technology, 37(5), 1016-1024.</t>
    <phoneticPr fontId="1" type="noConversion"/>
  </si>
  <si>
    <r>
      <t>Yu, H., Nie, E., Xu, J., Yan, S., Cooper, W. J., &amp; Song, W. (2013). Degradation of diclofenac by advanced oxidation and reduction processes: kinetic studies, degradation pathways and toxicity assessments.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(5), 1909-1918.</t>
    </r>
  </si>
  <si>
    <t xml:space="preserve">Baeza, C., &amp; Knappe, D. R. U. (2011). Transformation kinetics of biochemically active compounds in low-pressure UV Photolysis and UV/H 2O 2 advanced oxidation processes. Water Research, 45(15), 4531–4543. </t>
  </si>
  <si>
    <t>2.13E-01±0.0047</t>
  </si>
  <si>
    <t>13(7)</t>
    <phoneticPr fontId="1" type="noConversion"/>
  </si>
  <si>
    <t>El Najjar, N. H., Touffet, A., Deborde, M., Journel, R., &amp; Leitner, N. K. V. (2014). Kinetics of paracetamol oxidation by ozone and hydroxyl radicals, formation of transformation products and toxicity. Separation and Purification Technology, 136, 137-143.</t>
    <phoneticPr fontId="1" type="noConversion"/>
  </si>
  <si>
    <t>Carlson et al., 2015</t>
  </si>
  <si>
    <t>Carlson, J. C., Stefan, M. I., Parnis, J. M., &amp; Metcalfe, C. D. (2015). Direct UV photolysis of selected pharmaceuticals, personal care products and endocrine disruptors in aqueous solution. Water Research, 84, 350–361.</t>
  </si>
  <si>
    <t>6E-03±0.002
pH 7.2</t>
  </si>
  <si>
    <t>&lt;0.1(8)</t>
    <phoneticPr fontId="1" type="noConversion"/>
  </si>
  <si>
    <t>D.C. McDowell, M.M. Huber, M. Wagner, U. von Gunten, T.A. Ternes, Ozonation of carbamazepine in drinking water: identification and kinetic study of major oxidation products, Environ. Sci. Technol. 39 (2005) 8014–8022.</t>
  </si>
  <si>
    <t>5800±0.089</t>
  </si>
  <si>
    <t>3.3E-03±0.1</t>
  </si>
  <si>
    <t>&gt;5E3</t>
    <phoneticPr fontId="1" type="noConversion"/>
  </si>
  <si>
    <t>Dodd, M. C., Buffle, M. O., &amp; Von Gunten, U. (2006). Oxidation of antibacterial molecules by aqueous ozone: moiety-specific reaction kinetics and application to ozone-based wastewater treatment. Environmental Science &amp; Technology, 40(6), 1969-1977.</t>
    <phoneticPr fontId="1" type="noConversion"/>
  </si>
  <si>
    <t>pH 7</t>
    <phoneticPr fontId="1" type="noConversion"/>
  </si>
  <si>
    <r>
      <t>Dodd, M. C., Buffle, M. O., &amp; Von Gunten, U. (2006). Oxidation of antibacterial molecules by aqueous ozone: moiety-specific reaction kinetics and application to ozone-based wastewater treatment.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40</t>
    </r>
    <r>
      <rPr>
        <sz val="10"/>
        <color rgb="FF222222"/>
        <rFont val="Arial"/>
        <family val="2"/>
      </rPr>
      <t>(6), 1969-1977.</t>
    </r>
  </si>
  <si>
    <r>
      <t xml:space="preserve">Kim, H. Y., Jeon, J., Yu, S., Lee, M., Kim, T. H., &amp; Kim, S. D. (2013). Reduction of toxicity of antimicrobial compounds by degradation processes using activated sludge, gamma radiation, and UV. </t>
    </r>
    <r>
      <rPr>
        <i/>
        <sz val="11"/>
        <color theme="1"/>
        <rFont val="맑은 고딕"/>
        <family val="2"/>
        <charset val="129"/>
        <scheme val="minor"/>
      </rPr>
      <t>Chemosphere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i/>
        <sz val="11"/>
        <color theme="1"/>
        <rFont val="맑은 고딕"/>
        <family val="2"/>
        <charset val="129"/>
        <scheme val="minor"/>
      </rPr>
      <t>93</t>
    </r>
    <r>
      <rPr>
        <sz val="11"/>
        <color theme="1"/>
        <rFont val="맑은 고딕"/>
        <family val="2"/>
        <charset val="129"/>
        <scheme val="minor"/>
      </rPr>
      <t>(10), 2480–2487.</t>
    </r>
  </si>
  <si>
    <t>3.9 103(7)</t>
    <phoneticPr fontId="1" type="noConversion"/>
  </si>
  <si>
    <r>
      <t>Phillips, G. O., Power, D. M., &amp; Sewart, M. C. G. (1973). Effects of γ-irradiation on sulphonamides. </t>
    </r>
    <r>
      <rPr>
        <i/>
        <sz val="10"/>
        <color rgb="FF222222"/>
        <rFont val="Arial"/>
        <family val="2"/>
      </rPr>
      <t>Radiation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(2), 204-215.</t>
    </r>
  </si>
  <si>
    <t>Voigt et al., 2017</t>
  </si>
  <si>
    <t>Voigt, M., Bartels, I., Nickisch-Hartfiel, A., &amp; Jaeger, M. (2017). Photoinduced degradation of sulfonamides, kinetic, and structural characterization of transformation products and assessment of environmental toxicity. Toxicological and Environmental Chemistry, 99(9–10), 1304–1327</t>
  </si>
  <si>
    <t>4.7E-03
pH 6.0-7.0</t>
  </si>
  <si>
    <t>58(7)</t>
    <phoneticPr fontId="1" type="noConversion"/>
  </si>
  <si>
    <t>1.18E-03 ± 0.00011
pH 7.85</t>
  </si>
  <si>
    <t>1.4 103(7)</t>
    <phoneticPr fontId="1" type="noConversion"/>
  </si>
  <si>
    <t>1.1E-03
pH 6.0-7.0</t>
  </si>
  <si>
    <t>5.7 102(8)</t>
    <phoneticPr fontId="1" type="noConversion"/>
  </si>
  <si>
    <t>Jin, X., Peldszus, S., &amp; Huck, P. M. (2012). Reaction kinetics of selected micropollutants in ozonation and advanced oxidation processes. Water research, 46(19), 6519-6530.; Dodd, M. C., Buffle, M. O., &amp; Von Gunten, U. (2006). Oxidation of antibacterial molecules by aqueous ozone: moiety-specific reaction kinetics and application to ozone-based wastewater treatment. Environmental Science &amp; Technology, 40(6), 1969-1977.</t>
    <phoneticPr fontId="1" type="noConversion"/>
  </si>
  <si>
    <t>Huber, M. M.; Canonica, S.; Park, G.-Y.; von Gunten, U. Oxidation of pharmaceuticals during ozonation and advanced oxidation processes. Environ. Sci. Technol. 2003, 37, 1016-1024</t>
  </si>
  <si>
    <t>13000±0.097</t>
  </si>
  <si>
    <t>6.9E-03
pH 6.0-7.0</t>
  </si>
  <si>
    <t>2  102</t>
    <phoneticPr fontId="1" type="noConversion"/>
  </si>
  <si>
    <t>https://pubs.acs.org/doi/pdf/10.1021/es040006e</t>
  </si>
  <si>
    <t>Deborde, M., Rabouan, S., Duguet, J. P., &amp; Legube, B. (2005). Kinetics of aqueous ozone-induced oxidation of some endocrine disruptors. Environmental science &amp; technology, 39(16), 6086-6092.</t>
    <phoneticPr fontId="1" type="noConversion"/>
  </si>
  <si>
    <t>pH 4, 7, 8.5</t>
    <phoneticPr fontId="1" type="noConversion"/>
  </si>
  <si>
    <r>
      <t>Nakonechny, M., Ikehata, K., &amp; Gamal El-Din, M. (2008). Kinetics of estrone ozone/hydrogen peroxide advanced oxidation treatment. </t>
    </r>
    <r>
      <rPr>
        <i/>
        <sz val="10"/>
        <color rgb="FF222222"/>
        <rFont val="Arial"/>
        <family val="2"/>
      </rPr>
      <t>Ozone: Science and Engineering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30</t>
    </r>
    <r>
      <rPr>
        <sz val="10"/>
        <color rgb="FF222222"/>
        <rFont val="Arial"/>
        <family val="2"/>
      </rPr>
      <t>(4), 249-255.</t>
    </r>
  </si>
  <si>
    <t>Pereira et al. (2012)</t>
  </si>
  <si>
    <t>Pereira, V. J., Galinha, J., ... &amp; Crespo, J. G. (2012). Integration of nanofiltration, UV photolysis, and advanced oxidation processes for the removal of hormones from surface water sources. Separation and Purification Technology, 95, 89–96.</t>
  </si>
  <si>
    <t>pH 6.8</t>
    <phoneticPr fontId="1" type="noConversion"/>
  </si>
  <si>
    <t>Huber, M. M., Canonica, S., Park, G. Y., &amp; Von Gunten, U. (2003). Oxidation of pharmaceuticals during ozonation and advanced oxidation processes. Environmental science &amp; technology, 37(5), 1016-1024.; Deborde, M., Rabouan, S., Duguet, J. P., &amp; Legube, B. (2005). Kinetics of aqueous ozone-induced oxidation of some endocrine disruptors. Environmental science &amp; technology, 39(16), 6086-6092.</t>
    <phoneticPr fontId="1" type="noConversion"/>
  </si>
  <si>
    <t>pH 6.8, 7</t>
    <phoneticPr fontId="1" type="noConversion"/>
  </si>
  <si>
    <t>1.0 10-10</t>
    <phoneticPr fontId="1" type="noConversion"/>
  </si>
  <si>
    <t>https://pubs.acs.org/doi/suppl/10.1021/es503609s/suppl_file/es503609s_si_001.pdf</t>
  </si>
  <si>
    <t>&lt;0.8</t>
    <phoneticPr fontId="1" type="noConversion"/>
  </si>
  <si>
    <t>21000±0.04</t>
  </si>
  <si>
    <t>Canonica et al., 2008</t>
  </si>
  <si>
    <t>3.9E-02±0.4
pH 7.0</t>
  </si>
  <si>
    <t>Canonica, S., Meunier, L., &amp; von Gunten, U. (2008). Phototransformation of selected pharmaceuticals during UV treatment of drinking water. Water Research, 42(1–2), 121–128.</t>
  </si>
  <si>
    <t>450 (7)</t>
    <phoneticPr fontId="1" type="noConversion"/>
  </si>
  <si>
    <t>https://reader.elsevier.com/reader/sd/pii/S0043135412004150?token=28B3D7A13316451D71D04C70EEABD3558A17F1E762CDFAD0649B9B105CB246D60841A1F2D792E99057EF531C45D76847</t>
  </si>
  <si>
    <t>1.2(±0.2)</t>
    <phoneticPr fontId="1" type="noConversion"/>
  </si>
  <si>
    <t>Jin, X., Peldszus, S., &amp; Huck, P. M. (2012). Reaction kinetics of selected micropollutants in ozonation and advanced oxidation processes. Water research, 46(19), 6519-6530.</t>
    <phoneticPr fontId="1" type="noConversion"/>
  </si>
  <si>
    <r>
      <t xml:space="preserve">Bonnefont-Rousselot, D., Raji, B., Walrand, S., Gardès-Albert, M., Jore, D., Legrand, J. A., … Vasson, M. P. (2003). An intracellular modulation of free radical production could contribute to the beneficial effects of metformin towards oxidative stress. </t>
    </r>
    <r>
      <rPr>
        <i/>
        <sz val="11"/>
        <color theme="1"/>
        <rFont val="맑은 고딕"/>
        <family val="2"/>
        <charset val="129"/>
        <scheme val="minor"/>
      </rPr>
      <t>Metabolism: Clinical and Experimental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i/>
        <sz val="11"/>
        <color theme="1"/>
        <rFont val="맑은 고딕"/>
        <family val="2"/>
        <charset val="129"/>
        <scheme val="minor"/>
      </rPr>
      <t>52</t>
    </r>
    <r>
      <rPr>
        <sz val="11"/>
        <color theme="1"/>
        <rFont val="맑은 고딕"/>
        <family val="2"/>
        <charset val="129"/>
        <scheme val="minor"/>
      </rPr>
      <t xml:space="preserve">(5), 586–589. </t>
    </r>
  </si>
  <si>
    <r>
      <t xml:space="preserve">Wols, B. A., Hofman-Caris, C. H. M., Harmsen, D. J. H., &amp; Beerendonk, E. F. (2013). Degradation of 40 selected pharmaceuticals by UV/H2O2. </t>
    </r>
    <r>
      <rPr>
        <i/>
        <sz val="11"/>
        <color theme="1"/>
        <rFont val="맑은 고딕"/>
        <family val="2"/>
        <charset val="129"/>
        <scheme val="minor"/>
      </rPr>
      <t>Water Research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i/>
        <sz val="11"/>
        <color theme="1"/>
        <rFont val="맑은 고딕"/>
        <family val="2"/>
        <charset val="129"/>
        <scheme val="minor"/>
      </rPr>
      <t>47</t>
    </r>
    <r>
      <rPr>
        <sz val="11"/>
        <color theme="1"/>
        <rFont val="맑은 고딕"/>
        <family val="2"/>
        <charset val="129"/>
        <scheme val="minor"/>
      </rPr>
      <t>(15), 5876–5888.</t>
    </r>
  </si>
  <si>
    <t>0.2 (6)</t>
    <phoneticPr fontId="1" type="noConversion"/>
  </si>
  <si>
    <t>https://reader.elsevier.com/reader/sd/pii/S004313541530395X?token=ED736C47F16875A6C3061B05957911A86E2F545369A4B0B1B84BAD65D929F0422CC64D0195769E91F471904DFB5A8AC5</t>
  </si>
  <si>
    <r>
      <t xml:space="preserve">Fu, Y., Gao, X., Geng, J., Li, S., Wu, G., &amp; Ren, H. (2019). Degradation of three nonsteroidal anti-inflammatory drugs by UV/persulfate: Degradation mechanisms, efficiency in effluents disposal. </t>
    </r>
    <r>
      <rPr>
        <sz val="11"/>
        <color theme="1"/>
        <rFont val="맑은 고딕"/>
        <family val="2"/>
        <scheme val="minor"/>
      </rPr>
      <t>Chemical Engineering Journal, 356</t>
    </r>
    <r>
      <rPr>
        <sz val="11"/>
        <color theme="1"/>
        <rFont val="맑은 고딕"/>
        <family val="2"/>
        <charset val="129"/>
        <scheme val="minor"/>
      </rPr>
      <t xml:space="preserve">(August 2018), 1032–1041. </t>
    </r>
  </si>
  <si>
    <t>1.92E-01, 
pH 7</t>
  </si>
  <si>
    <t>3.5 (7)</t>
    <phoneticPr fontId="1" type="noConversion"/>
  </si>
  <si>
    <t>https://reader.elsevier.com/reader/sd/pii/S0043135410003209?token=2E71F98DF3DDA1A7B80ECAB61D35A83D78F28058214DCCADD70C6FA6CBF0BC06A96A349C7FA770E3649C13B0C8A42FB8</t>
  </si>
  <si>
    <t>Huber, M. M., GÖbel, A., Joss, A., Hermann, N., LÖffler, D., McArdell, C. S., ... &amp; von Gunten, U. (2005). Oxidation of pharmaceuticals during ozonation of municipal wastewater effluents: a pilot study. Environmental science &amp; technology, 39(11), 4290-4299.; Benitez, F. J., Acero, J. L., Real, F. J., &amp; Roldán, G. (2009). Ozonation of pharmaceutical compounds: rate constants and elimination in various water matrices. Chemosphere, 77(1), 53-59.</t>
    <phoneticPr fontId="1" type="noConversion"/>
  </si>
  <si>
    <t>1.3E-02,
pH 7.0</t>
  </si>
  <si>
    <t>7 108 (7)</t>
    <phoneticPr fontId="1" type="noConversion"/>
  </si>
  <si>
    <t>https://reader.elsevier.com/reader/sd/pii/S0304389416305945?token=A831F151B1C6CB5A91A46A6C8CD9B66FD534BE0CB262F12E7C5280C91A56DD2B651E12F56F1440511B5AC0AF98BF5B92</t>
  </si>
  <si>
    <t>Jeon, D., Kim, J., Shin, J., Hidayat, Z. R., Na, S., &amp; Lee, Y. (2016). Transformation of ranitidine during water chlorination and ozonation: Moiety-specific reaction kinetics and elimination efficiency of NDMA formation potential. Journal of hazardous materials, 318, 802-809.; Rivas, J., Gimeno, O., Encinas, A., &amp; Beltrán, F. (2009). Ozonation of the pharmaceutical compound ranitidine: Reactivity and kinetic aspects. Chemosphere, 76(5), 651-656.</t>
    <phoneticPr fontId="1" type="noConversion"/>
  </si>
  <si>
    <r>
      <t xml:space="preserve">Dong, H., Qiang, Z., Lian, J., &amp; Qu, J. (2017). Degradation of nitro-based pharmaceuticals by UV photolysis: Kinetics and simultaneous reduction on halonitromethanes formation potential. </t>
    </r>
    <r>
      <rPr>
        <sz val="11"/>
        <color theme="1"/>
        <rFont val="맑은 고딕"/>
        <family val="2"/>
        <scheme val="minor"/>
      </rPr>
      <t>Water Research, 119</t>
    </r>
    <r>
      <rPr>
        <sz val="11"/>
        <color theme="1"/>
        <rFont val="맑은 고딕"/>
        <family val="2"/>
        <charset val="129"/>
        <scheme val="minor"/>
      </rPr>
      <t>, 83–90.</t>
    </r>
  </si>
  <si>
    <t>2.2E-02,
pH 5.0-7.0</t>
  </si>
  <si>
    <t>600 (7)</t>
    <phoneticPr fontId="1" type="noConversion"/>
  </si>
  <si>
    <t>https://pubs.acs.org/doi/pdf/10.1021/es070606o?rand=6rpgm8i5</t>
  </si>
  <si>
    <t>2.81E-01
pH 7.0</t>
    <phoneticPr fontId="1" type="noConversion"/>
  </si>
  <si>
    <t>https://pubs.acs.org/doi/pdf/10.1021/acs.est.6b02287?rand=reazn5l1</t>
  </si>
  <si>
    <r>
      <t xml:space="preserve">Benitez, F. J., Acero, J. L., Real, F. J., Roldan, G., &amp; Rodriguez, E. (2013). Photolysis of model emerging contaminants in ultra-pure water: Kinetics, by-products formation and degradation pathways. </t>
    </r>
    <r>
      <rPr>
        <i/>
        <sz val="11"/>
        <color theme="1"/>
        <rFont val="맑은 고딕"/>
        <family val="2"/>
        <charset val="129"/>
        <scheme val="minor"/>
      </rPr>
      <t>Water Research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i/>
        <sz val="11"/>
        <color theme="1"/>
        <rFont val="맑은 고딕"/>
        <family val="2"/>
        <charset val="129"/>
        <scheme val="minor"/>
      </rPr>
      <t>47</t>
    </r>
    <r>
      <rPr>
        <sz val="11"/>
        <color theme="1"/>
        <rFont val="맑은 고딕"/>
        <family val="2"/>
        <charset val="129"/>
        <scheme val="minor"/>
      </rPr>
      <t xml:space="preserve">(2), 870–880. </t>
    </r>
  </si>
  <si>
    <r>
      <rPr>
        <sz val="11"/>
        <color theme="1"/>
        <rFont val="맑은 고딕"/>
        <family val="2"/>
        <scheme val="minor"/>
      </rPr>
      <t xml:space="preserve">2.8E-03 </t>
    </r>
    <r>
      <rPr>
        <sz val="11"/>
        <color rgb="FF2E2E2E"/>
        <rFont val="맑은 고딕"/>
        <family val="2"/>
        <scheme val="minor"/>
      </rPr>
      <t>− 0.9E-03,
pH 3-9</t>
    </r>
  </si>
  <si>
    <t>0.65 (5.5)</t>
    <phoneticPr fontId="1" type="noConversion"/>
  </si>
  <si>
    <t>https://reader.elsevier.com/reader/sd/pii/S0021967309017981?token=CEF3A5A551BCC22C2E8388BAC7774E1A1738FA7B9AA9A6E10FA5E88F5C0D4174AF5476EA28713F0B6E477FE65C0E7450</t>
  </si>
  <si>
    <t>Beltran, F. J., García-Araya, J. F., &amp; Acedo, B. (1994). Advanced oxidation of atrazine in water—I. Ozonation. Water Research, 28(10), 2153-2164.</t>
    <phoneticPr fontId="1" type="noConversion"/>
  </si>
  <si>
    <r>
      <t xml:space="preserve">Bolton, J. R., &amp; Stefan, M. I. (2002). Fundamental photochemical approach to the concepts of fluence (UV dose) and electrical energy efficiency in photochemical degradation reactions. </t>
    </r>
    <r>
      <rPr>
        <sz val="11"/>
        <color theme="1"/>
        <rFont val="맑은 고딕"/>
        <family val="2"/>
        <scheme val="minor"/>
      </rPr>
      <t>Research on Chemical Intermediates, 28(7–9), 857–870.</t>
    </r>
  </si>
  <si>
    <t>3.3E-02
pH 6-8</t>
  </si>
  <si>
    <t>Seo, C., Shin, J., Lee, M., Lee, W., Yoom, H., Son, H., ... &amp; Lee, Y. (2019). Elimination efficiency of organic UV filters during ozonation and UV/H2O2 treatment of drinking water and wastewater effluent. Chemosphere, 230, 248-257.</t>
    <phoneticPr fontId="1" type="noConversion"/>
  </si>
  <si>
    <t>~1.0  102</t>
    <phoneticPr fontId="1" type="noConversion"/>
  </si>
  <si>
    <t>유추, https://reader.elsevier.com/reader/sd/pii/S0304389416301868?token=3BD2674B71343B8A0B0F1FF03B998AB1A877B9A261FA45D934802D10AE4743AE7D336FEBFB36B4A84967EB1546618708</t>
    <phoneticPr fontId="1" type="noConversion"/>
  </si>
  <si>
    <t>~5.0</t>
    <phoneticPr fontId="1" type="noConversion"/>
  </si>
  <si>
    <t>유추, https://reader.elsevier.com/reader/sd/pii/S0021967307020419?token=4722F7B5A6DC1E2F78F11FD156AE946B749868948110874154776C8A4CE45E8C8F8A2015385135FD1AC6516506265583</t>
    <phoneticPr fontId="1" type="noConversion"/>
  </si>
  <si>
    <t>http://cherry.chem.bg.ac.rs/handle/123456789/2542</t>
  </si>
  <si>
    <t>~1.0  103</t>
    <phoneticPr fontId="1" type="noConversion"/>
  </si>
  <si>
    <t>https://reader.elsevier.com/reader/sd/pii/S004313541200735X?token=0AE5FF0C9B8B595635781FFC7183C8751B56F99FB15EF87BBBF567A0C4AE6806296BEF5C5ED1EEFB82B529FAF7D0019C</t>
  </si>
  <si>
    <t>Luo et al. (2019)</t>
  </si>
  <si>
    <t xml:space="preserve">no degraded </t>
  </si>
  <si>
    <t>Lange, F., Cornelissen, S., Kubac, D., Sein, M. M., Von Sonntag, J., Hannich, C. B., ... &amp; Von Sonntag, C. (2006). Degradation of macrolide antibiotics by ozone: a mechanistic case study with clarithromycin. Chemosphere, 65(1), 17-23.</t>
    <phoneticPr fontId="1" type="noConversion"/>
  </si>
  <si>
    <r>
      <t xml:space="preserve">Giri, R. R., Ozaki, H., Guo, X., Takanami, R., &amp; Taniguchi, S. (2014). Significance of water quality and radiation wavelength for UV photolysis of PhCs in simulated mixed solutions. </t>
    </r>
    <r>
      <rPr>
        <sz val="11"/>
        <color theme="1"/>
        <rFont val="맑은 고딕"/>
        <family val="2"/>
        <scheme val="minor"/>
      </rPr>
      <t>Central European Journal of Chemistry, 12(6), 659–671.</t>
    </r>
  </si>
  <si>
    <t>8E-04,
pH 6.0</t>
  </si>
  <si>
    <t>https://reader.elsevier.com/reader/sd/pii/S0045653519305910?token=6B292CEC6653C5A1CECE15742AEED01FE8FA23A8C7726353957DEF425755C7B8E34031CC2BA43E3027DEE5F8B50A9EBF</t>
  </si>
  <si>
    <r>
      <t xml:space="preserve">Eswarudu, M. M. (2017). New Simple Uv Spectrophotometric Method for Determination of Venlafaxine Hydrochloride in Pure and Pharmaceutical Formulation. </t>
    </r>
    <r>
      <rPr>
        <i/>
        <sz val="11"/>
        <color theme="1"/>
        <rFont val="맑은 고딕"/>
        <family val="2"/>
        <charset val="129"/>
        <scheme val="minor"/>
      </rPr>
      <t>World Journal of Pharmacy and Pharmaceutical Sciences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i/>
        <sz val="11"/>
        <color theme="1"/>
        <rFont val="맑은 고딕"/>
        <family val="2"/>
        <charset val="129"/>
        <scheme val="minor"/>
      </rPr>
      <t>6</t>
    </r>
    <r>
      <rPr>
        <sz val="11"/>
        <color theme="1"/>
        <rFont val="맑은 고딕"/>
        <family val="2"/>
        <charset val="129"/>
        <scheme val="minor"/>
      </rPr>
      <t xml:space="preserve">(7), 1292–1300. </t>
    </r>
  </si>
  <si>
    <r>
      <t xml:space="preserve">Mazellier, P., Leroy, É., &amp; Legube, B. (2002). Photochemical behavior of the fungicide carbendazim in dilute aqueous-solution. </t>
    </r>
    <r>
      <rPr>
        <sz val="11"/>
        <color theme="1"/>
        <rFont val="맑은 고딕"/>
        <family val="2"/>
        <scheme val="minor"/>
      </rPr>
      <t>Journal of Photochemistry and Photobiology A: Chemistry, 153</t>
    </r>
    <r>
      <rPr>
        <sz val="11"/>
        <color theme="1"/>
        <rFont val="맑은 고딕"/>
        <family val="2"/>
        <charset val="129"/>
        <scheme val="minor"/>
      </rPr>
      <t>(1–3), 221–227.</t>
    </r>
  </si>
  <si>
    <t>2.3E-03
pH 8.4</t>
  </si>
  <si>
    <r>
      <t xml:space="preserve">Wanyika, H. (2013). Sustained release of fungicide metalaxyl by mesoporous silica nanospheres Nanotechnology for Sustainable Development. </t>
    </r>
    <r>
      <rPr>
        <i/>
        <sz val="11"/>
        <color theme="1"/>
        <rFont val="맑은 고딕"/>
        <family val="2"/>
        <charset val="129"/>
        <scheme val="minor"/>
      </rPr>
      <t>Journal of Nanoparticle Research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i/>
        <sz val="11"/>
        <color theme="1"/>
        <rFont val="맑은 고딕"/>
        <family val="2"/>
        <charset val="129"/>
        <scheme val="minor"/>
      </rPr>
      <t>15</t>
    </r>
    <r>
      <rPr>
        <sz val="11"/>
        <color theme="1"/>
        <rFont val="맑은 고딕"/>
        <family val="2"/>
        <charset val="129"/>
        <scheme val="minor"/>
      </rPr>
      <t>(8).</t>
    </r>
  </si>
  <si>
    <t>~1.0  105</t>
    <phoneticPr fontId="1" type="noConversion"/>
  </si>
  <si>
    <t>https://reader.elsevier.com/reader/sd/pii/S0043135410008171?token=91EDD9D9738A7ADCF68EB68507184BD330D3FC46119244862E5303E84090C8B6017595799A0B588428879ECF2B61B3CB</t>
  </si>
  <si>
    <r>
      <t>Jeong, J., Song, W., Cooper, W. J., Jung, J., &amp; Greaves, J. (2010). Degradation of tetracycline antibiotics: mechanisms and kinetic studies for advanced oxidation/reduction processes.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78</t>
    </r>
    <r>
      <rPr>
        <sz val="10"/>
        <color rgb="FF222222"/>
        <rFont val="Arial"/>
        <family val="2"/>
      </rPr>
      <t>(5), 533-540.</t>
    </r>
  </si>
  <si>
    <t>Lopez-Penalver et al., 2010</t>
  </si>
  <si>
    <t>López-Peñalver, J. J., ... &amp; Rivera-Utrilla, J. (2010). Photodegradation of tetracyclines in aqueous solution by using UV and UV/H2O2 oxidation processes. Journal of Chemical Technology and Biotechnology, 85(10), 1325–1333</t>
  </si>
  <si>
    <t>3.8E-03
pH 8.0</t>
  </si>
  <si>
    <t>Uslu, M., Seth, R., Jasim, S., Tabe, S., &amp; Biswas, N. (2015). Reaction kinetics of ozone with selected pharmaceuticals and their removal potential from a secondary treated municipal wastewater effluent in the Great Lakes Basin. Ozone: Science &amp; Engineering, 37(1), 36-44.</t>
    <phoneticPr fontId="1" type="noConversion"/>
  </si>
  <si>
    <t>2.95E-02
pH 8.0</t>
  </si>
  <si>
    <t>kFAC</t>
    <phoneticPr fontId="1" type="noConversion"/>
  </si>
  <si>
    <t>kFAC ref</t>
    <phoneticPr fontId="1" type="noConversion"/>
  </si>
  <si>
    <t>kO3(A)</t>
    <phoneticPr fontId="1" type="noConversion"/>
  </si>
  <si>
    <t>kO3(HA)</t>
    <phoneticPr fontId="1" type="noConversion"/>
  </si>
  <si>
    <t>kO3(H2A)</t>
    <phoneticPr fontId="1" type="noConversion"/>
  </si>
  <si>
    <t>ref</t>
    <phoneticPr fontId="1" type="noConversion"/>
  </si>
  <si>
    <t>k·OH</t>
    <phoneticPr fontId="1" type="noConversion"/>
  </si>
  <si>
    <t>&lt;1E-2</t>
    <phoneticPr fontId="1" type="noConversion"/>
  </si>
  <si>
    <t xml:space="preserve">Perfluoropentanoic acid (PFPeA) </t>
  </si>
  <si>
    <t>17β-Estradiol</t>
  </si>
  <si>
    <t>&lt; 1E3</t>
    <phoneticPr fontId="1" type="noConversion"/>
  </si>
  <si>
    <t>&lt;0.1</t>
    <phoneticPr fontId="1" type="noConversion"/>
  </si>
  <si>
    <t>Methylparaben</t>
  </si>
  <si>
    <t>Ethylparaben</t>
  </si>
  <si>
    <t>No.</t>
    <phoneticPr fontId="1" type="noConversion"/>
  </si>
  <si>
    <t>Micropollutants</t>
    <phoneticPr fontId="1" type="noConversion"/>
  </si>
  <si>
    <t>CAS No.</t>
    <phoneticPr fontId="1" type="noConversion"/>
  </si>
  <si>
    <t>Classification</t>
    <phoneticPr fontId="1" type="noConversion"/>
  </si>
  <si>
    <t>RFP priority</t>
    <phoneticPr fontId="1" type="noConversion"/>
  </si>
  <si>
    <t>k_HOCl</t>
    <phoneticPr fontId="1" type="noConversion"/>
  </si>
  <si>
    <t>ref</t>
    <phoneticPr fontId="1" type="noConversion"/>
  </si>
  <si>
    <t>kO3</t>
    <phoneticPr fontId="1" type="noConversion"/>
  </si>
  <si>
    <t>kO3 (A)</t>
    <phoneticPr fontId="1" type="noConversion"/>
  </si>
  <si>
    <t>kO3 (HA)</t>
    <phoneticPr fontId="1" type="noConversion"/>
  </si>
  <si>
    <t>kO3 (H2A)</t>
    <phoneticPr fontId="1" type="noConversion"/>
  </si>
  <si>
    <t>Ref</t>
    <phoneticPr fontId="1" type="noConversion"/>
  </si>
  <si>
    <t>K_·OH</t>
    <phoneticPr fontId="1" type="noConversion"/>
  </si>
  <si>
    <t>pH</t>
    <phoneticPr fontId="1" type="noConversion"/>
  </si>
  <si>
    <t>K_·OH_GCM</t>
    <phoneticPr fontId="1" type="noConversion"/>
  </si>
  <si>
    <t>ε_MP (L/mol/cm)</t>
  </si>
  <si>
    <t>ref</t>
    <phoneticPr fontId="1" type="noConversion"/>
  </si>
  <si>
    <t xml:space="preserve">Φ_MP (mol/einstein) </t>
  </si>
  <si>
    <t>EDCs</t>
    <phoneticPr fontId="1" type="noConversion"/>
  </si>
  <si>
    <t>1st</t>
    <phoneticPr fontId="1" type="noConversion"/>
  </si>
  <si>
    <t>&lt; 0.1</t>
    <phoneticPr fontId="1" type="noConversion"/>
  </si>
  <si>
    <t>https://pubs.acs.org/doi/pdf/10.1021/es010076a?rand=adkmz2eq</t>
  </si>
  <si>
    <t>Benitez, F. J., Beltrán-Heredia, J., Acero, J. L., &amp; Rubio, F. J. (2000). Rate constants for the reactions of ozone with chlorophenols in aqueous solutions. Journal of hazardous materials, 79(3), 271-285.</t>
    <phoneticPr fontId="1" type="noConversion"/>
  </si>
  <si>
    <t>2.65-3.8E10</t>
    <phoneticPr fontId="1" type="noConversion"/>
  </si>
  <si>
    <t>pH 7</t>
    <phoneticPr fontId="1" type="noConversion"/>
  </si>
  <si>
    <r>
      <t xml:space="preserve">Alfano, O. M., Brandi, R. J., &amp; Cassano, A. E. (2001). Degradation kinetics of 2,4-D in water employing hydrogen peroxide and UV radiation. </t>
    </r>
    <r>
      <rPr>
        <sz val="11"/>
        <color theme="1"/>
        <rFont val="맑은 고딕"/>
        <family val="2"/>
        <scheme val="minor"/>
      </rPr>
      <t>Chemical Engineering Journal, 82</t>
    </r>
    <r>
      <rPr>
        <sz val="11"/>
        <color theme="1"/>
        <rFont val="맑은 고딕"/>
        <family val="2"/>
        <charset val="129"/>
        <scheme val="minor"/>
      </rPr>
      <t xml:space="preserve">(1–3), 209–218. </t>
    </r>
  </si>
  <si>
    <t>EDCs</t>
    <phoneticPr fontId="1" type="noConversion"/>
  </si>
  <si>
    <t>https://pubs.acs.org/doi/pdf/10.1021/es0516108?rand=g19wjrww</t>
  </si>
  <si>
    <r>
      <t>Sanches, S., Leitão, C., Penetra, A., Cardoso, …, Pereira, V. J. (2011). Direct photolysis of polycyclic aromatic hydrocarbons in drinking water sources.</t>
    </r>
    <r>
      <rPr>
        <i/>
        <sz val="11"/>
        <color theme="1"/>
        <rFont val="맑은 고딕"/>
        <family val="2"/>
        <scheme val="minor"/>
      </rPr>
      <t xml:space="preserve"> Journal of Hazardous Materials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i/>
        <sz val="11"/>
        <color theme="1"/>
        <rFont val="맑은 고딕"/>
        <family val="2"/>
        <scheme val="minor"/>
      </rPr>
      <t>192</t>
    </r>
    <r>
      <rPr>
        <sz val="11"/>
        <color theme="1"/>
        <rFont val="맑은 고딕"/>
        <family val="2"/>
        <charset val="129"/>
        <scheme val="minor"/>
      </rPr>
      <t xml:space="preserve">(3), 1458–1465. </t>
    </r>
  </si>
  <si>
    <t>13.2 (7.5)</t>
    <phoneticPr fontId="1" type="noConversion"/>
  </si>
  <si>
    <t>https://pdf.sciencedirectassets.com/271852/1-s2.0-S0045653514X00263/1-s2.0-S0045653514006316/main.pdf?X-Amz-Security-Token=AgoJb3JpZ2luX2VjEKD%2F%2F%2F%2F%2F%2F%2F%2F%2F%2FwEaCXVzLWVhc3QtMSJGMEQCIDndit%2Fd5Qc8Ce5jX%2By7P6xLUUsoerUrLLXPuh%2Fzn06BAiBJyHnbu1xWTJW2vWdq16snfBS8aTIxHkdd9utQBlhq%2FyrjAwj5%2F%2F%2F%2F%2F%2F%2F%2F%2F%2F8BEAIaDDA1OTAwMzU0Njg2NSIMHmmR%2BVabnl9N6KoXKrcDKwZUpPd%2Fwvx6dUnKbEcP4O7EOF6TEBC%2B3yiHJmz3bODB4zc%2BNn6%2BlGOUWm8dDAbCEZhYVPTY%2BOWIZj5Dsl%2FGhT1SlS9%2F9dVl1hq5Z2CxI0rAGYUcy7Wnbp40wRguzMccYNP6keLXoE8uQOov1eomcEPEuo82EpJMxMuX4%2FjC2Yk3I%2B06NeLVA7G9AC%2FAy0AzXNojZXshwN59ljAQ%2B17MmSP%2BliJ6nMaQlc6WOvA%2F%2FGnNWXmPJ2xDfdyOgIszVkRj4Rv5l4ofH9smdJD8YY%2F4fTlAQLhfVGvcW25UApnh1E8tpvL7anYEshuSZJKL%2BkXaIb8Yd8lgWyd%2BQtsxrcWFXgyXPKlTdicdafERo4ioxA4467RziqaNKGSeW94JvZG15I2phCUg5W2FpILwtupxkRdpyhqqdsrTmjVEj09yaihwNQ736aKxwKip7SYHWC8%2BTC5X8X%2FT6ivPxVIahHzdKHuVP74nrNJI8FbJ1Ibsy3sqqQrzup%2B7jvrbI64LVOCP7do7IyHFHb9TZkimzg6AUlwZKxbT1kSyxO9frVL9i%2F5eDzr1W1s8Whkg1WJ4I7KiA8AhSfQ6gDDs967pBTq1AQnP4O0mRD5WplnfzXrJNBoCoc75%2FfaKzk1XA1nSjw1pdAXOzQum1yM5pz%2BkiTNpNnDsGSS5ntXeRLuXlMpUY3wCy0Qxoa3RFtcHzKWR9prtvHIcAwRcRhr5TjX%2BXDyaPE4MofKmWqsj6ZOHHKH9mY4Xe7p9EeSSGYKd0B5BAxFjHVQ5t9y%2BJ0GN848P2dnQqRwldS6Yrjca8aU8jNFEKawqVPN8hieiZXOfPdGZsQDkCX9a6c0%3D&amp;X-Amz-Algorithm=AWS4-HMAC-SHA256&amp;X-Amz-Date=20190715T001802Z&amp;X-Amz-SignedHeaders=host&amp;X-Amz-Expires=300&amp;X-Amz-Credential=ASIAQ3PHCVTYUM3N6RYF%2F20190715%2Fus-east-1%2Fs3%2Faws4_request&amp;X-Amz-Signature=f7c5e6a934c3298f7e5978e58c4de595f20e72a00f5bb90e149d28cce010b614&amp;hash=c17ddb57f32fc3a742ea771f7fb081a8fca25d91fd1ca433304637797f9dbb05&amp;host=68042c943591013ac2b2430a89b270f6af2c76d8dfd086a07176afe7c76c2c61&amp;pii=S0045653514006316&amp;tid=spdf-3e08539e-8a9d-46ac-8318-99c2fb14636f&amp;sid=ef59ca799be92842573b3d9-484c598440f1gxrqb&amp;type=client</t>
  </si>
  <si>
    <t>유추, https://link.springer.com/content/pdf/10.1007%2FBF02706741.pdf</t>
    <phoneticPr fontId="1" type="noConversion"/>
  </si>
  <si>
    <t>4.33(±0.18)E4</t>
    <phoneticPr fontId="1" type="noConversion"/>
  </si>
  <si>
    <r>
      <t>Ning, B., Graham, N. J., &amp; Zhang, Y. (2007). Degradation of octylphenol and nonylphenol by ozone–Part I: Direct reaction.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68</t>
    </r>
    <r>
      <rPr>
        <sz val="10"/>
        <color rgb="FF222222"/>
        <rFont val="Arial"/>
        <family val="2"/>
      </rPr>
      <t>(6), 1163-1172.</t>
    </r>
  </si>
  <si>
    <r>
      <t xml:space="preserve">Błedzka, D., Gmurek, M., ..., &amp; Ledakowicz, S. (2010). Photodegradation and advanced oxidation of endocrine disruptors in aqueous solutions. </t>
    </r>
    <r>
      <rPr>
        <sz val="11"/>
        <color theme="1"/>
        <rFont val="맑은 고딕"/>
        <family val="2"/>
        <scheme val="minor"/>
      </rPr>
      <t>Catalysis Today, 151</t>
    </r>
    <r>
      <rPr>
        <sz val="11"/>
        <color theme="1"/>
        <rFont val="맑은 고딕"/>
        <family val="2"/>
        <charset val="129"/>
        <scheme val="minor"/>
      </rPr>
      <t>(1–2), 125–130.</t>
    </r>
  </si>
  <si>
    <t>1.6E-02
pH 7.0</t>
  </si>
  <si>
    <t>Tetrabromobisphenol A</t>
    <phoneticPr fontId="1" type="noConversion"/>
  </si>
  <si>
    <t xml:space="preserve">22 (7.5) </t>
    <phoneticPr fontId="1" type="noConversion"/>
  </si>
  <si>
    <t>유추, https://reader.elsevier.com/reader/sd/pii/S0045653513013507?token=CD74C4799E121CD8E0D4F6A7AE06E9818543428AFC0AD04632734631A0F8896A09579BE63CF1E53E6091DDC110231D94</t>
    <phoneticPr fontId="1" type="noConversion"/>
  </si>
  <si>
    <r>
      <t>Zhang, J., He, S. L., Hou, M. F., Wang, L. P., &amp; Tian, L. J. (2012). Kinetics of the ozonation of tetrabromobisphenol-A in wastewater. In </t>
    </r>
    <r>
      <rPr>
        <i/>
        <sz val="10"/>
        <color rgb="FF222222"/>
        <rFont val="Arial"/>
        <family val="2"/>
      </rPr>
      <t>Advanced Materials Research</t>
    </r>
    <r>
      <rPr>
        <sz val="10"/>
        <color rgb="FF222222"/>
        <rFont val="Arial"/>
        <family val="2"/>
      </rPr>
      <t> (Vol. 383, pp. 2945-2950). Trans Tech Publications.</t>
    </r>
  </si>
  <si>
    <t>Wang, X., Hu, X., Zhang, H., Chang, F., &amp; Luo, Y. (2015). Photolysis kinetics, mechanisms, and pathways of tetrabromobisphenol a in water under simulated solar light irradiation. Environmental Science and Technology, 49(11), 6683–6690. Supporting data</t>
  </si>
  <si>
    <t>Metals and minerals</t>
    <phoneticPr fontId="1" type="noConversion"/>
  </si>
  <si>
    <t>Metals and minerals</t>
    <phoneticPr fontId="1" type="noConversion"/>
  </si>
  <si>
    <t>1st</t>
    <phoneticPr fontId="1" type="noConversion"/>
  </si>
  <si>
    <t>https://www.researchgate.net/publication/277350014_Reaction_of_Ozone_with_AgI_-_Mechanistic_Considerations</t>
  </si>
  <si>
    <t>(11±3)E-02</t>
    <phoneticPr fontId="1" type="noConversion"/>
  </si>
  <si>
    <t xml:space="preserve">1H,1H,2H,2H-Per-fluoroctylsulfonat(H4PFOS) </t>
    <phoneticPr fontId="1" type="noConversion"/>
  </si>
  <si>
    <t>Persistent organic compounds and pesticide</t>
    <phoneticPr fontId="1" type="noConversion"/>
  </si>
  <si>
    <t>1st</t>
    <phoneticPr fontId="1" type="noConversion"/>
  </si>
  <si>
    <t>&lt;1</t>
    <phoneticPr fontId="1" type="noConversion"/>
  </si>
  <si>
    <t>Rodríguez, E., Onstad, G. D., Kull, T. P., Metcalf, J. S., Acero, J. L., &amp; von Gunten, U. (2007). Oxidative elimination of cyanotoxins: comparison of ozone, chlorine, chlorine dioxide and permanganate. Water Research, 41(15), 3381-3393.</t>
    <phoneticPr fontId="1" type="noConversion"/>
  </si>
  <si>
    <t>Experiment</t>
  </si>
  <si>
    <t>1.6E-01,
pH 8.0</t>
  </si>
  <si>
    <t>70 (7)</t>
    <phoneticPr fontId="1" type="noConversion"/>
  </si>
  <si>
    <t>https://reader.elsevier.com/reader/sd/pii/S0043135405000503?token=DEB84D06E016EAB77323894066A9B16E3F46296D98FAB0A20ED8AF8E893449FEAD9A98578A44091C72E8C093397DD753</t>
  </si>
  <si>
    <r>
      <t>Rivas, J., Gimeno, O., Encinas, A., &amp; Beltrán, F. (2009). Ozonation of the pharmaceutical compound ranitidine: Reactivity and kinetic aspects. </t>
    </r>
    <r>
      <rPr>
        <i/>
        <sz val="7"/>
        <color rgb="FF222222"/>
        <rFont val="Arial"/>
        <family val="2"/>
      </rPr>
      <t>Chemosphere</t>
    </r>
    <r>
      <rPr>
        <sz val="7"/>
        <color rgb="FF222222"/>
        <rFont val="Arial"/>
        <family val="2"/>
      </rPr>
      <t>, </t>
    </r>
    <r>
      <rPr>
        <i/>
        <sz val="7"/>
        <color rgb="FF222222"/>
        <rFont val="Arial"/>
        <family val="2"/>
      </rPr>
      <t>76</t>
    </r>
    <r>
      <rPr>
        <sz val="7"/>
        <color rgb="FF222222"/>
        <rFont val="Arial"/>
        <family val="2"/>
      </rPr>
      <t>(5), 651-656.</t>
    </r>
  </si>
  <si>
    <r>
      <t xml:space="preserve">Mizukami, Y. (2016). Photochemical Reactions of Microcystin-LR Following Irradiation with UV Light. </t>
    </r>
    <r>
      <rPr>
        <i/>
        <sz val="11"/>
        <color theme="1"/>
        <rFont val="맑은 고딕"/>
        <family val="2"/>
        <charset val="129"/>
        <scheme val="minor"/>
      </rPr>
      <t>O</t>
    </r>
    <r>
      <rPr>
        <sz val="11"/>
        <color theme="1"/>
        <rFont val="맑은 고딕"/>
        <family val="2"/>
        <scheme val="minor"/>
      </rPr>
      <t>pen Journal of Physical Chemistry, 06</t>
    </r>
    <r>
      <rPr>
        <sz val="11"/>
        <color theme="1"/>
        <rFont val="맑은 고딕"/>
        <family val="2"/>
        <charset val="129"/>
        <scheme val="minor"/>
      </rPr>
      <t>(04), 79–85.</t>
    </r>
  </si>
  <si>
    <t>5.1E-02,
pH 7.2</t>
  </si>
  <si>
    <r>
      <t xml:space="preserve">Li, L., Gao, N., Deng, Y., Yao, J., Zhang, K., Li, H., … Guo, J. (2009). Experimental and model comparisons of H2O2 assisted UV photodegradation of Microcystin-LR in simulated drinking water. </t>
    </r>
    <r>
      <rPr>
        <sz val="11"/>
        <color theme="1"/>
        <rFont val="맑은 고딕"/>
        <family val="2"/>
        <scheme val="minor"/>
      </rPr>
      <t>Journal of Zhejiang University-SCIENCE A, 10</t>
    </r>
    <r>
      <rPr>
        <sz val="11"/>
        <color theme="1"/>
        <rFont val="맑은 고딕"/>
        <family val="2"/>
        <charset val="129"/>
        <scheme val="minor"/>
      </rPr>
      <t xml:space="preserve">(11), 1660–1669. </t>
    </r>
  </si>
  <si>
    <t xml:space="preserve">Perfluordecylsulfonat(PFDS) </t>
    <phoneticPr fontId="1" type="noConversion"/>
  </si>
  <si>
    <t>Perfluordodecanoat (PFDoA)</t>
    <phoneticPr fontId="1" type="noConversion"/>
  </si>
  <si>
    <t>낮을것으로 예상(&lt; 10-2)</t>
    <phoneticPr fontId="1" type="noConversion"/>
  </si>
  <si>
    <t>Perfluoroctylsulfonsäureamid(PFOSA)</t>
    <phoneticPr fontId="1" type="noConversion"/>
  </si>
  <si>
    <t>Perfluorononanoic acid(PFNA)</t>
    <phoneticPr fontId="1" type="noConversion"/>
  </si>
  <si>
    <t>낮을것으로 예상(&lt; 10-2)</t>
    <phoneticPr fontId="1" type="noConversion"/>
  </si>
  <si>
    <t xml:space="preserve">Perfluorundecanoat(PFUnA) </t>
    <phoneticPr fontId="1" type="noConversion"/>
  </si>
  <si>
    <t>1,7-Dimethylxanthine</t>
    <phoneticPr fontId="1" type="noConversion"/>
  </si>
  <si>
    <t>Persistent pharmaceuticals</t>
    <phoneticPr fontId="1" type="noConversion"/>
  </si>
  <si>
    <t xml:space="preserve">Lee, E., Shon, H. K., &amp; Cho, J. (2014). Role of wetland organic matters as photosensitizer for degradation of micropollutants and metabolites. Journal of Hazardous Materials, 276, 1–9. </t>
  </si>
  <si>
    <t>&lt; 0.01</t>
    <phoneticPr fontId="1" type="noConversion"/>
  </si>
  <si>
    <t>유추, https://reader.elsevier.com/reader/sd/pii/S0043135409005983?token=F3FAE2823E31C0BAB7B191D013598782F04075A8FF58E77E9DA0CB635625BE1120E20F8088037A82BF8939905692E1F2</t>
    <phoneticPr fontId="1" type="noConversion"/>
  </si>
  <si>
    <t>12 104 (7)</t>
    <phoneticPr fontId="1" type="noConversion"/>
  </si>
  <si>
    <t>https://reader.elsevier.com/reader/sd/pii/S0043135410003209?token=96BE47768A53463AF61D39AACD10FF3CD33BB6BB5AF3000FCFB5271F183E672CE7A37AE1E0E460A1B9CAD461F71589B8</t>
  </si>
  <si>
    <t>Benitez, F. J., Acero, J. L., Real, F. J., &amp; Roldán, G. (2009). Ozonation of pharmaceutical compounds: rate constants and elimination in various water matrices. Chemosphere, 77(1), 53-59.</t>
    <phoneticPr fontId="1" type="noConversion"/>
  </si>
  <si>
    <r>
      <t xml:space="preserve">Benitez, F. J., Real, F. J., Acero, J. L., &amp; Roldan, G. (2009). Removal of selected pharmaceuticals in waters by photochemical processes. </t>
    </r>
    <r>
      <rPr>
        <sz val="11"/>
        <color theme="1"/>
        <rFont val="맑은 고딕"/>
        <family val="2"/>
        <scheme val="minor"/>
      </rPr>
      <t>Journal of Chemical Technology and Biotechnology, 84</t>
    </r>
    <r>
      <rPr>
        <sz val="11"/>
        <color theme="1"/>
        <rFont val="맑은 고딕"/>
        <family val="2"/>
        <charset val="129"/>
        <scheme val="minor"/>
      </rPr>
      <t>(8), 1186–1195.</t>
    </r>
  </si>
  <si>
    <t>1.73E-01,
pH 3-9</t>
  </si>
  <si>
    <r>
      <t xml:space="preserve">Viviane M. Ivama, Letícia N. C. Rodrigues, C. C. I. G. and M. V. B. Z. (1999). Spectrophotometric determination of cefaclor in pharmaceutical preparations. </t>
    </r>
    <r>
      <rPr>
        <sz val="11"/>
        <color theme="1"/>
        <rFont val="맑은 고딕"/>
        <family val="2"/>
        <scheme val="minor"/>
      </rPr>
      <t>Quimnica Nova, 22</t>
    </r>
    <r>
      <rPr>
        <sz val="11"/>
        <color theme="1"/>
        <rFont val="맑은 고딕"/>
        <family val="2"/>
        <charset val="129"/>
        <scheme val="minor"/>
      </rPr>
      <t>(2), 201–204.</t>
    </r>
  </si>
  <si>
    <r>
      <t xml:space="preserve">Shantier, S. W., Gadkariem, E. A., Ibrahim, K. E., &amp; El-Obeid, H. A. (2011). Spectrophotmetric determination of cefadroxil in bulk and dosage form using sodium hydroxide. </t>
    </r>
    <r>
      <rPr>
        <i/>
        <sz val="11"/>
        <color theme="1"/>
        <rFont val="맑은 고딕"/>
        <family val="2"/>
        <charset val="129"/>
        <scheme val="minor"/>
      </rPr>
      <t>E</t>
    </r>
    <r>
      <rPr>
        <sz val="11"/>
        <color theme="1"/>
        <rFont val="맑은 고딕"/>
        <family val="2"/>
        <scheme val="minor"/>
      </rPr>
      <t xml:space="preserve">-Journal of Chemistry, </t>
    </r>
    <r>
      <rPr>
        <i/>
        <sz val="11"/>
        <color theme="1"/>
        <rFont val="맑은 고딕"/>
        <family val="2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>(3), 1314–1322.</t>
    </r>
  </si>
  <si>
    <t>8E-02,
pH 6.5</t>
  </si>
  <si>
    <r>
      <t xml:space="preserve">Serna-Galvis, E. A., Ferraro, F., Silva-Agredo, J., &amp; Torres-Palma, R. A. (2017). Degradation of highly consumed fluoroquinolones, penicillins and cephalosporins in distilled water and simulated hospital wastewater by UV 254 and UV 254 /persulfate processes. </t>
    </r>
    <r>
      <rPr>
        <sz val="11"/>
        <color theme="1"/>
        <rFont val="맑은 고딕"/>
        <family val="2"/>
        <scheme val="minor"/>
      </rPr>
      <t>Water Research, 122</t>
    </r>
    <r>
      <rPr>
        <sz val="11"/>
        <color theme="1"/>
        <rFont val="맑은 고딕"/>
        <family val="2"/>
        <charset val="129"/>
        <scheme val="minor"/>
      </rPr>
      <t>, 128–138.</t>
    </r>
  </si>
  <si>
    <t>Persistent pharmaceuticals</t>
    <phoneticPr fontId="1" type="noConversion"/>
  </si>
  <si>
    <t>3 105 (7)</t>
    <phoneticPr fontId="1" type="noConversion"/>
  </si>
  <si>
    <t xml:space="preserve">Efﬁcient cephalexin degradation using active chlorine produced on ruthenium andiridiumoxideanodes: Role of bathcomposition, analysis of degradation pathways and degradation extent </t>
  </si>
  <si>
    <t>Dodd, M. C., Buffle, M. O., &amp; Von Gunten, U. (2006). Oxidation of antibacterial molecules by aqueous ozone: moiety-specific reaction kinetics and application to ozone-based wastewater treatment. Environmental Science &amp; Technology, 40(6), 1969-1977.</t>
    <phoneticPr fontId="1" type="noConversion"/>
  </si>
  <si>
    <r>
      <t xml:space="preserve">Jose A. Murillo, Juana Rodriguez, J. M. L. and A. A. (1990). </t>
    </r>
    <r>
      <rPr>
        <sz val="11"/>
        <color theme="1"/>
        <rFont val="맑은 고딕"/>
        <family val="2"/>
        <scheme val="minor"/>
      </rPr>
      <t>Determination of Amoxicillin and Cephalexin in Mixtures by Second-derivative Spectrop hotometry, 115</t>
    </r>
    <r>
      <rPr>
        <sz val="11"/>
        <color theme="1"/>
        <rFont val="맑은 고딕"/>
        <family val="2"/>
        <charset val="129"/>
        <scheme val="minor"/>
      </rPr>
      <t>, 1117–1119.</t>
    </r>
  </si>
  <si>
    <t>1.92E-01, 
pH 6.5</t>
  </si>
  <si>
    <t>~1.0  105</t>
    <phoneticPr fontId="1" type="noConversion"/>
  </si>
  <si>
    <t>Uslu, M., Seth, R., Jasim, S., Tabe, S., &amp; Biswas, N. (2015). Reaction kinetics of ozone with selected pharmaceuticals and their removal potential from a secondary treated municipal wastewater effluent in the Great Lakes Basin. Ozone: Science &amp; Engineering, 37(1), 36-44.</t>
    <phoneticPr fontId="1" type="noConversion"/>
  </si>
  <si>
    <t>1 106 (7)</t>
    <phoneticPr fontId="1" type="noConversion"/>
  </si>
  <si>
    <t>https://pubs.acs.org/doi/pdf/10.1021/es050054e?rand=jx7bjhuf</t>
  </si>
  <si>
    <t>Dodd, M. C., Buffle, M. O., &amp; Von Gunten, U. (2006). Oxidation of antibacterial molecules by aqueous ozone: moiety-specific reaction kinetics and application to ozone-based wastewater treatment. Environmental Science &amp; Technology, 40(6), 1969-1977.</t>
    <phoneticPr fontId="1" type="noConversion"/>
  </si>
  <si>
    <t>pH 7.7</t>
    <phoneticPr fontId="1" type="noConversion"/>
  </si>
  <si>
    <t>pH 8</t>
    <phoneticPr fontId="1" type="noConversion"/>
  </si>
  <si>
    <t>Yuan, F., Hu, C., Hu, X., Wei, D., Chen, Y., &amp; Qu, J. (2011). Photodegradation and toxicity changes of antibiotics in UV and UV/H2O2 process. Journal of Hazardous Materials, 185(2–3), 1256–1263.</t>
  </si>
  <si>
    <t>1.34E-02±3.2E-03 
pH 8.0</t>
  </si>
  <si>
    <r>
      <t>Yuan, F., Hu, C., Hu, X., Wei, D., Chen, Y., &amp; Qu, J. (2011). Photodegradation and toxicity changes of antibiotics in UV and UV/H2O2 process.</t>
    </r>
    <r>
      <rPr>
        <sz val="11"/>
        <color theme="1"/>
        <rFont val="맑은 고딕"/>
        <family val="2"/>
        <scheme val="minor"/>
      </rPr>
      <t xml:space="preserve"> Journal of Hazardous Materials, 185(2–3), 1256–1263.</t>
    </r>
  </si>
  <si>
    <t>Lange, F., Cornelissen, S., Kubac, D., Sein, M. M., Von Sonntag, J., Hannich, C. B., ... &amp; Von Sonntag, C. (2006). Degradation of macrolide antibiotics by ozone: a mechanistic case study with clarithromycin. Chemosphere, 65(1), 17-23.</t>
    <phoneticPr fontId="1" type="noConversion"/>
  </si>
  <si>
    <t>~5E9</t>
    <phoneticPr fontId="1" type="noConversion"/>
  </si>
  <si>
    <r>
      <t>Zhu, B., Zonja, B., Gonzalez, O., Sans, C., Pérez, S., Barceló, D., … Qiang, Z. (2015). Degradation kinetics and pathways of three calcium channel blockers under UV irradiation.</t>
    </r>
    <r>
      <rPr>
        <sz val="11"/>
        <color theme="1"/>
        <rFont val="맑은 고딕"/>
        <family val="2"/>
        <scheme val="minor"/>
      </rPr>
      <t xml:space="preserve"> Water Research, 86,</t>
    </r>
    <r>
      <rPr>
        <sz val="11"/>
        <color theme="1"/>
        <rFont val="맑은 고딕"/>
        <family val="2"/>
        <charset val="129"/>
        <scheme val="minor"/>
      </rPr>
      <t xml:space="preserve"> 9–16. </t>
    </r>
  </si>
  <si>
    <t>4.98E-03,
pH 7.0</t>
  </si>
  <si>
    <t>2.19E-02±1.8E-03,
pH 8.0</t>
  </si>
  <si>
    <t>2 106 (7)</t>
    <phoneticPr fontId="1" type="noConversion"/>
  </si>
  <si>
    <t>https://reader.elsevier.com/reader/sd/pii/S0043135412002734?token=016A219D73B71E2CAEF509125DA9B6DB244D72695E07A79A20F89C99458E7F67060CE032ACD6CBD82A1A3BA9DE89E28A</t>
  </si>
  <si>
    <t>Huang, L. (2011). Ozonation of erythromycin and the effects of pH, carbonate and phosphate buffers, and initial ozone dose (Doctoral dissertation).</t>
    <phoneticPr fontId="1" type="noConversion"/>
  </si>
  <si>
    <r>
      <t xml:space="preserve">Batchu, S. R., Panditi, V. R., O’Shea, K. E., &amp; Gardinali, P. R. (2014). Photodegradation of antibiotics under simulated solar radiation: Implications for their environmental fate. </t>
    </r>
    <r>
      <rPr>
        <sz val="11"/>
        <color theme="1"/>
        <rFont val="맑은 고딕"/>
        <family val="2"/>
        <scheme val="minor"/>
      </rPr>
      <t>Science of the Total Environment, 470–471,</t>
    </r>
    <r>
      <rPr>
        <sz val="11"/>
        <color theme="1"/>
        <rFont val="맑은 고딕"/>
        <family val="2"/>
        <charset val="129"/>
        <scheme val="minor"/>
      </rPr>
      <t xml:space="preserve"> 299–310.</t>
    </r>
  </si>
  <si>
    <r>
      <t>Li, K., Zhang, P., Ge, L., Ren, H., Yu, C., Chen, X., &amp; Zhao, Y. (2014). Concentration-dependent photodegradation kinetics and hydroxyl-radical oxidation of phenicol antibiotics.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111</t>
    </r>
    <r>
      <rPr>
        <sz val="10"/>
        <color rgb="FF222222"/>
        <rFont val="Arial"/>
        <family val="2"/>
      </rPr>
      <t>, 278-282.</t>
    </r>
  </si>
  <si>
    <r>
      <t xml:space="preserve">Gao, Y. qiong, Gao, N. yun, Deng, Y., Yin, D. qiang, &amp; Zhang, Y. sen. (2015). Degradation of florfenicol in water by UV/Na2S2O8 process. </t>
    </r>
    <r>
      <rPr>
        <sz val="11"/>
        <color theme="1"/>
        <rFont val="맑은 고딕"/>
        <family val="2"/>
        <scheme val="minor"/>
      </rPr>
      <t>Environmental Science and Pollution Research, 22</t>
    </r>
    <r>
      <rPr>
        <sz val="11"/>
        <color theme="1"/>
        <rFont val="맑은 고딕"/>
        <family val="2"/>
        <charset val="129"/>
        <scheme val="minor"/>
      </rPr>
      <t>(11), 8693–8701.</t>
    </r>
  </si>
  <si>
    <t>1.06E-01,
pH 6.8</t>
  </si>
  <si>
    <t>0.87 (8.5)</t>
    <phoneticPr fontId="1" type="noConversion"/>
  </si>
  <si>
    <t>https://pubs.acs.org/doi/pdf/10.1021/es503609s?rand=ctru8a14</t>
  </si>
  <si>
    <r>
      <t xml:space="preserve">Tian, F. X., Xu, B., Lin, Y. L., ... &amp; Gao, N. Y. (2014). Photodegradation kinetics of iopamidol by UV irradiation and enhanced formation of iodinated disinfection by-products in sequential oxidation processes. </t>
    </r>
    <r>
      <rPr>
        <sz val="11"/>
        <color theme="1"/>
        <rFont val="맑은 고딕"/>
        <family val="2"/>
        <scheme val="minor"/>
      </rPr>
      <t>Water Research, 58</t>
    </r>
    <r>
      <rPr>
        <sz val="11"/>
        <color theme="1"/>
        <rFont val="맑은 고딕"/>
        <family val="2"/>
        <charset val="129"/>
        <scheme val="minor"/>
      </rPr>
      <t>, 198–208.</t>
    </r>
  </si>
  <si>
    <t>3.32E-02,
pH 7.0</t>
  </si>
  <si>
    <t>Persistent pharmaceuticals</t>
    <phoneticPr fontId="1" type="noConversion"/>
  </si>
  <si>
    <t>10 (7)</t>
    <phoneticPr fontId="1" type="noConversion"/>
  </si>
  <si>
    <t>https://pubs.rsc.org/en/content/articlepdf/2016/em/c6em00017g</t>
  </si>
  <si>
    <t>~1E10</t>
    <phoneticPr fontId="1" type="noConversion"/>
  </si>
  <si>
    <r>
      <t xml:space="preserve">Rivas, J., Gimeno, O., Borralho, T., &amp; Carbajo, M. (2010). UV-C photolysis of endocrine disruptors. The influence of inorganic peroxides. </t>
    </r>
    <r>
      <rPr>
        <sz val="11"/>
        <color theme="1"/>
        <rFont val="맑은 고딕"/>
        <family val="2"/>
        <scheme val="minor"/>
      </rPr>
      <t>Journal of Hazardous Materials, 174</t>
    </r>
    <r>
      <rPr>
        <sz val="11"/>
        <color theme="1"/>
        <rFont val="맑은 고딕"/>
        <family val="2"/>
        <charset val="129"/>
        <scheme val="minor"/>
      </rPr>
      <t>(1–3), 393–397.</t>
    </r>
  </si>
  <si>
    <t>4.7E-03, 
pH 10.0</t>
  </si>
  <si>
    <t>ozone book</t>
    <phoneticPr fontId="1" type="noConversion"/>
  </si>
  <si>
    <r>
      <t xml:space="preserve">Ashish A. Thatte, Rahul J. Kadam, Pramila T, Udaykumar A. Bhoi, K. B. D. (2011). Development, Validation and Application of UV- Spectrophotometric Method for the determination of Oseltamivir phosphate in Bulk and Pharmaceutical Dosage Form. </t>
    </r>
    <r>
      <rPr>
        <sz val="11"/>
        <color theme="1"/>
        <rFont val="맑은 고딕"/>
        <family val="2"/>
        <scheme val="minor"/>
      </rPr>
      <t>International Journal of ChemTech Research, 3</t>
    </r>
    <r>
      <rPr>
        <sz val="11"/>
        <color theme="1"/>
        <rFont val="맑은 고딕"/>
        <family val="2"/>
        <charset val="129"/>
        <scheme val="minor"/>
      </rPr>
      <t>(2), 569–573.</t>
    </r>
  </si>
  <si>
    <r>
      <t xml:space="preserve">Tong, A. Y. C., Braund, R., Tan, E. W., Tremblay, L. A., Stringer, T., Trought, K., &amp; Peake, B. M. (2011). UV-induced photodegradation of oseltamivir (Tamiflu) in water. </t>
    </r>
    <r>
      <rPr>
        <sz val="11"/>
        <color theme="1"/>
        <rFont val="맑은 고딕"/>
        <family val="2"/>
        <scheme val="minor"/>
      </rPr>
      <t>Environmental Chemistry, 8</t>
    </r>
    <r>
      <rPr>
        <sz val="11"/>
        <color theme="1"/>
        <rFont val="맑은 고딕"/>
        <family val="2"/>
        <charset val="129"/>
        <scheme val="minor"/>
      </rPr>
      <t xml:space="preserve">(2), 182–189. </t>
    </r>
  </si>
  <si>
    <r>
      <t xml:space="preserve">Snowberger, S., Adejumo, H., He, K., Mangalgiri, K. P., Hopanna, M., Soares, A. D., &amp; Blaney, L. (2016). Direct photolysis of fluoroquinolone antibiotics at 253.7 nm: Specific reaction kinetics and formation of equally potent fluoroquinolone antibiotics. </t>
    </r>
    <r>
      <rPr>
        <sz val="11"/>
        <color theme="1"/>
        <rFont val="맑은 고딕"/>
        <family val="2"/>
        <scheme val="minor"/>
      </rPr>
      <t>Environmental Science and Technology, 50</t>
    </r>
    <r>
      <rPr>
        <sz val="11"/>
        <color theme="1"/>
        <rFont val="맑은 고딕"/>
        <family val="2"/>
        <charset val="129"/>
        <scheme val="minor"/>
      </rPr>
      <t>(17), 9533–9542.</t>
    </r>
  </si>
  <si>
    <t>1.42E-01
pH 7.0</t>
  </si>
  <si>
    <t>Taste &amp; odor compound</t>
    <phoneticPr fontId="1" type="noConversion"/>
  </si>
  <si>
    <r>
      <t xml:space="preserve">Luo, C., Jiang, J., Ma, J., Pang, S., Liu, Y., Song, Y., … Wu, D. (2016). Oxidation of the odorous compound 2,4,6-trichloroanisole by UV activated persulfate: Kinetics, products, and pathways. </t>
    </r>
    <r>
      <rPr>
        <sz val="11"/>
        <color theme="1"/>
        <rFont val="맑은 고딕"/>
        <family val="2"/>
        <scheme val="minor"/>
      </rPr>
      <t>Water Research, 96</t>
    </r>
    <r>
      <rPr>
        <sz val="11"/>
        <color theme="1"/>
        <rFont val="맑은 고딕"/>
        <family val="2"/>
        <charset val="129"/>
        <scheme val="minor"/>
      </rPr>
      <t>, 12–21.</t>
    </r>
  </si>
  <si>
    <t>Taste &amp; odor compound</t>
    <phoneticPr fontId="1" type="noConversion"/>
  </si>
  <si>
    <t>낮을것으로 예상(&lt; 10-2)</t>
    <phoneticPr fontId="1" type="noConversion"/>
  </si>
  <si>
    <t>1 (7)</t>
    <phoneticPr fontId="1" type="noConversion"/>
  </si>
  <si>
    <t>https://reader.elsevier.com/reader/sd/pii/S1383586611006356?token=281201D0A4D32202ABD1B482F9F826034D16A6B2FDE3E2E98153A992DA80464ADFAB8D7088714161A242B1D7C214265C</t>
  </si>
  <si>
    <t>3890(±140)</t>
    <phoneticPr fontId="1" type="noConversion"/>
  </si>
  <si>
    <t>Peter, A., &amp; Von Gunten, U. (2007). Oxidation kinetics of selected taste and odor compounds during ozonation of drinking water. Environmental Science &amp; Technology, 41(2), 626-631.</t>
    <phoneticPr fontId="1" type="noConversion"/>
  </si>
  <si>
    <t>DBPs</t>
    <phoneticPr fontId="1" type="noConversion"/>
  </si>
  <si>
    <t>2nd</t>
    <phoneticPr fontId="1" type="noConversion"/>
  </si>
  <si>
    <t>2nd</t>
    <phoneticPr fontId="1" type="noConversion"/>
  </si>
  <si>
    <t>Nicoson, J. S., Wang, L., Becker, R. H., Huff Hartz, K. E., Muller, C. E., &amp; Margerum, D. W. (2002). Kinetics and mechanisms of the ozone/bromite and ozone/chlorite reactions. Inorganic chemistry, 41(11), 2975-2980.</t>
    <phoneticPr fontId="1" type="noConversion"/>
  </si>
  <si>
    <r>
      <t xml:space="preserve">Karpel Vel Leitner, N., De Laat, J., &amp; Dore, M. (1992). PHOTODECOMPOSITION OF CHLORINE DIOXIDE AND CHLORITE BY U.V.-IRRADIATION--PART I. PHOTO-PRODUCTS. </t>
    </r>
    <r>
      <rPr>
        <sz val="11"/>
        <color theme="1"/>
        <rFont val="맑은 고딕"/>
        <family val="2"/>
        <scheme val="minor"/>
      </rPr>
      <t>Water Research, 26</t>
    </r>
    <r>
      <rPr>
        <sz val="11"/>
        <color theme="1"/>
        <rFont val="맑은 고딕"/>
        <family val="2"/>
        <charset val="129"/>
        <scheme val="minor"/>
      </rPr>
      <t>(12), 1655–1664.</t>
    </r>
  </si>
  <si>
    <t>1.0±0.1,
pH 4.0-8.0</t>
  </si>
  <si>
    <r>
      <t xml:space="preserve">Karpel Vel Leitner, N., De Laat, J., &amp; Dore, M. (1992). Photodecomposition of chlorine dioxide and chlorite by U.V.-irradiation - Part II. Kinetic study. [French] TT  - Photodecomposition du bioxyde de chlore et des ions chlorite par irradiation u.v. en milieu aqueux - partie ii. etude cinetique. </t>
    </r>
    <r>
      <rPr>
        <sz val="11"/>
        <color theme="1"/>
        <rFont val="맑은 고딕"/>
        <family val="2"/>
        <scheme val="minor"/>
      </rPr>
      <t>Water Research, 26</t>
    </r>
    <r>
      <rPr>
        <sz val="11"/>
        <color theme="1"/>
        <rFont val="맑은 고딕"/>
        <family val="2"/>
        <charset val="129"/>
        <scheme val="minor"/>
      </rPr>
      <t xml:space="preserve">(12), 1665–1672. </t>
    </r>
  </si>
  <si>
    <t>Metals and minerals</t>
    <phoneticPr fontId="1" type="noConversion"/>
  </si>
  <si>
    <t>https://onlinelibrary.wiley.com/doi/abs/10.1002/kin.550200206</t>
  </si>
  <si>
    <t>https://pubs.acs.org/doi/pdf/10.1021/j100405a042</t>
  </si>
  <si>
    <t>Persistent organic compounds and pesticide</t>
    <phoneticPr fontId="1" type="noConversion"/>
  </si>
  <si>
    <t>?</t>
    <phoneticPr fontId="1" type="noConversion"/>
  </si>
  <si>
    <t>pH 7</t>
    <phoneticPr fontId="1" type="noConversion"/>
  </si>
  <si>
    <t>pH 9</t>
    <phoneticPr fontId="1" type="noConversion"/>
  </si>
  <si>
    <r>
      <t xml:space="preserve">Benitez, F. J., Acero, J. L., Real, F. J., &amp; Roman, S. (2004). Oxidation of MCPA and 2,4-D by UV radiation, ozone, and the combinations UV/H2O2 and O3/H2O2. </t>
    </r>
    <r>
      <rPr>
        <sz val="11"/>
        <color theme="1"/>
        <rFont val="맑은 고딕"/>
        <family val="2"/>
        <scheme val="minor"/>
      </rPr>
      <t>Journal of Environmental Science and Health - Part B Pesticides, Food Contaminants, and Agricultural Wastes, 39</t>
    </r>
    <r>
      <rPr>
        <sz val="11"/>
        <color theme="1"/>
        <rFont val="맑은 고딕"/>
        <family val="2"/>
        <charset val="129"/>
        <scheme val="minor"/>
      </rPr>
      <t>(3), 393–409.</t>
    </r>
  </si>
  <si>
    <t>9.5E-03,
pH 7.0</t>
  </si>
  <si>
    <t>2nd</t>
    <phoneticPr fontId="1" type="noConversion"/>
  </si>
  <si>
    <t>Persistent organic compounds and pesticide</t>
    <phoneticPr fontId="1" type="noConversion"/>
  </si>
  <si>
    <t>3.8±0.4</t>
    <phoneticPr fontId="1" type="noConversion"/>
  </si>
  <si>
    <t>Yao, C. D., &amp; Haag, W. R. (1991). Rate constants for direct reactions of ozone with several drinking water contaminants. Water research, 25(7), 761-773.</t>
    <phoneticPr fontId="1" type="noConversion"/>
  </si>
  <si>
    <t>calc</t>
    <phoneticPr fontId="1" type="noConversion"/>
  </si>
  <si>
    <r>
      <t>Haag, W. R., &amp; Yao, C. D. (1992). Rate constants for reaction of hydroxyl radicals with several drinking water contaminants.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26</t>
    </r>
    <r>
      <rPr>
        <sz val="10"/>
        <color rgb="FF222222"/>
        <rFont val="Arial"/>
        <family val="2"/>
      </rPr>
      <t>(5), 1005-1013.</t>
    </r>
  </si>
  <si>
    <r>
      <t xml:space="preserve">Sanches, S., Barreto Crespo, M. T., &amp; Pereira, V. J. (2010). Drinking water treatment of priority pesticides using low pressure UV photolysis and advanced oxidation processes. </t>
    </r>
    <r>
      <rPr>
        <sz val="11"/>
        <color theme="1"/>
        <rFont val="맑은 고딕"/>
        <family val="2"/>
        <scheme val="minor"/>
      </rPr>
      <t>Water Research, 44</t>
    </r>
    <r>
      <rPr>
        <sz val="11"/>
        <color theme="1"/>
        <rFont val="맑은 고딕"/>
        <family val="2"/>
        <charset val="129"/>
        <scheme val="minor"/>
      </rPr>
      <t>(6), 1809–1818.</t>
    </r>
  </si>
  <si>
    <t xml:space="preserve">Aldicarb </t>
  </si>
  <si>
    <t>2nd</t>
    <phoneticPr fontId="1" type="noConversion"/>
  </si>
  <si>
    <t>Beltrán, F. J., Alvarez, P. M., Legube, B., &amp; Allemane, H. (1995). Chemical degradation of aldicarb in water using ozone. Journal of Chemical Technology &amp; Biotechnology: International Research in Process, Environmental AND Clean Technology, 62(3), 272-278.; Yao, C. D., &amp; Haag, W. R. (1991). Rate constants for direct reactions of ozone with several drinking water contaminants. Water research, 25(7), 761-773.</t>
    <phoneticPr fontId="1" type="noConversion"/>
  </si>
  <si>
    <t>Persistent organic compounds and pesticide</t>
    <phoneticPr fontId="1" type="noConversion"/>
  </si>
  <si>
    <t>carbendazim</t>
  </si>
  <si>
    <t>pH 7</t>
    <phoneticPr fontId="1" type="noConversion"/>
  </si>
  <si>
    <r>
      <t xml:space="preserve">Benitez, F. J., Beltran-Heredia, J., Gonzalez, T., &amp; Real, F. (1995). Photooxidation of Carbofuran by a Polychromatic UV Irradiation without and with Hydrogen Peroxide. </t>
    </r>
    <r>
      <rPr>
        <i/>
        <sz val="11"/>
        <color theme="1"/>
        <rFont val="맑은 고딕"/>
        <family val="2"/>
        <charset val="129"/>
        <scheme val="minor"/>
      </rPr>
      <t>I</t>
    </r>
    <r>
      <rPr>
        <sz val="11"/>
        <color theme="1"/>
        <rFont val="맑은 고딕"/>
        <family val="2"/>
        <scheme val="minor"/>
      </rPr>
      <t xml:space="preserve">ndustrial and Engineering Chemistry Research, </t>
    </r>
    <r>
      <rPr>
        <i/>
        <sz val="11"/>
        <color theme="1"/>
        <rFont val="맑은 고딕"/>
        <family val="2"/>
        <charset val="129"/>
        <scheme val="minor"/>
      </rPr>
      <t>34</t>
    </r>
    <r>
      <rPr>
        <sz val="11"/>
        <color theme="1"/>
        <rFont val="맑은 고딕"/>
        <family val="2"/>
        <charset val="129"/>
        <scheme val="minor"/>
      </rPr>
      <t>(11), 4099–4105.</t>
    </r>
  </si>
  <si>
    <t>1.66E-02
pH 7.0</t>
  </si>
  <si>
    <t>https://pdf.sciencedirectassets.com/271768/1-s2.0-S0043135400X01959/1-s2.0-004313549190155J/main.pdf?X-Amz-Security-Token=IQoJb3JpZ2luX2VjENb%2F%2F%2F%2F%2F%2F%2F%2F%2F%2FwEaCXVzLWVhc3QtMSJHMEUCIA2UX2CSZSO1Tum0KzBaSrpE0TxP3yRDVeLXmcwO81%2B%2BAiEA7QjMSxk2pkX3Z5oTx18OfX0NWZvbvXaQG%2BkDXYDU20MqvQMInv%2F%2F%2F%2F%2F%2F%2F%2F%2F%2FARACGgwwNTkwMDM1NDY4NjUiDLcPaBK1r8t2Ma7lSSqRA4X7f4ZCSan8xdrDjmkFrB209LqnQHk289IwJDxOEmLL8o46Lxn9UkMbSL8cF75TJVwsPg%2Bpw7m9Gnyx22Fjkj80iea55yBPyH6XlIJHl%2ByynogQKajj%2BYG4bRaKb0LLm5Rq1Swt9UIfPEWHzCx%2BYxcbvqQDEEzXP4ZDMIz5vE68geCyqVK%2FNlB3pZwXU8KLTRXvTPtUVPahblzozj8O0snmzQiaCgH0ynD%2Bx5unbsEV3Y0qQkR3q46lRZ5qy0RgP%2F1%2BdiasYVv6lMhg%2BanVA26ItMBcjF1IQ8xqBUN6UdENEkt%2BB5Jm4sno4fqYRZxgT7cHij9MqjYR7%2FuRulr%2BeV1c1ZW66%2FmJsB%2FbhYxTMSKdcMS61WwH7jRyzJDjoo9BtwQhYahx0vnI72UYa8041VjOs8P51t8r3z%2FkrODwKsqecVwoDntd5eblZN6ZLvmT2IZR2t6A%2F4arvpucrYtM3A6J4SX2rxv6xuqjswmkpL5blkRzrDj5e8t2KpMsgHCbjdHAycddeDbPTL9DfBa7eE21MJf%2F1%2FIFOusBUY3Jcu23jAhuSo18%2FlFt4JZvs0%2BNgsBTudiCpYNmxBxmtXwAUNj%2B5mNYLc3IxW1NVZkuYmrecw06FCg2dg0qNmDVWHTkFrgFpU%2FN04tJ%2FyZivj5lrCf0sUIi%2Bw%2FB%2Bvray4tFe2V%2F2rAq0S0LNcIWFmWy1OLTon4%2BL1tmjVcgU43EiCB5xyHtdlofScotu8UZK%2FZ7BySpf1Dmv0mLPlDyRq2426DpVSZxeYXO86Oa1Iny2NRE%2BZxkUGRxrIq0qQWfPifGCe0GUOC0W0srqORQ6MJQFJgDAC4%2Famg9X6oswoYehYb8WrR6dITGgQ%3D%3D&amp;X-Amz-Algorithm=AWS4-HMAC-SHA256&amp;X-Amz-Date=20200226T054135Z&amp;X-Amz-SignedHeaders=host&amp;X-Amz-Expires=300&amp;X-Amz-Credential=ASIAQ3PHCVTY7WZCVEJ6%2F20200226%2Fus-east-1%2Fs3%2Faws4_request&amp;X-Amz-Signature=9a90a6ed5c126a7a2c751c718fba10d925ca1d64a9afbed69368874e04f6ba87&amp;hash=83aa6fe4a83fb0338e82594f548377d7114c77f3984d3d013b8c2e5b6bc46ff2&amp;host=68042c943591013ac2b2430a89b270f6af2c76d8dfd086a07176afe7c76c2c61&amp;pii=004313549190155J&amp;tid=spdf-456b133e-b89f-43e4-bf2d-1fe0244294d9&amp;sid=6aad9b26306f75402d59e6259383a5cbbec7gxrqa&amp;type=client</t>
  </si>
  <si>
    <t>0.6-17E9</t>
    <phoneticPr fontId="1" type="noConversion"/>
  </si>
  <si>
    <t>https://www.sciencedirect.com/science/article/pii/S0043135408001280?via%3Dihub</t>
  </si>
  <si>
    <r>
      <t xml:space="preserve">Wan, H. Bin, Wong, M. K., &amp; Mok, C. Y. (1994). Comparative Study on the Quantum Yields of Direct Photolysis of Organophosphorus Pesticides in Aqueous Solution. </t>
    </r>
    <r>
      <rPr>
        <sz val="11"/>
        <color theme="1"/>
        <rFont val="맑은 고딕"/>
        <family val="2"/>
        <scheme val="minor"/>
      </rPr>
      <t>Journal of Agricultural and Food Chemistry, 42(11), 2625–2630</t>
    </r>
    <r>
      <rPr>
        <sz val="11"/>
        <color theme="1"/>
        <rFont val="맑은 고딕"/>
        <family val="2"/>
        <charset val="129"/>
        <scheme val="minor"/>
      </rPr>
      <t>.</t>
    </r>
  </si>
  <si>
    <t>1.6E-02
pH 5.6</t>
  </si>
  <si>
    <t>2nd</t>
    <phoneticPr fontId="1" type="noConversion"/>
  </si>
  <si>
    <t>http://www.ues.pku.edu.cn/szdw/hjy-2018.10/hjy-2018.10/download/WR-2000-34.pdf</t>
  </si>
  <si>
    <t>Dicofol</t>
    <phoneticPr fontId="1" type="noConversion"/>
  </si>
  <si>
    <t>Dimethoate</t>
    <phoneticPr fontId="1" type="noConversion"/>
  </si>
  <si>
    <t>calc</t>
    <phoneticPr fontId="1" type="noConversion"/>
  </si>
  <si>
    <t>https://pubs.rsc.org/en/content/articlelanding/2000/p2/b004417m#!divAbstract</t>
  </si>
  <si>
    <t>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</t>
  </si>
  <si>
    <t>(0.027-8.2)E+03</t>
    <phoneticPr fontId="1" type="noConversion"/>
  </si>
  <si>
    <t>90±9</t>
    <phoneticPr fontId="1" type="noConversion"/>
  </si>
  <si>
    <t>Persistent organic compounds and pesticide</t>
    <phoneticPr fontId="1" type="noConversion"/>
  </si>
  <si>
    <t>2163.3(±258)</t>
    <phoneticPr fontId="1" type="noConversion"/>
  </si>
  <si>
    <t>Benitez, F. J., Real, F. J., Acero, J. L., &amp; Garcia, C. (2007). Kinetics of the transformation of phenyl-urea herbicides during ozonation of natural waters: Rate constants and model predictions. Water research, 41(18), 4073-4084.</t>
    <phoneticPr fontId="1" type="noConversion"/>
  </si>
  <si>
    <t>pH 8.3</t>
    <phoneticPr fontId="1" type="noConversion"/>
  </si>
  <si>
    <t>~5E9</t>
    <phoneticPr fontId="1" type="noConversion"/>
  </si>
  <si>
    <t>&lt;0.04</t>
    <phoneticPr fontId="1" type="noConversion"/>
  </si>
  <si>
    <t>1.5E-01,
pH 7.0</t>
  </si>
  <si>
    <t>270±80</t>
    <phoneticPr fontId="1" type="noConversion"/>
  </si>
  <si>
    <t>620±150</t>
    <phoneticPr fontId="1" type="noConversion"/>
  </si>
  <si>
    <t>Mazellier, P., Zamy, C., &amp; Sarakha, M. (2010). Phototransformation of oxamyl in aqueous solution. Environmental Chemistry Letters, 8(1), 19–24.</t>
  </si>
  <si>
    <t>5.5E-01
pH 6.0</t>
  </si>
  <si>
    <t>https://onlinelibrary.wiley.com/doi/full/10.1002/jctb.4542</t>
  </si>
  <si>
    <t>4.1 (m-1)</t>
    <phoneticPr fontId="1" type="noConversion"/>
  </si>
  <si>
    <t>Xiong, F., &amp; Graham, N. J. (1992). Rate constants for herbicide degradation by ozone.</t>
    <phoneticPr fontId="1" type="noConversion"/>
  </si>
  <si>
    <t>1.2-8.1 E8</t>
    <phoneticPr fontId="1" type="noConversion"/>
  </si>
  <si>
    <t>Chelme-Ayala, P., El-Din, M. G., &amp; Smith, D. W. (2010). Kinetics and mechanism of the degradation of two pesticides in aqueous solutions by ozonation. Chemosphere, 78(5), 557-562.</t>
    <phoneticPr fontId="1" type="noConversion"/>
  </si>
  <si>
    <t>pH 11</t>
    <phoneticPr fontId="1" type="noConversion"/>
  </si>
  <si>
    <t>Chelme-Ayala, P., El-Din, M. G., Smith, D. W., 2010a. Degradation of bromoxynil and trifluralin in natural water by direct photolysis and UV plus H2O2 advanced oxidation process. Water Research 44 (7), 2221–2228.</t>
  </si>
  <si>
    <t>6E-01,
pH 7.0</t>
  </si>
  <si>
    <t>Pharmaceuticals</t>
    <phoneticPr fontId="1" type="noConversion"/>
  </si>
  <si>
    <t>Pharmaceuticals</t>
    <phoneticPr fontId="1" type="noConversion"/>
  </si>
  <si>
    <t>Dodd, M. C., Buffle, M. O., &amp; Von Gunten, U. (2006). Oxidation of antibacterial molecules by aqueous ozone: moiety-specific reaction kinetics and application to ozone-based wastewater treatment. Environmental Science &amp; Technology, 40(6), 1969-1977.</t>
    <phoneticPr fontId="1" type="noConversion"/>
  </si>
  <si>
    <t>Westerhoff, P., Nalinakumari, B., &amp; Pei, P. (2006). Kinetics of MIB and geosmin oxidation during ozonation. Ozone: science &amp; engineering, 28(5), 277-286.</t>
    <phoneticPr fontId="1" type="noConversion"/>
  </si>
  <si>
    <t>Kim, T. K., Moon, B. R., Kim, T., Kim, M. K., &amp; Zoh, K. D. (2016). Degradation mechanisms of geosmin and 2-MIB during UV photolysis and UV/chlorine reactions. Chemosphere, 162, 157–164.</t>
  </si>
  <si>
    <t>4.2E-03,
pH 7.0</t>
  </si>
  <si>
    <t>Taste &amp; odor compound</t>
    <phoneticPr fontId="1" type="noConversion"/>
  </si>
  <si>
    <t>Westerhoff, P., Nalinakumari, B., &amp; Pei, P. (2006). Kinetics of MIB and geosmin oxidation during ozonation. Ozone: science &amp; engineering, 28(5), 277-286.</t>
    <phoneticPr fontId="1" type="noConversion"/>
  </si>
  <si>
    <t>1.9E-02,
pH 7.0</t>
  </si>
  <si>
    <t>DBPs</t>
    <phoneticPr fontId="1" type="noConversion"/>
  </si>
  <si>
    <t>3rd</t>
    <phoneticPr fontId="1" type="noConversion"/>
  </si>
  <si>
    <t>3rd</t>
    <phoneticPr fontId="1" type="noConversion"/>
  </si>
  <si>
    <t>https://www.sciencedirect.com/science/article/pii/004313549190155J</t>
  </si>
  <si>
    <t>EDCs</t>
    <phoneticPr fontId="1" type="noConversion"/>
  </si>
  <si>
    <t>EDCs</t>
    <phoneticPr fontId="1" type="noConversion"/>
  </si>
  <si>
    <t>https://www.researchgate.net/publication/286170679_Degradation_efficiency_and_kinetics_of_tetrabutyltin_in_aqueous_solution_by_ozonation</t>
  </si>
  <si>
    <t>Metals and minerals</t>
    <phoneticPr fontId="1" type="noConversion"/>
  </si>
  <si>
    <t>Acetochlor</t>
    <phoneticPr fontId="1" type="noConversion"/>
  </si>
  <si>
    <t>https://pubs.acs.org/doi/pdf/10.1021/ie030229y</t>
  </si>
  <si>
    <t>2.39 ± 0.31</t>
    <phoneticPr fontId="1" type="noConversion"/>
  </si>
  <si>
    <t>https://www.sciencedirect.com/science/article/pii/S0043135415304462#bib31</t>
  </si>
  <si>
    <t>3rd</t>
    <phoneticPr fontId="1" type="noConversion"/>
  </si>
  <si>
    <t>3rd</t>
    <phoneticPr fontId="1" type="noConversion"/>
  </si>
  <si>
    <t>https://books.google.co.kr/books?id=Om_TKidEjToC&amp;pg=PA133&amp;lpg=PA133&amp;dq=%22Chlorotoluron%22+ozone+rate+constant&amp;source=bl&amp;ots=Qfgjn9ehTE&amp;sig=ACfU3U0_wME6N-cyoXeTnQ0-k0xdN5-93w&amp;hl=ko&amp;sa=X&amp;ved=2ahUKEwiYqZCN1LLpAhWCIqYKHXgHDIoQ6AEwAHoECAkQAQ#v=onepage&amp;q=%22Chlorotoluron%22%20ozone%20rate%20constant&amp;f=false</t>
  </si>
  <si>
    <t>https://pubs.acs.org/doi/pdf/10.1021/es990724e</t>
  </si>
  <si>
    <t>https://watermark.silverchair.com/1479.pdf?token=AQECAHi208BE49Ooan9kkhW_Ercy7Dm3ZL_9Cf3qfKAc485ysgAAAicwggIjBgkqhkiG9w0BBwagggIUMIICEAIBADCCAgkGCSqGSIb3DQEHATAeBglghkgBZQMEAS4wEQQMbubMYOalCLuA3i8TAgEQgIIB2rwuR36IeInTeQLZKOUbl6t96mJwWVtKpiI_f94zoIx_MG_XpU3zVvFSSofhyzk08mJ05_6ijryL6eKMlCW2ly2BDwVFbANxF8X5FhLu_Nqe_bR4zMmjz_jXkXhFYMmLZ56IgkdgSpfu1UKRWZu-hzaL4lAPfIPsQIFoVExh4utGuPiX6NGyxTy2jfBMX8fK4oPxEjnxlEn91sdrfDqg1CL8tSjGkqYqfoPpV3h3QiF-_oUu5MzLv0Ip6cC_aMovmdvwouYzLvvWVkATCuKHSJ2eL-Arbm2qJNTeNuxxvA4ma3a4wykRsZzZ1ohhO6RSQ-gWn78eJO4sr3KcEbg7BFWVNZ7u2smR5HbWIH5O3LfhK87jJPyaFAAf58CgAfkJAL15WGlwdLep_s6_Kovod4j7A2-WOfDM_PqgLXTxI_qgurALz-NVFJXXUUbcUFlXSZ-ZlYg1HiFbdnih1lix3vG5wfFUKgBzFU-4EdYjObB0pN1IDaElX-NA0KW-uR8bWk8GuZTpV-3r-M11d8L-YcdYWaJa_DK7hapsy_miDpeZjmlB6TaAl3G06b3sqkSZXPhDBtT5IPNXeBAaLRQahfqHJoyy1mTo-Bnju_SWbBz6K7QPiafnNkGrCw</t>
  </si>
  <si>
    <t>0.5-0.7</t>
    <phoneticPr fontId="1" type="noConversion"/>
  </si>
  <si>
    <t>0.03 ± 0.01</t>
    <phoneticPr fontId="1" type="noConversion"/>
  </si>
  <si>
    <t>(1.2 ± 0.1)E+05</t>
    <phoneticPr fontId="1" type="noConversion"/>
  </si>
  <si>
    <t>https://www.sciencedirect.com/science/article/pii/S0043135499003851</t>
  </si>
  <si>
    <t>epsilon-Hexachlorocyclohexane</t>
    <phoneticPr fontId="1" type="noConversion"/>
  </si>
  <si>
    <t>3rd</t>
    <phoneticPr fontId="1" type="noConversion"/>
  </si>
  <si>
    <t>https://www.sciencedirect.com/science/article/pii/S0043135412006690</t>
  </si>
  <si>
    <t>1.0 ± 0.1E+07</t>
    <phoneticPr fontId="1" type="noConversion"/>
  </si>
  <si>
    <t>Fenthion</t>
    <phoneticPr fontId="1" type="noConversion"/>
  </si>
  <si>
    <t xml:space="preserve">Iso-Chloridazon </t>
    <phoneticPr fontId="1" type="noConversion"/>
  </si>
  <si>
    <t>https://www.sciencedirect.com/science/article/pii/S0043135407003466</t>
  </si>
  <si>
    <t>1.9 ± 0.2</t>
    <phoneticPr fontId="1" type="noConversion"/>
  </si>
  <si>
    <t>pH 8.3</t>
    <phoneticPr fontId="1" type="noConversion"/>
  </si>
  <si>
    <t>Metolachlor</t>
    <phoneticPr fontId="1" type="noConversion"/>
  </si>
  <si>
    <t>Molinate</t>
    <phoneticPr fontId="1" type="noConversion"/>
  </si>
  <si>
    <t>https://www.sciencedirect.com/science/article/pii/S0048969718300585</t>
  </si>
  <si>
    <t>(4.1 ± 1.6) E−19 to (1.7 ± 0.1) E−18</t>
    <phoneticPr fontId="1" type="noConversion"/>
  </si>
  <si>
    <t>Profenofos</t>
    <phoneticPr fontId="1" type="noConversion"/>
  </si>
  <si>
    <t>https://www.sciencedirect.com/science/article/pii/S0048969719336848</t>
  </si>
  <si>
    <t>(0.5 ± 0.2) E−20 cm3 molecule−1 s−1</t>
    <phoneticPr fontId="1" type="noConversion"/>
  </si>
  <si>
    <t>Tolclofos-methyl</t>
    <phoneticPr fontId="1" type="noConversion"/>
  </si>
  <si>
    <t>Wan, H. Bin, Wong, M. K., &amp; Mok, C. Y. (1994). Comparative Study on the Quantum Yields of Direct Photolysis of Organophosphorus Pesticides in Aqueous Solution. Journal of Agricultural and Food Chemistry, 42(11), 2625–2630.</t>
  </si>
  <si>
    <t>1.7E-02
pH 5.6</t>
  </si>
  <si>
    <t>Triadimefon</t>
    <phoneticPr fontId="1" type="noConversion"/>
  </si>
  <si>
    <t>Vinclozolin</t>
    <phoneticPr fontId="1" type="noConversion"/>
  </si>
  <si>
    <t>Persistent pharmaceuticals</t>
    <phoneticPr fontId="1" type="noConversion"/>
  </si>
  <si>
    <t>E2</t>
    <phoneticPr fontId="1" type="noConversion"/>
  </si>
  <si>
    <t>EE2</t>
    <phoneticPr fontId="1" type="noConversion"/>
  </si>
  <si>
    <t>https://www.ncbi.nlm.nih.gov/pubmed/12666935</t>
  </si>
  <si>
    <t>N-Acetylsulfamethazine</t>
    <phoneticPr fontId="1" type="noConversion"/>
  </si>
  <si>
    <t>~1.0  105</t>
    <phoneticPr fontId="1" type="noConversion"/>
  </si>
  <si>
    <t>Dodd, M. C., Buffle, M. O., &amp; Von Gunten, U. (2006). Oxidation of antibacterial molecules by aqueous ozone: moiety-specific reaction kinetics and application to ozone-based wastewater treatment. Environmental Science &amp; Technology, 40(6), 1969-1977.</t>
    <phoneticPr fontId="1" type="noConversion"/>
  </si>
  <si>
    <t>López-Peñalver, J. J., Sánchez-Polo, M.,... &amp; Rivera-Utrilla, J. (2010). Photodegradation of tetracyclines in aqueous solution by using UV and UV/H2O2 oxidation processes. Journal of Chemical Technology and Biotechnology, 85(10), 1325–1333.</t>
  </si>
  <si>
    <t>3.8E-03,
pH 8.0</t>
  </si>
  <si>
    <t>https://www.sciencedirect.com/science/article/pii/S0009261407000565</t>
  </si>
  <si>
    <t>(1.04±0.21)E-19</t>
    <phoneticPr fontId="1" type="noConversion"/>
  </si>
  <si>
    <t>Taste &amp; odor compound</t>
    <phoneticPr fontId="1" type="noConversion"/>
  </si>
  <si>
    <t>https://www.nrcresearchpress.com/doi/pdf/10.1139/v73-507</t>
  </si>
  <si>
    <t>Antibiotic resistant bacteria (norfloxacin or eftazidime)</t>
    <phoneticPr fontId="1" type="noConversion"/>
  </si>
  <si>
    <t>Antibiotic resistant bacetria</t>
    <phoneticPr fontId="1" type="noConversion"/>
  </si>
  <si>
    <t>extra</t>
    <phoneticPr fontId="1" type="noConversion"/>
  </si>
  <si>
    <t>9.81E-02,
pH 7.0</t>
  </si>
  <si>
    <t>Antibiotic resistant bacteria (sulfamethoxazole or etracycline resistant)</t>
    <phoneticPr fontId="1" type="noConversion"/>
  </si>
  <si>
    <t>extra</t>
    <phoneticPr fontId="1" type="noConversion"/>
  </si>
  <si>
    <t>pH 7.8</t>
    <phoneticPr fontId="1" type="noConversion"/>
  </si>
  <si>
    <r>
      <t xml:space="preserve">Baeza, C., &amp; Knappe, D. R. U. (2011). Transformation kinetics of biochemically active compounds in low-pressure UV Photolysis and UV/H 2O 2 advanced oxidation processes. </t>
    </r>
    <r>
      <rPr>
        <sz val="11"/>
        <color theme="1"/>
        <rFont val="맑은 고딕"/>
        <family val="2"/>
        <scheme val="minor"/>
      </rPr>
      <t>Water Research, 45(</t>
    </r>
    <r>
      <rPr>
        <sz val="11"/>
        <color theme="1"/>
        <rFont val="맑은 고딕"/>
        <family val="2"/>
        <charset val="129"/>
        <scheme val="minor"/>
      </rPr>
      <t xml:space="preserve">15), 4531–4543. </t>
    </r>
  </si>
  <si>
    <t>2.97E-02,
pH 7.85</t>
  </si>
  <si>
    <t>Microplastics</t>
    <phoneticPr fontId="1" type="noConversion"/>
  </si>
  <si>
    <t>others</t>
    <phoneticPr fontId="1" type="noConversion"/>
  </si>
  <si>
    <t>extra</t>
    <phoneticPr fontId="1" type="noConversion"/>
  </si>
  <si>
    <t>4-Androstene-3,17-dione</t>
    <phoneticPr fontId="1" type="noConversion"/>
  </si>
  <si>
    <t>Sewage issue substance</t>
    <phoneticPr fontId="1" type="noConversion"/>
  </si>
  <si>
    <t>Sewage issue substance</t>
    <phoneticPr fontId="1" type="noConversion"/>
  </si>
  <si>
    <r>
      <t>Wen, G., Ma, J., Liu, Z. Q., &amp; Zhao, L. (2011). Ozonation kinetics for the degradation of phthalate esters in water and the reduction of toxicity in the process of O3/H2O2. </t>
    </r>
    <r>
      <rPr>
        <i/>
        <sz val="10"/>
        <color rgb="FF222222"/>
        <rFont val="Arial"/>
        <family val="2"/>
      </rPr>
      <t>Journal of hazardous materials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195</t>
    </r>
    <r>
      <rPr>
        <sz val="10"/>
        <color rgb="FF222222"/>
        <rFont val="Arial"/>
        <family val="2"/>
      </rPr>
      <t>, 371-377.</t>
    </r>
  </si>
  <si>
    <t xml:space="preserve">Oh, B. S., Jung, Y. J., Oh, Y. J., Yoo, Y. S., &amp; Kang, J. W. (2006). Application of ozone, UV and ozone/UV processes to reduce diethyl phthalate and its estrogenic activity. Science of the Total Environment, 367(2–3), 681–693. </t>
  </si>
  <si>
    <r>
      <t>An, T., Gao, Y., Li, G., Kamat, P. V., Peller, J., &amp; Joyce, M. V. (2013). Kinetics and mechanism of• OH mediated degradation of dimethyl phthalate in aqueous solution: experimental and theoretical studies.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48</t>
    </r>
    <r>
      <rPr>
        <sz val="10"/>
        <color rgb="FF222222"/>
        <rFont val="Arial"/>
        <family val="2"/>
      </rPr>
      <t>(1), 641-648.</t>
    </r>
  </si>
  <si>
    <t>Testosterone</t>
    <phoneticPr fontId="1" type="noConversion"/>
  </si>
  <si>
    <t>Food additives</t>
    <phoneticPr fontId="1" type="noConversion"/>
  </si>
  <si>
    <r>
      <t>Dell'Arciprete, M. L., Santos-Juanes, L., Sanz, A. A., Vicente, R., Amat, A. M., Furlong, J. P., ... &amp; Gonzalez, M. C. (2009). Reactivity of hydroxyl radicals with neonicotinoid insecticides: mechanism and changes in toxicity. </t>
    </r>
    <r>
      <rPr>
        <i/>
        <sz val="10"/>
        <color rgb="FF222222"/>
        <rFont val="Arial"/>
        <family val="2"/>
      </rPr>
      <t>Photochemical &amp; Photobiological Sciences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(7), 1016-1023.</t>
    </r>
    <phoneticPr fontId="1" type="noConversion"/>
  </si>
  <si>
    <t>Sewage issue substance</t>
    <phoneticPr fontId="1" type="noConversion"/>
  </si>
  <si>
    <r>
      <t>Armbrust, K. L. (2000). Pesticide hydroxyl radical rate constants: measurements and estimates of their importance in aquatic environments. </t>
    </r>
    <r>
      <rPr>
        <i/>
        <sz val="10"/>
        <color rgb="FF222222"/>
        <rFont val="Arial"/>
        <family val="2"/>
      </rPr>
      <t>Environmental toxicology and chemistry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(9), 2175-2180.</t>
    </r>
  </si>
  <si>
    <t>Sewage issue substance</t>
    <phoneticPr fontId="1" type="noConversion"/>
  </si>
  <si>
    <r>
      <t>Dell'Arciprete, M. L., Santos-Juanes, L., Sanz, A. A., Vicente, R., Amat, A. M., Furlong, J. P., ... &amp; Gonzalez, M. C. (2009). Reactivity of hydroxyl radicals with neonicotinoid insecticides: mechanism and changes in toxicity. </t>
    </r>
    <r>
      <rPr>
        <i/>
        <sz val="10"/>
        <color rgb="FF222222"/>
        <rFont val="Arial"/>
        <family val="2"/>
      </rPr>
      <t>Photochemical &amp; Photobiological Sciences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(7), 1016-1023.</t>
    </r>
  </si>
  <si>
    <t>Seo, C., Shin, J., Lee, M., Lee, W., Yoom, H., Son, H., ... &amp; Lee, Y. (2019). Elimination efficiency of organic UV filters during ozonation and UV/H2O2 treatment of drinking water and wastewater effluent. Chemosphere, 230, 248-257.</t>
    <phoneticPr fontId="1" type="noConversion"/>
  </si>
  <si>
    <t>Persistent pharmaceuticals</t>
    <phoneticPr fontId="1" type="noConversion"/>
  </si>
  <si>
    <t>유추, https://reader.elsevier.com/reader/sd/pii/S0304389416301868?token=3BD2674B71343B8A0B0F1FF03B998AB1A877B9A261FA45D934802D10AE4743AE7D336FEBFB36B4A84967EB1546618708</t>
  </si>
  <si>
    <t>Seo, C., Shin, J., Lee, M., Lee, W., Yoom, H., Son, H., ... &amp; Lee, Y. (2019). Elimination efficiency of organic UV filters during ozonation and UV/H2O2 treatment of drinking water and wastewater effluent. Chemosphere, 230, 248-257.</t>
    <phoneticPr fontId="1" type="noConversion"/>
  </si>
  <si>
    <t>Citalopram</t>
    <phoneticPr fontId="1" type="noConversion"/>
  </si>
  <si>
    <t>Crotamiton</t>
    <phoneticPr fontId="1" type="noConversion"/>
  </si>
  <si>
    <t>Hydrochlorothiazide</t>
    <phoneticPr fontId="1" type="noConversion"/>
  </si>
  <si>
    <r>
      <t xml:space="preserve">Real, F. J., Acero, J. L., … &amp; Fernández, L. C. (2010). Oxidation of hydrochlorothiazide by UV radiation, hydroxyl radicals and ozone: Kinetics and elimination from water systems. </t>
    </r>
    <r>
      <rPr>
        <sz val="11"/>
        <color theme="1"/>
        <rFont val="맑은 고딕"/>
        <family val="2"/>
        <scheme val="minor"/>
      </rPr>
      <t>Chemical Engineering Journal, 160</t>
    </r>
    <r>
      <rPr>
        <sz val="11"/>
        <color theme="1"/>
        <rFont val="맑은 고딕"/>
        <family val="2"/>
        <charset val="129"/>
        <scheme val="minor"/>
      </rPr>
      <t xml:space="preserve">(1), 72–78. </t>
    </r>
  </si>
  <si>
    <t>3.8E-02,
pH 7-9</t>
  </si>
  <si>
    <t>Irbesartan</t>
    <phoneticPr fontId="1" type="noConversion"/>
  </si>
  <si>
    <t>Musk ketone (MK)</t>
    <phoneticPr fontId="1" type="noConversion"/>
  </si>
  <si>
    <t>Phenytoin (dilantin)</t>
    <phoneticPr fontId="1" type="noConversion"/>
  </si>
  <si>
    <t>pH 3</t>
    <phoneticPr fontId="1" type="noConversion"/>
  </si>
  <si>
    <r>
      <t xml:space="preserve">Yuan, F., Hu, C., Hu, X., Qu, J., &amp; Yang, M. (2009). Degradation of selected pharmaceuticals in aqueous solution with UV and UV/H2O2. </t>
    </r>
    <r>
      <rPr>
        <sz val="11"/>
        <color theme="1"/>
        <rFont val="맑은 고딕"/>
        <family val="2"/>
        <scheme val="minor"/>
      </rPr>
      <t>Water Research, 43</t>
    </r>
    <r>
      <rPr>
        <sz val="11"/>
        <color theme="1"/>
        <rFont val="맑은 고딕"/>
        <family val="2"/>
        <charset val="129"/>
        <scheme val="minor"/>
      </rPr>
      <t xml:space="preserve">(6), 1766–1774. </t>
    </r>
  </si>
  <si>
    <t>2.791E-01,
pH 7.0</t>
  </si>
  <si>
    <t>Propanolol</t>
    <phoneticPr fontId="1" type="noConversion"/>
  </si>
  <si>
    <t>Sewage issue substance</t>
    <phoneticPr fontId="1" type="noConversion"/>
  </si>
  <si>
    <t>Triclosan</t>
    <phoneticPr fontId="1" type="noConversion"/>
  </si>
  <si>
    <t>Venlafaxine</t>
    <phoneticPr fontId="1" type="noConversion"/>
  </si>
  <si>
    <t>구조</t>
    <phoneticPr fontId="1" type="noConversion"/>
  </si>
  <si>
    <t>GCM</t>
    <phoneticPr fontId="1" type="noConversion"/>
  </si>
  <si>
    <r>
      <t>Tay, K. S., Rahman, N. A., &amp; Abas, M. R. B. (2010). Ozonation of parabens in aqueous solution: Kinetics and mechanism of degradation.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81</t>
    </r>
    <r>
      <rPr>
        <sz val="10"/>
        <color rgb="FF222222"/>
        <rFont val="Arial"/>
        <family val="2"/>
      </rPr>
      <t>(11), 1446-1453.</t>
    </r>
    <phoneticPr fontId="1" type="noConversion"/>
  </si>
  <si>
    <r>
      <t>Tay, K. S., Rahman, N. A., &amp; Abas, M. R. B. (2010). Ozonation of parabens in aqueous solution: Kinetics and mechanism of degradation. </t>
    </r>
    <r>
      <rPr>
        <i/>
        <sz val="10"/>
        <color rgb="FF222222"/>
        <rFont val="Arial"/>
        <family val="2"/>
      </rPr>
      <t>Chemosphere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81</t>
    </r>
    <r>
      <rPr>
        <sz val="10"/>
        <color rgb="FF222222"/>
        <rFont val="Arial"/>
        <family val="2"/>
      </rPr>
      <t>(11), 1446-1453.</t>
    </r>
  </si>
  <si>
    <t>&gt;1E10</t>
    <phoneticPr fontId="1" type="noConversion"/>
  </si>
  <si>
    <r>
      <t>Khouri, H., Collin, F., Bonnefont‐Rousselot, D., Legrand, A., Jore, D., &amp; Gardès‐Albert, M. (2004). Radical‐induced oxidation of metformin. </t>
    </r>
    <r>
      <rPr>
        <i/>
        <sz val="10"/>
        <color rgb="FF222222"/>
        <rFont val="Arial"/>
        <family val="2"/>
      </rPr>
      <t>European journal of biochemistry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271</t>
    </r>
    <r>
      <rPr>
        <sz val="10"/>
        <color rgb="FF222222"/>
        <rFont val="Arial"/>
        <family val="2"/>
      </rPr>
      <t>(23‐24), 4745-4752.</t>
    </r>
  </si>
  <si>
    <r>
      <t>Yang, Z., Su, R., Luo, S., Spinney, R., Cai, M., Xiao, R., &amp; Wei, Z. (2017). Comparison of the reactivity of ibuprofen with sulfate and hydroxyl radicals: an experimental and theoretical study. </t>
    </r>
    <r>
      <rPr>
        <i/>
        <sz val="10"/>
        <color rgb="FF222222"/>
        <rFont val="Arial"/>
        <family val="2"/>
      </rPr>
      <t>Science of the Total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590</t>
    </r>
    <r>
      <rPr>
        <sz val="10"/>
        <color rgb="FF222222"/>
        <rFont val="Arial"/>
        <family val="2"/>
      </rPr>
      <t>, 751-760.</t>
    </r>
  </si>
  <si>
    <r>
      <t>Luo, S., Gao, L., Wei, Z., Spinney, R., Dionysiou, D. D., Hu, W. P., ... &amp; Xiao, R. (2018). Kinetic and mechanistic aspects of hydroxyl radical‒mediated degradation of naproxen and reaction intermediates.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137</t>
    </r>
    <r>
      <rPr>
        <sz val="10"/>
        <color rgb="FF222222"/>
        <rFont val="Arial"/>
        <family val="2"/>
      </rPr>
      <t>, 233-241.</t>
    </r>
  </si>
  <si>
    <r>
      <t>Latch, D. E., Stender, B. L., Packer, J. L., Arnold, W. A., &amp; McNeill, K. (2003). Photochemical fate of pharmaceuticals in the environment: cimetidine and ranitidine.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37</t>
    </r>
    <r>
      <rPr>
        <sz val="10"/>
        <color rgb="FF222222"/>
        <rFont val="Arial"/>
        <family val="2"/>
      </rPr>
      <t>(15), 3342-3350.</t>
    </r>
  </si>
  <si>
    <r>
      <t>Song, W., Cooper, W. J., Peake, B. M., Mezyk, S. P., Nickelsen, M. G., &amp; O'Shea, K. E. (2009). Free-radical-induced oxidative and reductive degradation of N, N′-diethyl-m-toluamide (DEET): Kinetic studies and degradation pathway. </t>
    </r>
    <r>
      <rPr>
        <i/>
        <sz val="10"/>
        <color rgb="FF222222"/>
        <rFont val="Arial"/>
        <family val="2"/>
      </rPr>
      <t>water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635-642.</t>
    </r>
  </si>
  <si>
    <r>
      <t>Acero, J. L., Stemmler, K., &amp; Von Gunten, U. (2000). Degradation kinetics of atrazine and its degradation products with ozone and OH radicals: a predictive tool for drinking water treatment.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34</t>
    </r>
    <r>
      <rPr>
        <sz val="10"/>
        <color rgb="FF222222"/>
        <rFont val="Arial"/>
        <family val="2"/>
      </rPr>
      <t>(4), 591-597.</t>
    </r>
  </si>
  <si>
    <t>제외 항목</t>
    <phoneticPr fontId="1" type="noConversion"/>
  </si>
  <si>
    <t>pH(kFAC)</t>
    <phoneticPr fontId="1" type="noConversion"/>
  </si>
  <si>
    <t>pH(kO3)</t>
    <phoneticPr fontId="1" type="noConversion"/>
  </si>
  <si>
    <t>pH(k·OH)</t>
    <phoneticPr fontId="1" type="noConversion"/>
  </si>
  <si>
    <t>4-methyl-1H-benzotriazole</t>
  </si>
  <si>
    <t>NAME</t>
    <phoneticPr fontId="8" type="noConversion"/>
  </si>
  <si>
    <t>SMILE vlookup</t>
    <phoneticPr fontId="8" type="noConversion"/>
  </si>
  <si>
    <t>SMILE 없는값 수동 기입</t>
    <phoneticPr fontId="8" type="noConversion"/>
  </si>
  <si>
    <t>kGCM</t>
    <phoneticPr fontId="8" type="noConversion"/>
  </si>
  <si>
    <t>CN(CC(CO)O)C(=O)c1c(c(c(c(c1I)NC(=O)COC)I)C(=O)NCC(CO)O)I</t>
    <phoneticPr fontId="8" type="noConversion"/>
  </si>
  <si>
    <t>Methyl paraben</t>
  </si>
  <si>
    <t>Ethyl paraben</t>
  </si>
  <si>
    <t>Propyl paraben</t>
  </si>
  <si>
    <t>17a-Ethinylestradiol</t>
  </si>
  <si>
    <t>17B-Estradiol</t>
  </si>
  <si>
    <t>Buthyl paraben</t>
  </si>
  <si>
    <t>Crotamiton</t>
  </si>
  <si>
    <t>No.</t>
    <phoneticPr fontId="1" type="noConversion"/>
  </si>
  <si>
    <t>Micropollutants</t>
    <phoneticPr fontId="1" type="noConversion"/>
  </si>
  <si>
    <t>pH</t>
    <phoneticPr fontId="1" type="noConversion"/>
  </si>
  <si>
    <t>K_·OH</t>
    <phoneticPr fontId="1" type="noConversion"/>
  </si>
  <si>
    <t>ref</t>
    <phoneticPr fontId="1" type="noConversion"/>
  </si>
  <si>
    <t>K_·OH_GCM</t>
    <phoneticPr fontId="1" type="noConversion"/>
  </si>
  <si>
    <t>ref</t>
    <phoneticPr fontId="1" type="noConversion"/>
  </si>
  <si>
    <t>Dodecanal</t>
    <phoneticPr fontId="1" type="noConversion"/>
  </si>
  <si>
    <t>Acetaldehyde</t>
    <phoneticPr fontId="1" type="noConversion"/>
  </si>
  <si>
    <r>
      <t>Schuchmann, M. N., &amp; Von Sonntag, C. (1988). The rapid hydration of the acetyl radical. A pulse radiolysis study of acetaldehyde in aqueous solution. </t>
    </r>
    <r>
      <rPr>
        <i/>
        <sz val="10"/>
        <color rgb="FF222222"/>
        <rFont val="Arial"/>
        <family val="2"/>
      </rPr>
      <t>Journal of the American Chemical Society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110</t>
    </r>
    <r>
      <rPr>
        <sz val="10"/>
        <color rgb="FF222222"/>
        <rFont val="Arial"/>
        <family val="2"/>
      </rPr>
      <t>(17), 5698-5701.</t>
    </r>
  </si>
  <si>
    <t>Tetrabromobisphenol A</t>
    <phoneticPr fontId="1" type="noConversion"/>
  </si>
  <si>
    <t>2.65-3.8E10</t>
    <phoneticPr fontId="1" type="noConversion"/>
  </si>
  <si>
    <t>pH 7</t>
    <phoneticPr fontId="1" type="noConversion"/>
  </si>
  <si>
    <r>
      <t xml:space="preserve">Voigt, M., Bartels, I., Nickisch-Hartfiel, A., &amp; Jaeger, M. (2017). Photoinduced degradation of sulfonamides, kinetic, and structural characterization of transformation products and assessment of environmental toxicity. </t>
    </r>
    <r>
      <rPr>
        <i/>
        <sz val="11"/>
        <color theme="1"/>
        <rFont val="맑은 고딕"/>
        <family val="2"/>
        <charset val="129"/>
        <scheme val="minor"/>
      </rPr>
      <t>T</t>
    </r>
    <r>
      <rPr>
        <sz val="11"/>
        <color theme="1"/>
        <rFont val="맑은 고딕"/>
        <family val="2"/>
        <scheme val="minor"/>
      </rPr>
      <t xml:space="preserve">oxicological and Environmental Chemistry, </t>
    </r>
    <r>
      <rPr>
        <i/>
        <sz val="11"/>
        <color theme="1"/>
        <rFont val="맑은 고딕"/>
        <family val="2"/>
        <charset val="129"/>
        <scheme val="minor"/>
      </rPr>
      <t>99</t>
    </r>
    <r>
      <rPr>
        <sz val="11"/>
        <color theme="1"/>
        <rFont val="맑은 고딕"/>
        <family val="2"/>
        <charset val="129"/>
        <scheme val="minor"/>
      </rPr>
      <t>(9–10), 1304–1327.</t>
    </r>
  </si>
  <si>
    <t>4.7E-03, pH 6-7</t>
  </si>
  <si>
    <r>
      <t xml:space="preserve">Pereira, V. J., Weinberg, H. S., Linden, K. G., &amp; Singer, P. C. (2007). UV degradation kinetics and modeling of pharmaceutical compounds in laboratory grade and surface water via direct and indirect photolysis at 254 nm. </t>
    </r>
    <r>
      <rPr>
        <sz val="11"/>
        <color theme="1"/>
        <rFont val="맑은 고딕"/>
        <family val="2"/>
        <scheme val="minor"/>
      </rPr>
      <t>Environmental Science and Technology, 41</t>
    </r>
    <r>
      <rPr>
        <sz val="11"/>
        <color theme="1"/>
        <rFont val="맑은 고딕"/>
        <family val="2"/>
        <charset val="129"/>
        <scheme val="minor"/>
      </rPr>
      <t xml:space="preserve">(5), 1682–1688. </t>
    </r>
  </si>
  <si>
    <r>
      <t xml:space="preserve">Canonica, S., Meunier, L., &amp; von Gunten, U. (2008). Phototransformation of selected pharmaceuticals during UV treatment of drinking water. </t>
    </r>
    <r>
      <rPr>
        <sz val="11"/>
        <color theme="1"/>
        <rFont val="맑은 고딕"/>
        <family val="2"/>
        <scheme val="minor"/>
      </rPr>
      <t>Water Research, 42</t>
    </r>
    <r>
      <rPr>
        <sz val="11"/>
        <color theme="1"/>
        <rFont val="맑은 고딕"/>
        <family val="2"/>
        <charset val="129"/>
        <scheme val="minor"/>
      </rPr>
      <t xml:space="preserve">(1–2), 121–128. </t>
    </r>
  </si>
  <si>
    <t>3.9E-02±0.4,
pH 7</t>
  </si>
  <si>
    <t>~1E10</t>
    <phoneticPr fontId="1" type="noConversion"/>
  </si>
  <si>
    <t>pH 7.7</t>
    <phoneticPr fontId="1" type="noConversion"/>
  </si>
  <si>
    <t>pH 8</t>
    <phoneticPr fontId="1" type="noConversion"/>
  </si>
  <si>
    <t>pH 8</t>
    <phoneticPr fontId="1" type="noConversion"/>
  </si>
  <si>
    <t>Perfluoroheptanoic acid(PFHpA)</t>
    <phoneticPr fontId="1" type="noConversion"/>
  </si>
  <si>
    <t>Perfluorononanoic acid(PFNA)</t>
    <phoneticPr fontId="1" type="noConversion"/>
  </si>
  <si>
    <t xml:space="preserve">Perfluordecylsulfonat(PFDS) </t>
    <phoneticPr fontId="1" type="noConversion"/>
  </si>
  <si>
    <t>Perfluoroctylsulfonsäureamid(PFOSA)</t>
    <phoneticPr fontId="1" type="noConversion"/>
  </si>
  <si>
    <t xml:space="preserve">1H,1H,2H,2H-Per-fluoroctylsulfonat(H4PFOS) </t>
    <phoneticPr fontId="1" type="noConversion"/>
  </si>
  <si>
    <t xml:space="preserve">Perfluorundecanoat(PFUnA) </t>
    <phoneticPr fontId="1" type="noConversion"/>
  </si>
  <si>
    <t>pH 7</t>
    <phoneticPr fontId="1" type="noConversion"/>
  </si>
  <si>
    <t>pH 9</t>
    <phoneticPr fontId="1" type="noConversion"/>
  </si>
  <si>
    <t>pH 8.3</t>
    <phoneticPr fontId="1" type="noConversion"/>
  </si>
  <si>
    <t>~5E9</t>
    <phoneticPr fontId="1" type="noConversion"/>
  </si>
  <si>
    <t>pH 11</t>
    <phoneticPr fontId="1" type="noConversion"/>
  </si>
  <si>
    <t>calc</t>
    <phoneticPr fontId="1" type="noConversion"/>
  </si>
  <si>
    <t>calc</t>
    <phoneticPr fontId="1" type="noConversion"/>
  </si>
  <si>
    <t>0.6-17E9</t>
    <phoneticPr fontId="1" type="noConversion"/>
  </si>
  <si>
    <t>dicofol</t>
  </si>
  <si>
    <t>1.2-8.1 E8</t>
    <phoneticPr fontId="1" type="noConversion"/>
  </si>
  <si>
    <t>Chlorfenvinphos</t>
    <phoneticPr fontId="1" type="noConversion"/>
  </si>
  <si>
    <t>E2</t>
    <phoneticPr fontId="1" type="noConversion"/>
  </si>
  <si>
    <t>EE2</t>
    <phoneticPr fontId="1" type="noConversion"/>
  </si>
  <si>
    <t>Antibiotic resistant bacteria (sulfamethoxazole or etracycline resistant)</t>
    <phoneticPr fontId="1" type="noConversion"/>
  </si>
  <si>
    <t>pH 7.8</t>
    <phoneticPr fontId="1" type="noConversion"/>
  </si>
  <si>
    <t>Antibiotic resistant bacteria (norfloxacin or eftazidime)</t>
    <phoneticPr fontId="1" type="noConversion"/>
  </si>
  <si>
    <t>pH 7</t>
    <phoneticPr fontId="1" type="noConversion"/>
  </si>
  <si>
    <t>Microplastics</t>
    <phoneticPr fontId="1" type="noConversion"/>
  </si>
  <si>
    <r>
      <t>Dell'Arciprete, M. L., Santos-Juanes, L., Sanz, A. A., Vicente, R., Amat, A. M., Furlong, J. P., ... &amp; Gonzalez, M. C. (2009). Reactivity of hydroxyl radicals with neonicotinoid insecticides: mechanism and changes in toxicity. </t>
    </r>
    <r>
      <rPr>
        <i/>
        <sz val="10"/>
        <color rgb="FF222222"/>
        <rFont val="Arial"/>
        <family val="2"/>
      </rPr>
      <t>Photochemical &amp; Photobiological Sciences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(7), 1016-1023.</t>
    </r>
    <phoneticPr fontId="1" type="noConversion"/>
  </si>
  <si>
    <t>venlafaxine</t>
  </si>
  <si>
    <t>metformin</t>
  </si>
  <si>
    <t>pH 3</t>
    <phoneticPr fontId="1" type="noConversion"/>
  </si>
  <si>
    <t>butylparaben</t>
  </si>
  <si>
    <t>ε_254nm</t>
    <phoneticPr fontId="1" type="noConversion"/>
  </si>
  <si>
    <t>Φ_254nm</t>
    <phoneticPr fontId="1" type="noConversion"/>
  </si>
  <si>
    <t>Solubility (g/L)</t>
    <phoneticPr fontId="1" type="noConversion"/>
  </si>
  <si>
    <t>직접 측정</t>
    <phoneticPr fontId="1" type="noConversion"/>
  </si>
  <si>
    <t>직접 측정</t>
    <phoneticPr fontId="1" type="noConversion"/>
  </si>
  <si>
    <t>직접 측정</t>
    <phoneticPr fontId="1" type="noConversion"/>
  </si>
  <si>
    <t>pH(Φ_254nm)</t>
    <phoneticPr fontId="1" type="noConversion"/>
  </si>
  <si>
    <t>6~8</t>
    <phoneticPr fontId="1" type="noConversion"/>
  </si>
  <si>
    <t>5.5~6</t>
    <phoneticPr fontId="1" type="noConversion"/>
  </si>
  <si>
    <t>6~7</t>
    <phoneticPr fontId="1" type="noConversion"/>
  </si>
  <si>
    <t>6~7</t>
    <phoneticPr fontId="1" type="noConversion"/>
  </si>
  <si>
    <t>5~7</t>
    <phoneticPr fontId="1" type="noConversion"/>
  </si>
  <si>
    <t>3~9</t>
    <phoneticPr fontId="1" type="noConversion"/>
  </si>
  <si>
    <t>6~8</t>
    <phoneticPr fontId="1" type="noConversion"/>
  </si>
  <si>
    <t xml:space="preserve">Chlortetracycline </t>
    <phoneticPr fontId="1" type="noConversion"/>
  </si>
  <si>
    <t>3~9</t>
    <phoneticPr fontId="1" type="noConversion"/>
  </si>
  <si>
    <t>4~8</t>
    <phoneticPr fontId="1" type="noConversion"/>
  </si>
  <si>
    <t>7~9</t>
    <phoneticPr fontId="1" type="noConversion"/>
  </si>
  <si>
    <t>환경산업기술원 상하수도혁신기술개발사업
대상 미량 및 신종오염물질</t>
    <phoneticPr fontId="1" type="noConversion"/>
  </si>
  <si>
    <t>kO3 ref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</si>
</sst>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_);_(* \(#,##0\);_(* &quot;-&quot;_);_(@_)"/>
    <numFmt numFmtId="177" formatCode="0.0E+00"/>
    <numFmt numFmtId="178" formatCode="0.00.E+00"/>
    <numFmt numFmtId="179" formatCode="0.0.E+00"/>
    <numFmt numFmtId="180" formatCode="mm&quot;월&quot;\ dd&quot;일&quot;"/>
  </numFmts>
  <fonts count="5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vertAlign val="subscript"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84350"/>
      <name val="Microsoft Sans Serif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38435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21212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rgb="FF212121"/>
      <name val="맑은 고딕"/>
      <family val="3"/>
      <charset val="129"/>
      <scheme val="minor"/>
    </font>
    <font>
      <sz val="12"/>
      <color rgb="FF212121"/>
      <name val="Segoe UI"/>
      <family val="2"/>
    </font>
    <font>
      <vertAlign val="superscript"/>
      <sz val="12"/>
      <color rgb="FF212121"/>
      <name val="Segoe UI"/>
      <family val="2"/>
    </font>
    <font>
      <vertAlign val="superscript"/>
      <sz val="11"/>
      <color rgb="FF21212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9.9"/>
      <color theme="1"/>
      <name val="맑은 고딕"/>
      <family val="2"/>
      <scheme val="minor"/>
    </font>
    <font>
      <sz val="11"/>
      <color rgb="FF00B0F0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13.2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1"/>
      <color theme="1"/>
      <name val="맑은 고딕"/>
      <family val="2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name val="맑은 고딕"/>
      <family val="2"/>
      <scheme val="minor"/>
    </font>
    <font>
      <u/>
      <sz val="11"/>
      <color theme="4" tint="-0.249977111117893"/>
      <name val="맑은 고딕"/>
      <family val="2"/>
      <charset val="129"/>
      <scheme val="minor"/>
    </font>
    <font>
      <i/>
      <sz val="11"/>
      <color theme="1"/>
      <name val="맑은 고딕"/>
      <family val="2"/>
      <charset val="129"/>
      <scheme val="minor"/>
    </font>
    <font>
      <sz val="11"/>
      <color rgb="FF2E2E2E"/>
      <name val="맑은 고딕"/>
      <family val="2"/>
      <scheme val="minor"/>
    </font>
    <font>
      <sz val="11"/>
      <color rgb="FF222222"/>
      <name val="맑은 고딕"/>
      <family val="2"/>
      <scheme val="minor"/>
    </font>
    <font>
      <sz val="7"/>
      <color rgb="FF222222"/>
      <name val="Arial"/>
      <family val="2"/>
    </font>
    <font>
      <i/>
      <sz val="7"/>
      <color rgb="FF222222"/>
      <name val="Arial"/>
      <family val="2"/>
    </font>
    <font>
      <sz val="12"/>
      <color rgb="FF000000"/>
      <name val="Arial"/>
      <family val="2"/>
    </font>
    <font>
      <sz val="14"/>
      <color rgb="FF000000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F4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/>
  </cellStyleXfs>
  <cellXfs count="26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5" fillId="0" borderId="0" xfId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4" fillId="0" borderId="1" xfId="0" quotePrefix="1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17" fillId="0" borderId="1" xfId="2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horizontal="left" vertical="center"/>
    </xf>
    <xf numFmtId="0" fontId="2" fillId="2" borderId="15" xfId="0" applyFont="1" applyFill="1" applyBorder="1">
      <alignment vertical="center"/>
    </xf>
    <xf numFmtId="0" fontId="3" fillId="2" borderId="15" xfId="0" applyFont="1" applyFill="1" applyBorder="1">
      <alignment vertical="center"/>
    </xf>
    <xf numFmtId="49" fontId="20" fillId="2" borderId="15" xfId="0" applyNumberFormat="1" applyFont="1" applyFill="1" applyBorder="1">
      <alignment vertical="center"/>
    </xf>
    <xf numFmtId="0" fontId="20" fillId="2" borderId="15" xfId="0" applyFont="1" applyFill="1" applyBorder="1">
      <alignment vertical="center"/>
    </xf>
    <xf numFmtId="49" fontId="3" fillId="2" borderId="15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0" fontId="2" fillId="3" borderId="18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49" fontId="21" fillId="3" borderId="18" xfId="0" applyNumberFormat="1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3" fillId="0" borderId="22" xfId="0" applyFont="1" applyBorder="1">
      <alignment vertical="center"/>
    </xf>
    <xf numFmtId="0" fontId="3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49" fontId="21" fillId="3" borderId="2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justify" vertical="center" wrapText="1"/>
    </xf>
    <xf numFmtId="49" fontId="20" fillId="0" borderId="24" xfId="0" applyNumberFormat="1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15" fillId="0" borderId="25" xfId="1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justify" vertical="center" wrapText="1"/>
    </xf>
    <xf numFmtId="49" fontId="23" fillId="0" borderId="0" xfId="0" applyNumberFormat="1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2" fillId="0" borderId="27" xfId="0" applyFont="1" applyBorder="1" applyAlignment="1">
      <alignment horizontal="justify" vertical="center" wrapText="1"/>
    </xf>
    <xf numFmtId="0" fontId="22" fillId="0" borderId="25" xfId="0" applyFont="1" applyBorder="1" applyAlignment="1">
      <alignment horizontal="justify" vertical="center" wrapText="1"/>
    </xf>
    <xf numFmtId="49" fontId="20" fillId="0" borderId="24" xfId="0" quotePrefix="1" applyNumberFormat="1" applyFont="1" applyBorder="1" applyAlignment="1">
      <alignment horizontal="center" vertical="center"/>
    </xf>
    <xf numFmtId="49" fontId="25" fillId="0" borderId="24" xfId="0" applyNumberFormat="1" applyFont="1" applyBorder="1" applyAlignment="1">
      <alignment horizontal="center" vertical="center"/>
    </xf>
    <xf numFmtId="49" fontId="3" fillId="0" borderId="24" xfId="2" applyNumberFormat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3" fillId="0" borderId="24" xfId="0" applyFont="1" applyBorder="1">
      <alignment vertical="center"/>
    </xf>
    <xf numFmtId="0" fontId="26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2" borderId="0" xfId="0" applyFont="1" applyFill="1">
      <alignment vertical="center"/>
    </xf>
    <xf numFmtId="49" fontId="20" fillId="2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3" borderId="24" xfId="0" applyFont="1" applyFill="1" applyBorder="1" applyAlignment="1">
      <alignment horizontal="center" vertical="center" wrapText="1"/>
    </xf>
    <xf numFmtId="0" fontId="21" fillId="3" borderId="28" xfId="0" applyFont="1" applyFill="1" applyBorder="1" applyAlignment="1">
      <alignment horizontal="center" vertical="center" wrapText="1"/>
    </xf>
    <xf numFmtId="49" fontId="21" fillId="3" borderId="24" xfId="0" applyNumberFormat="1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49" fontId="21" fillId="3" borderId="14" xfId="0" applyNumberFormat="1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justify" vertical="center" wrapText="1"/>
    </xf>
    <xf numFmtId="0" fontId="22" fillId="0" borderId="27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24" xfId="0" applyFont="1" applyBorder="1" applyAlignment="1">
      <alignment horizontal="left" vertical="center" wrapText="1"/>
    </xf>
    <xf numFmtId="0" fontId="21" fillId="3" borderId="29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4" borderId="1" xfId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0" fontId="29" fillId="4" borderId="1" xfId="1" applyFont="1" applyFill="1" applyBorder="1">
      <alignment vertical="center"/>
    </xf>
    <xf numFmtId="0" fontId="30" fillId="4" borderId="1" xfId="0" applyFont="1" applyFill="1" applyBorder="1">
      <alignment vertical="center"/>
    </xf>
    <xf numFmtId="0" fontId="20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11" fontId="20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33" fillId="4" borderId="1" xfId="0" applyFont="1" applyFill="1" applyBorder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49" fontId="2" fillId="3" borderId="27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justify" vertical="center" wrapText="1"/>
    </xf>
    <xf numFmtId="0" fontId="20" fillId="0" borderId="24" xfId="0" applyFont="1" applyBorder="1">
      <alignment vertical="center"/>
    </xf>
    <xf numFmtId="49" fontId="3" fillId="0" borderId="24" xfId="0" applyNumberFormat="1" applyFont="1" applyBorder="1">
      <alignment vertical="center"/>
    </xf>
    <xf numFmtId="0" fontId="3" fillId="0" borderId="27" xfId="0" applyFont="1" applyBorder="1" applyAlignment="1">
      <alignment horizontal="justify" vertical="center" wrapText="1"/>
    </xf>
    <xf numFmtId="0" fontId="3" fillId="0" borderId="33" xfId="0" applyFont="1" applyBorder="1" applyAlignment="1">
      <alignment horizontal="justify" vertical="center" wrapText="1"/>
    </xf>
    <xf numFmtId="0" fontId="3" fillId="4" borderId="0" xfId="0" applyFont="1" applyFill="1">
      <alignment vertical="center"/>
    </xf>
    <xf numFmtId="49" fontId="20" fillId="4" borderId="0" xfId="0" applyNumberFormat="1" applyFont="1" applyFill="1" applyAlignment="1">
      <alignment horizontal="center" vertical="center"/>
    </xf>
    <xf numFmtId="49" fontId="20" fillId="0" borderId="0" xfId="0" applyNumberFormat="1" applyFont="1">
      <alignment vertical="center"/>
    </xf>
    <xf numFmtId="0" fontId="20" fillId="0" borderId="0" xfId="0" applyFont="1">
      <alignment vertical="center"/>
    </xf>
    <xf numFmtId="49" fontId="3" fillId="0" borderId="0" xfId="0" applyNumberFormat="1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0" fillId="0" borderId="1" xfId="0" applyFont="1" applyBorder="1">
      <alignment vertical="center"/>
    </xf>
    <xf numFmtId="0" fontId="20" fillId="0" borderId="34" xfId="0" applyFont="1" applyBorder="1">
      <alignment vertical="center"/>
    </xf>
    <xf numFmtId="0" fontId="15" fillId="0" borderId="1" xfId="1" applyFill="1" applyBorder="1">
      <alignment vertical="center"/>
    </xf>
    <xf numFmtId="0" fontId="39" fillId="0" borderId="1" xfId="0" applyFont="1" applyBorder="1">
      <alignment vertical="center"/>
    </xf>
    <xf numFmtId="11" fontId="20" fillId="0" borderId="1" xfId="0" applyNumberFormat="1" applyFont="1" applyBorder="1">
      <alignment vertical="center"/>
    </xf>
    <xf numFmtId="0" fontId="0" fillId="2" borderId="14" xfId="0" applyFill="1" applyBorder="1">
      <alignment vertical="center"/>
    </xf>
    <xf numFmtId="0" fontId="0" fillId="5" borderId="0" xfId="0" applyFill="1">
      <alignment vertical="center"/>
    </xf>
    <xf numFmtId="11" fontId="0" fillId="0" borderId="1" xfId="0" applyNumberFormat="1" applyBorder="1">
      <alignment vertical="center"/>
    </xf>
    <xf numFmtId="0" fontId="39" fillId="5" borderId="1" xfId="0" applyFont="1" applyFill="1" applyBorder="1">
      <alignment vertical="center"/>
    </xf>
    <xf numFmtId="0" fontId="20" fillId="0" borderId="1" xfId="0" applyFont="1" applyBorder="1" applyAlignment="1">
      <alignment vertical="center" wrapText="1"/>
    </xf>
    <xf numFmtId="0" fontId="0" fillId="6" borderId="1" xfId="0" applyFill="1" applyBorder="1">
      <alignment vertical="center"/>
    </xf>
    <xf numFmtId="11" fontId="20" fillId="0" borderId="1" xfId="0" applyNumberFormat="1" applyFont="1" applyBorder="1" applyAlignment="1">
      <alignment vertical="center" wrapText="1"/>
    </xf>
    <xf numFmtId="0" fontId="42" fillId="0" borderId="1" xfId="0" applyFont="1" applyBorder="1">
      <alignment vertical="center"/>
    </xf>
    <xf numFmtId="0" fontId="20" fillId="4" borderId="1" xfId="0" applyFont="1" applyFill="1" applyBorder="1" applyAlignment="1">
      <alignment vertical="center" wrapText="1"/>
    </xf>
    <xf numFmtId="0" fontId="4" fillId="2" borderId="14" xfId="0" applyFont="1" applyFill="1" applyBorder="1">
      <alignment vertical="center"/>
    </xf>
    <xf numFmtId="11" fontId="0" fillId="0" borderId="0" xfId="0" applyNumberFormat="1">
      <alignment vertical="center"/>
    </xf>
    <xf numFmtId="0" fontId="20" fillId="0" borderId="34" xfId="0" applyFont="1" applyBorder="1" applyAlignment="1">
      <alignment vertical="center" wrapText="1"/>
    </xf>
    <xf numFmtId="11" fontId="20" fillId="4" borderId="1" xfId="0" applyNumberFormat="1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43" fillId="0" borderId="1" xfId="0" applyFont="1" applyBorder="1">
      <alignment vertical="center"/>
    </xf>
    <xf numFmtId="0" fontId="43" fillId="0" borderId="1" xfId="0" applyFont="1" applyBorder="1" applyAlignment="1">
      <alignment vertical="center" wrapText="1"/>
    </xf>
    <xf numFmtId="1" fontId="20" fillId="0" borderId="1" xfId="0" applyNumberFormat="1" applyFont="1" applyBorder="1">
      <alignment vertical="center"/>
    </xf>
    <xf numFmtId="11" fontId="0" fillId="0" borderId="1" xfId="0" applyNumberFormat="1" applyBorder="1" applyAlignment="1">
      <alignment horizontal="center" vertical="center"/>
    </xf>
    <xf numFmtId="0" fontId="20" fillId="2" borderId="1" xfId="0" applyFont="1" applyFill="1" applyBorder="1">
      <alignment vertical="center"/>
    </xf>
    <xf numFmtId="11" fontId="0" fillId="4" borderId="1" xfId="0" applyNumberFormat="1" applyFill="1" applyBorder="1">
      <alignment vertical="center"/>
    </xf>
    <xf numFmtId="0" fontId="44" fillId="0" borderId="1" xfId="1" applyFont="1" applyFill="1" applyBorder="1">
      <alignment vertical="center"/>
    </xf>
    <xf numFmtId="11" fontId="0" fillId="5" borderId="1" xfId="0" applyNumberFormat="1" applyFill="1" applyBorder="1">
      <alignment vertical="center"/>
    </xf>
    <xf numFmtId="0" fontId="23" fillId="0" borderId="1" xfId="0" applyFont="1" applyBorder="1">
      <alignment vertical="center"/>
    </xf>
    <xf numFmtId="11" fontId="23" fillId="0" borderId="1" xfId="0" applyNumberFormat="1" applyFont="1" applyBorder="1">
      <alignment vertical="center"/>
    </xf>
    <xf numFmtId="177" fontId="20" fillId="0" borderId="1" xfId="0" applyNumberFormat="1" applyFont="1" applyBorder="1">
      <alignment vertical="center"/>
    </xf>
    <xf numFmtId="0" fontId="0" fillId="0" borderId="14" xfId="0" applyBorder="1">
      <alignment vertical="center"/>
    </xf>
    <xf numFmtId="0" fontId="20" fillId="0" borderId="14" xfId="0" applyFont="1" applyBorder="1">
      <alignment vertical="center"/>
    </xf>
    <xf numFmtId="0" fontId="47" fillId="0" borderId="1" xfId="0" applyFont="1" applyBorder="1">
      <alignment vertical="center"/>
    </xf>
    <xf numFmtId="0" fontId="0" fillId="6" borderId="0" xfId="0" applyFill="1">
      <alignment vertical="center"/>
    </xf>
    <xf numFmtId="11" fontId="20" fillId="0" borderId="34" xfId="0" applyNumberFormat="1" applyFont="1" applyBorder="1" applyAlignment="1">
      <alignment vertical="center" wrapText="1"/>
    </xf>
    <xf numFmtId="3" fontId="20" fillId="0" borderId="1" xfId="0" applyNumberFormat="1" applyFont="1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0" xfId="0" applyFill="1" applyBorder="1">
      <alignment vertical="center"/>
    </xf>
    <xf numFmtId="0" fontId="2" fillId="5" borderId="0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39" fillId="0" borderId="0" xfId="0" applyFont="1">
      <alignment vertical="center"/>
    </xf>
    <xf numFmtId="0" fontId="20" fillId="0" borderId="1" xfId="0" applyFont="1" applyFill="1" applyBorder="1">
      <alignment vertical="center"/>
    </xf>
    <xf numFmtId="2" fontId="20" fillId="0" borderId="1" xfId="0" applyNumberFormat="1" applyFont="1" applyBorder="1">
      <alignment vertical="center"/>
    </xf>
    <xf numFmtId="177" fontId="20" fillId="2" borderId="1" xfId="0" applyNumberFormat="1" applyFont="1" applyFill="1" applyBorder="1">
      <alignment vertical="center"/>
    </xf>
    <xf numFmtId="11" fontId="0" fillId="0" borderId="0" xfId="0" applyNumberFormat="1" applyBorder="1">
      <alignment vertical="center"/>
    </xf>
    <xf numFmtId="0" fontId="48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1" fontId="20" fillId="0" borderId="1" xfId="0" applyNumberFormat="1" applyFont="1" applyFill="1" applyBorder="1" applyAlignment="1">
      <alignment vertical="center" wrapText="1"/>
    </xf>
    <xf numFmtId="177" fontId="20" fillId="0" borderId="1" xfId="0" applyNumberFormat="1" applyFont="1" applyBorder="1" applyAlignment="1">
      <alignment vertical="center" wrapText="1"/>
    </xf>
    <xf numFmtId="0" fontId="15" fillId="0" borderId="0" xfId="1" applyFill="1" applyBorder="1">
      <alignment vertical="center"/>
    </xf>
    <xf numFmtId="11" fontId="0" fillId="0" borderId="0" xfId="0" applyNumberFormat="1" applyFill="1" applyBorder="1">
      <alignment vertical="center"/>
    </xf>
    <xf numFmtId="0" fontId="20" fillId="0" borderId="1" xfId="0" applyFont="1" applyFill="1" applyBorder="1" applyAlignment="1">
      <alignment vertical="center" wrapText="1"/>
    </xf>
    <xf numFmtId="0" fontId="39" fillId="0" borderId="0" xfId="0" applyFont="1" applyFill="1">
      <alignment vertical="center"/>
    </xf>
    <xf numFmtId="0" fontId="20" fillId="0" borderId="0" xfId="0" applyFont="1" applyFill="1" applyBorder="1">
      <alignment vertical="center"/>
    </xf>
    <xf numFmtId="0" fontId="43" fillId="0" borderId="0" xfId="0" applyFont="1" applyBorder="1">
      <alignment vertical="center"/>
    </xf>
    <xf numFmtId="11" fontId="20" fillId="0" borderId="0" xfId="0" applyNumberFormat="1" applyFont="1" applyFill="1" applyBorder="1">
      <alignment vertical="center"/>
    </xf>
    <xf numFmtId="0" fontId="20" fillId="0" borderId="2" xfId="0" applyFont="1" applyFill="1" applyBorder="1">
      <alignment vertical="center"/>
    </xf>
    <xf numFmtId="0" fontId="43" fillId="0" borderId="2" xfId="0" applyFont="1" applyBorder="1">
      <alignment vertical="center"/>
    </xf>
    <xf numFmtId="0" fontId="20" fillId="0" borderId="2" xfId="0" applyFont="1" applyFill="1" applyBorder="1" applyAlignment="1">
      <alignment vertical="center" wrapText="1"/>
    </xf>
    <xf numFmtId="0" fontId="20" fillId="0" borderId="0" xfId="0" applyFont="1" applyBorder="1">
      <alignment vertical="center"/>
    </xf>
    <xf numFmtId="0" fontId="20" fillId="0" borderId="29" xfId="0" applyFont="1" applyBorder="1">
      <alignment vertical="center"/>
    </xf>
    <xf numFmtId="0" fontId="43" fillId="0" borderId="29" xfId="0" applyFont="1" applyBorder="1">
      <alignment vertical="center"/>
    </xf>
    <xf numFmtId="0" fontId="20" fillId="0" borderId="29" xfId="0" applyFont="1" applyBorder="1" applyAlignment="1">
      <alignment vertical="center" wrapText="1"/>
    </xf>
    <xf numFmtId="178" fontId="0" fillId="0" borderId="0" xfId="0" applyNumberFormat="1">
      <alignment vertical="center"/>
    </xf>
    <xf numFmtId="177" fontId="20" fillId="0" borderId="1" xfId="0" applyNumberFormat="1" applyFont="1" applyFill="1" applyBorder="1">
      <alignment vertical="center"/>
    </xf>
    <xf numFmtId="0" fontId="20" fillId="0" borderId="2" xfId="0" applyFont="1" applyBorder="1">
      <alignment vertical="center"/>
    </xf>
    <xf numFmtId="0" fontId="0" fillId="0" borderId="15" xfId="0" applyBorder="1" applyAlignment="1">
      <alignment horizontal="right" vertical="center"/>
    </xf>
    <xf numFmtId="0" fontId="0" fillId="0" borderId="15" xfId="0" applyBorder="1">
      <alignment vertical="center"/>
    </xf>
    <xf numFmtId="11" fontId="0" fillId="0" borderId="0" xfId="0" applyNumberFormat="1" applyFill="1">
      <alignment vertical="center"/>
    </xf>
    <xf numFmtId="0" fontId="47" fillId="0" borderId="1" xfId="0" applyFont="1" applyFill="1" applyBorder="1">
      <alignment vertical="center"/>
    </xf>
    <xf numFmtId="0" fontId="15" fillId="0" borderId="0" xfId="1" applyFill="1">
      <alignment vertical="center"/>
    </xf>
    <xf numFmtId="11" fontId="20" fillId="0" borderId="1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>
      <alignment vertical="center"/>
    </xf>
    <xf numFmtId="0" fontId="20" fillId="0" borderId="1" xfId="0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0" fillId="0" borderId="17" xfId="0" applyBorder="1" applyAlignment="1">
      <alignment horizontal="right" vertical="center"/>
    </xf>
    <xf numFmtId="1" fontId="20" fillId="0" borderId="0" xfId="0" applyNumberFormat="1" applyFont="1" applyBorder="1">
      <alignment vertical="center"/>
    </xf>
    <xf numFmtId="0" fontId="0" fillId="0" borderId="15" xfId="0" applyFill="1" applyBorder="1">
      <alignment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20" fillId="0" borderId="0" xfId="0" applyFont="1" applyBorder="1" applyAlignment="1">
      <alignment vertical="center" wrapText="1"/>
    </xf>
    <xf numFmtId="11" fontId="0" fillId="7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20" fillId="0" borderId="0" xfId="3"/>
    <xf numFmtId="179" fontId="20" fillId="0" borderId="0" xfId="3" applyNumberFormat="1"/>
    <xf numFmtId="178" fontId="20" fillId="0" borderId="0" xfId="3" applyNumberFormat="1"/>
    <xf numFmtId="0" fontId="50" fillId="0" borderId="0" xfId="3" applyFont="1"/>
    <xf numFmtId="0" fontId="20" fillId="0" borderId="0" xfId="3" applyBorder="1"/>
    <xf numFmtId="0" fontId="50" fillId="0" borderId="0" xfId="3" applyFont="1" applyBorder="1"/>
    <xf numFmtId="179" fontId="20" fillId="0" borderId="0" xfId="3" applyNumberFormat="1" applyBorder="1"/>
    <xf numFmtId="178" fontId="20" fillId="0" borderId="0" xfId="3" applyNumberFormat="1" applyBorder="1"/>
    <xf numFmtId="11" fontId="51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4">
    <cellStyle name="쉼표 [0] 2" xfId="2"/>
    <cellStyle name="표준" xfId="0" builtinId="0"/>
    <cellStyle name="표준 2" xfId="3"/>
    <cellStyle name="하이퍼링크" xfId="1" builtinId="8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/Dropbox/2019_Micropollutants%20in%20wastewater/Spike%20&#51228;&#44144;&#50984;%20&#49892;&#54744;/UV-H2O2%20&#51228;&#44144;&#50984;%20&#50696;&#52769;/20200519_Gwangju%20WWTP%20Spike%20test%20UV-H2O2%20pred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orrected"/>
      <sheetName val="UV-compound classification"/>
      <sheetName val="UV fluence, conditions"/>
      <sheetName val="UV"/>
      <sheetName val="UV classification"/>
      <sheetName val="UVH2O2"/>
      <sheetName val="UVH2O2 classcification"/>
      <sheetName val="kOH database"/>
      <sheetName val="kOH GCM"/>
      <sheetName val="UV 50 species"/>
      <sheetName val="UVH2O2 50 species"/>
      <sheetName val="classification"/>
      <sheetName val="ValueList_Help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Name</v>
          </cell>
          <cell r="C2" t="str">
            <v>Smile</v>
          </cell>
        </row>
        <row r="3">
          <cell r="B3" t="str">
            <v>PFHpA</v>
          </cell>
          <cell r="C3" t="str">
            <v>C(=O)(C(C(C(C(C(C(F)(F)F)(F)F)(F)F)(F)F)(F)F)(F)F)O</v>
          </cell>
        </row>
        <row r="4">
          <cell r="B4" t="str">
            <v>PFOA</v>
          </cell>
          <cell r="C4" t="str">
            <v>C(=O)(C(C(C(C(C(C(C(F)(F)F)(F)F)(F)F)(F)F)(F)F)(F)F)(F)F)O</v>
          </cell>
        </row>
        <row r="5">
          <cell r="B5" t="str">
            <v>PFOS</v>
          </cell>
          <cell r="C5" t="str">
            <v>C(C(C(C(C(F)(F)S(=O)(=O)O)(F)F)(F)F)(F)F)(C(C(C(F)(F)F)(F)F)(F)F)(F)F</v>
          </cell>
        </row>
        <row r="6">
          <cell r="B6" t="str">
            <v>PFDA</v>
          </cell>
          <cell r="C6" t="str">
            <v>C(=O)(C(C(C(C(C(C(C(C(C(F)(F)F)(F)F)(F)F)(F)F)(F)F)(F)F)(F)F)(F)F)(F)F)O</v>
          </cell>
        </row>
        <row r="7">
          <cell r="B7" t="str">
            <v>PFHxA</v>
          </cell>
          <cell r="C7" t="str">
            <v>C(=O)(C(C(C(C(C(F)(F)F)(F)F)(F)F)(F)F)(F)F)O</v>
          </cell>
        </row>
        <row r="8">
          <cell r="B8" t="str">
            <v>PFBS</v>
          </cell>
          <cell r="C8" t="str">
            <v>C(C(C(F)(F)S(=O)(=O)O)(F)F)(C(F)(F)F)(F)F</v>
          </cell>
        </row>
        <row r="9">
          <cell r="B9" t="str">
            <v>PFHxS</v>
          </cell>
          <cell r="C9" t="str">
            <v>C(C(C(C(F)(F)S(=O)(=O)O)(F)F)(F)F)(C(C(F)(F)F)(F)F)(F)F</v>
          </cell>
        </row>
        <row r="10">
          <cell r="B10" t="str">
            <v>PFPeA</v>
          </cell>
          <cell r="C10" t="str">
            <v>C(=O)(C(C(C(C(F)(F)F)(F)F)(F)F)(F)F)O</v>
          </cell>
        </row>
        <row r="11">
          <cell r="B11" t="str">
            <v>NDMA</v>
          </cell>
          <cell r="C11" t="str">
            <v>CN(C)N=O</v>
          </cell>
        </row>
        <row r="12">
          <cell r="B12" t="str">
            <v>NDBA</v>
          </cell>
          <cell r="C12" t="str">
            <v>CCCCN(CCCC)N=O</v>
          </cell>
        </row>
        <row r="13">
          <cell r="B13" t="str">
            <v>NDEA</v>
          </cell>
          <cell r="C13" t="str">
            <v>CCN(CC)N=O</v>
          </cell>
        </row>
        <row r="14">
          <cell r="B14" t="str">
            <v>NDPA</v>
          </cell>
          <cell r="C14" t="str">
            <v>CCCN(CCC)N=O</v>
          </cell>
        </row>
        <row r="15">
          <cell r="B15" t="str">
            <v>NMEA</v>
          </cell>
          <cell r="C15" t="str">
            <v>CCNCN=O</v>
          </cell>
        </row>
        <row r="16">
          <cell r="B16" t="str">
            <v>NMOR</v>
          </cell>
          <cell r="C16" t="str">
            <v>C1COCCN1N=O</v>
          </cell>
        </row>
        <row r="17">
          <cell r="B17" t="str">
            <v>NPYR</v>
          </cell>
          <cell r="C17" t="str">
            <v>C1CCN(C1)N=O</v>
          </cell>
        </row>
        <row r="18">
          <cell r="B18" t="str">
            <v>BTR</v>
          </cell>
          <cell r="C18" t="str">
            <v>c1ccc2c(c1)[nH]nn2</v>
          </cell>
        </row>
        <row r="19">
          <cell r="B19" t="str">
            <v>4TTR</v>
          </cell>
          <cell r="C19" t="str">
            <v>CC1=CC=CC2=NNN=C12</v>
          </cell>
        </row>
        <row r="20">
          <cell r="B20" t="str">
            <v>Methyl paraben</v>
          </cell>
          <cell r="C20" t="str">
            <v>COC(=O)c1ccc(cc1)O</v>
          </cell>
        </row>
        <row r="21">
          <cell r="B21" t="str">
            <v>Ethyl paraben</v>
          </cell>
          <cell r="C21" t="str">
            <v>CCOC(=O)C1=CC=C(C=C1)O</v>
          </cell>
        </row>
        <row r="22">
          <cell r="B22" t="str">
            <v>Propyl paraben</v>
          </cell>
          <cell r="C22" t="str">
            <v>CCCOC(=O)C1=CC=C(C=C1)O</v>
          </cell>
        </row>
        <row r="23">
          <cell r="B23" t="str">
            <v>Buthyl paraben</v>
          </cell>
          <cell r="C23" t="str">
            <v>CCCCOC(=O)C1=CC=C(C=C1)O</v>
          </cell>
        </row>
        <row r="24">
          <cell r="B24" t="str">
            <v>Caffeine</v>
          </cell>
          <cell r="C24" t="str">
            <v>CN1C=NC2=C1C(=O)N(C(=O)N2C)C</v>
          </cell>
        </row>
        <row r="25">
          <cell r="B25" t="str">
            <v>Clofibric acid</v>
          </cell>
          <cell r="C25" t="str">
            <v>CC(C)(C(=O)O)Oc1ccc(cc1)Cl</v>
          </cell>
        </row>
        <row r="26">
          <cell r="B26" t="str">
            <v>Gemfibrozil</v>
          </cell>
          <cell r="C26" t="str">
            <v>Cc1ccc(c(c1)OCCCC(C)(C)C(=O)O)C</v>
          </cell>
        </row>
        <row r="27">
          <cell r="B27" t="str">
            <v>Atorvastatin</v>
          </cell>
          <cell r="C27" t="str">
            <v>CC(C)c1c(c(c(n1CC[C@H](C[C@H](CC(=O)O)O)O)c2ccc(cc2)F)c3ccccc3)C(=O)Nc4ccccc4</v>
          </cell>
        </row>
        <row r="28">
          <cell r="B28" t="str">
            <v>Lovastatin</v>
          </cell>
          <cell r="C28" t="str">
            <v>CC[C@H](C)C(=O)O[C@H]1C[C@H](C=C2[C@H]1[C@H]([C@H](C=C2)C)CC[C@@H]3C[C@H](CC(=O)O3)O)C</v>
          </cell>
        </row>
        <row r="29">
          <cell r="B29" t="str">
            <v>Simvastatin</v>
          </cell>
          <cell r="C29" t="str">
            <v>CCC(C)(C)C(=O)O[C@H]1C[C@H](C=C2[C@H]1[C@H]([C@H](C=C2)C)CC[C@@H]3C[C@H](CC(=O)O3)O)C</v>
          </cell>
        </row>
        <row r="30">
          <cell r="B30" t="str">
            <v>Propranolol</v>
          </cell>
          <cell r="C30" t="str">
            <v>CC[C@H](C)C(=O)O[C@H]1C[C@H](C=C2[C@H]1[C@H]([C@H](C=C2)C)CC[C@@H]3C[C@H](CC(=O)O3)O)C</v>
          </cell>
        </row>
        <row r="31">
          <cell r="B31" t="str">
            <v>Atenolol</v>
          </cell>
          <cell r="C31" t="str">
            <v>CC(C)NCC(COc1ccc(cc1)CC(=O)N)O</v>
          </cell>
        </row>
        <row r="32">
          <cell r="B32" t="str">
            <v>Metoprolol</v>
          </cell>
          <cell r="C32" t="str">
            <v>CC(C)NCC(COc1ccc(cc1)CCOC)O</v>
          </cell>
        </row>
        <row r="33">
          <cell r="B33" t="str">
            <v>Diclofenac</v>
          </cell>
          <cell r="C33" t="str">
            <v>c1ccc(c(c1)CC(=O)O)Nc2c(cccc2Cl)Cl</v>
          </cell>
        </row>
        <row r="34">
          <cell r="B34" t="str">
            <v>Acetaminophen</v>
          </cell>
          <cell r="C34" t="str">
            <v>CC(=O)Nc1ccc(cc1)O</v>
          </cell>
        </row>
        <row r="35">
          <cell r="B35" t="str">
            <v>Carbamazepine</v>
          </cell>
          <cell r="C35" t="str">
            <v>c1ccc2c(c1)C=Cc3ccccc3N2C(=N)O</v>
          </cell>
        </row>
        <row r="36">
          <cell r="B36" t="str">
            <v>Lincomycin</v>
          </cell>
          <cell r="C36" t="str">
            <v>CCC[C@@H]1C[C@H](N(C1)C)C(=O)N[C@@H]([C@@H]2[C@@H]([C@@H]([C@H]([C@H](O2)SC)O)O)O)[C@@H](C)O</v>
          </cell>
        </row>
        <row r="37">
          <cell r="B37" t="str">
            <v>Sulfathiazole</v>
          </cell>
          <cell r="C37" t="str">
            <v>c1cc(ccc1N)S(=O)(=O)Nc2nccs2</v>
          </cell>
        </row>
        <row r="38">
          <cell r="B38" t="str">
            <v>Trimethoprim</v>
          </cell>
          <cell r="C38" t="str">
            <v>COc1cc(cc(c1OC)OC)Cc2c[nH]c(=N)[nH]c2=N</v>
          </cell>
        </row>
        <row r="39">
          <cell r="B39" t="str">
            <v>Sulfamethazine</v>
          </cell>
          <cell r="C39" t="str">
            <v>Cc1cc(nc(n1)NS(=O)(=O)c2ccc(cc2)N)C</v>
          </cell>
        </row>
        <row r="40">
          <cell r="B40" t="str">
            <v>Sulfamethoxazole</v>
          </cell>
          <cell r="C40" t="str">
            <v>Cc1cc(no1)NS(=O)(=O)c2ccc(cc2)N</v>
          </cell>
        </row>
        <row r="41">
          <cell r="B41" t="str">
            <v>estrone</v>
          </cell>
          <cell r="C41" t="str">
            <v>C[C@]12CC[C@@H]3c4ccc(cc4CC[C@H]3[C@@H]1CCC2=O)O</v>
          </cell>
        </row>
        <row r="42">
          <cell r="B42" t="str">
            <v>estriol</v>
          </cell>
          <cell r="C42" t="str">
            <v>C[C@]12CC[C@@H]3c4ccc(cc4CC[C@H]3[C@@H]1C[C@H]([C@@H]2O)O)O</v>
          </cell>
        </row>
        <row r="43">
          <cell r="B43" t="str">
            <v>17a-Ethinylestradiol</v>
          </cell>
          <cell r="C43" t="str">
            <v>CC12CCC3C(C1CCC2O)CCC4=C3C=CC(=C4)O</v>
          </cell>
        </row>
        <row r="44">
          <cell r="B44" t="str">
            <v>17B-Estradiol</v>
          </cell>
          <cell r="C44" t="str">
            <v>CC12CCC3c4ccc(cc4CCC3C1CCC2(C#C)O)O</v>
          </cell>
        </row>
        <row r="45">
          <cell r="B45" t="str">
            <v>Iopromide</v>
          </cell>
          <cell r="C45" t="str">
            <v>CN(CC(CO)O)C(=O)c1c(c(c(c(c1I)NC(=O)COC)I)C(=O)NCC(CO)O)I</v>
          </cell>
        </row>
        <row r="46">
          <cell r="B46" t="str">
            <v>Metformin</v>
          </cell>
          <cell r="C46" t="str">
            <v>CN(C)C(=N)NC(=N)N</v>
          </cell>
        </row>
        <row r="47">
          <cell r="B47" t="str">
            <v>Ibuprofen</v>
          </cell>
          <cell r="C47" t="str">
            <v>CC(C)Cc1ccc(cc1)C(C)C(=O)O</v>
          </cell>
        </row>
        <row r="48">
          <cell r="B48" t="str">
            <v>Naproxen</v>
          </cell>
          <cell r="C48" t="str">
            <v>C[C@@H](c1ccc2cc(ccc2c1)OC)C(=O)O</v>
          </cell>
        </row>
        <row r="49">
          <cell r="B49" t="str">
            <v>Ranitidine</v>
          </cell>
          <cell r="C49" t="str">
            <v>CNC(=C[N+](=O)[O-])NCCSCc1ccc(o1)CN(C)C</v>
          </cell>
        </row>
        <row r="50">
          <cell r="B50" t="str">
            <v>Cimetidine</v>
          </cell>
          <cell r="C50" t="str">
            <v>Cc1c([nH]cn1)CSCC/N=C(\NC)/NC#N</v>
          </cell>
        </row>
        <row r="51">
          <cell r="B51" t="str">
            <v>DEET</v>
          </cell>
          <cell r="C51" t="str">
            <v>CCN(CC)C(=O)c1cccc(c1)C</v>
          </cell>
        </row>
        <row r="52">
          <cell r="B52" t="str">
            <v>Atrazine</v>
          </cell>
          <cell r="C52" t="str">
            <v>CCNc1nc(nc(n1)Cl)NC(C)C</v>
          </cell>
        </row>
        <row r="53">
          <cell r="B53" t="str">
            <v>Tetracycline</v>
          </cell>
          <cell r="C53" t="str">
            <v>C[C@]1(c2cccc(c2C(=O)C3=C([C@]4([C@@H](C[C@@H]31)[C@@H](C(=C(C4=O)C(=N)O)O)N(C)C)O)O)O)O</v>
          </cell>
        </row>
        <row r="54">
          <cell r="B54" t="str">
            <v>Chlorotetracycline</v>
          </cell>
          <cell r="C54" t="str">
            <v>C[C@]1(c2c(ccc(c2C(=O)C3=C([C@]4([C@@H](C[C@@H]31)[C@@H](C(=C(C4=O)C(=O)N)O)N(C)C)O)O)O)Cl)O</v>
          </cell>
        </row>
        <row r="55">
          <cell r="B55" t="str">
            <v>Clarithromycin</v>
          </cell>
          <cell r="C55" t="str">
            <v>CC[C@@H]1[C@@]([C@@H]([C@H](C(=O)[C@@H](C[C@@]([C@@H]([C@H]([C@@H]([C@H](C(=O)O1)C)O[C@H]2C[C@@]([C@H]([C@@H](O2)C)O)(C)OC)C)O[C@H]3[C@@H]([C@H](C[C@H](O3)C)N(C)C)O)(C)OC)C)C)O)(C)O</v>
          </cell>
        </row>
        <row r="56">
          <cell r="B56" t="str">
            <v>Venlafaxine</v>
          </cell>
          <cell r="C56" t="str">
            <v>CN(C)CC(c1ccc(cc1)OC)C2(CCCCC2)O</v>
          </cell>
        </row>
        <row r="57">
          <cell r="B57" t="str">
            <v>Carbendazim</v>
          </cell>
          <cell r="C57" t="str">
            <v>COC(=O)Nc1[nH]c2ccccc2n1</v>
          </cell>
        </row>
        <row r="58">
          <cell r="B58" t="str">
            <v>Metalaxyl</v>
          </cell>
          <cell r="C58" t="str">
            <v>Cc1cccc(c1N(C(C)C(=O)OC)C(=O)COC)C</v>
          </cell>
        </row>
        <row r="59">
          <cell r="B59" t="str">
            <v>Perfluorononanoic acid (PFNA)</v>
          </cell>
          <cell r="C59" t="str">
            <v>C(=O)(C(C(C(C(C(C(C(C(F)(F)F)(F)F)(F)F)(F)F)(F)F)(F)F)(F)F)(F)F)O</v>
          </cell>
        </row>
        <row r="60">
          <cell r="B60" t="str">
            <v>Perfluordodecanoat (PFDoA)</v>
          </cell>
          <cell r="C60" t="str">
            <v>C(=O)(C(C(C(C(C(C(C(C(C(C(C(F)(F)F)(F)F)(F)F)(F)F)(F)F)(F)F)(F)F)(F)F)(F)F)(F)F)(F)F)O</v>
          </cell>
        </row>
        <row r="61">
          <cell r="B61" t="str">
            <v>Isoamyl benzoate</v>
          </cell>
          <cell r="C61" t="str">
            <v>CC(C)CCOC(=O)c1ccccc1</v>
          </cell>
        </row>
        <row r="62">
          <cell r="B62" t="str">
            <v>Benzophenone</v>
          </cell>
          <cell r="C62" t="str">
            <v>c1ccc(cc1)C(=O)c2ccccc2</v>
          </cell>
        </row>
        <row r="63">
          <cell r="B63" t="str">
            <v>Ethylhexyl salicylate</v>
          </cell>
          <cell r="C63" t="str">
            <v>O=C(OC(CC)CCCCC)c1ccccc1O</v>
          </cell>
        </row>
        <row r="64">
          <cell r="B64" t="str">
            <v>Homosalate</v>
          </cell>
          <cell r="C64" t="str">
            <v>CC1CC(CC(C1)(C)C)OC(=O)c2ccccc2O</v>
          </cell>
        </row>
        <row r="65">
          <cell r="B65" t="str">
            <v>Benzophenone-3</v>
          </cell>
          <cell r="C65" t="str">
            <v>COc1ccc(c(c1)O)C(=O)c2ccccc2</v>
          </cell>
        </row>
        <row r="66">
          <cell r="B66" t="str">
            <v>4-methylbenzylidene-camphor</v>
          </cell>
          <cell r="C66" t="str">
            <v>CC1=CC=C(C=C1)C=C2C3CCC(C2=O)(C3(C)C)C</v>
          </cell>
        </row>
        <row r="67">
          <cell r="B67" t="str">
            <v>Benzylcinnamate</v>
          </cell>
          <cell r="C67" t="str">
            <v>c1ccc(cc1)COC(=O)/C=C/c2ccccc2</v>
          </cell>
        </row>
        <row r="68">
          <cell r="B68" t="str">
            <v>Heptanal</v>
          </cell>
          <cell r="C68" t="str">
            <v>CCCCCCC=O</v>
          </cell>
        </row>
        <row r="69">
          <cell r="B69" t="str">
            <v>2,4,6-trichloroanisole</v>
          </cell>
          <cell r="C69" t="str">
            <v>COC1=C(C=C(C=C1Cl)Cl)Cl</v>
          </cell>
        </row>
        <row r="70">
          <cell r="B70" t="str">
            <v>Propanal(Propionaldehyde)</v>
          </cell>
          <cell r="C70" t="str">
            <v>CCC=O</v>
          </cell>
        </row>
        <row r="71">
          <cell r="B71" t="str">
            <v>Dodecanal</v>
          </cell>
          <cell r="C71" t="str">
            <v>CCCCCCCCCCCC=O</v>
          </cell>
        </row>
        <row r="72">
          <cell r="B72" t="str">
            <v>Acetaldehyde</v>
          </cell>
          <cell r="C72" t="str">
            <v>CC=O</v>
          </cell>
        </row>
        <row r="73">
          <cell r="B73" t="str">
            <v>beta-cyclocitral</v>
          </cell>
          <cell r="C73" t="str">
            <v>CC1=C(C(CCC1)(C)C)C=O</v>
          </cell>
        </row>
        <row r="74">
          <cell r="B74" t="str">
            <v>Nonylphenol diethoxylate</v>
          </cell>
          <cell r="C74" t="str">
            <v>CCCCCCCCCC1=CC=C(OCCOCCO)C=C1</v>
          </cell>
        </row>
        <row r="75">
          <cell r="B75" t="str">
            <v>Tetrabromobisphenol A</v>
          </cell>
          <cell r="C75" t="str">
            <v>CC(C)(c1cc(c(c(c1)Br)O)Br)c2cc(c(c(c2)Br)O)Br</v>
          </cell>
        </row>
        <row r="76">
          <cell r="B76" t="str">
            <v>Octylphenol</v>
          </cell>
          <cell r="C76" t="str">
            <v>CCCCCCCCc1ccccc1O</v>
          </cell>
        </row>
        <row r="77">
          <cell r="B77" t="str">
            <v>2,4-Dichlorophenol</v>
          </cell>
          <cell r="C77" t="str">
            <v>c1cc(c(cc1Cl)Cl)O</v>
          </cell>
        </row>
        <row r="78">
          <cell r="B78" t="str">
            <v>2,4,6-Trichlorophenol</v>
          </cell>
          <cell r="C78" t="str">
            <v>c1c(cc(c(c1Cl)O)Cl)Cl</v>
          </cell>
        </row>
        <row r="79">
          <cell r="B79" t="str">
            <v>benzo(a)pyrene</v>
          </cell>
          <cell r="C79" t="str">
            <v>c1ccc2c(c1)cc3ccc4cccc5c4c3c2cc5</v>
          </cell>
        </row>
        <row r="80">
          <cell r="B80" t="str">
            <v>Acetylsalicylic Acid</v>
          </cell>
          <cell r="C80" t="str">
            <v>CC(OC1=C(C(=O)O)C=CC=C1)=O CC(=O)OC1C=CC=CC=1C(O)=O</v>
          </cell>
        </row>
        <row r="81">
          <cell r="B81" t="str">
            <v>Sulfathiazole</v>
          </cell>
          <cell r="C81" t="str">
            <v>c1cc(ccc1N)S(=O)(=O)Nc2nccs2</v>
          </cell>
        </row>
        <row r="82">
          <cell r="B82" t="str">
            <v>Carbamazepine</v>
          </cell>
          <cell r="C82" t="str">
            <v>c1ccc2c(c1)C=Cc3ccccc3N2C(=N)O</v>
          </cell>
        </row>
        <row r="83">
          <cell r="B83" t="str">
            <v>Clarithromycin</v>
          </cell>
          <cell r="C83" t="str">
            <v>CC[C@@H]1[C@@]([C@@H]([C@H](C(=O)[C@@H](C[C@@]([C@@H]([C@H]([C@@H]([C@H](C(=O)O1)C)O[C@H]2C[C@@]([C@H]([C@@H](O2)C)O)(C)OC)C)O[C@H]3[C@@H]([C@H](C[C@H](O3)C)N(C)C)O)(C)OC)C)C)O)(C)O</v>
          </cell>
        </row>
        <row r="84">
          <cell r="B84" t="str">
            <v>Diclofenac</v>
          </cell>
          <cell r="C84" t="str">
            <v>c1ccc(c(c1)CC(=O)O)Nc2c(cccc2Cl)Cl</v>
          </cell>
        </row>
        <row r="85">
          <cell r="B85" t="str">
            <v>Erythromycin</v>
          </cell>
          <cell r="C85" t="str">
            <v>CC[C@@H]1[C@@]([C@@H]([C@H](C(=O)[C@@H](C[C@@]([C@@H]([C@H]([C@@H]([C@H](C(=O)O1)C)O[C@H]2C[C@@]([C@H]([C@@H](O2)C)O)(C)OC)C)O[C@H]3[C@@H]([C@H](C[C@H](O3)C)N(C)C)O)(C)O)C)C)O)(C)O</v>
          </cell>
        </row>
        <row r="86">
          <cell r="B86" t="str">
            <v>Ibuprofen</v>
          </cell>
          <cell r="C86" t="str">
            <v>CC(C)Cc1ccc(cc1)C(C)C(=O)O</v>
          </cell>
        </row>
        <row r="87">
          <cell r="B87" t="str">
            <v>Iopromide</v>
          </cell>
          <cell r="C87" t="str">
            <v>CN(CC(CO)O)C(=O)c1c(c(c(c(c1I)NC(=O)COC)I)C(=O)NCC(CO)O)I</v>
          </cell>
        </row>
        <row r="88">
          <cell r="B88" t="str">
            <v>Iopamidol</v>
          </cell>
          <cell r="C88" t="str">
            <v>C[C@@H](C(=O)Nc1c(c(c(c(c1I)C(=O)NC(CO)CO)I)C(=O)NC(CO)CO)I)O</v>
          </cell>
        </row>
        <row r="89">
          <cell r="B89" t="str">
            <v>Mefenamic acid</v>
          </cell>
          <cell r="C89" t="str">
            <v>Cc1cccc(c1C)Nc2ccccc2C(=O)O</v>
          </cell>
        </row>
        <row r="90">
          <cell r="B90" t="str">
            <v>Naproxen</v>
          </cell>
          <cell r="C90" t="str">
            <v>C[C@@H](c1ccc2cc(ccc2c1)OC)C(=O)O</v>
          </cell>
        </row>
        <row r="91">
          <cell r="B91" t="str">
            <v>Oseltamivir</v>
          </cell>
          <cell r="C91" t="str">
            <v>CCC(CC)O[C@@H]1C=C(C[C@@H]([C@H]1NC(=O)C)N)C(=O)OCC</v>
          </cell>
        </row>
        <row r="92">
          <cell r="B92" t="str">
            <v>1,7-dimethylxanthine</v>
          </cell>
          <cell r="C92" t="str">
            <v>Cn1cnc2c1c(=O)n(c(=O)[nH]2)C</v>
          </cell>
        </row>
        <row r="93">
          <cell r="B93" t="str">
            <v>Amoxicillin</v>
          </cell>
          <cell r="C93" t="str">
            <v>CC1([C@@H](N2[C@H](S1)[C@@H](C2=O)NC(=O)[C@@H](c3ccc(cc3)O)N)C(=O)O)C</v>
          </cell>
        </row>
        <row r="94">
          <cell r="B94" t="str">
            <v>Cefaclor</v>
          </cell>
          <cell r="C94" t="str">
            <v>c1ccc(cc1)[C@H](C(=O)N[C@H]2[C@@H]3N(C2=O)C(=C(CS3)Cl)C(=O)O)N</v>
          </cell>
        </row>
        <row r="95">
          <cell r="B95" t="str">
            <v>Cefadroxil</v>
          </cell>
          <cell r="C95" t="str">
            <v>CC1=C(N2[C@@H]([C@@H](C2=O)NC(=O)[C@@H](c3ccc(cc3)O)N)SC1)C(=O)O</v>
          </cell>
        </row>
        <row r="96">
          <cell r="B96" t="str">
            <v>Cefradine</v>
          </cell>
          <cell r="C96" t="str">
            <v>CC1=C(N2[C@@H]([C@@H](C2=O)NC(=O)[C@@H](C3=CCC=CC3)N)SC1)C(=O)O</v>
          </cell>
        </row>
        <row r="97">
          <cell r="B97" t="str">
            <v>Cephalexin</v>
          </cell>
          <cell r="C97" t="str">
            <v>CC1=C(N2[C@@H]([C@@H](C2=O)NC(=O)[C@@H](c3ccccc3)N)SC1)C(=O)O</v>
          </cell>
        </row>
        <row r="98">
          <cell r="B98" t="str">
            <v>Ciprofloxacin</v>
          </cell>
          <cell r="C98" t="str">
            <v>c1c2c(cc(c1F)N3CCNCC3)n(cc(c2=O)C(=O)O)C4CC4</v>
          </cell>
        </row>
        <row r="99">
          <cell r="B99" t="str">
            <v>Diltiazem</v>
          </cell>
          <cell r="C99" t="str">
            <v>CC(=O)O[C@@H]1[C@@H](Sc2ccccc2N(C1=O)CCN(C)C)c3ccc(cc3)OC</v>
          </cell>
        </row>
        <row r="100">
          <cell r="B100" t="str">
            <v>Doxycycline</v>
          </cell>
          <cell r="C100" t="str">
            <v>C[C@H]1c2cccc(c2C(=O)C3=C([C@]4([C@@H]([C@H]([C@H]13)O)[C@@H](C(=C(C4=O)C(=O)N)O)N(C)C)O)O)O.O</v>
          </cell>
        </row>
        <row r="101">
          <cell r="B101" t="str">
            <v>Fenbendazole</v>
          </cell>
          <cell r="C101" t="str">
            <v>COC(=O)Nc1[nH]c2cc(ccc2n1)Sc3ccccc3</v>
          </cell>
        </row>
        <row r="102">
          <cell r="B102" t="str">
            <v>Florfenicol</v>
          </cell>
          <cell r="C102" t="str">
            <v>CS(=O)(=O)c1ccc(cc1)[C@H]([C@@H](CF)NC(=O)C(Cl)Cl)O</v>
          </cell>
        </row>
        <row r="103">
          <cell r="B103" t="str">
            <v>Meclocycline</v>
          </cell>
          <cell r="C103" t="str">
            <v>CN(C)[C@H]1[C@@H]2[C@H]([C@@H]3C(=C)c4c(ccc(c4C(=O)C3=C([C@@]2(C(=O)C(=C1O)C(=O)N)O)O)O)Cl)O</v>
          </cell>
        </row>
        <row r="104">
          <cell r="B104" t="str">
            <v>Pefloxacin</v>
          </cell>
          <cell r="C104" t="str">
            <v>CCn1cc(c(=O)c2c1cc(c(c2)F)N3CCN(CC3)C)C(=O)O</v>
          </cell>
        </row>
        <row r="105">
          <cell r="B105" t="str">
            <v>Ranitidine</v>
          </cell>
          <cell r="C105" t="str">
            <v>CNC(=C[N+](=O)[O-])NCCSCc1ccc(o1)CN(C)C</v>
          </cell>
        </row>
        <row r="106">
          <cell r="B106" t="str">
            <v>Perfluoroheptanoic acid(PFHpA)</v>
          </cell>
          <cell r="C106" t="str">
            <v>C(=O)(C(C(C(C(C(C(F)(F)F)(F)F)(F)F)(F)F)(F)F)(F)F)O</v>
          </cell>
        </row>
        <row r="107">
          <cell r="B107" t="str">
            <v>Perfluorononanoic acid(PFNA)</v>
          </cell>
          <cell r="C107" t="str">
            <v>C(=O)(C(C(C(C(C(C(C(C(F)(F)F)(F)F)(F)F)(F)F)(F)F)(F)F)(F)F)(F)F)O</v>
          </cell>
        </row>
        <row r="108">
          <cell r="B108" t="str">
            <v>Perfluordecylsulfonat(PFDS)</v>
          </cell>
          <cell r="C108" t="str">
            <v>C(C(C(C(C(C(F)(F)S(=O)(=O)O)(F)F)(F)F)(F)F)(F)F)(C(C(C(C(F)(F)F)(F)F)(F)F)(F)F)(F)F</v>
          </cell>
        </row>
        <row r="109">
          <cell r="B109" t="str">
            <v>Perfluoroctylsulfonsäureamid(PFOSA)</v>
          </cell>
          <cell r="C109" t="str">
            <v>C(C(C(C(C(F)(F)S(=O)(=O)N)(F)F)(F)F)(F)F)(C(C(C(F)(F)F)(F)F)(F)F)(F)F</v>
          </cell>
        </row>
        <row r="110">
          <cell r="B110" t="str">
            <v>1H,1H,2H,2H-Per-fluoroctylsulfonat(H4PFOS)</v>
          </cell>
          <cell r="C110" t="str">
            <v>OS(O)(O)CCC(F)(F)C(F)(F)C(F)(F)C(F)(F)C(F)(F)C(F)(F)F</v>
          </cell>
        </row>
        <row r="111">
          <cell r="B111" t="str">
            <v>Perfluorundecanoat(PFUnA)</v>
          </cell>
          <cell r="C111" t="str">
            <v>C(=O)(C(C(C(C(C(C(C(C(C(C(F)(F)F)(F)F)(F)F)(F)F)(F)F)(F)F)(F)F)(F)F)(F)F)(F)F)O</v>
          </cell>
        </row>
        <row r="112">
          <cell r="B112" t="str">
            <v>Microcystin-LR</v>
          </cell>
          <cell r="C112" t="str">
            <v>C[C@H]1[C@@H](NC(=O)[C@@H](NC(=O)[C@H]([C@@H](NC(=O)[C@@H](NC(=O)[C@H](NC(=O)C(=C)N(C(=O)CC[C@@H](NC1=O)C(=O)O)C)C)CC(C)C)C(=O)O)C)CCCNC(=N)N)/C=C/C(=C/[C@H](C)[C@H](Cc2ccccc2)OC)/C</v>
          </cell>
        </row>
        <row r="113">
          <cell r="B113" t="str">
            <v>Anatoxin</v>
          </cell>
          <cell r="C113" t="str">
            <v>CC(=O)C1=CCC[C@@H]2CC[C@H]1N2</v>
          </cell>
        </row>
        <row r="114">
          <cell r="B114" t="str">
            <v>Nodularin</v>
          </cell>
          <cell r="C114" t="str">
            <v>C/C=C\1/C(=O)N[C@H]([C@@H](C(=O)N[C@H](C(=O)N[C@H]([C@@H](C(=O)N[C@H](CCC(=O)N1C)C(=O)O)C)/C=C/C(=C/[C@H](C)[C@H](Cc2ccccc2)OC)/C)CCCNC(=N)N)C)C(=O)O</v>
          </cell>
        </row>
        <row r="115">
          <cell r="B115" t="str">
            <v>Nickel(Ni)</v>
          </cell>
          <cell r="C115" t="str">
            <v>[Ni]</v>
          </cell>
        </row>
        <row r="116">
          <cell r="B116" t="str">
            <v>Silver</v>
          </cell>
          <cell r="C116" t="str">
            <v>[Ag]</v>
          </cell>
        </row>
        <row r="117">
          <cell r="B117" t="str">
            <v>Thallium(Tl)</v>
          </cell>
          <cell r="C117" t="str">
            <v>[Ti]</v>
          </cell>
        </row>
        <row r="118">
          <cell r="B118" t="str">
            <v>Perchlorate</v>
          </cell>
          <cell r="C118" t="str">
            <v>[O-]Cl(=O)(=O)=O</v>
          </cell>
        </row>
        <row r="119">
          <cell r="B119" t="str">
            <v>Geosmin</v>
          </cell>
          <cell r="C119" t="str">
            <v>C[C@H]1CCC[C@@]2([C@@]1(CCCC2)O)C</v>
          </cell>
        </row>
        <row r="120">
          <cell r="B120" t="str">
            <v>2-MIB</v>
          </cell>
          <cell r="C120" t="str">
            <v>C[C@@]12CC[C@@H](C1(C)C)C[C@@]2(C)O</v>
          </cell>
        </row>
        <row r="121">
          <cell r="B121" t="str">
            <v>Chlorite</v>
          </cell>
          <cell r="C121" t="str">
            <v>[O-]Cl=O</v>
          </cell>
        </row>
        <row r="122">
          <cell r="B122" t="str">
            <v>Chlorate</v>
          </cell>
          <cell r="C122" t="str">
            <v>[O-]Cl(=O)=O</v>
          </cell>
        </row>
        <row r="123">
          <cell r="B123" t="str">
            <v>Di(2-ethylhexyl)adipate (DEHA)</v>
          </cell>
          <cell r="C123" t="str">
            <v>CCCCC(CC)COC(=O)CCCCC(=O)OCC(CC)CCCC</v>
          </cell>
        </row>
        <row r="124">
          <cell r="B124" t="str">
            <v>Di(2-ethylhexyl)phthalate (DEHP)</v>
          </cell>
          <cell r="C124" t="str">
            <v>CCCCC(CC)OC(=O)c1ccccc1C(=O)OC(CC)CCCC</v>
          </cell>
        </row>
        <row r="125">
          <cell r="B125" t="str">
            <v>Vancomycin</v>
          </cell>
          <cell r="C125" t="str">
            <v>C[C@H]1[C@H]([C@@](C[C@@H](O1)O[C@@H]2[C@H]([C@@H]([C@H](O[C@H]2Oc3c4cc5cc3Oc6ccc(cc6Cl)[C@H]([C@H](C(=O)N[C@H](C(=O)N[C@H]5C(=O)N[C@@H]7c8ccc(c(c8)-c9c(cc(cc9O)O)[C@H](NC(=O)[C@H]([C@@H](c1ccc(c(c1)Cl)O4)O)NC7=O)C(=O)O)O)CC(=O)N)NC(=O)[C@@H](CC(C)C)NC)O)CO)O)O)(C)N)O</v>
          </cell>
        </row>
        <row r="126">
          <cell r="B126" t="str">
            <v>Cimetidine</v>
          </cell>
          <cell r="C126" t="str">
            <v>Cc1c([nH]cn1)CSCC/N=C(\NC)/NC#N</v>
          </cell>
        </row>
        <row r="127">
          <cell r="B127" t="str">
            <v>Tamiflu</v>
          </cell>
          <cell r="C127" t="str">
            <v>CCC(CC)O[C@@H]1C=C(C[C@@H]([C@H]1NC(=O)C)N)C(=O)OCC.OP(=O)(O)O</v>
          </cell>
        </row>
        <row r="128">
          <cell r="B128" t="str">
            <v>Chloral hydrate</v>
          </cell>
          <cell r="C128" t="str">
            <v>C(C(Cl)(Cl)Cl)(O)O</v>
          </cell>
        </row>
        <row r="129">
          <cell r="B129" t="str">
            <v>2,4-D</v>
          </cell>
          <cell r="C129" t="str">
            <v>c1cc(c(cc1Cl)Cl)OCC(=O)O</v>
          </cell>
        </row>
        <row r="130">
          <cell r="B130" t="str">
            <v>Ethylenedibromide (EDB)</v>
          </cell>
          <cell r="C130" t="str">
            <v>C(CBr)Br</v>
          </cell>
        </row>
        <row r="131">
          <cell r="B131" t="str">
            <v>Isoproturon</v>
          </cell>
          <cell r="C131" t="str">
            <v>CC(C)c1ccc(cc1)NC(=O)N(C)C</v>
          </cell>
        </row>
        <row r="132">
          <cell r="B132" t="str">
            <v>Simazine</v>
          </cell>
          <cell r="C132" t="str">
            <v>CCNc1nc(nc(n1)Cl)NCC</v>
          </cell>
        </row>
        <row r="133">
          <cell r="B133" t="str">
            <v>Trifluralin</v>
          </cell>
          <cell r="C133" t="str">
            <v>CCCN(CCC)c1c(cc(cc1[N+](=O)[O-])C(F)(F)F)[N+](=O)[O-]</v>
          </cell>
        </row>
        <row r="134">
          <cell r="B134" t="str">
            <v>Alachlor</v>
          </cell>
          <cell r="C134" t="str">
            <v>CCc1cccc(c1N(COC)C(=O)CCl)CC</v>
          </cell>
        </row>
        <row r="135">
          <cell r="B135" t="str">
            <v>Aldicarb</v>
          </cell>
          <cell r="C135" t="str">
            <v>CC(C)(C=NOC(=O)NC)SC</v>
          </cell>
        </row>
        <row r="136">
          <cell r="B136" t="str">
            <v>Aldrin</v>
          </cell>
          <cell r="C136" t="str">
            <v>C1[C@@H]2C=C[C@H]1[C@H]3[C@@H]2[C@]4(C(=C([C@@]3(C4(Cl)Cl)Cl)Cl)Cl)Cl</v>
          </cell>
        </row>
        <row r="137">
          <cell r="B137" t="str">
            <v>Atrazine</v>
          </cell>
          <cell r="C137" t="str">
            <v>CCNc1nc(nc(n1)Cl)NC(C)C</v>
          </cell>
        </row>
        <row r="138">
          <cell r="B138" t="str">
            <v>Chlorpyrifos</v>
          </cell>
          <cell r="C138" t="str">
            <v>CCOP(=S)(OCC)Oc1c(cc(c(n1)Cl)Cl)Cl</v>
          </cell>
        </row>
        <row r="139">
          <cell r="B139" t="str">
            <v>Dieldrin</v>
          </cell>
          <cell r="C139" t="str">
            <v>C1[C@@H]2[C@H]3[C@@H]([C@H]1[C@H]4[C@@H]2O4)[C@]5(C(=C([C@@]3(C5(Cl)Cl)Cl)Cl)Cl)Cl</v>
          </cell>
        </row>
        <row r="140">
          <cell r="B140" t="str">
            <v>Dimethoate</v>
          </cell>
          <cell r="C140" t="str">
            <v>C/N=C(/CSP(=S)(OC)OC)\O</v>
          </cell>
        </row>
        <row r="141">
          <cell r="B141" t="str">
            <v>Dinoseb</v>
          </cell>
          <cell r="C141" t="str">
            <v>CCC(C)c1cc(cc(c1O)[N+](=O)[O-])[N+](=O)[O-]</v>
          </cell>
        </row>
        <row r="142">
          <cell r="B142" t="str">
            <v>Endrin</v>
          </cell>
          <cell r="C142" t="str">
            <v>C1[C@@H]2[C@H]3[C@@H]([C@H]1[C@H]4[C@@H]2O4)[C@@]5(C(=C([C@]3(C5(Cl)Cl)Cl)Cl)Cl)Cl</v>
          </cell>
        </row>
        <row r="143">
          <cell r="B143" t="str">
            <v>Heptachlor</v>
          </cell>
          <cell r="C143" t="str">
            <v>C1=CC(C2C1C3(C(=C(C2(C3(Cl)Cl)Cl)Cl)Cl)Cl)Cl</v>
          </cell>
        </row>
        <row r="144">
          <cell r="B144" t="str">
            <v>Heptachlor epoxide</v>
          </cell>
          <cell r="C144" t="str">
            <v>[C@@H]12[C@@H]([C@H]([C@@H]3[C@H]1O3)Cl)[C@]4(C(=C([C@@]2(C4(Cl)Cl)Cl)Cl)Cl)Cl</v>
          </cell>
        </row>
        <row r="145">
          <cell r="B145" t="str">
            <v>MCPA</v>
          </cell>
          <cell r="C145" t="str">
            <v>Cc1cc(ccc1OCC(=O)O)Cl</v>
          </cell>
        </row>
        <row r="146">
          <cell r="B146" t="str">
            <v>Mecoprop (MCPP)</v>
          </cell>
          <cell r="C146" t="str">
            <v>Cc1cc(ccc1OC(C)C(=O)O)Cl</v>
          </cell>
        </row>
        <row r="147">
          <cell r="B147" t="str">
            <v>Carbofuran</v>
          </cell>
          <cell r="C147" t="str">
            <v>CC1(Cc2cccc(c2O1)OC(=O)NC)C</v>
          </cell>
        </row>
        <row r="148">
          <cell r="B148" t="str">
            <v>Dalapon</v>
          </cell>
          <cell r="C148" t="str">
            <v>CC(C(=O)O)(Cl)Cl</v>
          </cell>
        </row>
        <row r="149">
          <cell r="B149" t="str">
            <v>Endothall</v>
          </cell>
          <cell r="C149" t="str">
            <v>C1C[C@H]2[C@@H]([C@@H]([C@@H]1O2)C(=O)O)C(=O)O</v>
          </cell>
        </row>
        <row r="150">
          <cell r="B150" t="str">
            <v>Epichlorohydrin</v>
          </cell>
          <cell r="C150" t="str">
            <v>C1C(O1)CCl</v>
          </cell>
        </row>
        <row r="151">
          <cell r="B151" t="str">
            <v>Fenoprop(Silvex, 2,4,5-TP)</v>
          </cell>
          <cell r="C151" t="str">
            <v>CC(C(=O)O)Oc1cc(c(cc1Cl)Cl)Cl</v>
          </cell>
        </row>
        <row r="152">
          <cell r="B152" t="str">
            <v>Glyphosate</v>
          </cell>
          <cell r="C152" t="str">
            <v>C(C(=O)O)NCP(=O)(O)O</v>
          </cell>
        </row>
        <row r="153">
          <cell r="B153" t="str">
            <v>Hexachlorocyclopentadiene</v>
          </cell>
          <cell r="C153" t="str">
            <v>C1(=C(C(C(=C1Cl)Cl)(Cl)Cl)Cl)Cl</v>
          </cell>
        </row>
        <row r="154">
          <cell r="B154" t="str">
            <v>Lindane(r-BHC)</v>
          </cell>
          <cell r="C154" t="str">
            <v>[C@@H]1([C@@H]([C@@H]([C@H]([C@@H]([C@@H]1Cl)Cl)Cl)Cl)Cl)Cl</v>
          </cell>
        </row>
        <row r="155">
          <cell r="B155" t="str">
            <v>Oxamyl</v>
          </cell>
          <cell r="C155" t="str">
            <v>CNC(=O)ON=C(C(=O)N(C)C)SC</v>
          </cell>
        </row>
        <row r="156">
          <cell r="B156" t="str">
            <v>Picloram</v>
          </cell>
          <cell r="C156" t="str">
            <v>c1(c(c(nc(c1Cl)Cl)C(=O)O)Cl)N</v>
          </cell>
        </row>
        <row r="157">
          <cell r="B157" t="str">
            <v>2,4-DB</v>
          </cell>
          <cell r="C157" t="str">
            <v>C1=CC(=C(C=C1Cl)Cl)OCCCC(=O)O</v>
          </cell>
        </row>
        <row r="158">
          <cell r="B158" t="str">
            <v>Bentazon</v>
          </cell>
          <cell r="C158" t="str">
            <v>CC(C)N1C(=O)c2ccccc2NS1(=O)=O</v>
          </cell>
        </row>
        <row r="159">
          <cell r="B159" t="str">
            <v>Bifenox</v>
          </cell>
          <cell r="C159" t="str">
            <v>COC(=O)c1cc(ccc1[N+](=O)[O-])Oc2ccc(cc2Cl)Cl</v>
          </cell>
        </row>
        <row r="160">
          <cell r="B160" t="str">
            <v>carbendazim</v>
          </cell>
          <cell r="C160" t="str">
            <v>COC(=O)Nc1[nH]c2ccccc2n1</v>
          </cell>
        </row>
        <row r="161">
          <cell r="B161" t="str">
            <v>Chlordane</v>
          </cell>
          <cell r="C161" t="str">
            <v>C1C2C(C(C1Cl)Cl)C3(C(=C(C2(C3(Cl)Cl)Cl)Cl)Cl)Cl</v>
          </cell>
        </row>
        <row r="162">
          <cell r="B162" t="str">
            <v>Chloropyrifos</v>
          </cell>
          <cell r="C162" t="str">
            <v>CCOP(=S)(OCC)Oc1c(cc(c(n1)Cl)Cl)Cl</v>
          </cell>
        </row>
        <row r="163">
          <cell r="B163" t="str">
            <v>Chlorothalonil</v>
          </cell>
          <cell r="C163" t="str">
            <v>C(#N)c1c(c(c(c(c1Cl)Cl)Cl)C#N)Cl</v>
          </cell>
        </row>
        <row r="164">
          <cell r="B164" t="str">
            <v>Cyanazine</v>
          </cell>
          <cell r="C164" t="str">
            <v>CCNC1=NC(=NC(=N1)Cl)NC(C)(C)C#N</v>
          </cell>
        </row>
        <row r="165">
          <cell r="B165" t="str">
            <v>Cypermethrin</v>
          </cell>
          <cell r="C165" t="str">
            <v>CC1(C(C1C(=O)OC(C#N)c2cccc(c2)Oc3ccccc3)C=C(Cl)Cl)C</v>
          </cell>
        </row>
        <row r="166">
          <cell r="B166" t="str">
            <v>Dichlorprop</v>
          </cell>
          <cell r="C166" t="str">
            <v>CC(C(=O)O)Oc1ccc(cc1Cl)Cl</v>
          </cell>
        </row>
        <row r="167">
          <cell r="B167" t="str">
            <v>Dichlorvos (DDVP)</v>
          </cell>
          <cell r="C167" t="str">
            <v>COP(=O)(OC)OC=C(Cl)Cl</v>
          </cell>
        </row>
        <row r="168">
          <cell r="B168" t="str">
            <v>dicofol</v>
          </cell>
          <cell r="C168" t="str">
            <v>c1cc(ccc1C(c2ccc(cc2)Cl)(C(Cl)(Cl)Cl)O)Cl</v>
          </cell>
        </row>
        <row r="169">
          <cell r="B169" t="str">
            <v>Methoxychlor</v>
          </cell>
          <cell r="C169" t="str">
            <v>COc1ccc(cc1)C(c2ccc(cc2)OC)C(Cl)(Cl)Cl</v>
          </cell>
        </row>
        <row r="170">
          <cell r="B170" t="str">
            <v>Toxaphene</v>
          </cell>
          <cell r="C170" t="str">
            <v>CC1(C(=C)C2(C(C1(C(C2(Cl)Cl)(Cl)Cl)Cl)(Cl)Cl)Cl)C</v>
          </cell>
        </row>
        <row r="171">
          <cell r="B171" t="str">
            <v>Tricyclazole</v>
          </cell>
          <cell r="C171" t="str">
            <v>Cc1cccc2c1n3cnnc3s2</v>
          </cell>
        </row>
        <row r="172">
          <cell r="B172" t="str">
            <v>Dioxin(2,3,7,8-TCDD)</v>
          </cell>
          <cell r="C172" t="str">
            <v>C1=COC=CO1</v>
          </cell>
        </row>
        <row r="173">
          <cell r="B173" t="str">
            <v>Aclonifen</v>
          </cell>
          <cell r="C173" t="str">
            <v>c1ccc(cc1)Oc2ccc(c(c2Cl)N)[N+](=O)[O-]</v>
          </cell>
        </row>
        <row r="174">
          <cell r="B174" t="str">
            <v>Chlorfenvinphos</v>
          </cell>
          <cell r="C174" t="str">
            <v>CCOP(=O)(OCC)O/C(=C\Cl)/c1ccc(cc1Cl)Cl</v>
          </cell>
        </row>
        <row r="175">
          <cell r="B175" t="str">
            <v>Cybutryne</v>
          </cell>
          <cell r="C175" t="str">
            <v>CC(C)(C)Nc1nc(nc(n1)SC)NC2CC2</v>
          </cell>
        </row>
        <row r="176">
          <cell r="B176" t="str">
            <v>Terbutryn</v>
          </cell>
          <cell r="C176" t="str">
            <v>CC/N=c\1/nc([nH]c(n1)SC)NC(C)(C)C</v>
          </cell>
        </row>
        <row r="177">
          <cell r="B177" t="str">
            <v>Tributyltin compounds (Tributyltin-cation)</v>
          </cell>
          <cell r="C177" t="str">
            <v>CCCC[Sn+](CCCC)CCCC</v>
          </cell>
        </row>
        <row r="178">
          <cell r="B178" t="str">
            <v>Hexachlorobenzene</v>
          </cell>
          <cell r="C178" t="str">
            <v>c1(c(c(c(c(c1Cl)Cl)Cl)Cl)Cl)Cl</v>
          </cell>
        </row>
        <row r="179">
          <cell r="B179" t="str">
            <v>EDTA</v>
          </cell>
          <cell r="C179" t="str">
            <v>C(CN(CC(=O)O)CC(=O)O)N(CC(=O)O)CC(=O)O</v>
          </cell>
        </row>
        <row r="180">
          <cell r="B180" t="str">
            <v>Molybdenum</v>
          </cell>
          <cell r="C180" t="str">
            <v>[Mo]</v>
          </cell>
        </row>
        <row r="181">
          <cell r="B181" t="str">
            <v>Barium</v>
          </cell>
          <cell r="C181" t="str">
            <v>[Ba]</v>
          </cell>
        </row>
        <row r="182">
          <cell r="B182" t="str">
            <v>Sodium</v>
          </cell>
          <cell r="C182" t="str">
            <v>[Na]</v>
          </cell>
        </row>
        <row r="183">
          <cell r="B183" t="str">
            <v>Dimethyl Sulfide</v>
          </cell>
          <cell r="C183" t="str">
            <v>CSC</v>
          </cell>
        </row>
        <row r="184">
          <cell r="B184" t="str">
            <v>Dimethyl disulfide</v>
          </cell>
          <cell r="C184" t="str">
            <v>CSSC</v>
          </cell>
        </row>
        <row r="185">
          <cell r="B185" t="str">
            <v>Styrene</v>
          </cell>
          <cell r="C185" t="str">
            <v>C=Cc1ccccc1</v>
          </cell>
        </row>
        <row r="186">
          <cell r="B186" t="str">
            <v>Butylated hydroxyanisole</v>
          </cell>
          <cell r="C186" t="str">
            <v>CC(C)(C)c1cc(ccc1OC)O.CC(C)(C)c1cc(ccc1O)OC</v>
          </cell>
        </row>
        <row r="187">
          <cell r="B187" t="str">
            <v>Mercaptan</v>
          </cell>
          <cell r="C187" t="str">
            <v>CS</v>
          </cell>
        </row>
        <row r="188">
          <cell r="B188" t="str">
            <v>Hydrazine</v>
          </cell>
          <cell r="C188" t="str">
            <v>NN</v>
          </cell>
        </row>
        <row r="189">
          <cell r="B189" t="str">
            <v>Quinoline</v>
          </cell>
          <cell r="C189" t="str">
            <v>c1ccc2c(c1)cccn2</v>
          </cell>
        </row>
        <row r="190">
          <cell r="B190" t="str">
            <v>Triglyme</v>
          </cell>
          <cell r="C190" t="str">
            <v>COCCOCCOCCOC</v>
          </cell>
        </row>
        <row r="191">
          <cell r="B191" t="str">
            <v>Acrylamide</v>
          </cell>
          <cell r="C191" t="str">
            <v>C=CC(=O)N</v>
          </cell>
        </row>
        <row r="192">
          <cell r="B192" t="str">
            <v>1,1-Dichloropropanone</v>
          </cell>
          <cell r="C192" t="str">
            <v>CC(=O)C(Cl)Cl</v>
          </cell>
        </row>
        <row r="193">
          <cell r="B193" t="str">
            <v>Bromochloroacetic acid</v>
          </cell>
          <cell r="C193" t="str">
            <v>C(C(=O)O)(Cl)Br</v>
          </cell>
        </row>
        <row r="194">
          <cell r="B194" t="str">
            <v>Dichloroacetaldehyde</v>
          </cell>
          <cell r="C194" t="str">
            <v>C(=O)C(Cl)Cl</v>
          </cell>
        </row>
        <row r="195">
          <cell r="B195" t="str">
            <v>Bromochloroacetonitrile</v>
          </cell>
          <cell r="C195" t="str">
            <v>C(#N)C(Cl)Br</v>
          </cell>
        </row>
        <row r="196">
          <cell r="B196" t="str">
            <v>1,2-Diphenylhydrazine</v>
          </cell>
          <cell r="C196" t="str">
            <v>c1ccc(cc1)NNc2ccccc2</v>
          </cell>
        </row>
        <row r="197">
          <cell r="B197" t="str">
            <v>DCPA di-acid degradate</v>
          </cell>
          <cell r="C197" t="str">
            <v>OC(=O)C1=C(Cl)C(Cl)=C(C(O)=O)C(Cl)=C1Cl</v>
          </cell>
        </row>
        <row r="198">
          <cell r="B198" t="str">
            <v>DCPA mono-acid degradate</v>
          </cell>
          <cell r="C198" t="str">
            <v>COC(=O)C1=C(Cl)C(Cl)=C(C(O)=O)C(Cl)=C1Cl</v>
          </cell>
        </row>
        <row r="199">
          <cell r="B199" t="str">
            <v>RDX</v>
          </cell>
          <cell r="C199" t="str">
            <v>C1N(CN(CN1[N+](=O)[O-])[N+](=O)[O-])[N+](=O)[O-]</v>
          </cell>
        </row>
        <row r="200">
          <cell r="B200" t="str">
            <v>4-Chlorotoluene</v>
          </cell>
          <cell r="C200" t="str">
            <v>Cc1ccc(cc1)Cl</v>
          </cell>
        </row>
        <row r="201">
          <cell r="B201" t="str">
            <v>Tetrabutyltin</v>
          </cell>
          <cell r="C201" t="str">
            <v>CCCC[Sn](CCCC)(CCCC)CCCC</v>
          </cell>
        </row>
        <row r="202">
          <cell r="B202" t="str">
            <v>Tetracycline</v>
          </cell>
          <cell r="C202" t="str">
            <v>C[C@]1(c2cccc(c2C(=O)C3=C([C@]4([C@@H](C[C@@H]31)[C@@H](C(=C(C4=O)C(=N)O)O)N(C)C)O)O)O)O</v>
          </cell>
        </row>
        <row r="203">
          <cell r="B203" t="str">
            <v>Diclofenac-Na</v>
          </cell>
          <cell r="C203" t="str">
            <v>c1ccc(c(c1)CC(=O)O)Nc2c(cccc2Cl)Cl</v>
          </cell>
        </row>
        <row r="204">
          <cell r="B204" t="str">
            <v>N-acetylsulfamethazine</v>
          </cell>
          <cell r="C204" t="str">
            <v>Cc1cc(nc(n1)N(C(=O)C)S(=O)(=O)c2ccc(cc2)N)C</v>
          </cell>
        </row>
        <row r="205">
          <cell r="B205" t="str">
            <v>Ethinyl estradiol</v>
          </cell>
          <cell r="C205" t="str">
            <v>C[C@]12CC[C@@H]3c4ccc(cc4CC[C@H]3[C@@H]1CC[C@]2(C#C)O)O</v>
          </cell>
        </row>
        <row r="206">
          <cell r="B206" t="str">
            <v>E2</v>
          </cell>
          <cell r="C206" t="str">
            <v>c1cc(ccc1C(=O)O)O</v>
          </cell>
        </row>
        <row r="207">
          <cell r="B207" t="str">
            <v>EE2</v>
          </cell>
          <cell r="C207" t="str">
            <v>C[C@]12CC[C@@H]3c4ccc(cc4CC[C@H]3[C@@H]1CC[C@]2(C#C)O)O</v>
          </cell>
        </row>
        <row r="208">
          <cell r="B208" t="str">
            <v>Mestranol</v>
          </cell>
          <cell r="C208" t="str">
            <v>C[C@]12CC[C@@H]3c4ccc(cc4CC[C@H]3[C@@H]1CC[C@]2(C#C)O)OC</v>
          </cell>
        </row>
        <row r="209">
          <cell r="B209" t="str">
            <v>Norethindrone (19-Norethisterone)</v>
          </cell>
          <cell r="C209" t="str">
            <v>C[C@]12CC[C@H]3[C@H]([C@@H]1CC[C@]2(C#C)O)CCC4=CC(=O)CC[C@H]34</v>
          </cell>
        </row>
        <row r="210">
          <cell r="B210" t="str">
            <v>Equilin</v>
          </cell>
          <cell r="C210" t="str">
            <v>C[C@]12CC[C@@H]3c4ccc(cc4CC=C3[C@@H]1CCC2=O)O</v>
          </cell>
        </row>
        <row r="211">
          <cell r="B211" t="str">
            <v>Estriol (E3)</v>
          </cell>
          <cell r="C211" t="str">
            <v>C[C@]12CC[C@@H]3c4ccc(cc4CC[C@H]3[C@@H]1C[C@H]([C@@H]2O)O)O</v>
          </cell>
        </row>
        <row r="212">
          <cell r="B212" t="str">
            <v>Estrone (E1)</v>
          </cell>
          <cell r="C212" t="str">
            <v>C[C@]12CC[C@@H]3c4ccc(cc4CC[C@H]3[C@@H]1CCC2=O)O</v>
          </cell>
        </row>
        <row r="213">
          <cell r="B213" t="str">
            <v>Roxithromycin</v>
          </cell>
          <cell r="C213" t="str">
            <v>CC[C@@H]1[C@@]([C@@H]([C@H](/C(=N/OCOCCOC)/[C@@H](C[C@@]([C@@H]([C@H]([C@@H]([C@H](C(=O)O1)C)O[C@H]2C[C@@]([C@H]([C@@H](O2)C)O)(C)OC)C)O[C@H]3[C@@H]([C@H](C[C@H](O3)C)N(C)C)O)(C)O)C)C)O)(C)O</v>
          </cell>
        </row>
        <row r="214">
          <cell r="B214" t="str">
            <v>Sotalol</v>
          </cell>
          <cell r="C214" t="str">
            <v>CC(C)NCC(c1ccc(cc1)NS(=O)(=O)C)O</v>
          </cell>
        </row>
        <row r="215">
          <cell r="B215" t="str">
            <v>Chloridazon</v>
          </cell>
          <cell r="C215" t="str">
            <v>c1ccc(cc1)n2c(=O)c(c(cn2)N)Cl</v>
          </cell>
        </row>
        <row r="216">
          <cell r="B216" t="str">
            <v>Delta-hexachlorocyclohexane</v>
          </cell>
          <cell r="C216" t="str">
            <v>[C@@H]1([C@@H]([C@@H]([C@@H]([C@H]([C@@H]1Cl)Cl)Cl)Cl)Cl)Cl</v>
          </cell>
        </row>
        <row r="217">
          <cell r="B217" t="str">
            <v>Desethylterbutylazine</v>
          </cell>
          <cell r="C217" t="str">
            <v>CC(C)(C)Nc1nc(nc(n1)Cl)N</v>
          </cell>
        </row>
        <row r="218">
          <cell r="B218" t="str">
            <v>Deisopropylatrazine</v>
          </cell>
          <cell r="C218" t="str">
            <v>CCNc1nc(nc(n1)Cl)N</v>
          </cell>
        </row>
        <row r="219">
          <cell r="B219" t="str">
            <v>Diatrizoic acid</v>
          </cell>
          <cell r="C219" t="str">
            <v>CC(=O)Nc1c(c(c(c(c1I)NC(=O)C)I)C(=O)O)I</v>
          </cell>
        </row>
        <row r="220">
          <cell r="B220" t="str">
            <v>Dibutyltin</v>
          </cell>
          <cell r="C220" t="str">
            <v>CCCC[Sn]CCCC</v>
          </cell>
        </row>
        <row r="221">
          <cell r="B221" t="str">
            <v>Diethylenetriamine penta acetic acid (DTPA)</v>
          </cell>
          <cell r="C221" t="str">
            <v>CC(=O)O.C(CNCCN)N.c1(c(c(c(c(c1Cl)Cl)Cl)Cl)Cl)O</v>
          </cell>
        </row>
        <row r="222">
          <cell r="B222" t="str">
            <v>Dinoterb</v>
          </cell>
          <cell r="C222" t="str">
            <v>CC(C)(C)c1cc(cc(c1O)[N+](=O)[O-])[N+](=O)[O-]</v>
          </cell>
        </row>
        <row r="223">
          <cell r="B223" t="str">
            <v>DNOC</v>
          </cell>
          <cell r="C223" t="str">
            <v>Cc1cc(cc(c1O)[N+](=O)[O-])[N+](=O)[O-]</v>
          </cell>
        </row>
        <row r="224">
          <cell r="B224" t="str">
            <v>epsilon-hexachlorocyclohexane</v>
          </cell>
          <cell r="C224" t="str">
            <v>[C@@H]1([C@@H]([C@@H]([C@@H]([C@H]([C@H]1Cl)Cl)Cl)Cl)Cl)Cl</v>
          </cell>
        </row>
        <row r="225">
          <cell r="B225" t="str">
            <v>Chlorotoluron</v>
          </cell>
          <cell r="C225" t="str">
            <v>Cc1ccc(cc1Cl)NC(=O)N(C)C</v>
          </cell>
        </row>
        <row r="226">
          <cell r="B226" t="str">
            <v>Terbutylazine</v>
          </cell>
          <cell r="C226" t="str">
            <v>CCNc1nc(nc(n1)Cl)NC(C)(C)C</v>
          </cell>
        </row>
        <row r="227">
          <cell r="B227" t="str">
            <v>Azinphos-methyl</v>
          </cell>
          <cell r="C227" t="str">
            <v>COP(=S)(OC)SCn1c(=O)c2ccccc2nn1</v>
          </cell>
        </row>
        <row r="228">
          <cell r="B228" t="str">
            <v>Captan</v>
          </cell>
          <cell r="C228" t="str">
            <v>C1C=CCC2C1C(=O)N(C2=O)SC(Cl)(Cl)Cl</v>
          </cell>
        </row>
        <row r="229">
          <cell r="B229" t="str">
            <v>fenthion</v>
          </cell>
          <cell r="C229" t="str">
            <v>Cc1cc(ccc1SC)OP(=S)(OC)OC</v>
          </cell>
        </row>
        <row r="230">
          <cell r="B230" t="str">
            <v>Metalaxyl</v>
          </cell>
          <cell r="C230" t="str">
            <v>Cc1cccc(c1N(C(C)C(=O)OC)C(=O)COC)C</v>
          </cell>
        </row>
        <row r="231">
          <cell r="B231" t="str">
            <v>metolachlor</v>
          </cell>
          <cell r="C231" t="str">
            <v>CCc1cccc(c1N(C(C)COC)C(=O)CCl)C</v>
          </cell>
        </row>
        <row r="232">
          <cell r="B232" t="str">
            <v>molinate</v>
          </cell>
          <cell r="C232" t="str">
            <v>CCSC(=O)N1CCCCCC1</v>
          </cell>
        </row>
        <row r="233">
          <cell r="B233" t="str">
            <v>Permethrin</v>
          </cell>
          <cell r="C233" t="str">
            <v>CC1(C(C1C(=O)OCc2cccc(c2)Oc3ccccc3)C=C(Cl)Cl)C</v>
          </cell>
        </row>
        <row r="234">
          <cell r="B234" t="str">
            <v>profenofos</v>
          </cell>
          <cell r="C234" t="str">
            <v>CCCSP(=O)(OCC)Oc1ccc(cc1Cl)Br</v>
          </cell>
        </row>
        <row r="235">
          <cell r="B235" t="str">
            <v>tebuconazole</v>
          </cell>
          <cell r="C235" t="str">
            <v>CC(C)(C)C(CCc1ccc(cc1)Cl)(Cn2cncn2)O</v>
          </cell>
        </row>
        <row r="236">
          <cell r="B236" t="str">
            <v>tebufenozide</v>
          </cell>
          <cell r="C236" t="str">
            <v>CCc1ccc(cc1)C(=O)NN(C(=O)c2cc(cc(c2)C)C)C(C)(C)C</v>
          </cell>
        </row>
        <row r="237">
          <cell r="B237" t="str">
            <v>Thiobencarb</v>
          </cell>
          <cell r="C237" t="str">
            <v>CCN(CC)C(=O)SCc1ccc(cc1)Cl</v>
          </cell>
        </row>
        <row r="238">
          <cell r="B238" t="str">
            <v>tolclofos-methyl</v>
          </cell>
          <cell r="C238" t="str">
            <v>Cc1cc(c(c(c1)Cl)OP(=S)(OC)OC)Cl</v>
          </cell>
        </row>
        <row r="239">
          <cell r="B239" t="str">
            <v>triadimefon</v>
          </cell>
          <cell r="C239" t="str">
            <v>CC(C)(C)C(=O)C(n1cncn1)Oc2ccc(cc2)Cl</v>
          </cell>
        </row>
        <row r="240">
          <cell r="B240" t="str">
            <v>vinclozolin</v>
          </cell>
          <cell r="C240" t="str">
            <v>CC1(C(=O)N(C(=O)O1)c2cc(cc(c2)Cl)Cl)C=C</v>
          </cell>
        </row>
        <row r="241">
          <cell r="B241" t="str">
            <v>3-Hydroxycarbofuran</v>
          </cell>
          <cell r="C241" t="str">
            <v>CC1(C(c2cccc(c2O1)OC(=O)NC)O)C</v>
          </cell>
        </row>
        <row r="242">
          <cell r="B242" t="str">
            <v>Acetochlor</v>
          </cell>
          <cell r="C242" t="str">
            <v>CCc1cccc(c1N(COCC)C(=O)CCl)C</v>
          </cell>
        </row>
        <row r="243">
          <cell r="B243" t="str">
            <v>Acetochlor ethanesulfonic acid (ESA)</v>
          </cell>
          <cell r="C243" t="str">
            <v>CCc1cccc(c1N(COCC)C(=O)CS(=O)(=O)O)C</v>
          </cell>
        </row>
        <row r="244">
          <cell r="B244" t="str">
            <v>Acetochlor oxanilic acid (OA)</v>
          </cell>
          <cell r="C244" t="str">
            <v>CCc1cccc(c1N(COCC)C(=O)C(=O)O)C</v>
          </cell>
        </row>
        <row r="245">
          <cell r="B245" t="str">
            <v>Acrolein</v>
          </cell>
          <cell r="C245" t="str">
            <v>C=CC=O</v>
          </cell>
        </row>
        <row r="246">
          <cell r="B246" t="str">
            <v>Alachlor ethanesulfonic acid (ESA)</v>
          </cell>
          <cell r="C246" t="str">
            <v>CCc1cccc(c1N(COC)C(=O)CS(=O)(=O)O)CC</v>
          </cell>
        </row>
        <row r="247">
          <cell r="B247" t="str">
            <v>Alachlor oxanilic acid (OA)</v>
          </cell>
          <cell r="C247" t="str">
            <v>CCc1cccc(c1N(COC)C(=O)C(=O)O)CC</v>
          </cell>
        </row>
        <row r="248">
          <cell r="B248" t="str">
            <v>alpha-Hexachlorocyclohexane</v>
          </cell>
          <cell r="C248" t="str">
            <v>[C@@H]1([C@@H]([C@@H]([C@H]([C@H]([C@@H]1Cl)Cl)Cl)Cl)Cl)Cl</v>
          </cell>
        </row>
        <row r="249">
          <cell r="B249" t="str">
            <v>Aniline</v>
          </cell>
          <cell r="C249" t="str">
            <v>c1ccc(cc1)N</v>
          </cell>
        </row>
        <row r="250">
          <cell r="B250" t="str">
            <v>Bensulide</v>
          </cell>
          <cell r="C250" t="str">
            <v>CC(C)OP(=S)(OC(C)C)SCCNS(=O)(=O)c1ccccc1</v>
          </cell>
        </row>
        <row r="251">
          <cell r="B251" t="str">
            <v>Clethodim</v>
          </cell>
          <cell r="C251" t="str">
            <v>CC/C(=N\OC/C=C/Cl)/C1=C(CC(CC1=O)CC(C)SCC)O</v>
          </cell>
        </row>
        <row r="252">
          <cell r="B252" t="str">
            <v>Cumene hydroperoxide</v>
          </cell>
          <cell r="C252" t="str">
            <v>CC(C)(c1ccccc1)OO</v>
          </cell>
        </row>
        <row r="253">
          <cell r="B253" t="str">
            <v>Dicrotophos</v>
          </cell>
          <cell r="C253" t="str">
            <v>C/C(=C\C(=O)N(C)C)/OP(=O)(OC)OC</v>
          </cell>
        </row>
        <row r="254">
          <cell r="B254" t="str">
            <v>Dimethipin</v>
          </cell>
          <cell r="C254" t="str">
            <v>CC1=C(S(=O)(=O)CCS1(=O)=O)C</v>
          </cell>
        </row>
        <row r="255">
          <cell r="B255" t="str">
            <v>EPTC (s-ethyl-dipropylthiocarbamate)</v>
          </cell>
          <cell r="C255" t="str">
            <v>CCCN(CCC)C(=O)SCC</v>
          </cell>
        </row>
        <row r="256">
          <cell r="B256" t="str">
            <v>Equilenin</v>
          </cell>
          <cell r="C256" t="str">
            <v>C[C@]12CCc3c4ccc(cc4ccc3[C@@H]1CCC2=O)O</v>
          </cell>
        </row>
        <row r="257">
          <cell r="B257" t="str">
            <v>Ethoprop</v>
          </cell>
          <cell r="C257" t="str">
            <v>CCCSP(=O)(OCC)SCCC</v>
          </cell>
        </row>
        <row r="258">
          <cell r="B258" t="str">
            <v>Linuron</v>
          </cell>
          <cell r="C258" t="str">
            <v>CN(/C(=N/c1ccc(c(c1)Cl)Cl)/O)OC</v>
          </cell>
        </row>
        <row r="259">
          <cell r="B259" t="str">
            <v>Methamidophos</v>
          </cell>
          <cell r="C259" t="str">
            <v>COP(=O)(N)SC</v>
          </cell>
        </row>
        <row r="260">
          <cell r="B260" t="str">
            <v>Metolachlor ethanesulfonic acid (ESA)</v>
          </cell>
          <cell r="C260" t="str">
            <v>CCc1cccc(c1N(C(C)COC)C(=O)CS(=O)(=O)O)C</v>
          </cell>
        </row>
        <row r="261">
          <cell r="B261" t="str">
            <v>Metolachlor oxanilic acid (OA)</v>
          </cell>
          <cell r="C261" t="str">
            <v>CCc1cccc(c1N(C(C)COC)C(=O)C(=O)O)C</v>
          </cell>
        </row>
        <row r="262">
          <cell r="B262" t="str">
            <v>Oxyfluorfen</v>
          </cell>
          <cell r="C262" t="str">
            <v>CCOc1cc(ccc1[N+](=O)[O-])Oc2ccc(cc2Cl)C(F)(F)F</v>
          </cell>
        </row>
        <row r="263">
          <cell r="B263" t="str">
            <v>Terbufos sulfone</v>
          </cell>
          <cell r="C263" t="str">
            <v>CCOP(=S)(OCC)SCS(=O)(=O)C(C)(C)C</v>
          </cell>
        </row>
        <row r="264">
          <cell r="B264" t="str">
            <v>Thiodicarb</v>
          </cell>
          <cell r="C264" t="str">
            <v>CC(=NOC(=O)N(C)SN(C)C(=O)ON=C(C)SC)SC</v>
          </cell>
        </row>
        <row r="265">
          <cell r="B265" t="str">
            <v>Triazines &amp; degradation products of triazines</v>
          </cell>
          <cell r="C265" t="str">
            <v>c1cnnnc1</v>
          </cell>
        </row>
        <row r="266">
          <cell r="B266" t="str">
            <v>Tribufos</v>
          </cell>
          <cell r="C266" t="str">
            <v>CCCCSP(=O)(SCCCC)SCCCC</v>
          </cell>
        </row>
        <row r="267">
          <cell r="B267" t="str">
            <v>2,2',4,4',5,5'-hexabromodiphenylether</v>
          </cell>
          <cell r="C267" t="str">
            <v>c1c(c(cc(c1Br)Br)Br)Oc2cc(c(cc2Br)Br)Br</v>
          </cell>
        </row>
        <row r="268">
          <cell r="B268" t="str">
            <v>2,2',4,4',5,6'-hexabromodiphenylether</v>
          </cell>
          <cell r="C268" t="str">
            <v>c1c(cc(c(c1Br)Oc2cc(c(cc2Br)Br)Br)Br)Br</v>
          </cell>
        </row>
        <row r="269">
          <cell r="B269" t="str">
            <v>2,2',4,4',5-pentabromodiphenylether</v>
          </cell>
          <cell r="C269" t="str">
            <v>c1cc(c(cc1Br)Br)Oc2c(cc(cc2Br)Br)Br</v>
          </cell>
        </row>
        <row r="270">
          <cell r="B270" t="str">
            <v>2,2',4,4',6-pentabromodiphenylether</v>
          </cell>
          <cell r="C270" t="str">
            <v>C1=CC(=C(C=C1Br)Br)OC2=C(C(=C(C=C2Br)Br)Br)O</v>
          </cell>
        </row>
        <row r="271">
          <cell r="B271" t="str">
            <v>2,2',4,4'-tetrabromodiphenylether</v>
          </cell>
          <cell r="C271" t="str">
            <v>Brc1ccc(Oc2ccc(Br)cc2Br)c(Br)c1</v>
          </cell>
        </row>
        <row r="272">
          <cell r="B272" t="str">
            <v>2,2,4'-tribromodiphenylether</v>
          </cell>
          <cell r="C272" t="str">
            <v>Brc1ccc(Oc2ccc(Br)cc2Br)cc1</v>
          </cell>
        </row>
        <row r="273">
          <cell r="B273" t="str">
            <v>2,4,5-Trichlorophenoxyaceticacid</v>
          </cell>
          <cell r="C273" t="str">
            <v>C1=C(C(=CC(=C1Cl)Cl)Cl)OCC(=O)O</v>
          </cell>
        </row>
        <row r="274">
          <cell r="B274" t="str">
            <v>Ethofumesat</v>
          </cell>
          <cell r="C274" t="str">
            <v>CCOC1C(c2cc(ccc2O1)OS(=O)(=O)C)(C)C</v>
          </cell>
        </row>
        <row r="275">
          <cell r="B275" t="str">
            <v>Galaxolid (HHCB)</v>
          </cell>
          <cell r="C275" t="str">
            <v>CC1c2cc3c(cc2CCO1)C(C(C3(C)C)C)(C)C</v>
          </cell>
        </row>
        <row r="276">
          <cell r="B276" t="str">
            <v>Gamma-hexachlorocyclohexane</v>
          </cell>
          <cell r="C276" t="str">
            <v>[C@@H]1([C@@H]([C@@H]([C@H]([C@@H]([C@@H]1Cl)Cl)Cl)Cl)Cl)Cl</v>
          </cell>
        </row>
        <row r="277">
          <cell r="B277" t="str">
            <v>Iso-Chloridazon</v>
          </cell>
          <cell r="C277" t="str">
            <v>c1ccc(cc1)n2c(=O)c(c(cn2)Cl)N</v>
          </cell>
        </row>
        <row r="278">
          <cell r="B278" t="str">
            <v>Isodrin</v>
          </cell>
          <cell r="C278" t="str">
            <v>CC(Cc1ccc(cc1)O)NC</v>
          </cell>
        </row>
        <row r="279">
          <cell r="B279" t="str">
            <v>Metabenzthiazuron</v>
          </cell>
          <cell r="C279" t="str">
            <v>CNC(=O)N(C)c1nc2ccccc2s1</v>
          </cell>
        </row>
        <row r="280">
          <cell r="B280" t="str">
            <v>Metazachlor</v>
          </cell>
          <cell r="C280" t="str">
            <v>Cc1cccc(c1N(Cn2cccn2)C(=O)CCl)C</v>
          </cell>
        </row>
        <row r="281">
          <cell r="B281" t="str">
            <v>Metoxuron</v>
          </cell>
          <cell r="C281" t="str">
            <v>CN(C)C(=O)Nc1ccc(c(c1)Cl)OC</v>
          </cell>
        </row>
        <row r="282">
          <cell r="B282" t="str">
            <v>Mevinfos</v>
          </cell>
          <cell r="C282" t="str">
            <v>CC(=CC(=O)OC)OP(=O)(OC)OC</v>
          </cell>
        </row>
        <row r="283">
          <cell r="B283" t="str">
            <v>Monolinuron</v>
          </cell>
          <cell r="C283" t="str">
            <v>CN(C(=O)Nc1ccc(cc1)Cl)OC</v>
          </cell>
        </row>
        <row r="284">
          <cell r="B284" t="str">
            <v>Moschusxylen/Musk-xylenE</v>
          </cell>
          <cell r="C284" t="str">
            <v>CC1=C(C(=C(C(=C1[N+](=O)[O-])C(C)(C)C)[N+](=O)[O-])C)[N+](=O)[O-]</v>
          </cell>
        </row>
        <row r="285">
          <cell r="B285" t="str">
            <v>Pentachlorobenzene</v>
          </cell>
          <cell r="C285" t="str">
            <v>c1c(c(c(c(c1Cl)Cl)Cl)Cl)Cl</v>
          </cell>
        </row>
        <row r="286">
          <cell r="B286" t="str">
            <v>2,4'-DDD</v>
          </cell>
          <cell r="C286" t="str">
            <v>c1ccc(c(c1)C(=C(Cl)Cl)c2ccc(cc2)Cl)Cl</v>
          </cell>
        </row>
        <row r="287">
          <cell r="B287" t="str">
            <v>2,4'-DDE</v>
          </cell>
          <cell r="C287" t="str">
            <v>C1=CC=C(C(=C1)C(=C(Cl)Cl)C2=CC=C(C=C2)Cl)Cl</v>
          </cell>
        </row>
        <row r="288">
          <cell r="B288" t="str">
            <v>2,4'-DDT</v>
          </cell>
          <cell r="C288" t="str">
            <v>c1ccc(c(c1)C(c2ccc(cc2)Cl)C(Cl)(Cl)Cl)Cl</v>
          </cell>
        </row>
        <row r="289">
          <cell r="B289" t="str">
            <v>4,4'-DDD</v>
          </cell>
          <cell r="C289" t="str">
            <v>c1cc(ccc1C(c2ccc(cc2)Cl)C(Cl)Cl)Cl</v>
          </cell>
        </row>
        <row r="290">
          <cell r="B290" t="str">
            <v>4,4'-DDE</v>
          </cell>
          <cell r="C290" t="str">
            <v>c1cc(ccc1C(=C(Cl)Cl)c2ccc(cc2)Cl)Cl</v>
          </cell>
        </row>
        <row r="291">
          <cell r="B291" t="str">
            <v>4,4'-DDT</v>
          </cell>
          <cell r="C291" t="str">
            <v>c1cc(ccc1C(c2ccc(cc2)Cl)C(Cl)(Cl)Cl)Cl</v>
          </cell>
        </row>
        <row r="292">
          <cell r="B292" t="str">
            <v>Alpha-Endosulfan</v>
          </cell>
          <cell r="C292" t="str">
            <v>C1[C@@H]2[C@H](CO[S@@](=O)O1)[C@@]3(C(=C([C@]2(C3(Cl)Cl)Cl)Cl)Cl)Cl</v>
          </cell>
        </row>
        <row r="293">
          <cell r="B293" t="str">
            <v>Beta-Endosulfan</v>
          </cell>
          <cell r="C293" t="str">
            <v>C1[C@@H]2[C@H](CO[S@](=O)O1)[C@]3(C(=C([C@@]2(C3(Cl)Cl)Cl)Cl)Cl)Cl</v>
          </cell>
        </row>
        <row r="294">
          <cell r="B294" t="str">
            <v>Beta-hexachlorocyclohexane</v>
          </cell>
          <cell r="C294" t="str">
            <v>[C@@H]1([C@@H]([C@H]([C@@H]([C@H]([C@@H]1Cl)Cl)Cl)Cl)Cl)Cl</v>
          </cell>
        </row>
        <row r="295">
          <cell r="B295" t="str">
            <v>Propiconazol</v>
          </cell>
          <cell r="C295" t="str">
            <v>CCCC1COC(O1)(Cn2cncn2)c3ccc(cc3Cl)Cl</v>
          </cell>
        </row>
        <row r="296">
          <cell r="B296" t="str">
            <v>Pyrazofos</v>
          </cell>
          <cell r="C296" t="str">
            <v>CCCC1COC(O1)(Cn2cncn2)c3ccc(cc3Cl)Cl</v>
          </cell>
        </row>
        <row r="297">
          <cell r="B297" t="str">
            <v>Beryllium(Be)</v>
          </cell>
          <cell r="C297" t="str">
            <v>[Be]</v>
          </cell>
        </row>
        <row r="298">
          <cell r="B298" t="str">
            <v>Vanadium</v>
          </cell>
          <cell r="C298" t="str">
            <v>[V]</v>
          </cell>
        </row>
        <row r="299">
          <cell r="B299" t="str">
            <v>Antibiotic resistant bacteria (sulfamethoxazole or etracycline resistant)</v>
          </cell>
          <cell r="C299" t="str">
            <v>[Na]</v>
          </cell>
        </row>
        <row r="300">
          <cell r="B300" t="str">
            <v>Antibiotic resistant bacteria (norfloxacin or eftazidime)</v>
          </cell>
          <cell r="C300" t="str">
            <v>[Na]</v>
          </cell>
        </row>
        <row r="301">
          <cell r="B301" t="str">
            <v>Microplastics</v>
          </cell>
          <cell r="C301" t="str">
            <v>[Na]</v>
          </cell>
        </row>
        <row r="302">
          <cell r="B302" t="str">
            <v>Oxadiazon</v>
          </cell>
          <cell r="C302" t="str">
            <v>CC(C)Oc1cc(c(cc1Cl)Cl)n2c(=O)oc(n2)C(C)(C)C</v>
          </cell>
        </row>
        <row r="303">
          <cell r="B303" t="str">
            <v>Methiocarb</v>
          </cell>
          <cell r="C303" t="str">
            <v>Cc1cc(cc(c1SC)C)OC(=O)NC</v>
          </cell>
        </row>
        <row r="304">
          <cell r="B304" t="str">
            <v>Tri-allate</v>
          </cell>
          <cell r="C304" t="str">
            <v>CC(C)N(C(C)C)C(=O)SCC(=C(Cl)Cl)Cl</v>
          </cell>
        </row>
        <row r="305">
          <cell r="B305" t="str">
            <v>Imidacloprid</v>
          </cell>
          <cell r="C305" t="str">
            <v>c1cc(ncc1CN2CCN=C2N[N+](=O)[O-])Cl</v>
          </cell>
        </row>
        <row r="306">
          <cell r="B306" t="str">
            <v>Thiacloprid</v>
          </cell>
          <cell r="C306" t="str">
            <v>c1cc(ncc1CN2CCSC2=NC#N)Cl</v>
          </cell>
        </row>
        <row r="307">
          <cell r="B307" t="str">
            <v>Thiamethoxam</v>
          </cell>
          <cell r="C307" t="str">
            <v>CN1COCN(C1=N[N+](=O)[O-])Cc2cnc(s2)Cl</v>
          </cell>
        </row>
        <row r="308">
          <cell r="B308" t="str">
            <v>Clothianidin</v>
          </cell>
          <cell r="C308" t="str">
            <v>C/N=C(/NCc1cnc(s1)Cl)\N[N+](=O)[O-]</v>
          </cell>
        </row>
        <row r="309">
          <cell r="B309" t="str">
            <v>Acetamiprid</v>
          </cell>
          <cell r="C309" t="str">
            <v>C/C(=N\C#N)/N(C)Cc1ccc(nc1)Cl</v>
          </cell>
        </row>
        <row r="310">
          <cell r="B310" t="str">
            <v>Dichlofluanid</v>
          </cell>
          <cell r="C310" t="str">
            <v>CN(C)S(=O)(=O)N(c1ccccc1)SC(F)(Cl)Cl</v>
          </cell>
        </row>
        <row r="311">
          <cell r="B311" t="str">
            <v>N,N’-Diethyltoluamide (DEET)</v>
          </cell>
          <cell r="C311" t="str">
            <v>CCN(CC)C(=O)c1cccc(c1)C</v>
          </cell>
        </row>
        <row r="312">
          <cell r="B312" t="str">
            <v>methylbenzotriazole</v>
          </cell>
          <cell r="C312" t="str">
            <v>Cc1cccc2c1nn[nH]2</v>
          </cell>
        </row>
        <row r="313">
          <cell r="B313" t="str">
            <v>Azithromycin</v>
          </cell>
          <cell r="C313" t="str">
            <v>CC[C@@H]1[C@@]([C@@H]([C@H](N(C[C@@H](C[C@@]([C@@H]([C@H]([C@@H]([C@H](C(=O)O1)C)O[C@H]2C[C@@]([C@H]([C@@H](O2)C)O)(C)OC)C)O[C@H]3[C@@H]([C@H](C[C@H](O3)C)N(C)C)O)(C)O)C)C)C)O)(C)O</v>
          </cell>
        </row>
        <row r="314">
          <cell r="B314" t="str">
            <v>amisulpride</v>
          </cell>
          <cell r="C314" t="str">
            <v>CCN1CCCC1CNC(=O)c2cc(c(cc2OC)N)S(=O)(=O)CC</v>
          </cell>
        </row>
        <row r="315">
          <cell r="B315" t="str">
            <v>candesartan</v>
          </cell>
          <cell r="C315" t="str">
            <v>CCOc1nc2cccc(c2n1Cc3ccc(cc3)c4ccccc4c5[nH]nnn5)C(=O)O</v>
          </cell>
        </row>
        <row r="316">
          <cell r="B316" t="str">
            <v>citalopram</v>
          </cell>
          <cell r="C316" t="str">
            <v>CN(C)CCC[C@@]1(c2ccc(cc2CO1)C#N)c3ccc(cc3)F</v>
          </cell>
        </row>
        <row r="317">
          <cell r="B317" t="str">
            <v>hydrochlorothiazide</v>
          </cell>
          <cell r="C317" t="str">
            <v>c1c2c(cc(c1Cl)S(=O)(=O)N)S(=O)(=O)NCN2</v>
          </cell>
        </row>
        <row r="318">
          <cell r="B318" t="str">
            <v>irbesartan</v>
          </cell>
          <cell r="C318" t="str">
            <v>CCCCC1=NC2(CCCC2)C(=O)N1Cc3ccc(cc3)c4ccccc4c5[nH]nnn5</v>
          </cell>
        </row>
        <row r="319">
          <cell r="B319" t="str">
            <v>venlafaxine</v>
          </cell>
          <cell r="C319" t="str">
            <v>CN(C)CC(c1ccc(cc1)OC)C2(CCCCC2)O</v>
          </cell>
        </row>
        <row r="320">
          <cell r="B320" t="str">
            <v>metformin</v>
          </cell>
          <cell r="C320" t="str">
            <v>CN(C)C(=N)NC(=N)N</v>
          </cell>
        </row>
        <row r="321">
          <cell r="B321" t="str">
            <v>crotamiton</v>
          </cell>
          <cell r="C321" t="str">
            <v>CCN(c1ccccc1C)C(=O)/C=C/C</v>
          </cell>
        </row>
        <row r="322">
          <cell r="B322" t="str">
            <v>phenytoin (dilantin)</v>
          </cell>
          <cell r="C322" t="str">
            <v>c1ccc(cc1)C2(C(=NC(=N2)O)O)c3ccccc3</v>
          </cell>
        </row>
        <row r="323">
          <cell r="B323" t="str">
            <v>propanolol</v>
          </cell>
          <cell r="C323" t="str">
            <v>CC(C)NCC(COc1cccc2c1cccc2)O</v>
          </cell>
        </row>
        <row r="324">
          <cell r="B324" t="str">
            <v>Tonalide (AHTN)</v>
          </cell>
          <cell r="C324" t="str">
            <v>Cc1cc2c(cc1C(=O)C)C(CC(C2(C)C)C)(C)C</v>
          </cell>
        </row>
        <row r="325">
          <cell r="B325" t="str">
            <v>Phantolide (AHMI)</v>
          </cell>
          <cell r="C325" t="str">
            <v>Cc1cc2c(cc1C(=O)C)C(C(C2(C)C)C)(C)C</v>
          </cell>
        </row>
        <row r="326">
          <cell r="B326" t="str">
            <v>Celestolide (ADBI)</v>
          </cell>
          <cell r="C326" t="str">
            <v>CC(=O)c1cc(cc2c1CCC2(C)C)C(C)(C)C</v>
          </cell>
        </row>
        <row r="327">
          <cell r="B327" t="str">
            <v>Musk ketone (MK)</v>
          </cell>
          <cell r="C327" t="str">
            <v>Cc1c(c(c(c(c1[N+](=O)[O-])C(C)(C)C)[N+](=O)[O-])C)C(=O)C</v>
          </cell>
        </row>
        <row r="328">
          <cell r="B328" t="str">
            <v>Benzophenone</v>
          </cell>
          <cell r="C328" t="str">
            <v>c1ccc(cc1)C(=O)c2ccccc2</v>
          </cell>
        </row>
        <row r="329">
          <cell r="B329" t="str">
            <v>triclosan</v>
          </cell>
          <cell r="C329" t="str">
            <v>c1cc(c(cc1Cl)O)Oc2ccc(cc2Cl)Cl</v>
          </cell>
        </row>
        <row r="330">
          <cell r="B330" t="str">
            <v>butylparaben</v>
          </cell>
          <cell r="C330" t="str">
            <v>CCCCOC(=O)c1ccc(cc1)O</v>
          </cell>
        </row>
        <row r="331">
          <cell r="B331" t="str">
            <v>2,6-ditert-butyl-4-methylphenol</v>
          </cell>
          <cell r="C331" t="str">
            <v>CC1=CC(=C(C(=C1)C(C)(C)C)O)C(C)(C)C</v>
          </cell>
        </row>
        <row r="332">
          <cell r="B332" t="str">
            <v>Diethyl phthalate (DEP)</v>
          </cell>
          <cell r="C332" t="str">
            <v>CCOC(=O)c1ccccc1C(=O)OCC</v>
          </cell>
        </row>
        <row r="333">
          <cell r="B333" t="str">
            <v>Dibutyl phthalate (DBP)</v>
          </cell>
          <cell r="C333" t="str">
            <v>CCCCOC(=O)c1ccccc1C(=O)OCCCC</v>
          </cell>
        </row>
        <row r="334">
          <cell r="B334" t="str">
            <v>Diisobutyl phthalate (DIBP)</v>
          </cell>
          <cell r="C334" t="str">
            <v>CC(C)COC(=O)c1ccccc1C(=O)OCC(C)C</v>
          </cell>
        </row>
        <row r="335">
          <cell r="B335" t="str">
            <v>Dimethyl phthalate (DMP)</v>
          </cell>
          <cell r="C335" t="str">
            <v>COC(=O)c1ccccc1C(=O)OC</v>
          </cell>
        </row>
        <row r="336">
          <cell r="B336" t="str">
            <v>testosterone</v>
          </cell>
          <cell r="C336" t="str">
            <v>C[C@]12CC[C@H]3[C@H]([C@@H]1CC[C@@H]2O)CCC4=CC(=O)CC[C@]34C</v>
          </cell>
        </row>
        <row r="337">
          <cell r="B337" t="str">
            <v>4-androstene-3,17-dione</v>
          </cell>
          <cell r="C337" t="str">
            <v>C[C@]12CCC(=O)C=C1CC[C@@H]3[C@@H]2CC[C@]4([C@H]3CCC4=O)C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reader.elsevier.com/reader/sd/pii/S0304389416302576?token=FB00939DD21573AC8B08EA43AA3865DCCB86310AFDE9A47A97B11B17E621B8C14123391E3999B6F28ED9A41AEEB299FB" TargetMode="External"/><Relationship Id="rId18" Type="http://schemas.openxmlformats.org/officeDocument/2006/relationships/hyperlink" Target="https://pubs.acs.org/doi/pdf/10.1021/es040006e" TargetMode="External"/><Relationship Id="rId26" Type="http://schemas.openxmlformats.org/officeDocument/2006/relationships/hyperlink" Target="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" TargetMode="External"/><Relationship Id="rId21" Type="http://schemas.openxmlformats.org/officeDocument/2006/relationships/hyperlink" Target="https://pubs.acs.org/doi/pdf/10.1021/es040006e" TargetMode="External"/><Relationship Id="rId34" Type="http://schemas.openxmlformats.org/officeDocument/2006/relationships/hyperlink" Target="https://reader.elsevier.com/reader/sd/pii/S0021967309017981?token=CEF3A5A551BCC22C2E8388BAC7774E1A1738FA7B9AA9A6E10FA5E88F5C0D4174AF5476EA28713F0B6E477FE65C0E7450" TargetMode="External"/><Relationship Id="rId7" Type="http://schemas.openxmlformats.org/officeDocument/2006/relationships/hyperlink" Target="https://www.sciencedirect.com/science/article/pii/S0043135407005003" TargetMode="External"/><Relationship Id="rId12" Type="http://schemas.openxmlformats.org/officeDocument/2006/relationships/hyperlink" Target="https://pubs.acs.org/doi/suppl/10.1021/es503609s/suppl_file/es503609s_si_001.pdf" TargetMode="External"/><Relationship Id="rId17" Type="http://schemas.openxmlformats.org/officeDocument/2006/relationships/hyperlink" Target="https://reader.elsevier.com/reader/sd/pii/S0043135410008171?token=91EDD9D9738A7ADCF68EB68507184BD330D3FC46119244862E5303E84090C8B6017595799A0B588428879ECF2B61B3CB" TargetMode="External"/><Relationship Id="rId25" Type="http://schemas.openxmlformats.org/officeDocument/2006/relationships/hyperlink" Target="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" TargetMode="External"/><Relationship Id="rId33" Type="http://schemas.openxmlformats.org/officeDocument/2006/relationships/hyperlink" Target="https://pubs.acs.org/doi/pdf/10.1021/acs.est.6b02287?rand=reazn5l1" TargetMode="External"/><Relationship Id="rId2" Type="http://schemas.openxmlformats.org/officeDocument/2006/relationships/hyperlink" Target="https://reader.elsevier.com/reader/sd/pii/S004313541200735X?token=0AE5FF0C9B8B595635781FFC7183C8751B56F99FB15EF87BBBF567A0C4AE6806296BEF5C5ED1EEFB82B529FAF7D0019C" TargetMode="External"/><Relationship Id="rId16" Type="http://schemas.openxmlformats.org/officeDocument/2006/relationships/hyperlink" Target="https://reader.elsevier.com/reader/sd/pii/S0043135410008171?token=91EDD9D9738A7ADCF68EB68507184BD330D3FC46119244862E5303E84090C8B6017595799A0B588428879ECF2B61B3CB" TargetMode="External"/><Relationship Id="rId20" Type="http://schemas.openxmlformats.org/officeDocument/2006/relationships/hyperlink" Target="https://pubs.acs.org/doi/pdf/10.1021/es040006e" TargetMode="External"/><Relationship Id="rId29" Type="http://schemas.openxmlformats.org/officeDocument/2006/relationships/hyperlink" Target="https://reader.elsevier.com/reader/sd/pii/S0043135410003209?token=2E71F98DF3DDA1A7B80ECAB61D35A83D78F28058214DCCADD70C6FA6CBF0BC06A96A349C7FA770E3649C13B0C8A42FB8" TargetMode="External"/><Relationship Id="rId1" Type="http://schemas.openxmlformats.org/officeDocument/2006/relationships/hyperlink" Target="http://cherry.chem.bg.ac.rs/handle/123456789/2542" TargetMode="External"/><Relationship Id="rId6" Type="http://schemas.openxmlformats.org/officeDocument/2006/relationships/hyperlink" Target="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" TargetMode="External"/><Relationship Id="rId11" Type="http://schemas.openxmlformats.org/officeDocument/2006/relationships/hyperlink" Target="https://www.sciencedirect.com/science/article/pii/S0043135407005003" TargetMode="External"/><Relationship Id="rId24" Type="http://schemas.openxmlformats.org/officeDocument/2006/relationships/hyperlink" Target="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" TargetMode="External"/><Relationship Id="rId32" Type="http://schemas.openxmlformats.org/officeDocument/2006/relationships/hyperlink" Target="https://reader.elsevier.com/reader/sd/pii/S0045653519305910?token=6B292CEC6653C5A1CECE15742AEED01FE8FA23A8C7726353957DEF425755C7B8E34031CC2BA43E3027DEE5F8B50A9EBF" TargetMode="External"/><Relationship Id="rId37" Type="http://schemas.openxmlformats.org/officeDocument/2006/relationships/comments" Target="../comments4.xml"/><Relationship Id="rId5" Type="http://schemas.openxmlformats.org/officeDocument/2006/relationships/hyperlink" Target="https://www.sciencedirect.com/science/article/pii/S0043135407005003" TargetMode="External"/><Relationship Id="rId15" Type="http://schemas.openxmlformats.org/officeDocument/2006/relationships/hyperlink" Target="https://reader.elsevier.com/reader/sd/pii/S1385894717314584?token=C103276666614DD46D6C9D307D498769E330CE36B93CD94D31A226BA22AF86329B91DE580D5CFA88B5E0C6D7C956E308" TargetMode="External"/><Relationship Id="rId23" Type="http://schemas.openxmlformats.org/officeDocument/2006/relationships/hyperlink" Target="https://reader.elsevier.com/reader/sd/pii/S0043135412007282?token=D21C80BE00B5C6C5AFA6866659FCF27224A4E0A215955876499B663A9A3F2FC47064A45005F635909FC6C38CC34D01C8" TargetMode="External"/><Relationship Id="rId28" Type="http://schemas.openxmlformats.org/officeDocument/2006/relationships/hyperlink" Target="https://reader.elsevier.com/reader/sd/pii/S004313541530395X?token=ED736C47F16875A6C3061B05957911A86E2F545369A4B0B1B84BAD65D929F0422CC64D0195769E91F471904DFB5A8AC5" TargetMode="External"/><Relationship Id="rId36" Type="http://schemas.openxmlformats.org/officeDocument/2006/relationships/vmlDrawing" Target="../drawings/vmlDrawing4.vml"/><Relationship Id="rId10" Type="http://schemas.openxmlformats.org/officeDocument/2006/relationships/hyperlink" Target="https://www.sciencedirect.com/science/article/pii/S0043135407005003" TargetMode="External"/><Relationship Id="rId19" Type="http://schemas.openxmlformats.org/officeDocument/2006/relationships/hyperlink" Target="https://pubs.acs.org/doi/pdf/10.1021/es040006e" TargetMode="External"/><Relationship Id="rId31" Type="http://schemas.openxmlformats.org/officeDocument/2006/relationships/hyperlink" Target="https://pubs.acs.org/doi/pdf/10.1021/es070606o?rand=6rpgm8i5" TargetMode="External"/><Relationship Id="rId4" Type="http://schemas.openxmlformats.org/officeDocument/2006/relationships/hyperlink" Target="https://www.sciencedirect.com/science/article/pii/S0043135407005003" TargetMode="External"/><Relationship Id="rId9" Type="http://schemas.openxmlformats.org/officeDocument/2006/relationships/hyperlink" Target="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" TargetMode="External"/><Relationship Id="rId14" Type="http://schemas.openxmlformats.org/officeDocument/2006/relationships/hyperlink" Target="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" TargetMode="External"/><Relationship Id="rId22" Type="http://schemas.openxmlformats.org/officeDocument/2006/relationships/hyperlink" Target="https://reader.elsevier.com/reader/sd/pii/S0043135412002308?token=6442B07AE5451CF8CB52A04190B43A20C5D256D28E3E6034F4E230B05961C8E1CE7D99C47A0545FA88C63743AAC37DA6" TargetMode="External"/><Relationship Id="rId27" Type="http://schemas.openxmlformats.org/officeDocument/2006/relationships/hyperlink" Target="https://reader.elsevier.com/reader/sd/pii/S0043135412004150?token=28B3D7A13316451D71D04C70EEABD3558A17F1E762CDFAD0649B9B105CB246D60841A1F2D792E99057EF531C45D76847" TargetMode="External"/><Relationship Id="rId30" Type="http://schemas.openxmlformats.org/officeDocument/2006/relationships/hyperlink" Target="https://reader.elsevier.com/reader/sd/pii/S0304389416305945?token=A831F151B1C6CB5A91A46A6C8CD9B66FD534BE0CB262F12E7C5280C91A56DD2B651E12F56F1440511B5AC0AF98BF5B92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" TargetMode="External"/><Relationship Id="rId3" Type="http://schemas.openxmlformats.org/officeDocument/2006/relationships/hyperlink" Target="https://pubs.acs.org/doi/pdf/10.1021/acs.estlett.8b00266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es.pku.edu.cn/szdw/hjy-2018.10/hjy-2018.10/download/WR-2000-34.pdf" TargetMode="External"/><Relationship Id="rId18" Type="http://schemas.openxmlformats.org/officeDocument/2006/relationships/hyperlink" Target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 TargetMode="External"/><Relationship Id="rId26" Type="http://schemas.openxmlformats.org/officeDocument/2006/relationships/hyperlink" Target="https://pubs.rsc.org/en/content/articlelanding/2000/p2/b004417m" TargetMode="External"/><Relationship Id="rId39" Type="http://schemas.openxmlformats.org/officeDocument/2006/relationships/hyperlink" Target="https://books.google.co.kr/books?id=Om_TKidEjToC&amp;pg=PA133&amp;lpg=PA133&amp;dq=%22Chlorotoluron%22+ozone+rate+constant&amp;source=bl&amp;ots=Qfgjn9ehTE&amp;sig=ACfU3U0_wME6N-cyoXeTnQ0-k0xdN5-93w&amp;hl=ko&amp;sa=X&amp;ved=2ahUKEwiYqZCN1LLpAhWCIqYKHXgHDIoQ6AEwAHoECAkQAQ" TargetMode="External"/><Relationship Id="rId21" Type="http://schemas.openxmlformats.org/officeDocument/2006/relationships/hyperlink" Target="https://pdf.sciencedirectassets.com/271768/1-s2.0-S0043135400X01959/1-s2.0-004313549190155J/main.pdf?X-Amz-Security-Token=IQoJb3JpZ2luX2VjENb%2F%2F%2F%2F%2F%2F%2F%2F%2F%2FwEaCXVzLWVhc3QtMSJHMEUCIA2UX2CSZSO1Tum0KzBaSrpE0TxP3yRDVeLXmcwO81%2B%2BAiEA7QjMSxk2pkX3Z5oTx18OfX0NWZvbvXaQG%2BkDXYDU20MqvQMInv%2F%2F%2F%2F%2F%2F%2F%2F%2F%2FARACGgwwNTkwMDM1NDY4NjUiDLcPaBK1r8t2Ma7lSSqRA4X7f4ZCSan8xdrDjmkFrB209LqnQHk289IwJDxOEmLL8o46Lxn9UkMbSL8cF75TJVwsPg%2Bpw7m9Gnyx22Fjkj80iea55yBPyH6XlIJHl%2ByynogQKajj%2BYG4bRaKb0LLm5Rq1Swt9UIfPEWHzCx%2BYxcbvqQDEEzXP4ZDMIz5vE68geCyqVK%2FNlB3pZwXU8KLTRXvTPtUVPahblzozj8O0snmzQiaCgH0ynD%2Bx5unbsEV3Y0qQkR3q46lRZ5qy0RgP%2F1%2BdiasYVv6lMhg%2BanVA26ItMBcjF1IQ8xqBUN6UdENEkt%2BB5Jm4sno4fqYRZxgT7cHij9MqjYR7%2FuRulr%2BeV1c1ZW66%2FmJsB%2FbhYxTMSKdcMS61WwH7jRyzJDjoo9BtwQhYahx0vnI72UYa8041VjOs8P51t8r3z%2FkrODwKsqecVwoDntd5eblZN6ZLvmT2IZR2t6A%2F4arvpucrYtM3A6J4SX2rxv6xuqjswmkpL5blkRzrDj5e8t2KpMsgHCbjdHAycddeDbPTL9DfBa7eE21MJf%2F1%2FIFOusBUY3Jcu23jAhuSo18%2FlFt4JZvs0%2BNgsBTudiCpYNmxBxmtXwAUNj%2B5mNYLc3IxW1NVZkuYmrecw06FCg2dg0qNmDVWHTkFrgFpU%2FN04tJ%2FyZivj5lrCf0sUIi%2Bw%2FB%2Bvray4tFe2V%2F2rAq0S0LNcIWFmWy1OLTon4%2BL1tmjVcgU43EiCB5xyHtdlofScotu8UZK%2FZ7BySpf1Dmv0mLPlDyRq2426DpVSZxeYXO86Oa1Iny2NRE%2BZxkUGRxrIq0qQWfPifGCe0GUOC0W0srqORQ6MJQFJgDAC4%2Famg9X6oswoYehYb8WrR6dITGgQ%3D%3D&amp;X-Amz-Algorithm=AWS4-HMAC-SHA256&amp;X-Amz-Date=20200226T054135Z&amp;X-Amz-SignedHeaders=host&amp;X-Amz-Expires=300&amp;X-Amz-Credential=ASIAQ3PHCVTY7WZCVEJ6%2F20200226%2Fus-east-1%2Fs3%2Faws4_request&amp;X-Amz-Signature=9a90a6ed5c126a7a2c751c718fba10d925ca1d64a9afbed69368874e04f6ba87&amp;hash=83aa6fe4a83fb0338e82594f548377d7114c77f3984d3d013b8c2e5b6bc46ff2&amp;host=68042c943591013ac2b2430a89b270f6af2c76d8dfd086a07176afe7c76c2c61&amp;pii=004313549190155J&amp;tid=spdf-456b133e-b89f-43e4-bf2d-1fe0244294d9&amp;sid=6aad9b26306f75402d59e6259383a5cbbec7gxrqa&amp;type=client" TargetMode="External"/><Relationship Id="rId34" Type="http://schemas.openxmlformats.org/officeDocument/2006/relationships/hyperlink" Target="https://reader.elsevier.com/reader/sd/pii/S0043135410008171?token=91EDD9D9738A7ADCF68EB68507184BD330D3FC46119244862E5303E84090C8B6017595799A0B588428879ECF2B61B3CB" TargetMode="External"/><Relationship Id="rId42" Type="http://schemas.openxmlformats.org/officeDocument/2006/relationships/hyperlink" Target="https://www.sciencedirect.com/science/article/pii/S0043135415304462" TargetMode="External"/><Relationship Id="rId47" Type="http://schemas.openxmlformats.org/officeDocument/2006/relationships/hyperlink" Target="https://www.sciencedirect.com/science/article/pii/S0043135407003466" TargetMode="External"/><Relationship Id="rId50" Type="http://schemas.openxmlformats.org/officeDocument/2006/relationships/hyperlink" Target="https://www.ncbi.nlm.nih.gov/pubmed/12666935" TargetMode="External"/><Relationship Id="rId55" Type="http://schemas.openxmlformats.org/officeDocument/2006/relationships/hyperlink" Target="https://reader.elsevier.com/reader/sd/pii/S0045653519305910?token=6B292CEC6653C5A1CECE15742AEED01FE8FA23A8C7726353957DEF425755C7B8E34031CC2BA43E3027DEE5F8B50A9EBF" TargetMode="External"/><Relationship Id="rId7" Type="http://schemas.openxmlformats.org/officeDocument/2006/relationships/hyperlink" Target="https://pubs.acs.org/doi/pdf/10.1021/es503609s?rand=ctru8a14" TargetMode="External"/><Relationship Id="rId2" Type="http://schemas.openxmlformats.org/officeDocument/2006/relationships/hyperlink" Target="https://pdf.sciencedirectassets.com/271852/1-s2.0-S0045653514X00263/1-s2.0-S0045653514006316/main.pdf?X-Amz-Security-Token=AgoJb3JpZ2luX2VjEKD%2F%2F%2F%2F%2F%2F%2F%2F%2F%2FwEaCXVzLWVhc3QtMSJGMEQCIDndit%2Fd5Qc8Ce5jX%2By7P6xLUUsoerUrLLXPuh%2Fzn06BAiBJyHnbu1xWTJW2vWdq16snfBS8aTIxHkdd9utQBlhq%2FyrjAwj5%2F%2F%2F%2F%2F%2F%2F%2F%2F%2F8BEAIaDDA1OTAwMzU0Njg2NSIMHmmR%2BVabnl9N6KoXKrcDKwZUpPd%2Fwvx6dUnKbEcP4O7EOF6TEBC%2B3yiHJmz3bODB4zc%2BNn6%2BlGOUWm8dDAbCEZhYVPTY%2BOWIZj5Dsl%2FGhT1SlS9%2F9dVl1hq5Z2CxI0rAGYUcy7Wnbp40wRguzMccYNP6keLXoE8uQOov1eomcEPEuo82EpJMxMuX4%2FjC2Yk3I%2B06NeLVA7G9AC%2FAy0AzXNojZXshwN59ljAQ%2B17MmSP%2BliJ6nMaQlc6WOvA%2F%2FGnNWXmPJ2xDfdyOgIszVkRj4Rv5l4ofH9smdJD8YY%2F4fTlAQLhfVGvcW25UApnh1E8tpvL7anYEshuSZJKL%2BkXaIb8Yd8lgWyd%2BQtsxrcWFXgyXPKlTdicdafERo4ioxA4467RziqaNKGSeW94JvZG15I2phCUg5W2FpILwtupxkRdpyhqqdsrTmjVEj09yaihwNQ736aKxwKip7SYHWC8%2BTC5X8X%2FT6ivPxVIahHzdKHuVP74nrNJI8FbJ1Ibsy3sqqQrzup%2B7jvrbI64LVOCP7do7IyHFHb9TZkimzg6AUlwZKxbT1kSyxO9frVL9i%2F5eDzr1W1s8Whkg1WJ4I7KiA8AhSfQ6gDDs967pBTq1AQnP4O0mRD5WplnfzXrJNBoCoc75%2FfaKzk1XA1nSjw1pdAXOzQum1yM5pz%2BkiTNpNnDsGSS5ntXeRLuXlMpUY3wCy0Qxoa3RFtcHzKWR9prtvHIcAwRcRhr5TjX%2BXDyaPE4MofKmWqsj6ZOHHKH9mY4Xe7p9EeSSGYKd0B5BAxFjHVQ5t9y%2BJ0GN848P2dnQqRwldS6Yrjca8aU8jNFEKawqVPN8hieiZXOfPdGZsQDkCX9a6c0%3D&amp;X-Amz-Algorithm=AWS4-HMAC-SHA256&amp;X-Amz-Date=20190715T001802Z&amp;X-Amz-SignedHeaders=host&amp;X-Amz-Expires=300&amp;X-Amz-Credential=ASIAQ3PHCVTYUM3N6RYF%2F20190715%2Fus-east-1%2Fs3%2Faws4_request&amp;X-Amz-Signature=f7c5e6a934c3298f7e5978e58c4de595f20e72a00f5bb90e149d28cce010b614&amp;hash=c17ddb57f32fc3a742ea771f7fb081a8fca25d91fd1ca433304637797f9dbb05&amp;host=68042c943591013ac2b2430a89b270f6af2c76d8dfd086a07176afe7c76c2c61&amp;pii=S0045653514006316&amp;tid=spdf-3e08539e-8a9d-46ac-8318-99c2fb14636f&amp;sid=ef59ca799be92842573b3d9-484c598440f1gxrqb&amp;type=client" TargetMode="External"/><Relationship Id="rId16" Type="http://schemas.openxmlformats.org/officeDocument/2006/relationships/hyperlink" Target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 TargetMode="External"/><Relationship Id="rId29" Type="http://schemas.openxmlformats.org/officeDocument/2006/relationships/hyperlink" Target="https://www.sciencedirect.com/science/article/pii/S0009261407000565" TargetMode="External"/><Relationship Id="rId11" Type="http://schemas.openxmlformats.org/officeDocument/2006/relationships/hyperlink" Target="https://reader.elsevier.com/reader/sd/pii/S0043135405000503?token=DEB84D06E016EAB77323894066A9B16E3F46296D98FAB0A20ED8AF8E893449FEAD9A98578A44091C72E8C093397DD753" TargetMode="External"/><Relationship Id="rId24" Type="http://schemas.openxmlformats.org/officeDocument/2006/relationships/hyperlink" Target="https://pdf.sciencedirectassets.com/271768/1-s2.0-S0043135400X01959/1-s2.0-004313549190155J/main.pdf?X-Amz-Security-Token=IQoJb3JpZ2luX2VjENb%2F%2F%2F%2F%2F%2F%2F%2F%2F%2FwEaCXVzLWVhc3QtMSJHMEUCIA2UX2CSZSO1Tum0KzBaSrpE0TxP3yRDVeLXmcwO81%2B%2BAiEA7QjMSxk2pkX3Z5oTx18OfX0NWZvbvXaQG%2BkDXYDU20MqvQMInv%2F%2F%2F%2F%2F%2F%2F%2F%2F%2FARACGgwwNTkwMDM1NDY4NjUiDLcPaBK1r8t2Ma7lSSqRA4X7f4ZCSan8xdrDjmkFrB209LqnQHk289IwJDxOEmLL8o46Lxn9UkMbSL8cF75TJVwsPg%2Bpw7m9Gnyx22Fjkj80iea55yBPyH6XlIJHl%2ByynogQKajj%2BYG4bRaKb0LLm5Rq1Swt9UIfPEWHzCx%2BYxcbvqQDEEzXP4ZDMIz5vE68geCyqVK%2FNlB3pZwXU8KLTRXvTPtUVPahblzozj8O0snmzQiaCgH0ynD%2Bx5unbsEV3Y0qQkR3q46lRZ5qy0RgP%2F1%2BdiasYVv6lMhg%2BanVA26ItMBcjF1IQ8xqBUN6UdENEkt%2BB5Jm4sno4fqYRZxgT7cHij9MqjYR7%2FuRulr%2BeV1c1ZW66%2FmJsB%2FbhYxTMSKdcMS61WwH7jRyzJDjoo9BtwQhYahx0vnI72UYa8041VjOs8P51t8r3z%2FkrODwKsqecVwoDntd5eblZN6ZLvmT2IZR2t6A%2F4arvpucrYtM3A6J4SX2rxv6xuqjswmkpL5blkRzrDj5e8t2KpMsgHCbjdHAycddeDbPTL9DfBa7eE21MJf%2F1%2FIFOusBUY3Jcu23jAhuSo18%2FlFt4JZvs0%2BNgsBTudiCpYNmxBxmtXwAUNj%2B5mNYLc3IxW1NVZkuYmrecw06FCg2dg0qNmDVWHTkFrgFpU%2FN04tJ%2FyZivj5lrCf0sUIi%2Bw%2FB%2Bvray4tFe2V%2F2rAq0S0LNcIWFmWy1OLTon4%2BL1tmjVcgU43EiCB5xyHtdlofScotu8UZK%2FZ7BySpf1Dmv0mLPlDyRq2426DpVSZxeYXO86Oa1Iny2NRE%2BZxkUGRxrIq0qQWfPifGCe0GUOC0W0srqORQ6MJQFJgDAC4%2Famg9X6oswoYehYb8WrR6dITGgQ%3D%3D&amp;X-Amz-Algorithm=AWS4-HMAC-SHA256&amp;X-Amz-Date=20200226T054135Z&amp;X-Amz-SignedHeaders=host&amp;X-Amz-Expires=300&amp;X-Amz-Credential=ASIAQ3PHCVTY7WZCVEJ6%2F20200226%2Fus-east-1%2Fs3%2Faws4_request&amp;X-Amz-Signature=9a90a6ed5c126a7a2c751c718fba10d925ca1d64a9afbed69368874e04f6ba87&amp;hash=83aa6fe4a83fb0338e82594f548377d7114c77f3984d3d013b8c2e5b6bc46ff2&amp;host=68042c943591013ac2b2430a89b270f6af2c76d8dfd086a07176afe7c76c2c61&amp;pii=004313549190155J&amp;tid=spdf-456b133e-b89f-43e4-bf2d-1fe0244294d9&amp;sid=6aad9b26306f75402d59e6259383a5cbbec7gxrqa&amp;type=client" TargetMode="External"/><Relationship Id="rId32" Type="http://schemas.openxmlformats.org/officeDocument/2006/relationships/hyperlink" Target="http://cherry.chem.bg.ac.rs/handle/123456789/2542" TargetMode="External"/><Relationship Id="rId37" Type="http://schemas.openxmlformats.org/officeDocument/2006/relationships/hyperlink" Target="https://www.researchgate.net/publication/286170679_Degradation_efficiency_and_kinetics_of_tetrabutyltin_in_aqueous_solution_by_ozonation" TargetMode="External"/><Relationship Id="rId40" Type="http://schemas.openxmlformats.org/officeDocument/2006/relationships/hyperlink" Target="https://pubs.acs.org/doi/pdf/10.1021/es990724e" TargetMode="External"/><Relationship Id="rId45" Type="http://schemas.openxmlformats.org/officeDocument/2006/relationships/hyperlink" Target="https://www.sciencedirect.com/science/article/pii/S0043135499003851" TargetMode="External"/><Relationship Id="rId53" Type="http://schemas.openxmlformats.org/officeDocument/2006/relationships/hyperlink" Target="https://reader.elsevier.com/reader/sd/pii/S0043135410008171?token=91EDD9D9738A7ADCF68EB68507184BD330D3FC46119244862E5303E84090C8B6017595799A0B588428879ECF2B61B3CB" TargetMode="External"/><Relationship Id="rId58" Type="http://schemas.openxmlformats.org/officeDocument/2006/relationships/comments" Target="../comments5.xml"/><Relationship Id="rId5" Type="http://schemas.openxmlformats.org/officeDocument/2006/relationships/hyperlink" Target="https://pubs.acs.org/doi/pdf/10.1021/es0516108?rand=g19wjrww" TargetMode="External"/><Relationship Id="rId19" Type="http://schemas.openxmlformats.org/officeDocument/2006/relationships/hyperlink" Target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 TargetMode="External"/><Relationship Id="rId4" Type="http://schemas.openxmlformats.org/officeDocument/2006/relationships/hyperlink" Target="https://pubs.acs.org/doi/pdf/10.1021/es010076a?rand=adkmz2eq" TargetMode="External"/><Relationship Id="rId9" Type="http://schemas.openxmlformats.org/officeDocument/2006/relationships/hyperlink" Target="https://reader.elsevier.com/reader/sd/pii/S0043135410003209?token=96BE47768A53463AF61D39AACD10FF3CD33BB6BB5AF3000FCFB5271F183E672CE7A37AE1E0E460A1B9CAD461F71589B8" TargetMode="External"/><Relationship Id="rId14" Type="http://schemas.openxmlformats.org/officeDocument/2006/relationships/hyperlink" Target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 TargetMode="External"/><Relationship Id="rId22" Type="http://schemas.openxmlformats.org/officeDocument/2006/relationships/hyperlink" Target="http://www.ues.pku.edu.cn/szdw/hjy-2018.10/hjy-2018.10/download/WR-2000-34.pdf" TargetMode="External"/><Relationship Id="rId27" Type="http://schemas.openxmlformats.org/officeDocument/2006/relationships/hyperlink" Target="https://onlinelibrary.wiley.com/doi/abs/10.1002/kin.550200206" TargetMode="External"/><Relationship Id="rId30" Type="http://schemas.openxmlformats.org/officeDocument/2006/relationships/hyperlink" Target="https://www.nrcresearchpress.com/doi/pdf/10.1139/v73-507" TargetMode="External"/><Relationship Id="rId35" Type="http://schemas.openxmlformats.org/officeDocument/2006/relationships/hyperlink" Target="https://www.researchgate.net/publication/277350014_Reaction_of_Ozone_with_AgI_-_Mechanistic_Considerations" TargetMode="External"/><Relationship Id="rId43" Type="http://schemas.openxmlformats.org/officeDocument/2006/relationships/hyperlink" Target="https://www.sciencedirect.com/science/article/pii/S0043135415304462" TargetMode="External"/><Relationship Id="rId48" Type="http://schemas.openxmlformats.org/officeDocument/2006/relationships/hyperlink" Target="https://www.sciencedirect.com/science/article/pii/S0048969718300585" TargetMode="External"/><Relationship Id="rId56" Type="http://schemas.openxmlformats.org/officeDocument/2006/relationships/printerSettings" Target="../printerSettings/printerSettings4.bin"/><Relationship Id="rId8" Type="http://schemas.openxmlformats.org/officeDocument/2006/relationships/hyperlink" Target="https://pubs.rsc.org/en/content/articlepdf/2016/em/c6em00017g" TargetMode="External"/><Relationship Id="rId51" Type="http://schemas.openxmlformats.org/officeDocument/2006/relationships/hyperlink" Target="http://cherry.chem.bg.ac.rs/handle/123456789/2542" TargetMode="External"/><Relationship Id="rId3" Type="http://schemas.openxmlformats.org/officeDocument/2006/relationships/hyperlink" Target="https://pubs.acs.org/doi/pdf/10.1021/es010076a?rand=adkmz2eq" TargetMode="External"/><Relationship Id="rId12" Type="http://schemas.openxmlformats.org/officeDocument/2006/relationships/hyperlink" Target="http://www.ues.pku.edu.cn/szdw/hjy-2018.10/hjy-2018.10/download/WR-2000-34.pdf" TargetMode="External"/><Relationship Id="rId17" Type="http://schemas.openxmlformats.org/officeDocument/2006/relationships/hyperlink" Target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 TargetMode="External"/><Relationship Id="rId25" Type="http://schemas.openxmlformats.org/officeDocument/2006/relationships/hyperlink" Target="https://www.sciencedirect.com/science/article/pii/S0043135408001280?via%3Dihub" TargetMode="External"/><Relationship Id="rId33" Type="http://schemas.openxmlformats.org/officeDocument/2006/relationships/hyperlink" Target="https://reader.elsevier.com/reader/sd/pii/S0043135410008171?token=91EDD9D9738A7ADCF68EB68507184BD330D3FC46119244862E5303E84090C8B6017595799A0B588428879ECF2B61B3CB" TargetMode="External"/><Relationship Id="rId38" Type="http://schemas.openxmlformats.org/officeDocument/2006/relationships/hyperlink" Target="https://pubs.acs.org/doi/pdf/10.1021/ie030229y" TargetMode="External"/><Relationship Id="rId46" Type="http://schemas.openxmlformats.org/officeDocument/2006/relationships/hyperlink" Target="https://www.sciencedirect.com/science/article/pii/S0043135412006690" TargetMode="External"/><Relationship Id="rId20" Type="http://schemas.openxmlformats.org/officeDocument/2006/relationships/hyperlink" Target="https://onlinelibrary.wiley.com/doi/full/10.1002/jctb.4542" TargetMode="External"/><Relationship Id="rId41" Type="http://schemas.openxmlformats.org/officeDocument/2006/relationships/hyperlink" Target="https://watermark.silverchair.com/1479.pdf?token=AQECAHi208BE49Ooan9kkhW_Ercy7Dm3ZL_9Cf3qfKAc485ysgAAAicwggIjBgkqhkiG9w0BBwagggIUMIICEAIBADCCAgkGCSqGSIb3DQEHATAeBglghkgBZQMEAS4wEQQMbubMYOalCLuA3i8TAgEQgIIB2rwuR36IeInTeQLZKOUbl6t96mJwWVtKpiI_f94zoIx_MG_XpU3zVvFSSofhyzk08mJ05_6ijryL6eKMlCW2ly2BDwVFbANxF8X5FhLu_Nqe_bR4zMmjz_jXkXhFYMmLZ56IgkdgSpfu1UKRWZu-hzaL4lAPfIPsQIFoVExh4utGuPiX6NGyxTy2jfBMX8fK4oPxEjnxlEn91sdrfDqg1CL8tSjGkqYqfoPpV3h3QiF-_oUu5MzLv0Ip6cC_aMovmdvwouYzLvvWVkATCuKHSJ2eL-Arbm2qJNTeNuxxvA4ma3a4wykRsZzZ1ohhO6RSQ-gWn78eJO4sr3KcEbg7BFWVNZ7u2smR5HbWIH5O3LfhK87jJPyaFAAf58CgAfkJAL15WGlwdLep_s6_Kovod4j7A2-WOfDM_PqgLXTxI_qgurALz-NVFJXXUUbcUFlXSZ-ZlYg1HiFbdnih1lix3vG5wfFUKgBzFU-4EdYjObB0pN1IDaElX-NA0KW-uR8bWk8GuZTpV-3r-M11d8L-YcdYWaJa_DK7hapsy_miDpeZjmlB6TaAl3G06b3sqkSZXPhDBtT5IPNXeBAaLRQahfqHJoyy1mTo-Bnju_SWbBz6K7QPiafnNkGrCw" TargetMode="External"/><Relationship Id="rId54" Type="http://schemas.openxmlformats.org/officeDocument/2006/relationships/hyperlink" Target="https://reader.elsevier.com/reader/sd/pii/S0043135410008171?token=91EDD9D9738A7ADCF68EB68507184BD330D3FC46119244862E5303E84090C8B6017595799A0B588428879ECF2B61B3CB" TargetMode="External"/><Relationship Id="rId1" Type="http://schemas.openxmlformats.org/officeDocument/2006/relationships/hyperlink" Target="https://reader.elsevier.com/reader/sd/pii/S1383586611006356?token=281201D0A4D32202ABD1B482F9F826034D16A6B2FDE3E2E98153A992DA80464ADFAB8D7088714161A242B1D7C214265C" TargetMode="External"/><Relationship Id="rId6" Type="http://schemas.openxmlformats.org/officeDocument/2006/relationships/hyperlink" Target="https://reader.elsevier.com/reader/sd/pii/S0043135412002734?token=016A219D73B71E2CAEF509125DA9B6DB244D72695E07A79A20F89C99458E7F67060CE032ACD6CBD82A1A3BA9DE89E28A" TargetMode="External"/><Relationship Id="rId15" Type="http://schemas.openxmlformats.org/officeDocument/2006/relationships/hyperlink" Target="http://www.ues.pku.edu.cn/szdw/hjy-2018.10/hjy-2018.10/download/WR-2000-34.pdf" TargetMode="External"/><Relationship Id="rId23" Type="http://schemas.openxmlformats.org/officeDocument/2006/relationships/hyperlink" Target="http://www.ues.pku.edu.cn/szdw/hjy-2018.10/hjy-2018.10/download/WR-2000-34.pdf" TargetMode="External"/><Relationship Id="rId28" Type="http://schemas.openxmlformats.org/officeDocument/2006/relationships/hyperlink" Target="https://pubs.acs.org/doi/pdf/10.1021/j100405a042" TargetMode="External"/><Relationship Id="rId36" Type="http://schemas.openxmlformats.org/officeDocument/2006/relationships/hyperlink" Target="https://www.sciencedirect.com/science/article/pii/004313549190155J" TargetMode="External"/><Relationship Id="rId49" Type="http://schemas.openxmlformats.org/officeDocument/2006/relationships/hyperlink" Target="https://www.sciencedirect.com/science/article/pii/S0048969719336848" TargetMode="External"/><Relationship Id="rId57" Type="http://schemas.openxmlformats.org/officeDocument/2006/relationships/vmlDrawing" Target="../drawings/vmlDrawing5.vml"/><Relationship Id="rId10" Type="http://schemas.openxmlformats.org/officeDocument/2006/relationships/hyperlink" Target="https://pubs.acs.org/doi/pdf/10.1021/es050054e?rand=jx7bjhuf" TargetMode="External"/><Relationship Id="rId31" Type="http://schemas.openxmlformats.org/officeDocument/2006/relationships/hyperlink" Target="https://reader.elsevier.com/reader/sd/pii/S004313541200735X?token=0AE5FF0C9B8B595635781FFC7183C8751B56F99FB15EF87BBBF567A0C4AE6806296BEF5C5ED1EEFB82B529FAF7D0019C" TargetMode="External"/><Relationship Id="rId44" Type="http://schemas.openxmlformats.org/officeDocument/2006/relationships/hyperlink" Target="https://www.sciencedirect.com/science/article/pii/S0043135415304462" TargetMode="External"/><Relationship Id="rId52" Type="http://schemas.openxmlformats.org/officeDocument/2006/relationships/hyperlink" Target="https://reader.elsevier.com/reader/sd/pii/S004313541200735X?token=0AE5FF0C9B8B595635781FFC7183C8751B56F99FB15EF87BBBF567A0C4AE6806296BEF5C5ED1EEFB82B529FAF7D0019C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pubchem.ncbi.nlm.nih.gov/source/Human%20Metabolome%20Database%20(HMDB)" TargetMode="External"/><Relationship Id="rId1" Type="http://schemas.openxmlformats.org/officeDocument/2006/relationships/hyperlink" Target="http://www2.epa.gov/tsca-screening-tool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2328" TargetMode="External"/><Relationship Id="rId299" Type="http://schemas.openxmlformats.org/officeDocument/2006/relationships/hyperlink" Target="https://www.worldofchemicals.com/chemicals/chemical-properties/244-tribromodiphenylether.html" TargetMode="External"/><Relationship Id="rId21" Type="http://schemas.openxmlformats.org/officeDocument/2006/relationships/hyperlink" Target="https://pubchem.ncbi.nlm.nih.gov/compound/2336" TargetMode="External"/><Relationship Id="rId63" Type="http://schemas.openxmlformats.org/officeDocument/2006/relationships/hyperlink" Target="https://pubchem.ncbi.nlm.nih.gov/compound/67542" TargetMode="External"/><Relationship Id="rId159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" TargetMode="External"/><Relationship Id="rId170" Type="http://schemas.openxmlformats.org/officeDocument/2006/relationships/hyperlink" Target="https://www.epa.gov/sites/production/files/2014-09/documents/chapter_4_dcpa_mono-_and_di-acid_degradates.pdf" TargetMode="External"/><Relationship Id="rId226" Type="http://schemas.openxmlformats.org/officeDocument/2006/relationships/hyperlink" Target="http://www.chemspider.com/Chemical-Structure.21170709.html?rid=45a8f4ef-7938-471a-aa7d-5c469b35e270" TargetMode="External"/><Relationship Id="rId268" Type="http://schemas.openxmlformats.org/officeDocument/2006/relationships/hyperlink" Target="http://www.chemspider.com/Chemical-Structure.392668.html?rid=049d4297-1413-4ac0-9250-2bda07057298&amp;page_num=0" TargetMode="External"/><Relationship Id="rId32" Type="http://schemas.openxmlformats.org/officeDocument/2006/relationships/hyperlink" Target="https://pubchem.ncbi.nlm.nih.gov/compound/3736" TargetMode="External"/><Relationship Id="rId74" Type="http://schemas.openxmlformats.org/officeDocument/2006/relationships/hyperlink" Target="https://pubchem.ncbi.nlm.nih.gov/compound/935" TargetMode="External"/><Relationship Id="rId128" Type="http://schemas.openxmlformats.org/officeDocument/2006/relationships/hyperlink" Target="https://pubchem.ncbi.nlm.nih.gov/compound/4115" TargetMode="External"/><Relationship Id="rId335" Type="http://schemas.openxmlformats.org/officeDocument/2006/relationships/hyperlink" Target="https://pubchem.ncbi.nlm.nih.gov/" TargetMode="External"/><Relationship Id="rId5" Type="http://schemas.openxmlformats.org/officeDocument/2006/relationships/hyperlink" Target="https://pubchem.ncbi.nlm.nih.gov/compound/177" TargetMode="External"/><Relationship Id="rId181" Type="http://schemas.openxmlformats.org/officeDocument/2006/relationships/hyperlink" Target="https://pubchem.ncbi.nlm.nih.gov/" TargetMode="External"/><Relationship Id="rId237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" TargetMode="External"/><Relationship Id="rId43" Type="http://schemas.openxmlformats.org/officeDocument/2006/relationships/hyperlink" Target="https://pubchem.ncbi.nlm.nih.gov/compound/51039" TargetMode="External"/><Relationship Id="rId139" Type="http://schemas.openxmlformats.org/officeDocument/2006/relationships/hyperlink" Target="https://pubchem.ncbi.nlm.nih.gov/compound/23932" TargetMode="External"/><Relationship Id="rId290" Type="http://schemas.openxmlformats.org/officeDocument/2006/relationships/hyperlink" Target="https://pubchem.ncbi.nlm.nih.gov/" TargetMode="External"/><Relationship Id="rId304" Type="http://schemas.openxmlformats.org/officeDocument/2006/relationships/hyperlink" Target="https://pubchem.ncbi.nlm.nih.gov/compound/5355863" TargetMode="External"/><Relationship Id="rId346" Type="http://schemas.openxmlformats.org/officeDocument/2006/relationships/hyperlink" Target="https://pubchem.ncbi.nlm.nih.gov/" TargetMode="External"/><Relationship Id="rId85" Type="http://schemas.openxmlformats.org/officeDocument/2006/relationships/hyperlink" Target="https://pubchem.ncbi.nlm.nih.gov/compound/2756" TargetMode="External"/><Relationship Id="rId150" Type="http://schemas.openxmlformats.org/officeDocument/2006/relationships/hyperlink" Target="https://pubchem.ncbi.nlm.nih.gov/" TargetMode="External"/><Relationship Id="rId192" Type="http://schemas.openxmlformats.org/officeDocument/2006/relationships/hyperlink" Target="https://pubchem.ncbi.nlm.nih.gov/compound/5870" TargetMode="External"/><Relationship Id="rId206" Type="http://schemas.openxmlformats.org/officeDocument/2006/relationships/hyperlink" Target="https://pubchem.ncbi.nlm.nih.gov/" TargetMode="External"/><Relationship Id="rId248" Type="http://schemas.openxmlformats.org/officeDocument/2006/relationships/hyperlink" Target="https://pubchem.ncbi.nlm.nih.gov/compound/91664" TargetMode="External"/><Relationship Id="rId12" Type="http://schemas.openxmlformats.org/officeDocument/2006/relationships/hyperlink" Target="https://pubchem.ncbi.nlm.nih.gov/compound/13591" TargetMode="External"/><Relationship Id="rId108" Type="http://schemas.openxmlformats.org/officeDocument/2006/relationships/hyperlink" Target="https://pubchem.ncbi.nlm.nih.gov/compound/3225" TargetMode="External"/><Relationship Id="rId315" Type="http://schemas.openxmlformats.org/officeDocument/2006/relationships/hyperlink" Target="http://www.chemspider.com/Chemical-Structure.27749.html?rid=e107e889-8513-4c17-94d9-51dbc27e3876" TargetMode="External"/><Relationship Id="rId54" Type="http://schemas.openxmlformats.org/officeDocument/2006/relationships/hyperlink" Target="http://www.chemspider.com/Chemical-Structure.16735890.html?rid=b6b617d7-6d10-4410-8efb-220b2c7dbdde" TargetMode="External"/><Relationship Id="rId96" Type="http://schemas.openxmlformats.org/officeDocument/2006/relationships/hyperlink" Target="https://pubchem.ncbi.nlm.nih.gov/compound/2256" TargetMode="External"/><Relationship Id="rId161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" TargetMode="External"/><Relationship Id="rId259" Type="http://schemas.openxmlformats.org/officeDocument/2006/relationships/hyperlink" Target="https://pubchem.ncbi.nlm.nih.gov/" TargetMode="External"/><Relationship Id="rId23" Type="http://schemas.openxmlformats.org/officeDocument/2006/relationships/hyperlink" Target="https://pubchem.ncbi.nlm.nih.gov/compound/5340" TargetMode="External"/><Relationship Id="rId119" Type="http://schemas.openxmlformats.org/officeDocument/2006/relationships/hyperlink" Target="https://pubchem.ncbi.nlm.nih.gov/compound/25429" TargetMode="External"/><Relationship Id="rId270" Type="http://schemas.openxmlformats.org/officeDocument/2006/relationships/hyperlink" Target="https://pubchem.ncbi.nlm.nih.gov/compound/3289" TargetMode="External"/><Relationship Id="rId326" Type="http://schemas.openxmlformats.org/officeDocument/2006/relationships/hyperlink" Target="https://pubchem.ncbi.nlm.nih.gov/" TargetMode="External"/><Relationship Id="rId65" Type="http://schemas.openxmlformats.org/officeDocument/2006/relationships/hyperlink" Target="http://www.chemspider.com/Chemical-Structure.68426.html?rid=7b90de81-6627-48f3-be3d-022c25206d63" TargetMode="External"/><Relationship Id="rId130" Type="http://schemas.openxmlformats.org/officeDocument/2006/relationships/hyperlink" Target="https://pubchem.ncbi.nlm.nih.gov/compound/39040" TargetMode="External"/><Relationship Id="rId172" Type="http://schemas.openxmlformats.org/officeDocument/2006/relationships/hyperlink" Target="https://pubchem.ncbi.nlm.nih.gov/compound/8490" TargetMode="External"/><Relationship Id="rId228" Type="http://schemas.openxmlformats.org/officeDocument/2006/relationships/hyperlink" Target="http://www.chemspider.com/Chemical-Structure.4932268.html?rid=46519c4a-5ec6-4144-ad36-af985f3d537f" TargetMode="External"/><Relationship Id="rId281" Type="http://schemas.openxmlformats.org/officeDocument/2006/relationships/hyperlink" Target="http://www.chemspider.com/Chemical-Structure.38067.html?rid=881a1876-843a-4067-8e70-78391d3245f7" TargetMode="External"/><Relationship Id="rId337" Type="http://schemas.openxmlformats.org/officeDocument/2006/relationships/hyperlink" Target="https://pubchem.ncbi.nlm.nih.gov/" TargetMode="External"/><Relationship Id="rId34" Type="http://schemas.openxmlformats.org/officeDocument/2006/relationships/hyperlink" Target="https://pubchem.ncbi.nlm.nih.gov/compound/4171" TargetMode="External"/><Relationship Id="rId76" Type="http://schemas.openxmlformats.org/officeDocument/2006/relationships/hyperlink" Target="https://pubchem.ncbi.nlm.nih.gov/compound/5359464" TargetMode="External"/><Relationship Id="rId141" Type="http://schemas.openxmlformats.org/officeDocument/2006/relationships/hyperlink" Target="https://pubchem.ncbi.nlm.nih.gov/compound/5360545" TargetMode="External"/><Relationship Id="rId7" Type="http://schemas.openxmlformats.org/officeDocument/2006/relationships/hyperlink" Target="https://pubchem.ncbi.nlm.nih.gov/compound/13542" TargetMode="External"/><Relationship Id="rId183" Type="http://schemas.openxmlformats.org/officeDocument/2006/relationships/hyperlink" Target="https://pubchem.ncbi.nlm.nih.gov/" TargetMode="External"/><Relationship Id="rId239" Type="http://schemas.openxmlformats.org/officeDocument/2006/relationships/hyperlink" Target="https://pubchem.ncbi.nlm.nih.gov/" TargetMode="External"/><Relationship Id="rId250" Type="http://schemas.openxmlformats.org/officeDocument/2006/relationships/hyperlink" Target="https://pubchem.ncbi.nlm.nih.gov/compound/39676" TargetMode="External"/><Relationship Id="rId292" Type="http://schemas.openxmlformats.org/officeDocument/2006/relationships/hyperlink" Target="https://pubchem.ncbi.nlm.nih.gov/compound/1_2_4-tribromo-5-_2_4-dibromophenoxy_benzene" TargetMode="External"/><Relationship Id="rId306" Type="http://schemas.openxmlformats.org/officeDocument/2006/relationships/hyperlink" Target="https://pubchem.ncbi.nlm.nih.gov/" TargetMode="External"/><Relationship Id="rId45" Type="http://schemas.openxmlformats.org/officeDocument/2006/relationships/hyperlink" Target="https://pubchem.ncbi.nlm.nih.gov/compound/38103" TargetMode="External"/><Relationship Id="rId87" Type="http://schemas.openxmlformats.org/officeDocument/2006/relationships/hyperlink" Target="https://pubchem.ncbi.nlm.nih.gov/compound/2707" TargetMode="External"/><Relationship Id="rId110" Type="http://schemas.openxmlformats.org/officeDocument/2006/relationships/hyperlink" Target="https://pubchem.ncbi.nlm.nih.gov/compound/7158" TargetMode="External"/><Relationship Id="rId348" Type="http://schemas.openxmlformats.org/officeDocument/2006/relationships/hyperlink" Target="https://pubchem.ncbi.nlm.nih.gov/" TargetMode="External"/><Relationship Id="rId152" Type="http://schemas.openxmlformats.org/officeDocument/2006/relationships/hyperlink" Target="https://pubchem.ncbi.nlm.nih.gov/compound/methanethiol" TargetMode="External"/><Relationship Id="rId194" Type="http://schemas.openxmlformats.org/officeDocument/2006/relationships/hyperlink" Target="https://pubchem.ncbi.nlm.nih.gov/compound/6915744" TargetMode="External"/><Relationship Id="rId208" Type="http://schemas.openxmlformats.org/officeDocument/2006/relationships/hyperlink" Target="https://pubchem.ncbi.nlm.nih.gov/" TargetMode="External"/><Relationship Id="rId261" Type="http://schemas.openxmlformats.org/officeDocument/2006/relationships/hyperlink" Target="https://pubchem.ncbi.nlm.nih.gov/" TargetMode="External"/><Relationship Id="rId14" Type="http://schemas.openxmlformats.org/officeDocument/2006/relationships/hyperlink" Target="https://pubchem.ncbi.nlm.nih.gov/compound/6623" TargetMode="External"/><Relationship Id="rId56" Type="http://schemas.openxmlformats.org/officeDocument/2006/relationships/hyperlink" Target="https://pubchem.ncbi.nlm.nih.gov/compound/4946" TargetMode="External"/><Relationship Id="rId317" Type="http://schemas.openxmlformats.org/officeDocument/2006/relationships/hyperlink" Target="https://pubchem.ncbi.nlm.nih.gov/compound/Chloridazon" TargetMode="External"/><Relationship Id="rId98" Type="http://schemas.openxmlformats.org/officeDocument/2006/relationships/hyperlink" Target="https://pubchem.ncbi.nlm.nih.gov/compound/969491" TargetMode="External"/><Relationship Id="rId121" Type="http://schemas.openxmlformats.org/officeDocument/2006/relationships/hyperlink" Target="https://pubchem.ncbi.nlm.nih.gov/compound/2730" TargetMode="External"/><Relationship Id="rId163" Type="http://schemas.openxmlformats.org/officeDocument/2006/relationships/hyperlink" Target="https://pubchem.ncbi.nlm.nih.gov/" TargetMode="External"/><Relationship Id="rId219" Type="http://schemas.openxmlformats.org/officeDocument/2006/relationships/hyperlink" Target="https://pubchem.ncbi.nlm.nih.gov/compound/4169" TargetMode="External"/><Relationship Id="rId230" Type="http://schemas.openxmlformats.org/officeDocument/2006/relationships/hyperlink" Target="https://pubchem.ncbi.nlm.nih.gov/compound/7847" TargetMode="External"/><Relationship Id="rId251" Type="http://schemas.openxmlformats.org/officeDocument/2006/relationships/hyperlink" Target="https://pubchem.ncbi.nlm.nih.gov/" TargetMode="External"/><Relationship Id="rId25" Type="http://schemas.openxmlformats.org/officeDocument/2006/relationships/hyperlink" Target="https://pubchem.ncbi.nlm.nih.gov/compound/2519" TargetMode="External"/><Relationship Id="rId46" Type="http://schemas.openxmlformats.org/officeDocument/2006/relationships/hyperlink" Target="https://pubchem.ncbi.nlm.nih.gov/compound/27447" TargetMode="External"/><Relationship Id="rId67" Type="http://schemas.openxmlformats.org/officeDocument/2006/relationships/hyperlink" Target="http://www.chemspider.com/Chemical-Structure.62984.html?rid=d4d65216-6b7b-424c-8ef9-9aa2263dd460" TargetMode="External"/><Relationship Id="rId272" Type="http://schemas.openxmlformats.org/officeDocument/2006/relationships/hyperlink" Target="https://pubchem.ncbi.nlm.nih.gov/compound/9502" TargetMode="External"/><Relationship Id="rId293" Type="http://schemas.openxmlformats.org/officeDocument/2006/relationships/hyperlink" Target="https://pubchem.ncbi.nlm.nih.gov/compound/2_4_5-Trichlorophenoxyacetic-acid" TargetMode="External"/><Relationship Id="rId307" Type="http://schemas.openxmlformats.org/officeDocument/2006/relationships/hyperlink" Target="https://pubchem.ncbi.nlm.nih.gov/compound/15629" TargetMode="External"/><Relationship Id="rId328" Type="http://schemas.openxmlformats.org/officeDocument/2006/relationships/hyperlink" Target="https://pubchem.ncbi.nlm.nih.gov/" TargetMode="External"/><Relationship Id="rId349" Type="http://schemas.openxmlformats.org/officeDocument/2006/relationships/hyperlink" Target="https://pubchem.ncbi.nlm.nih.gov/compound/6484" TargetMode="External"/><Relationship Id="rId88" Type="http://schemas.openxmlformats.org/officeDocument/2006/relationships/hyperlink" Target="https://pubchem.ncbi.nlm.nih.gov/compound/1486" TargetMode="External"/><Relationship Id="rId111" Type="http://schemas.openxmlformats.org/officeDocument/2006/relationships/hyperlink" Target="https://pubchem.ncbi.nlm.nih.gov/compound/3496" TargetMode="External"/><Relationship Id="rId132" Type="http://schemas.openxmlformats.org/officeDocument/2006/relationships/hyperlink" Target="https://pubchem.ncbi.nlm.nih.gov/compound/92389" TargetMode="External"/><Relationship Id="rId153" Type="http://schemas.openxmlformats.org/officeDocument/2006/relationships/hyperlink" Target="https://pubchem.ncbi.nlm.nih.gov/" TargetMode="External"/><Relationship Id="rId174" Type="http://schemas.openxmlformats.org/officeDocument/2006/relationships/hyperlink" Target="https://pubchem.ncbi.nlm.nih.gov/compound/7810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" TargetMode="External"/><Relationship Id="rId220" Type="http://schemas.openxmlformats.org/officeDocument/2006/relationships/hyperlink" Target="https://pubchem.ncbi.nlm.nih.gov/compound/16653" TargetMode="External"/><Relationship Id="rId241" Type="http://schemas.openxmlformats.org/officeDocument/2006/relationships/hyperlink" Target="https://pubchem.ncbi.nlm.nih.gov/" TargetMode="External"/><Relationship Id="rId15" Type="http://schemas.openxmlformats.org/officeDocument/2006/relationships/hyperlink" Target="https://pubchem.ncbi.nlm.nih.gov/compound/1752" TargetMode="External"/><Relationship Id="rId36" Type="http://schemas.openxmlformats.org/officeDocument/2006/relationships/hyperlink" Target="https://pubchem.ncbi.nlm.nih.gov/compound/65028" TargetMode="External"/><Relationship Id="rId57" Type="http://schemas.openxmlformats.org/officeDocument/2006/relationships/hyperlink" Target="https://pubchem.ncbi.nlm.nih.gov/compound/3001055" TargetMode="External"/><Relationship Id="rId262" Type="http://schemas.openxmlformats.org/officeDocument/2006/relationships/hyperlink" Target="https://pubchem.ncbi.nlm.nih.gov/compound/5371560" TargetMode="External"/><Relationship Id="rId283" Type="http://schemas.openxmlformats.org/officeDocument/2006/relationships/hyperlink" Target="https://pubchem.ncbi.nlm.nih.gov/compound/9601227" TargetMode="External"/><Relationship Id="rId318" Type="http://schemas.openxmlformats.org/officeDocument/2006/relationships/hyperlink" Target="https://pubchem.ncbi.nlm.nih.gov/" TargetMode="External"/><Relationship Id="rId339" Type="http://schemas.openxmlformats.org/officeDocument/2006/relationships/hyperlink" Target="https://chem.nlm.nih.gov/chemidplus/name/delta-hexachlorocyclohexane" TargetMode="External"/><Relationship Id="rId78" Type="http://schemas.openxmlformats.org/officeDocument/2006/relationships/hyperlink" Target="http://www.chemspider.com/Chemical-Structure.27642.html?rid=164ec1b4-eda9-4d5d-bb97-63c0506162a9&amp;page_num=0" TargetMode="External"/><Relationship Id="rId99" Type="http://schemas.openxmlformats.org/officeDocument/2006/relationships/hyperlink" Target="https://pubchem.ncbi.nlm.nih.gov/compound/3082" TargetMode="External"/><Relationship Id="rId101" Type="http://schemas.openxmlformats.org/officeDocument/2006/relationships/hyperlink" Target="https://pubchem.ncbi.nlm.nih.gov/compound/3048" TargetMode="External"/><Relationship Id="rId122" Type="http://schemas.openxmlformats.org/officeDocument/2006/relationships/hyperlink" Target="https://pubchem.ncbi.nlm.nih.gov/compound/15910" TargetMode="External"/><Relationship Id="rId143" Type="http://schemas.openxmlformats.org/officeDocument/2006/relationships/hyperlink" Target="https://pubchem.ncbi.nlm.nih.gov/" TargetMode="External"/><Relationship Id="rId164" Type="http://schemas.openxmlformats.org/officeDocument/2006/relationships/hyperlink" Target="https://pubchem.ncbi.nlm.nih.gov/compound/542762" TargetMode="External"/><Relationship Id="rId185" Type="http://schemas.openxmlformats.org/officeDocument/2006/relationships/hyperlink" Target="https://pubchem.ncbi.nlm.nih.gov/compound/5757" TargetMode="External"/><Relationship Id="rId350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compound/12130" TargetMode="External"/><Relationship Id="rId210" Type="http://schemas.openxmlformats.org/officeDocument/2006/relationships/hyperlink" Target="https://pubchem.ncbi.nlm.nih.gov/compound/2268" TargetMode="External"/><Relationship Id="rId26" Type="http://schemas.openxmlformats.org/officeDocument/2006/relationships/hyperlink" Target="https://pubchem.ncbi.nlm.nih.gov/compound/2554" TargetMode="External"/><Relationship Id="rId231" Type="http://schemas.openxmlformats.org/officeDocument/2006/relationships/hyperlink" Target="https://pubchem.ncbi.nlm.nih.gov/" TargetMode="External"/><Relationship Id="rId252" Type="http://schemas.openxmlformats.org/officeDocument/2006/relationships/hyperlink" Target="http://www.chemspider.com/Chemical-Structure.26024.html?rid=8a1c7369-19db-4a39-9482-63667ee4be55" TargetMode="External"/><Relationship Id="rId273" Type="http://schemas.openxmlformats.org/officeDocument/2006/relationships/hyperlink" Target="https://pubchem.ncbi.nlm.nih.gov/" TargetMode="External"/><Relationship Id="rId294" Type="http://schemas.openxmlformats.org/officeDocument/2006/relationships/hyperlink" Target="https://pubchem.ncbi.nlm.nih.gov/" TargetMode="External"/><Relationship Id="rId308" Type="http://schemas.openxmlformats.org/officeDocument/2006/relationships/hyperlink" Target="https://pubchem.ncbi.nlm.nih.gov/" TargetMode="External"/><Relationship Id="rId329" Type="http://schemas.openxmlformats.org/officeDocument/2006/relationships/hyperlink" Target="https://pubchem.ncbi.nlm.nih.gov/" TargetMode="External"/><Relationship Id="rId47" Type="http://schemas.openxmlformats.org/officeDocument/2006/relationships/hyperlink" Target="https://pubchem.ncbi.nlm.nih.gov/compound/54675777" TargetMode="External"/><Relationship Id="rId68" Type="http://schemas.openxmlformats.org/officeDocument/2006/relationships/hyperlink" Target="http://www.chemspider.com/Chemical-Structure.106865.html?rid=06136927-0b0a-4bf1-9726-71b473f7a30d&amp;page_num=0" TargetMode="External"/><Relationship Id="rId89" Type="http://schemas.openxmlformats.org/officeDocument/2006/relationships/hyperlink" Target="https://pubchem.ncbi.nlm.nih.gov/compound/7839" TargetMode="External"/><Relationship Id="rId112" Type="http://schemas.openxmlformats.org/officeDocument/2006/relationships/hyperlink" Target="https://pubchem.ncbi.nlm.nih.gov/compound/6478" TargetMode="External"/><Relationship Id="rId133" Type="http://schemas.openxmlformats.org/officeDocument/2006/relationships/hyperlink" Target="https://pubchem.ncbi.nlm.nih.gov/compound/5377784" TargetMode="External"/><Relationship Id="rId154" Type="http://schemas.openxmlformats.org/officeDocument/2006/relationships/hyperlink" Target="https://pubchem.ncbi.nlm.nih.gov/compound/9321" TargetMode="External"/><Relationship Id="rId175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chem.nlm.nih.gov/chemidplus/name/beta-hexachlorocyclohexane" TargetMode="External"/><Relationship Id="rId196" Type="http://schemas.openxmlformats.org/officeDocument/2006/relationships/hyperlink" Target="https://pubchem.ncbi.nlm.nih.gov/compound/5253" TargetMode="External"/><Relationship Id="rId200" Type="http://schemas.openxmlformats.org/officeDocument/2006/relationships/hyperlink" Target="https://pubchem.ncbi.nlm.nih.gov/compound/14994" TargetMode="External"/><Relationship Id="rId16" Type="http://schemas.openxmlformats.org/officeDocument/2006/relationships/hyperlink" Target="https://pubchem.ncbi.nlm.nih.gov/compound/71751161" TargetMode="External"/><Relationship Id="rId221" Type="http://schemas.openxmlformats.org/officeDocument/2006/relationships/hyperlink" Target="https://pubchem.ncbi.nlm.nih.gov/" TargetMode="External"/><Relationship Id="rId242" Type="http://schemas.openxmlformats.org/officeDocument/2006/relationships/hyperlink" Target="https://pubchem.ncbi.nlm.nih.gov/compound/91773" TargetMode="External"/><Relationship Id="rId263" Type="http://schemas.openxmlformats.org/officeDocument/2006/relationships/hyperlink" Target="https://pubchem.ncbi.nlm.nih.gov/" TargetMode="External"/><Relationship Id="rId284" Type="http://schemas.openxmlformats.org/officeDocument/2006/relationships/hyperlink" Target="https://pubchem.ncbi.nlm.nih.gov/compound/39327" TargetMode="External"/><Relationship Id="rId319" Type="http://schemas.openxmlformats.org/officeDocument/2006/relationships/hyperlink" Target="https://pubchem.ncbi.nlm.nih.gov/compound/Musk-xylene" TargetMode="External"/><Relationship Id="rId37" Type="http://schemas.openxmlformats.org/officeDocument/2006/relationships/hyperlink" Target="https://pubchem.ncbi.nlm.nih.gov/compound/5327" TargetMode="External"/><Relationship Id="rId58" Type="http://schemas.openxmlformats.org/officeDocument/2006/relationships/hyperlink" Target="https://pubchem.ncbi.nlm.nih.gov/compound/74483" TargetMode="External"/><Relationship Id="rId79" Type="http://schemas.openxmlformats.org/officeDocument/2006/relationships/hyperlink" Target="http://www.chemspider.com/Chemical-Structure.9237955.html?rid=4b0ba672-f539-458a-96e5-8bee1abfe687" TargetMode="External"/><Relationship Id="rId102" Type="http://schemas.openxmlformats.org/officeDocument/2006/relationships/hyperlink" Target="https://pubchem.ncbi.nlm.nih.gov/compound/3589" TargetMode="External"/><Relationship Id="rId123" Type="http://schemas.openxmlformats.org/officeDocument/2006/relationships/hyperlink" Target="https://pubchem.ncbi.nlm.nih.gov/compound/30773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compound/12309465" TargetMode="External"/><Relationship Id="rId90" Type="http://schemas.openxmlformats.org/officeDocument/2006/relationships/hyperlink" Target="https://pubchem.ncbi.nlm.nih.gov/compound/36679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" TargetMode="External"/><Relationship Id="rId351" Type="http://schemas.openxmlformats.org/officeDocument/2006/relationships/hyperlink" Target="https://pubchem.ncbi.nlm.nih.gov/compound/3053" TargetMode="Externa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://www.chemspider.com/Chemical-Structure.21170690.html?rid=2ee56c37-45d1-41f9-a801-b89211e7e04b" TargetMode="External"/><Relationship Id="rId253" Type="http://schemas.openxmlformats.org/officeDocument/2006/relationships/hyperlink" Target="https://pubchem.ncbi.nlm.nih.gov/" TargetMode="External"/><Relationship Id="rId274" Type="http://schemas.openxmlformats.org/officeDocument/2006/relationships/hyperlink" Target="https://pubchem.ncbi.nlm.nih.gov/compound/4096" TargetMode="External"/><Relationship Id="rId295" Type="http://schemas.openxmlformats.org/officeDocument/2006/relationships/hyperlink" Target="https://pubchem.ncbi.nlm.nih.gov/" TargetMode="External"/><Relationship Id="rId309" Type="http://schemas.openxmlformats.org/officeDocument/2006/relationships/hyperlink" Target="https://pubchem.ncbi.nlm.nih.gov/compound/Isodrin-_insecticide" TargetMode="External"/><Relationship Id="rId27" Type="http://schemas.openxmlformats.org/officeDocument/2006/relationships/hyperlink" Target="https://pubchem.ncbi.nlm.nih.gov/compound/84029" TargetMode="External"/><Relationship Id="rId48" Type="http://schemas.openxmlformats.org/officeDocument/2006/relationships/hyperlink" Target="https://pubchem.ncbi.nlm.nih.gov/compound/2764" TargetMode="External"/><Relationship Id="rId69" Type="http://schemas.openxmlformats.org/officeDocument/2006/relationships/hyperlink" Target="http://www.chemspider.com/Chemical-Structure.61139.html?rid=d49f2b49-82d1-4fd7-83f4-5af4522518d2" TargetMode="External"/><Relationship Id="rId113" Type="http://schemas.openxmlformats.org/officeDocument/2006/relationships/hyperlink" Target="https://pubchem.ncbi.nlm.nih.gov/compound/727" TargetMode="External"/><Relationship Id="rId134" Type="http://schemas.openxmlformats.org/officeDocument/2006/relationships/hyperlink" Target="https://pubchem.ncbi.nlm.nih.gov/compound/91590" TargetMode="External"/><Relationship Id="rId320" Type="http://schemas.openxmlformats.org/officeDocument/2006/relationships/hyperlink" Target="https://pubchem.ncbi.nlm.nih.gov/" TargetMode="External"/><Relationship Id="rId80" Type="http://schemas.openxmlformats.org/officeDocument/2006/relationships/hyperlink" Target="http://www.chemspider.com/Chemical-Structure.170734.html?rid=14302683-807b-473d-b98f-6d3646128504" TargetMode="External"/><Relationship Id="rId155" Type="http://schemas.openxmlformats.org/officeDocument/2006/relationships/hyperlink" Target="https://pubchem.ncbi.nlm.nih.gov/" TargetMode="External"/><Relationship Id="rId176" Type="http://schemas.openxmlformats.org/officeDocument/2006/relationships/hyperlink" Target="https://pubchem.ncbi.nlm.nih.gov/compound/15098" TargetMode="External"/><Relationship Id="rId197" Type="http://schemas.openxmlformats.org/officeDocument/2006/relationships/hyperlink" Target="http://www.chemspider.com/Chemical-Structure.97127.html?rid=5fdbab2c-8d0c-4700-9bbe-406c4f3e8d1f" TargetMode="External"/><Relationship Id="rId341" Type="http://schemas.openxmlformats.org/officeDocument/2006/relationships/hyperlink" Target="https://chem.nlm.nih.gov/chemidplus/rn/13457-18-6" TargetMode="External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pubchem.ncbi.nlm.nih.gov/compound/40326" TargetMode="External"/><Relationship Id="rId243" Type="http://schemas.openxmlformats.org/officeDocument/2006/relationships/hyperlink" Target="https://pubchem.ncbi.nlm.nih.gov/" TargetMode="External"/><Relationship Id="rId264" Type="http://schemas.openxmlformats.org/officeDocument/2006/relationships/hyperlink" Target="https://pubchem.ncbi.nlm.nih.gov/compound/41385" TargetMode="External"/><Relationship Id="rId285" Type="http://schemas.openxmlformats.org/officeDocument/2006/relationships/hyperlink" Target="https://pubchem.ncbi.nlm.nih.gov/" TargetMode="External"/><Relationship Id="rId17" Type="http://schemas.openxmlformats.org/officeDocument/2006/relationships/hyperlink" Target="https://pubchem.ncbi.nlm.nih.gov/compound/6618" TargetMode="External"/><Relationship Id="rId38" Type="http://schemas.openxmlformats.org/officeDocument/2006/relationships/hyperlink" Target="https://pubchem.ncbi.nlm.nih.gov/compound/5329" TargetMode="External"/><Relationship Id="rId59" Type="http://schemas.openxmlformats.org/officeDocument/2006/relationships/hyperlink" Target="https://pubchem.ncbi.nlm.nih.gov/compound/9554" TargetMode="External"/><Relationship Id="rId103" Type="http://schemas.openxmlformats.org/officeDocument/2006/relationships/hyperlink" Target="https://pubchem.ncbi.nlm.nih.gov/compound/13930" TargetMode="External"/><Relationship Id="rId124" Type="http://schemas.openxmlformats.org/officeDocument/2006/relationships/hyperlink" Target="https://pubchem.ncbi.nlm.nih.gov/compound/2912" TargetMode="External"/><Relationship Id="rId310" Type="http://schemas.openxmlformats.org/officeDocument/2006/relationships/hyperlink" Target="https://pubchem.ncbi.nlm.nih.gov/" TargetMode="External"/><Relationship Id="rId70" Type="http://schemas.openxmlformats.org/officeDocument/2006/relationships/hyperlink" Target="http://www.chemspider.com/Chemical-Structure.69649.html?rid=3535d185-9d11-48ab-977d-3dbebc298afe" TargetMode="External"/><Relationship Id="rId91" Type="http://schemas.openxmlformats.org/officeDocument/2006/relationships/hyperlink" Target="https://pubchem.ncbi.nlm.nih.gov/compound/5216" TargetMode="External"/><Relationship Id="rId145" Type="http://schemas.openxmlformats.org/officeDocument/2006/relationships/hyperlink" Target="https://pubchem.ncbi.nlm.nih.gov/" TargetMode="External"/><Relationship Id="rId166" Type="http://schemas.openxmlformats.org/officeDocument/2006/relationships/hyperlink" Target="https://pubchem.ncbi.nlm.nih.gov/compound/6576" TargetMode="External"/><Relationship Id="rId187" Type="http://schemas.openxmlformats.org/officeDocument/2006/relationships/hyperlink" Target="https://pubchem.ncbi.nlm.nih.gov/compound/6291" TargetMode="External"/><Relationship Id="rId331" Type="http://schemas.openxmlformats.org/officeDocument/2006/relationships/hyperlink" Target="https://pubchem.ncbi.nlm.nih.gov/" TargetMode="External"/><Relationship Id="rId352" Type="http://schemas.openxmlformats.org/officeDocument/2006/relationships/printerSettings" Target="../printerSettings/printerSettings6.bin"/><Relationship Id="rId1" Type="http://schemas.openxmlformats.org/officeDocument/2006/relationships/hyperlink" Target="https://pubchem.ncbi.nlm.nih.gov/compound/Heptanal" TargetMode="External"/><Relationship Id="rId212" Type="http://schemas.openxmlformats.org/officeDocument/2006/relationships/hyperlink" Target="https://pubchem.ncbi.nlm.nih.gov/compound/8606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compound/6115" TargetMode="External"/><Relationship Id="rId28" Type="http://schemas.openxmlformats.org/officeDocument/2006/relationships/hyperlink" Target="https://pubchem.ncbi.nlm.nih.gov/compound/3033" TargetMode="External"/><Relationship Id="rId49" Type="http://schemas.openxmlformats.org/officeDocument/2006/relationships/hyperlink" Target="https://pubchem.ncbi.nlm.nih.gov/compound/39186" TargetMode="External"/><Relationship Id="rId114" Type="http://schemas.openxmlformats.org/officeDocument/2006/relationships/hyperlink" Target="https://pubchem.ncbi.nlm.nih.gov/compound/9595287" TargetMode="External"/><Relationship Id="rId275" Type="http://schemas.openxmlformats.org/officeDocument/2006/relationships/hyperlink" Target="https://pubchem.ncbi.nlm.nih.gov/" TargetMode="External"/><Relationship Id="rId296" Type="http://schemas.openxmlformats.org/officeDocument/2006/relationships/hyperlink" Target="https://pubchem.ncbi.nlm.nih.gov/compound/2_2__4_4_-Tetrabromodiphenyl-ether" TargetMode="External"/><Relationship Id="rId300" Type="http://schemas.openxmlformats.org/officeDocument/2006/relationships/hyperlink" Target="https://pubchem.ncbi.nlm.nih.gov/" TargetMode="External"/><Relationship Id="rId60" Type="http://schemas.openxmlformats.org/officeDocument/2006/relationships/hyperlink" Target="https://pubchem.ncbi.nlm.nih.gov/compound/67734" TargetMode="External"/><Relationship Id="rId81" Type="http://schemas.openxmlformats.org/officeDocument/2006/relationships/hyperlink" Target="http://www.chemspider.com/Chemical-Structure.18513.html?rid=790893ce-8c87-40c5-9ed6-507af9cfb1d8" TargetMode="External"/><Relationship Id="rId135" Type="http://schemas.openxmlformats.org/officeDocument/2006/relationships/hyperlink" Target="https://pubchem.ncbi.nlm.nih.gov/compound/13450" TargetMode="External"/><Relationship Id="rId156" Type="http://schemas.openxmlformats.org/officeDocument/2006/relationships/hyperlink" Target="https://pubchem.ncbi.nlm.nih.gov/compound/7047" TargetMode="External"/><Relationship Id="rId177" Type="http://schemas.openxmlformats.org/officeDocument/2006/relationships/hyperlink" Target="https://pubchem.ncbi.nlm.nih.gov/" TargetMode="External"/><Relationship Id="rId198" Type="http://schemas.openxmlformats.org/officeDocument/2006/relationships/hyperlink" Target="http://www.chemspider.com/Chemical-Structure.193995.html?rid=2fe30bca-9d6e-45b4-8ba4-6288ee89b286" TargetMode="External"/><Relationship Id="rId321" Type="http://schemas.openxmlformats.org/officeDocument/2006/relationships/hyperlink" Target="https://pubchem.ncbi.nlm.nih.gov/compound/pentachlorobenzene" TargetMode="External"/><Relationship Id="rId342" Type="http://schemas.openxmlformats.org/officeDocument/2006/relationships/hyperlink" Target="https://pubchem.ncbi.nlm.nih.gov/" TargetMode="External"/><Relationship Id="rId202" Type="http://schemas.openxmlformats.org/officeDocument/2006/relationships/hyperlink" Target="https://pubchem.ncbi.nlm.nih.gov/compound/10800" TargetMode="External"/><Relationship Id="rId22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pubchem.ncbi.nlm.nih.gov/compound/34192" TargetMode="External"/><Relationship Id="rId18" Type="http://schemas.openxmlformats.org/officeDocument/2006/relationships/hyperlink" Target="http://www.chemspider.com/Chemical-Structure.13106.html?rid=2dccf2db-27e0-4fbb-afc2-462bb3d604e4" TargetMode="External"/><Relationship Id="rId39" Type="http://schemas.openxmlformats.org/officeDocument/2006/relationships/hyperlink" Target="https://pubchem.ncbi.nlm.nih.gov/compound/5578" TargetMode="External"/><Relationship Id="rId265" Type="http://schemas.openxmlformats.org/officeDocument/2006/relationships/hyperlink" Target="https://pubchem.ncbi.nlm.nih.gov/" TargetMode="External"/><Relationship Id="rId286" Type="http://schemas.openxmlformats.org/officeDocument/2006/relationships/hyperlink" Target="https://pubchem.ncbi.nlm.nih.gov/compound/5125" TargetMode="External"/><Relationship Id="rId50" Type="http://schemas.openxmlformats.org/officeDocument/2006/relationships/hyperlink" Target="https://pubchem.ncbi.nlm.nih.gov/compound/54671203" TargetMode="External"/><Relationship Id="rId104" Type="http://schemas.openxmlformats.org/officeDocument/2006/relationships/hyperlink" Target="https://pubchem.ncbi.nlm.nih.gov/compound/7204" TargetMode="External"/><Relationship Id="rId125" Type="http://schemas.openxmlformats.org/officeDocument/2006/relationships/hyperlink" Target="https://pubchem.ncbi.nlm.nih.gov/compound/8427" TargetMode="External"/><Relationship Id="rId146" Type="http://schemas.openxmlformats.org/officeDocument/2006/relationships/hyperlink" Target="https://pubchem.ncbi.nlm.nih.gov/compound/12232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" TargetMode="External"/><Relationship Id="rId311" Type="http://schemas.openxmlformats.org/officeDocument/2006/relationships/hyperlink" Target="http://www.chemspider.com/Chemical-Structure.27173.html?rid=d11fb255-f74a-4d34-8da6-527d8e129bf4" TargetMode="External"/><Relationship Id="rId332" Type="http://schemas.openxmlformats.org/officeDocument/2006/relationships/hyperlink" Target="https://pubchem.ncbi.nlm.nih.gov/compound/43234" TargetMode="External"/><Relationship Id="rId353" Type="http://schemas.openxmlformats.org/officeDocument/2006/relationships/vmlDrawing" Target="../drawings/vmlDrawing7.vml"/><Relationship Id="rId71" Type="http://schemas.openxmlformats.org/officeDocument/2006/relationships/hyperlink" Target="https://pubchem.ncbi.nlm.nih.gov/compound/445434" TargetMode="External"/><Relationship Id="rId92" Type="http://schemas.openxmlformats.org/officeDocument/2006/relationships/hyperlink" Target="https://pubchem.ncbi.nlm.nih.gov/compound/5569" TargetMode="External"/><Relationship Id="rId213" Type="http://schemas.openxmlformats.org/officeDocument/2006/relationships/hyperlink" Target="https://pubchem.ncbi.nlm.nih.gov/compound/3346" TargetMode="External"/><Relationship Id="rId234" Type="http://schemas.openxmlformats.org/officeDocument/2006/relationships/hyperlink" Target="http://www.chemspider.com/Chemical-Structure.4932268.html?rid=5077ddeb-fad0-48b0-af71-eb03688a1ff8" TargetMode="External"/><Relationship Id="rId2" Type="http://schemas.openxmlformats.org/officeDocument/2006/relationships/hyperlink" Target="https://pubchem.ncbi.nlm.nih.gov/compound/6884" TargetMode="External"/><Relationship Id="rId29" Type="http://schemas.openxmlformats.org/officeDocument/2006/relationships/hyperlink" Target="https://pubchem.ncbi.nlm.nih.gov/compound/12560" TargetMode="External"/><Relationship Id="rId255" Type="http://schemas.openxmlformats.org/officeDocument/2006/relationships/hyperlink" Target="https://pubchem.ncbi.nlm.nih.gov/" TargetMode="External"/><Relationship Id="rId276" Type="http://schemas.openxmlformats.org/officeDocument/2006/relationships/hyperlink" Target="http://www.chemspider.com/Chemical-Structure.4932269.html?rid=9fad3e73-d861-4d78-92be-bb13a356a88a" TargetMode="External"/><Relationship Id="rId297" Type="http://schemas.openxmlformats.org/officeDocument/2006/relationships/hyperlink" Target="https://pubchem.ncbi.nlm.nih.gov/" TargetMode="External"/><Relationship Id="rId40" Type="http://schemas.openxmlformats.org/officeDocument/2006/relationships/hyperlink" Target="https://pubchem.ncbi.nlm.nih.gov/compound/4687" TargetMode="External"/><Relationship Id="rId115" Type="http://schemas.openxmlformats.org/officeDocument/2006/relationships/hyperlink" Target="https://pubchem.ncbi.nlm.nih.gov/compound/15965" TargetMode="External"/><Relationship Id="rId136" Type="http://schemas.openxmlformats.org/officeDocument/2006/relationships/hyperlink" Target="http://www.chemspider.com/Chemical-Structure.5734.html?rid=d8217ac8-62df-4512-800e-b5fe808618d4" TargetMode="External"/><Relationship Id="rId157" Type="http://schemas.openxmlformats.org/officeDocument/2006/relationships/hyperlink" Target="https://pubchem.ncbi.nlm.nih.gov/" TargetMode="External"/><Relationship Id="rId178" Type="http://schemas.openxmlformats.org/officeDocument/2006/relationships/hyperlink" Target="https://pubchem.ncbi.nlm.nih.gov/compound/54675776" TargetMode="External"/><Relationship Id="rId301" Type="http://schemas.openxmlformats.org/officeDocument/2006/relationships/hyperlink" Target="https://pubchem.ncbi.nlm.nih.gov/compound/33360" TargetMode="External"/><Relationship Id="rId322" Type="http://schemas.openxmlformats.org/officeDocument/2006/relationships/hyperlink" Target="https://pubchem.ncbi.nlm.nih.gov/" TargetMode="External"/><Relationship Id="rId343" Type="http://schemas.openxmlformats.org/officeDocument/2006/relationships/hyperlink" Target="http://www.chemspider.com/Chemical-Structure.97278.html?rid=c4c0e7cb-eb67-41ac-bb9f-1cd4859a9749" TargetMode="External"/><Relationship Id="rId61" Type="http://schemas.openxmlformats.org/officeDocument/2006/relationships/hyperlink" Target="https://pubchem.ncbi.nlm.nih.gov/compound/9555" TargetMode="External"/><Relationship Id="rId82" Type="http://schemas.openxmlformats.org/officeDocument/2006/relationships/hyperlink" Target="https://pubchem.ncbi.nlm.nih.gov/compound/7641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19" Type="http://schemas.openxmlformats.org/officeDocument/2006/relationships/hyperlink" Target="https://pubchem.ncbi.nlm.nih.gov/compound/8449" TargetMode="External"/><Relationship Id="rId224" Type="http://schemas.openxmlformats.org/officeDocument/2006/relationships/hyperlink" Target="https://pubchem.ncbi.nlm.nih.gov/" TargetMode="External"/><Relationship Id="rId245" Type="http://schemas.openxmlformats.org/officeDocument/2006/relationships/hyperlink" Target="https://pubchem.ncbi.nlm.nih.gov/" TargetMode="External"/><Relationship Id="rId266" Type="http://schemas.openxmlformats.org/officeDocument/2006/relationships/hyperlink" Target="https://pubchem.ncbi.nlm.nih.gov/compound/12968" TargetMode="External"/><Relationship Id="rId287" Type="http://schemas.openxmlformats.org/officeDocument/2006/relationships/hyperlink" Target="https://pubchem.ncbi.nlm.nih.gov/" TargetMode="External"/><Relationship Id="rId30" Type="http://schemas.openxmlformats.org/officeDocument/2006/relationships/hyperlink" Target="https://pubchem.ncbi.nlm.nih.gov/compound/3672" TargetMode="External"/><Relationship Id="rId105" Type="http://schemas.openxmlformats.org/officeDocument/2006/relationships/hyperlink" Target="https://pubchem.ncbi.nlm.nih.gov/compound/7153" TargetMode="External"/><Relationship Id="rId126" Type="http://schemas.openxmlformats.org/officeDocument/2006/relationships/hyperlink" Target="https://pubchem.ncbi.nlm.nih.gov/compound/3039" TargetMode="External"/><Relationship Id="rId147" Type="http://schemas.openxmlformats.org/officeDocument/2006/relationships/hyperlink" Target="https://pubchem.ncbi.nlm.nih.gov/compound/7501" TargetMode="External"/><Relationship Id="rId168" Type="http://schemas.openxmlformats.org/officeDocument/2006/relationships/hyperlink" Target="https://pubchem.ncbi.nlm.nih.gov/" TargetMode="External"/><Relationship Id="rId312" Type="http://schemas.openxmlformats.org/officeDocument/2006/relationships/hyperlink" Target="https://pubchem.ncbi.nlm.nih.gov/" TargetMode="External"/><Relationship Id="rId333" Type="http://schemas.openxmlformats.org/officeDocument/2006/relationships/hyperlink" Target="https://pubchem.ncbi.nlm.nih.gov/" TargetMode="External"/><Relationship Id="rId354" Type="http://schemas.openxmlformats.org/officeDocument/2006/relationships/comments" Target="../comments7.xml"/><Relationship Id="rId51" Type="http://schemas.openxmlformats.org/officeDocument/2006/relationships/hyperlink" Target="https://pubchem.ncbi.nlm.nih.gov/compound/3334" TargetMode="External"/><Relationship Id="rId72" Type="http://schemas.openxmlformats.org/officeDocument/2006/relationships/hyperlink" Target="https://pubchem.ncbi.nlm.nih.gov/compound/3034748" TargetMode="External"/><Relationship Id="rId93" Type="http://schemas.openxmlformats.org/officeDocument/2006/relationships/hyperlink" Target="https://pubchem.ncbi.nlm.nih.gov/compound/2078" TargetMode="External"/><Relationship Id="rId189" Type="http://schemas.openxmlformats.org/officeDocument/2006/relationships/hyperlink" Target="https://pubchem.ncbi.nlm.nih.gov/compound/6230" TargetMode="External"/><Relationship Id="rId3" Type="http://schemas.openxmlformats.org/officeDocument/2006/relationships/hyperlink" Target="https://pubchem.ncbi.nlm.nih.gov/compound/527" TargetMode="External"/><Relationship Id="rId214" Type="http://schemas.openxmlformats.org/officeDocument/2006/relationships/hyperlink" Target="https://pubchem.ncbi.nlm.nih.gov/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pubchem.ncbi.nlm.nih.gov/compound/12932" TargetMode="External"/><Relationship Id="rId277" Type="http://schemas.openxmlformats.org/officeDocument/2006/relationships/hyperlink" Target="https://pubchem.ncbi.nlm.nih.gov/" TargetMode="External"/><Relationship Id="rId298" Type="http://schemas.openxmlformats.org/officeDocument/2006/relationships/hyperlink" Target="http://www.chemspider.com/Chemical-Structure.52084394.html?rid=05f89a5e-8c5b-4d35-88c9-0e54af028180" TargetMode="External"/><Relationship Id="rId116" Type="http://schemas.openxmlformats.org/officeDocument/2006/relationships/hyperlink" Target="https://pubchem.ncbi.nlm.nih.gov/compound/1489" TargetMode="External"/><Relationship Id="rId137" Type="http://schemas.openxmlformats.org/officeDocument/2006/relationships/hyperlink" Target="https://pubchem.ncbi.nlm.nih.gov/compound/8370" TargetMode="External"/><Relationship Id="rId158" Type="http://schemas.openxmlformats.org/officeDocument/2006/relationships/hyperlink" Target="https://pubchem.ncbi.nlm.nih.gov/compound/8189" TargetMode="External"/><Relationship Id="rId302" Type="http://schemas.openxmlformats.org/officeDocument/2006/relationships/hyperlink" Target="https://pubchem.ncbi.nlm.nih.gov/" TargetMode="External"/><Relationship Id="rId323" Type="http://schemas.openxmlformats.org/officeDocument/2006/relationships/hyperlink" Target="https://pubchem.ncbi.nlm.nih.gov/compound/p_p_-DDD" TargetMode="External"/><Relationship Id="rId344" Type="http://schemas.openxmlformats.org/officeDocument/2006/relationships/hyperlink" Target="https://pubchem.ncbi.nlm.nih.gov/" TargetMode="External"/><Relationship Id="rId20" Type="http://schemas.openxmlformats.org/officeDocument/2006/relationships/hyperlink" Target="https://pubchem.ncbi.nlm.nih.gov/compound/6914" TargetMode="External"/><Relationship Id="rId41" Type="http://schemas.openxmlformats.org/officeDocument/2006/relationships/hyperlink" Target="https://pubchem.ncbi.nlm.nih.gov/compound/1983" TargetMode="External"/><Relationship Id="rId62" Type="http://schemas.openxmlformats.org/officeDocument/2006/relationships/hyperlink" Target="https://pubchem.ncbi.nlm.nih.gov/compound/67818" TargetMode="External"/><Relationship Id="rId83" Type="http://schemas.openxmlformats.org/officeDocument/2006/relationships/hyperlink" Target="https://pubchem.ncbi.nlm.nih.gov/compound/8343" TargetMode="External"/><Relationship Id="rId179" Type="http://schemas.openxmlformats.org/officeDocument/2006/relationships/hyperlink" Target="https://pubchem.ncbi.nlm.nih.gov/" TargetMode="External"/><Relationship Id="rId190" Type="http://schemas.openxmlformats.org/officeDocument/2006/relationships/hyperlink" Target="https://pubchem.ncbi.nlm.nih.gov/" TargetMode="External"/><Relationship Id="rId204" Type="http://schemas.openxmlformats.org/officeDocument/2006/relationships/hyperlink" Target="https://pubchem.ncbi.nlm.nih.gov/compound/727" TargetMode="External"/><Relationship Id="rId225" Type="http://schemas.openxmlformats.org/officeDocument/2006/relationships/hyperlink" Target="https://pubchem.ncbi.nlm.nih.gov/compound/727" TargetMode="External"/><Relationship Id="rId246" Type="http://schemas.openxmlformats.org/officeDocument/2006/relationships/hyperlink" Target="https://pubchem.ncbi.nlm.nih.gov/" TargetMode="External"/><Relationship Id="rId267" Type="http://schemas.openxmlformats.org/officeDocument/2006/relationships/hyperlink" Target="https://pubchem.ncbi.nlm.nih.gov/" TargetMode="External"/><Relationship Id="rId288" Type="http://schemas.openxmlformats.org/officeDocument/2006/relationships/hyperlink" Target="https://pubchem.ncbi.nlm.nih.gov/compound/155166" TargetMode="External"/><Relationship Id="rId106" Type="http://schemas.openxmlformats.org/officeDocument/2006/relationships/hyperlink" Target="https://pubchem.ncbi.nlm.nih.gov/compound/2566" TargetMode="External"/><Relationship Id="rId127" Type="http://schemas.openxmlformats.org/officeDocument/2006/relationships/hyperlink" Target="https://pubchem.ncbi.nlm.nih.gov/compound/8268" TargetMode="External"/><Relationship Id="rId313" Type="http://schemas.openxmlformats.org/officeDocument/2006/relationships/hyperlink" Target="http://www.chemspider.com/Chemical-Structure.44885.html?rid=1d006f89-fbeb-4e9e-8d55-8e4e3ac96f5f" TargetMode="External"/><Relationship Id="rId10" Type="http://schemas.openxmlformats.org/officeDocument/2006/relationships/hyperlink" Target="https://pubchem.ncbi.nlm.nih.gov/compound/25418" TargetMode="External"/><Relationship Id="rId31" Type="http://schemas.openxmlformats.org/officeDocument/2006/relationships/hyperlink" Target="https://pubchem.ncbi.nlm.nih.gov/compound/65492" TargetMode="External"/><Relationship Id="rId52" Type="http://schemas.openxmlformats.org/officeDocument/2006/relationships/hyperlink" Target="http://www.chemspider.com/Chemical-Structure.102776.html?rid=39bcfd47-9ca9-4f24-b05c-6f035776effd&amp;page_num=0" TargetMode="External"/><Relationship Id="rId73" Type="http://schemas.openxmlformats.org/officeDocument/2006/relationships/hyperlink" Target="https://pubchem.ncbi.nlm.nih.gov/compound/14217092" TargetMode="External"/><Relationship Id="rId94" Type="http://schemas.openxmlformats.org/officeDocument/2006/relationships/hyperlink" Target="https://pubchem.ncbi.nlm.nih.gov/compound/9570071" TargetMode="External"/><Relationship Id="rId148" Type="http://schemas.openxmlformats.org/officeDocument/2006/relationships/hyperlink" Target="https://pubchem.ncbi.nlm.nih.gov/compound/1068" TargetMode="External"/><Relationship Id="rId169" Type="http://schemas.openxmlformats.org/officeDocument/2006/relationships/hyperlink" Target="https://pubchem.ncbi.nlm.nih.gov/compound/31222" TargetMode="External"/><Relationship Id="rId334" Type="http://schemas.openxmlformats.org/officeDocument/2006/relationships/hyperlink" Target="https://pubchem.ncbi.nlm.nih.gov/compound/5460467" TargetMode="External"/><Relationship Id="rId4" Type="http://schemas.openxmlformats.org/officeDocument/2006/relationships/hyperlink" Target="https://en.wikipedia.org/wiki/Dodecanal" TargetMode="External"/><Relationship Id="rId180" Type="http://schemas.openxmlformats.org/officeDocument/2006/relationships/hyperlink" Target="https://pubchem.ncbi.nlm.nih.gov/compound/5018304" TargetMode="External"/><Relationship Id="rId215" Type="http://schemas.openxmlformats.org/officeDocument/2006/relationships/hyperlink" Target="https://pubchem.ncbi.nlm.nih.gov/" TargetMode="External"/><Relationship Id="rId236" Type="http://schemas.openxmlformats.org/officeDocument/2006/relationships/hyperlink" Target="https://pubchem.ncbi.nlm.nih.gov/compound/1988" TargetMode="External"/><Relationship Id="rId257" Type="http://schemas.openxmlformats.org/officeDocument/2006/relationships/hyperlink" Target="https://pubchem.ncbi.nlm.nih.gov/" TargetMode="External"/><Relationship Id="rId278" Type="http://schemas.openxmlformats.org/officeDocument/2006/relationships/hyperlink" Target="http://www.chemspider.com/Chemical-Structure.21170688.html?rid=770fb35d-0323-4c19-a8e8-ff9a527da01e" TargetMode="External"/><Relationship Id="rId303" Type="http://schemas.openxmlformats.org/officeDocument/2006/relationships/hyperlink" Target="https://pubchem.ncbi.nlm.nih.gov/compound/91497" TargetMode="External"/><Relationship Id="rId42" Type="http://schemas.openxmlformats.org/officeDocument/2006/relationships/hyperlink" Target="https://pubchem.ncbi.nlm.nih.gov/compound/33613" TargetMode="External"/><Relationship Id="rId84" Type="http://schemas.openxmlformats.org/officeDocument/2006/relationships/hyperlink" Target="https://pubchem.ncbi.nlm.nih.gov/compound/14969" TargetMode="External"/><Relationship Id="rId138" Type="http://schemas.openxmlformats.org/officeDocument/2006/relationships/hyperlink" Target="https://pubchem.ncbi.nlm.nih.gov/compound/6049" TargetMode="External"/><Relationship Id="rId345" Type="http://schemas.openxmlformats.org/officeDocument/2006/relationships/hyperlink" Target="http://www.chemspider.com/Chemical-Structure.13278.html?rid=ea199026-dc3f-4f5b-80cf-77c5c585b9c9" TargetMode="External"/><Relationship Id="rId191" Type="http://schemas.openxmlformats.org/officeDocument/2006/relationships/hyperlink" Target="https://pubchem.ncbi.nlm.nih.gov/compound/5756" TargetMode="External"/><Relationship Id="rId205" Type="http://schemas.openxmlformats.org/officeDocument/2006/relationships/hyperlink" Target="https://pubchem.ncbi.nlm.nih.gov/compound/27375" TargetMode="External"/><Relationship Id="rId247" Type="http://schemas.openxmlformats.org/officeDocument/2006/relationships/hyperlink" Target="https://pubchem.ncbi.nlm.nih.gov/compound/39385" TargetMode="External"/><Relationship Id="rId107" Type="http://schemas.openxmlformats.org/officeDocument/2006/relationships/hyperlink" Target="https://pubchem.ncbi.nlm.nih.gov/compound/6418" TargetMode="External"/><Relationship Id="rId289" Type="http://schemas.openxmlformats.org/officeDocument/2006/relationships/hyperlink" Target="https://pubchem.ncbi.nlm.nih.gov/compound/15509898" TargetMode="External"/><Relationship Id="rId11" Type="http://schemas.openxmlformats.org/officeDocument/2006/relationships/hyperlink" Target="https://pubchem.ncbi.nlm.nih.gov/compound/6046" TargetMode="External"/><Relationship Id="rId53" Type="http://schemas.openxmlformats.org/officeDocument/2006/relationships/hyperlink" Target="https://pubchem.ncbi.nlm.nih.gov/compound/3000540" TargetMode="External"/><Relationship Id="rId149" Type="http://schemas.openxmlformats.org/officeDocument/2006/relationships/hyperlink" Target="https://pubchem.ncbi.nlm.nih.gov/compound/24667" TargetMode="External"/><Relationship Id="rId314" Type="http://schemas.openxmlformats.org/officeDocument/2006/relationships/hyperlink" Target="https://pubchem.ncbi.nlm.nih.gov/" TargetMode="External"/><Relationship Id="rId95" Type="http://schemas.openxmlformats.org/officeDocument/2006/relationships/hyperlink" Target="https://pubchem.ncbi.nlm.nih.gov/compound/12310947" TargetMode="External"/><Relationship Id="rId160" Type="http://schemas.openxmlformats.org/officeDocument/2006/relationships/hyperlink" Target="https://pubchem.ncbi.nlm.nih.gov/compound/6579" TargetMode="External"/><Relationship Id="rId216" Type="http://schemas.openxmlformats.org/officeDocument/2006/relationships/hyperlink" Target="https://pubchem.ncbi.nlm.nih.gov/compound/42586" TargetMode="External"/><Relationship Id="rId258" Type="http://schemas.openxmlformats.org/officeDocument/2006/relationships/hyperlink" Target="https://pubchem.ncbi.nlm.nih.gov/compound/135491728" TargetMode="External"/><Relationship Id="rId22" Type="http://schemas.openxmlformats.org/officeDocument/2006/relationships/hyperlink" Target="https://pubchem.ncbi.nlm.nih.gov/compound/2244" TargetMode="External"/><Relationship Id="rId64" Type="http://schemas.openxmlformats.org/officeDocument/2006/relationships/hyperlink" Target="https://pubchem.ncbi.nlm.nih.gov/compound/67821" TargetMode="External"/><Relationship Id="rId118" Type="http://schemas.openxmlformats.org/officeDocument/2006/relationships/hyperlink" Target="https://pubchem.ncbi.nlm.nih.gov/compound/39230" TargetMode="External"/><Relationship Id="rId325" Type="http://schemas.openxmlformats.org/officeDocument/2006/relationships/hyperlink" Target="http://www.chemspider.com/Chemical-Structure.215802.html?rid=14eca71a-a98d-4bf0-ac6f-1f837669285d&amp;page_num=0" TargetMode="External"/><Relationship Id="rId171" Type="http://schemas.openxmlformats.org/officeDocument/2006/relationships/hyperlink" Target="https://pubchem.ncbi.nlm.nih.gov/" TargetMode="External"/><Relationship Id="rId227" Type="http://schemas.openxmlformats.org/officeDocument/2006/relationships/hyperlink" Target="https://pubchem.ncbi.nlm.nih.gov/" TargetMode="External"/><Relationship Id="rId269" Type="http://schemas.openxmlformats.org/officeDocument/2006/relationships/hyperlink" Target="https://pubchem.ncbi.nlm.nih.gov/" TargetMode="External"/><Relationship Id="rId33" Type="http://schemas.openxmlformats.org/officeDocument/2006/relationships/hyperlink" Target="https://pubchem.ncbi.nlm.nih.gov/compound/4044" TargetMode="External"/><Relationship Id="rId129" Type="http://schemas.openxmlformats.org/officeDocument/2006/relationships/hyperlink" Target="https://pubchem.ncbi.nlm.nih.gov/compound/5284469" TargetMode="External"/><Relationship Id="rId280" Type="http://schemas.openxmlformats.org/officeDocument/2006/relationships/hyperlink" Target="https://pubchem.ncbi.nlm.nih.gov/" TargetMode="External"/><Relationship Id="rId336" Type="http://schemas.openxmlformats.org/officeDocument/2006/relationships/hyperlink" Target="https://pubchem.ncbi.nlm.nih.gov/compound/23990" TargetMode="External"/><Relationship Id="rId75" Type="http://schemas.openxmlformats.org/officeDocument/2006/relationships/hyperlink" Target="https://pubchem.ncbi.nlm.nih.gov/compound/23954" TargetMode="External"/><Relationship Id="rId140" Type="http://schemas.openxmlformats.org/officeDocument/2006/relationships/hyperlink" Target="https://pubchem.ncbi.nlm.nih.gov/compound/5355457" TargetMode="External"/><Relationship Id="rId182" Type="http://schemas.openxmlformats.org/officeDocument/2006/relationships/hyperlink" Target="https://pubchem.ncbi.nlm.nih.gov/compound/5991" TargetMode="External"/><Relationship Id="rId6" Type="http://schemas.openxmlformats.org/officeDocument/2006/relationships/hyperlink" Target="https://pubchem.ncbi.nlm.nih.gov/compound/6124" TargetMode="External"/><Relationship Id="rId238" Type="http://schemas.openxmlformats.org/officeDocument/2006/relationships/hyperlink" Target="https://pubchem.ncbi.nlm.nih.gov/compound/38779" TargetMode="External"/><Relationship Id="rId291" Type="http://schemas.openxmlformats.org/officeDocument/2006/relationships/hyperlink" Target="https://pubchem.ncbi.nlm.nih.gov/" TargetMode="External"/><Relationship Id="rId305" Type="http://schemas.openxmlformats.org/officeDocument/2006/relationships/hyperlink" Target="https://pubchem.ncbi.nlm.nih.gov/" TargetMode="External"/><Relationship Id="rId347" Type="http://schemas.openxmlformats.org/officeDocument/2006/relationships/hyperlink" Target="https://pubchem.ncbi.nlm.nih.gov/compound/2140" TargetMode="External"/><Relationship Id="rId44" Type="http://schemas.openxmlformats.org/officeDocument/2006/relationships/hyperlink" Target="https://pubchem.ncbi.nlm.nih.gov/compound/47965" TargetMode="External"/><Relationship Id="rId86" Type="http://schemas.openxmlformats.org/officeDocument/2006/relationships/hyperlink" Target="https://pubchem.ncbi.nlm.nih.gov/compound/78000" TargetMode="External"/><Relationship Id="rId151" Type="http://schemas.openxmlformats.org/officeDocument/2006/relationships/hyperlink" Target="https://pubchem.ncbi.nlm.nih.gov/" TargetMode="External"/><Relationship Id="rId193" Type="http://schemas.openxmlformats.org/officeDocument/2006/relationships/hyperlink" Target="https://pubchem.ncbi.nlm.nih.gov/" TargetMode="External"/><Relationship Id="rId207" Type="http://schemas.openxmlformats.org/officeDocument/2006/relationships/hyperlink" Target="https://pubchem.ncbi.nlm.nih.gov/compound/22206" TargetMode="External"/><Relationship Id="rId249" Type="http://schemas.openxmlformats.org/officeDocument/2006/relationships/hyperlink" Target="https://pubchem.ncbi.nlm.nih.gov/" TargetMode="External"/><Relationship Id="rId13" Type="http://schemas.openxmlformats.org/officeDocument/2006/relationships/hyperlink" Target="http://www.chemspider.com/Chemical-Structure.11265.html" TargetMode="External"/><Relationship Id="rId109" Type="http://schemas.openxmlformats.org/officeDocument/2006/relationships/hyperlink" Target="https://pubchem.ncbi.nlm.nih.gov/compound/7835" TargetMode="External"/><Relationship Id="rId260" Type="http://schemas.openxmlformats.org/officeDocument/2006/relationships/hyperlink" Target="https://pubchem.ncbi.nlm.nih.gov/compound/6629" TargetMode="External"/><Relationship Id="rId316" Type="http://schemas.openxmlformats.org/officeDocument/2006/relationships/hyperlink" Target="https://pubchem.ncbi.nlm.nih.gov/" TargetMode="External"/><Relationship Id="rId55" Type="http://schemas.openxmlformats.org/officeDocument/2006/relationships/hyperlink" Target="https://pubchem.ncbi.nlm.nih.gov/compound/51081" TargetMode="External"/><Relationship Id="rId97" Type="http://schemas.openxmlformats.org/officeDocument/2006/relationships/hyperlink" Target="https://pubchem.ncbi.nlm.nih.gov/compound/2730" TargetMode="External"/><Relationship Id="rId120" Type="http://schemas.openxmlformats.org/officeDocument/2006/relationships/hyperlink" Target="https://pubchem.ncbi.nlm.nih.gov/compound/5993" TargetMode="External"/><Relationship Id="rId162" Type="http://schemas.openxmlformats.org/officeDocument/2006/relationships/hyperlink" Target="https://pubchem.ncbi.nlm.nih.gov/compound/10567" TargetMode="External"/><Relationship Id="rId218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" TargetMode="External"/><Relationship Id="rId24" Type="http://schemas.openxmlformats.org/officeDocument/2006/relationships/hyperlink" Target="https://pubchem.ncbi.nlm.nih.gov/compound/2249" TargetMode="External"/><Relationship Id="rId66" Type="http://schemas.openxmlformats.org/officeDocument/2006/relationships/hyperlink" Target="https://pubchem.ncbi.nlm.nih.gov/compound/Perfluorobutanesulfonic-acid" TargetMode="External"/><Relationship Id="rId131" Type="http://schemas.openxmlformats.org/officeDocument/2006/relationships/hyperlink" Target="https://pubchem.ncbi.nlm.nih.gov/compound/15625" TargetMode="External"/><Relationship Id="rId327" Type="http://schemas.openxmlformats.org/officeDocument/2006/relationships/hyperlink" Target="http://www.chemspider.com/Chemical-Structure.12543.html?rid=64ceb39e-2a19-4885-96df-459b3decdf9f&amp;page_num=0" TargetMode="External"/><Relationship Id="rId173" Type="http://schemas.openxmlformats.org/officeDocument/2006/relationships/hyperlink" Target="https://pubchem.ncbi.nlm.nih.gov/" TargetMode="External"/><Relationship Id="rId229" Type="http://schemas.openxmlformats.org/officeDocument/2006/relationships/hyperlink" Target="https://pubchem.ncbi.nlm.nih.gov/" TargetMode="External"/><Relationship Id="rId240" Type="http://schemas.openxmlformats.org/officeDocument/2006/relationships/hyperlink" Target="https://pubchem.ncbi.nlm.nih.gov/compound/86102" TargetMode="External"/><Relationship Id="rId35" Type="http://schemas.openxmlformats.org/officeDocument/2006/relationships/hyperlink" Target="https://pubchem.ncbi.nlm.nih.gov/compound/156391" TargetMode="External"/><Relationship Id="rId77" Type="http://schemas.openxmlformats.org/officeDocument/2006/relationships/hyperlink" Target="http://www.chemspider.com/Chemical-Structure.109953.html?rid=37634cbe-e8c8-49ca-8412-9ca33695588c" TargetMode="External"/><Relationship Id="rId100" Type="http://schemas.openxmlformats.org/officeDocument/2006/relationships/hyperlink" Target="https://pubchem.ncbi.nlm.nih.gov/compound/6950" TargetMode="External"/><Relationship Id="rId282" Type="http://schemas.openxmlformats.org/officeDocument/2006/relationships/hyperlink" Target="https://pubchem.ncbi.nlm.nih.gov/" TargetMode="External"/><Relationship Id="rId338" Type="http://schemas.openxmlformats.org/officeDocument/2006/relationships/hyperlink" Target="https://pubchem.ncbi.nlm.nih.gov/compound/Chloridazon" TargetMode="External"/><Relationship Id="rId8" Type="http://schemas.openxmlformats.org/officeDocument/2006/relationships/hyperlink" Target="https://pubchem.ncbi.nlm.nih.gov/compound/5921" TargetMode="External"/><Relationship Id="rId142" Type="http://schemas.openxmlformats.org/officeDocument/2006/relationships/hyperlink" Target="http://www.chemspider.com/Chemical-Structure.9511.html?rid=5877fc34-cb55-4748-a88e-996ce6d3db63" TargetMode="External"/><Relationship Id="rId184" Type="http://schemas.openxmlformats.org/officeDocument/2006/relationships/hyperlink" Target="http://www.chemspider.com/Chemical-Structure.61840.html?rid=9ea9e278-c3d9-42c2-8ea2-ebdef28b049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49"/>
  <sheetViews>
    <sheetView tabSelected="1" topLeftCell="A79" zoomScale="115" zoomScaleNormal="115" workbookViewId="0">
      <pane xSplit="1" topLeftCell="N1" activePane="topRight" state="frozen"/>
      <selection activeCell="A16" sqref="A16"/>
      <selection pane="topRight" activeCell="R93" sqref="R93"/>
    </sheetView>
  </sheetViews>
  <sheetFormatPr defaultRowHeight="16.5"/>
  <cols>
    <col min="1" max="1" width="27.5" customWidth="1"/>
    <col min="2" max="2" width="13.875" customWidth="1"/>
    <col min="4" max="4" width="15.125" customWidth="1"/>
    <col min="5" max="5" width="15" customWidth="1"/>
    <col min="6" max="6" width="20.25" customWidth="1"/>
    <col min="7" max="7" width="7.25" customWidth="1"/>
    <col min="17" max="17" width="9.25" bestFit="1" customWidth="1"/>
    <col min="20" max="20" width="35.25" bestFit="1" customWidth="1"/>
    <col min="21" max="21" width="9.25" bestFit="1" customWidth="1"/>
    <col min="22" max="22" width="11.625" bestFit="1" customWidth="1"/>
    <col min="23" max="23" width="9.5" bestFit="1" customWidth="1"/>
    <col min="24" max="24" width="10.625" bestFit="1" customWidth="1"/>
    <col min="26" max="26" width="16" bestFit="1" customWidth="1"/>
    <col min="27" max="27" width="10.125" bestFit="1" customWidth="1"/>
    <col min="29" max="29" width="11.375" bestFit="1" customWidth="1"/>
    <col min="31" max="31" width="11.625" bestFit="1" customWidth="1"/>
    <col min="32" max="32" width="14.5" bestFit="1" customWidth="1"/>
  </cols>
  <sheetData>
    <row r="1" spans="1:33" ht="66">
      <c r="A1" s="93" t="s">
        <v>850</v>
      </c>
      <c r="B1" s="93" t="s">
        <v>830</v>
      </c>
      <c r="C1" s="93" t="s">
        <v>146</v>
      </c>
      <c r="D1" s="243" t="s">
        <v>143</v>
      </c>
      <c r="E1" s="243" t="s">
        <v>144</v>
      </c>
      <c r="F1" s="243" t="s">
        <v>2706</v>
      </c>
      <c r="G1" s="93" t="s">
        <v>148</v>
      </c>
      <c r="H1" s="93" t="s">
        <v>853</v>
      </c>
      <c r="I1" s="93" t="s">
        <v>852</v>
      </c>
      <c r="J1" s="93" t="s">
        <v>854</v>
      </c>
      <c r="K1" s="93" t="s">
        <v>856</v>
      </c>
      <c r="L1" s="93" t="s">
        <v>2690</v>
      </c>
      <c r="M1" s="93" t="s">
        <v>858</v>
      </c>
      <c r="N1" s="93" t="s">
        <v>860</v>
      </c>
      <c r="O1" s="93" t="s">
        <v>862</v>
      </c>
      <c r="P1" s="93" t="s">
        <v>2079</v>
      </c>
      <c r="Q1" s="93" t="s">
        <v>2292</v>
      </c>
      <c r="R1" s="93" t="s">
        <v>2621</v>
      </c>
      <c r="S1" s="93" t="s">
        <v>2293</v>
      </c>
      <c r="T1" s="93" t="s">
        <v>2313</v>
      </c>
      <c r="U1" s="93" t="s">
        <v>2622</v>
      </c>
      <c r="V1" s="93" t="s">
        <v>2294</v>
      </c>
      <c r="W1" s="93" t="s">
        <v>2295</v>
      </c>
      <c r="X1" s="93" t="s">
        <v>2296</v>
      </c>
      <c r="Y1" s="93" t="s">
        <v>2707</v>
      </c>
      <c r="Z1" s="93" t="s">
        <v>2298</v>
      </c>
      <c r="AA1" s="93" t="s">
        <v>2623</v>
      </c>
      <c r="AB1" s="93" t="s">
        <v>2297</v>
      </c>
      <c r="AC1" s="1" t="s">
        <v>2688</v>
      </c>
      <c r="AD1" s="1" t="s">
        <v>2081</v>
      </c>
      <c r="AE1" s="1" t="s">
        <v>2689</v>
      </c>
      <c r="AF1" s="1" t="s">
        <v>2694</v>
      </c>
      <c r="AG1" s="1" t="s">
        <v>2081</v>
      </c>
    </row>
    <row r="2" spans="1:33">
      <c r="A2" t="str">
        <f>VLOOKUP(B2,'Basic information'!$H$2:$I$51,2,FALSE)</f>
        <v>Perfluoroheptanoic acid (PFHpA)</v>
      </c>
      <c r="B2" t="s">
        <v>76</v>
      </c>
      <c r="C2">
        <v>1</v>
      </c>
      <c r="D2" t="s">
        <v>149</v>
      </c>
      <c r="E2" t="s">
        <v>149</v>
      </c>
      <c r="F2" t="s">
        <v>149</v>
      </c>
      <c r="G2" t="s">
        <v>150</v>
      </c>
      <c r="H2" t="str">
        <f>VLOOKUP(A2,'Physicochemical properties_50+a'!$B$2:$N$51,4,FALSE)</f>
        <v>C7HF13O2</v>
      </c>
      <c r="I2" t="str">
        <f>VLOOKUP(A2,'Physicochemical properties_50+a'!$B$2:$N$51,3,FALSE)</f>
        <v>375-85-9</v>
      </c>
      <c r="J2">
        <f>VLOOKUP(A2,'Physicochemical properties_50+a'!$B$2:$N$51,5,FALSE)</f>
        <v>364.06200000000001</v>
      </c>
      <c r="K2">
        <f>IF(VLOOKUP(A2,'Physicochemical properties_50+a'!$B$2:$N$51,6,FALSE)=0,"",VLOOKUP(A2,'Physicochemical properties_50+a'!$B$2:$N$51,6,FALSE))</f>
        <v>4.1500000000000004</v>
      </c>
      <c r="L2">
        <f>IF(VLOOKUP(A2,'Physicochemical properties_50+a'!$B$2:$N$51,8,FALSE)=0,"",VLOOKUP(A2,'Physicochemical properties_50+a'!$B$2:$N$51,8,FALSE))</f>
        <v>3.65E-3</v>
      </c>
      <c r="M2">
        <f>IF(VLOOKUP(A2,'Physicochemical properties_50+a'!$B$2:$N$51,10,FALSE)=0,"",VLOOKUP(A2,'Physicochemical properties_50+a'!$B$2:$N$51,10,FALSE))</f>
        <v>-2.29</v>
      </c>
      <c r="N2" t="str">
        <f>IF(VLOOKUP(A2,'Physicochemical properties_50+a'!$B$2:$N$51,11,FALSE)=0,"",VLOOKUP(A2,'Physicochemical properties_50+a'!$B$2:$N$51,11,FALSE))</f>
        <v/>
      </c>
      <c r="Q2" t="s">
        <v>2299</v>
      </c>
      <c r="S2" t="str">
        <f>IF(VLOOKUP(A2,'Rate constant_FAC_O3_UV254_50'!$A$2:$L$51,3,FALSE)=0,"",VLOOKUP(A2,'Rate constant_FAC_O3_UV254_50'!$A$2:$L$51,3,FALSE))</f>
        <v>유추</v>
      </c>
      <c r="T2" t="str">
        <f>IF(VLOOKUP(A2,'Rate constant_FAC_O3_UV254_50'!$A$2:$L$51,4,FALSE)=0,"",VLOOKUP(A2,'Rate constant_FAC_O3_UV254_50'!$A$2:$L$51,4,FALSE))</f>
        <v>not react</v>
      </c>
      <c r="V2" t="str">
        <f>IF(VLOOKUP(A2,'Rate constant_FAC_O3_UV254_50'!$A$2:$L$51,8,FALSE)=0,"",VLOOKUP(A2,'Rate constant_FAC_O3_UV254_50'!$A$2:$L$51,8,FALSE))</f>
        <v/>
      </c>
      <c r="W2" t="str">
        <f>IF(VLOOKUP(A2,'Rate constant_FAC_O3_UV254_50'!$A$2:$L$51,10,FALSE)=0,"",VLOOKUP(A2,'Rate constant_FAC_O3_UV254_50'!$A$2:$L$51,10,FALSE))</f>
        <v/>
      </c>
      <c r="X2" t="str">
        <f>IF(VLOOKUP(A2,'Rate constant_FAC_O3_UV254_50'!$A$2:$L$51,11,FALSE)=0,"",VLOOKUP(A2,'Rate constant_FAC_O3_UV254_50'!$A$2:$L$51,11,FALSE))</f>
        <v/>
      </c>
      <c r="Y2" t="str">
        <f>IF(VLOOKUP(A2,'Rate constant_FAC_O3_UV254_50'!$A$2:$L$51,12,FALSE)=0,"",VLOOKUP(A2,'Rate constant_FAC_O3_UV254_50'!$A$2:$L$51,12,FALSE))</f>
        <v/>
      </c>
      <c r="Z2" t="str">
        <f>IFERROR(IF(VLOOKUP(A2,'Rate constant_·OH_50'!$A$3:$G$52,3,FALSE)=0,"",VLOOKUP(A2,'Rate constant_·OH_50'!$A$3:$G$52,3,FALSE)),"")</f>
        <v>not react</v>
      </c>
      <c r="AA2" t="str">
        <f>IFERROR(IF(VLOOKUP(A2,'Rate constant_·OH_50'!$A$3:$G$52,6,FALSE)=0,"",VLOOKUP(A2,'Rate constant_·OH_50'!$A$3:$G$52,6,FALSE)),"")</f>
        <v/>
      </c>
      <c r="AB2" t="str">
        <f>IFERROR(IF(VLOOKUP(A2,'Rate constant_·OH_50'!$A$3:$G$52,7,FALSE)=0,"",VLOOKUP(A2,'Rate constant_·OH_50'!$A$3:$G$52,7,FALSE)),"")</f>
        <v>유추</v>
      </c>
      <c r="AC2" t="str">
        <f>IF(VLOOKUP(A2,'Rate constant_FAC_O3_UV254_50'!$A$2:$R$51,13,FALSE)=0,"",VLOOKUP(A2,'Rate constant_FAC_O3_UV254_50'!$A$2:$R$51,13,FALSE))</f>
        <v/>
      </c>
      <c r="AD2" t="str">
        <f>IF(VLOOKUP(A2,'Rate constant_FAC_O3_UV254_50'!$A$2:$R$51,14,FALSE)=0,"",VLOOKUP(A2,'Rate constant_FAC_O3_UV254_50'!$A$2:$R$51,14,FALSE))</f>
        <v/>
      </c>
      <c r="AE2" t="str">
        <f>IF(VLOOKUP(A2,'Rate constant_FAC_O3_UV254_50'!$A$2:$R$51,17,FALSE)=0,"",VLOOKUP(A2,'Rate constant_FAC_O3_UV254_50'!$A$2:$R$51,17,FALSE))</f>
        <v/>
      </c>
      <c r="AG2" t="str">
        <f>IF(VLOOKUP(A2,'Rate constant_FAC_O3_UV254_50'!$A$2:$R$51,18,FALSE)=0,"",VLOOKUP(A2,'Rate constant_FAC_O3_UV254_50'!$A$2:$R$51,18,FALSE))</f>
        <v/>
      </c>
    </row>
    <row r="3" spans="1:33">
      <c r="A3" t="str">
        <f>VLOOKUP(B3,'Basic information'!$H$2:$I$51,2,FALSE)</f>
        <v>Perfluorooctanoic acid(PFOA)</v>
      </c>
      <c r="B3" t="s">
        <v>78</v>
      </c>
      <c r="C3">
        <v>2</v>
      </c>
      <c r="D3" t="s">
        <v>149</v>
      </c>
      <c r="E3" t="s">
        <v>149</v>
      </c>
      <c r="F3" t="s">
        <v>149</v>
      </c>
      <c r="G3" t="s">
        <v>151</v>
      </c>
      <c r="H3" t="str">
        <f>VLOOKUP(A3,'Physicochemical properties_50+a'!$B$2:$N$51,4,FALSE)</f>
        <v>C8HF15O2</v>
      </c>
      <c r="I3" t="str">
        <f>VLOOKUP(A3,'Physicochemical properties_50+a'!$B$2:$N$51,3,FALSE)</f>
        <v>335-93-3</v>
      </c>
      <c r="J3">
        <f>VLOOKUP(A3,'Physicochemical properties_50+a'!$B$2:$N$51,5,FALSE)</f>
        <v>414.07</v>
      </c>
      <c r="K3">
        <f>IF(VLOOKUP(A3,'Physicochemical properties_50+a'!$B$2:$N$51,6,FALSE)=0,"",VLOOKUP(A3,'Physicochemical properties_50+a'!$B$2:$N$51,6,FALSE))</f>
        <v>4.8099999999999996</v>
      </c>
      <c r="L3">
        <f>IF(VLOOKUP(A3,'Physicochemical properties_50+a'!$B$2:$N$51,8,FALSE)=0,"",VLOOKUP(A3,'Physicochemical properties_50+a'!$B$2:$N$51,8,FALSE))</f>
        <v>3.3</v>
      </c>
      <c r="M3">
        <f>IF(VLOOKUP(A3,'Physicochemical properties_50+a'!$B$2:$N$51,10,FALSE)=0,"",VLOOKUP(A3,'Physicochemical properties_50+a'!$B$2:$N$51,10,FALSE))</f>
        <v>1.3</v>
      </c>
      <c r="N3" t="str">
        <f>IF(VLOOKUP(A3,'Physicochemical properties_50+a'!$B$2:$N$51,11,FALSE)=0,"",VLOOKUP(A3,'Physicochemical properties_50+a'!$B$2:$N$51,11,FALSE))</f>
        <v/>
      </c>
      <c r="Q3" t="s">
        <v>2299</v>
      </c>
      <c r="S3" t="str">
        <f>IF(VLOOKUP(A3,'Rate constant_FAC_O3_UV254_50'!$A$2:$L$51,3,FALSE)=0,"",VLOOKUP(A3,'Rate constant_FAC_O3_UV254_50'!$A$2:$L$51,3,FALSE))</f>
        <v>유추, https://pubs.acs.org/doi/pdf/10.1021/acs.estlett.8b00266</v>
      </c>
      <c r="T3" t="str">
        <f>IF(VLOOKUP(A3,'Rate constant_FAC_O3_UV254_50'!$A$2:$L$51,4,FALSE)=0,"",VLOOKUP(A3,'Rate constant_FAC_O3_UV254_50'!$A$2:$L$51,4,FALSE))</f>
        <v>not react</v>
      </c>
      <c r="V3" t="str">
        <f>IF(VLOOKUP(A3,'Rate constant_FAC_O3_UV254_50'!$A$2:$L$51,8,FALSE)=0,"",VLOOKUP(A3,'Rate constant_FAC_O3_UV254_50'!$A$2:$L$51,8,FALSE))</f>
        <v/>
      </c>
      <c r="W3" t="str">
        <f>IF(VLOOKUP(A3,'Rate constant_FAC_O3_UV254_50'!$A$2:$L$51,10,FALSE)=0,"",VLOOKUP(A3,'Rate constant_FAC_O3_UV254_50'!$A$2:$L$51,10,FALSE))</f>
        <v/>
      </c>
      <c r="X3" t="str">
        <f>IF(VLOOKUP(A3,'Rate constant_FAC_O3_UV254_50'!$A$2:$L$51,11,FALSE)=0,"",VLOOKUP(A3,'Rate constant_FAC_O3_UV254_50'!$A$2:$L$51,11,FALSE))</f>
        <v/>
      </c>
      <c r="Y3" t="str">
        <f>IF(VLOOKUP(A3,'Rate constant_FAC_O3_UV254_50'!$A$2:$L$51,12,FALSE)=0,"",VLOOKUP(A3,'Rate constant_FAC_O3_UV254_50'!$A$2:$L$51,12,FALSE))</f>
        <v/>
      </c>
      <c r="Z3" t="str">
        <f>IFERROR(IF(VLOOKUP(A3,'Rate constant_·OH_50'!$A$3:$G$52,3,FALSE)=0,"",VLOOKUP(A3,'Rate constant_·OH_50'!$A$3:$G$52,3,FALSE)),"")</f>
        <v>not react (&lt;1E5)</v>
      </c>
      <c r="AA3" t="str">
        <f>IFERROR(IF(VLOOKUP(A3,'Rate constant_·OH_50'!$A$3:$G$52,6,FALSE)=0,"",VLOOKUP(A3,'Rate constant_·OH_50'!$A$3:$G$52,6,FALSE)),"")</f>
        <v/>
      </c>
      <c r="AB3" t="str">
        <f>IFERROR(IF(VLOOKUP(A3,'Rate constant_·OH_50'!$A$3:$G$52,7,FALSE)=0,"",VLOOKUP(A3,'Rate constant_·OH_50'!$A$3:$G$52,7,FALSE)),"")</f>
        <v>Mitchell, S. M., Ahmad, M., Teel, A. L., &amp; Watts, R. J. (2013). Degradation of perfluorooctanoic acid by reactive species generated through catalyzed H2O2 propagation reactions. Environmental Science &amp; Technology Letters, 1(1), 117-121.</v>
      </c>
      <c r="AC3">
        <f>IF(VLOOKUP(A3,'Rate constant_FAC_O3_UV254_50'!$A$2:$R$51,13,FALSE)=0,"",VLOOKUP(A3,'Rate constant_FAC_O3_UV254_50'!$A$2:$R$51,13,FALSE))</f>
        <v>115</v>
      </c>
      <c r="AD3" t="str">
        <f>IF(VLOOKUP(A3,'Rate constant_FAC_O3_UV254_50'!$A$2:$R$51,14,FALSE)=0,"",VLOOKUP(A3,'Rate constant_FAC_O3_UV254_50'!$A$2:$R$51,14,FALSE))</f>
        <v/>
      </c>
      <c r="AE3">
        <f>IF(VLOOKUP(A3,'Rate constant_FAC_O3_UV254_50'!$A$2:$R$51,17,FALSE)=0,"",VLOOKUP(A3,'Rate constant_FAC_O3_UV254_50'!$A$2:$R$51,17,FALSE))</f>
        <v>1.2999999999999999E-5</v>
      </c>
      <c r="AG3" t="str">
        <f>IF(VLOOKUP(A3,'Rate constant_FAC_O3_UV254_50'!$A$2:$R$51,18,FALSE)=0,"",VLOOKUP(A3,'Rate constant_FAC_O3_UV254_50'!$A$2:$R$51,18,FALSE))</f>
        <v>Wols, B. A., &amp; Hofman-Caris, C. H. M. (2012). Review of photochemical reaction constants of organic micropollutants required for UV advanced oxidation processes in water. Water Research, 46(9), 2815–2827.</v>
      </c>
    </row>
    <row r="4" spans="1:33">
      <c r="A4" t="str">
        <f>VLOOKUP(B4,'Basic information'!$H$2:$I$51,2,FALSE)</f>
        <v>Perfluorooctanesulfonic acid(PFOS)</v>
      </c>
      <c r="B4" t="s">
        <v>79</v>
      </c>
      <c r="C4">
        <v>3</v>
      </c>
      <c r="D4" t="s">
        <v>149</v>
      </c>
      <c r="E4" t="s">
        <v>149</v>
      </c>
      <c r="F4" t="s">
        <v>149</v>
      </c>
      <c r="G4" t="s">
        <v>152</v>
      </c>
      <c r="H4" t="str">
        <f>VLOOKUP(A4,'Physicochemical properties_50+a'!$B$2:$N$51,4,FALSE)</f>
        <v>C8HF17O3S</v>
      </c>
      <c r="I4" t="str">
        <f>VLOOKUP(A4,'Physicochemical properties_50+a'!$B$2:$N$51,3,FALSE)</f>
        <v>1763-23-1</v>
      </c>
      <c r="J4">
        <f>VLOOKUP(A4,'Physicochemical properties_50+a'!$B$2:$N$51,5,FALSE)</f>
        <v>500.12599999999998</v>
      </c>
      <c r="K4">
        <f>IF(VLOOKUP(A4,'Physicochemical properties_50+a'!$B$2:$N$51,6,FALSE)=0,"",VLOOKUP(A4,'Physicochemical properties_50+a'!$B$2:$N$51,6,FALSE))</f>
        <v>4.49</v>
      </c>
      <c r="L4">
        <f>IF(VLOOKUP(A4,'Physicochemical properties_50+a'!$B$2:$N$51,8,FALSE)=0,"",VLOOKUP(A4,'Physicochemical properties_50+a'!$B$2:$N$51,8,FALSE))</f>
        <v>3.1999999999999999E-6</v>
      </c>
      <c r="M4" t="str">
        <f>IF(VLOOKUP(A4,'Physicochemical properties_50+a'!$B$2:$N$51,10,FALSE)=0,"",VLOOKUP(A4,'Physicochemical properties_50+a'!$B$2:$N$51,10,FALSE))</f>
        <v>&lt;1.0</v>
      </c>
      <c r="N4" t="str">
        <f>IF(VLOOKUP(A4,'Physicochemical properties_50+a'!$B$2:$N$51,11,FALSE)=0,"",VLOOKUP(A4,'Physicochemical properties_50+a'!$B$2:$N$51,11,FALSE))</f>
        <v/>
      </c>
      <c r="Q4" t="s">
        <v>2299</v>
      </c>
      <c r="S4" t="str">
        <f>IF(VLOOKUP(A4,'Rate constant_FAC_O3_UV254_50'!$A$2:$L$51,3,FALSE)=0,"",VLOOKUP(A4,'Rate constant_FAC_O3_UV254_50'!$A$2:$L$51,3,FALSE))</f>
        <v>유추</v>
      </c>
      <c r="T4" t="str">
        <f>IF(VLOOKUP(A4,'Rate constant_FAC_O3_UV254_50'!$A$2:$L$51,4,FALSE)=0,"",VLOOKUP(A4,'Rate constant_FAC_O3_UV254_50'!$A$2:$L$51,4,FALSE))</f>
        <v>not react</v>
      </c>
      <c r="V4" t="str">
        <f>IF(VLOOKUP(A4,'Rate constant_FAC_O3_UV254_50'!$A$2:$L$51,8,FALSE)=0,"",VLOOKUP(A4,'Rate constant_FAC_O3_UV254_50'!$A$2:$L$51,8,FALSE))</f>
        <v/>
      </c>
      <c r="W4" t="str">
        <f>IF(VLOOKUP(A4,'Rate constant_FAC_O3_UV254_50'!$A$2:$L$51,10,FALSE)=0,"",VLOOKUP(A4,'Rate constant_FAC_O3_UV254_50'!$A$2:$L$51,10,FALSE))</f>
        <v/>
      </c>
      <c r="X4" t="str">
        <f>IF(VLOOKUP(A4,'Rate constant_FAC_O3_UV254_50'!$A$2:$L$51,11,FALSE)=0,"",VLOOKUP(A4,'Rate constant_FAC_O3_UV254_50'!$A$2:$L$51,11,FALSE))</f>
        <v/>
      </c>
      <c r="Y4" t="str">
        <f>IF(VLOOKUP(A4,'Rate constant_FAC_O3_UV254_50'!$A$2:$L$51,12,FALSE)=0,"",VLOOKUP(A4,'Rate constant_FAC_O3_UV254_50'!$A$2:$L$51,12,FALSE))</f>
        <v/>
      </c>
      <c r="Z4" t="str">
        <f>IFERROR(IF(VLOOKUP(A4,'Rate constant_·OH_50'!$A$3:$G$52,3,FALSE)=0,"",VLOOKUP(A4,'Rate constant_·OH_50'!$A$3:$G$52,3,FALSE)),"")</f>
        <v>not react (&lt;1E4)</v>
      </c>
      <c r="AA4" t="str">
        <f>IFERROR(IF(VLOOKUP(A4,'Rate constant_·OH_50'!$A$3:$G$52,6,FALSE)=0,"",VLOOKUP(A4,'Rate constant_·OH_50'!$A$3:$G$52,6,FALSE)),"")</f>
        <v/>
      </c>
      <c r="AB4" t="str">
        <f>IFERROR(IF(VLOOKUP(A4,'Rate constant_·OH_50'!$A$3:$G$52,7,FALSE)=0,"",VLOOKUP(A4,'Rate constant_·OH_50'!$A$3:$G$52,7,FALSE)),"")</f>
        <v>Vecitis, C. D., Park, H., Cheng, J., Mader, B. T., &amp; Hoffmann, M. R. (2009). Treatment technologies for aqueous perfluorooctanesulfonate (PFOS) and perfluorooctanoate (PFOA). Frontiers of Environmental Science &amp; Engineering in China, 3(2), 129-151.</v>
      </c>
      <c r="AC4" t="str">
        <f>IF(VLOOKUP(A4,'Rate constant_FAC_O3_UV254_50'!$A$2:$R$51,13,FALSE)=0,"",VLOOKUP(A4,'Rate constant_FAC_O3_UV254_50'!$A$2:$R$51,13,FALSE))</f>
        <v/>
      </c>
      <c r="AD4" t="str">
        <f>IF(VLOOKUP(A4,'Rate constant_FAC_O3_UV254_50'!$A$2:$R$51,14,FALSE)=0,"",VLOOKUP(A4,'Rate constant_FAC_O3_UV254_50'!$A$2:$R$51,14,FALSE))</f>
        <v/>
      </c>
      <c r="AE4">
        <f>IF(VLOOKUP(A4,'Rate constant_FAC_O3_UV254_50'!$A$2:$R$51,17,FALSE)=0,"",VLOOKUP(A4,'Rate constant_FAC_O3_UV254_50'!$A$2:$R$51,17,FALSE))</f>
        <v>1.7E-5</v>
      </c>
      <c r="AG4" t="str">
        <f>IF(VLOOKUP(A4,'Rate constant_FAC_O3_UV254_50'!$A$2:$R$51,18,FALSE)=0,"",VLOOKUP(A4,'Rate constant_FAC_O3_UV254_50'!$A$2:$R$51,18,FALSE))</f>
        <v>Wols, B. A., &amp; Hofman-Caris, C. H. M. (2012). Review of photochemical reaction constants of organic micropollutants required for UV advanced oxidation processes in water. Water Research, 46(9), 2815–2827.</v>
      </c>
    </row>
    <row r="5" spans="1:33">
      <c r="A5" t="str">
        <f>VLOOKUP(B5,'Basic information'!$H$2:$I$51,2,FALSE)</f>
        <v>Perfluorodecanoic acid (PFDA)</v>
      </c>
      <c r="B5" t="s">
        <v>80</v>
      </c>
      <c r="C5">
        <v>4</v>
      </c>
      <c r="D5" t="s">
        <v>149</v>
      </c>
      <c r="E5" t="s">
        <v>149</v>
      </c>
      <c r="F5" t="s">
        <v>149</v>
      </c>
      <c r="G5" t="s">
        <v>153</v>
      </c>
      <c r="H5" t="str">
        <f>VLOOKUP(A5,'Physicochemical properties_50+a'!$B$2:$N$51,4,FALSE)</f>
        <v>C10HF19O2</v>
      </c>
      <c r="I5" t="str">
        <f>VLOOKUP(A5,'Physicochemical properties_50+a'!$B$2:$N$51,3,FALSE)</f>
        <v>335-76-2</v>
      </c>
      <c r="J5">
        <f>VLOOKUP(A5,'Physicochemical properties_50+a'!$B$2:$N$51,5,FALSE)</f>
        <v>514.08600000000001</v>
      </c>
      <c r="K5">
        <f>IF(VLOOKUP(A5,'Physicochemical properties_50+a'!$B$2:$N$51,6,FALSE)=0,"",VLOOKUP(A5,'Physicochemical properties_50+a'!$B$2:$N$51,6,FALSE))</f>
        <v>5.4</v>
      </c>
      <c r="L5" t="str">
        <f>IF(VLOOKUP(A5,'Physicochemical properties_50+a'!$B$2:$N$51,8,FALSE)=0,"",VLOOKUP(A5,'Physicochemical properties_50+a'!$B$2:$N$51,8,FALSE))</f>
        <v>practically insoluble</v>
      </c>
      <c r="M5" t="str">
        <f>IF(VLOOKUP(A5,'Physicochemical properties_50+a'!$B$2:$N$51,10,FALSE)=0,"",VLOOKUP(A5,'Physicochemical properties_50+a'!$B$2:$N$51,10,FALSE))</f>
        <v/>
      </c>
      <c r="N5" t="str">
        <f>IF(VLOOKUP(A5,'Physicochemical properties_50+a'!$B$2:$N$51,11,FALSE)=0,"",VLOOKUP(A5,'Physicochemical properties_50+a'!$B$2:$N$51,11,FALSE))</f>
        <v/>
      </c>
      <c r="Q5" t="s">
        <v>2299</v>
      </c>
      <c r="S5" t="str">
        <f>IF(VLOOKUP(A5,'Rate constant_FAC_O3_UV254_50'!$A$2:$L$51,3,FALSE)=0,"",VLOOKUP(A5,'Rate constant_FAC_O3_UV254_50'!$A$2:$L$51,3,FALSE))</f>
        <v>유추</v>
      </c>
      <c r="T5" t="str">
        <f>IF(VLOOKUP(A5,'Rate constant_FAC_O3_UV254_50'!$A$2:$L$51,4,FALSE)=0,"",VLOOKUP(A5,'Rate constant_FAC_O3_UV254_50'!$A$2:$L$51,4,FALSE))</f>
        <v>not react</v>
      </c>
      <c r="V5" t="str">
        <f>IF(VLOOKUP(A5,'Rate constant_FAC_O3_UV254_50'!$A$2:$L$51,8,FALSE)=0,"",VLOOKUP(A5,'Rate constant_FAC_O3_UV254_50'!$A$2:$L$51,8,FALSE))</f>
        <v/>
      </c>
      <c r="W5" t="str">
        <f>IF(VLOOKUP(A5,'Rate constant_FAC_O3_UV254_50'!$A$2:$L$51,10,FALSE)=0,"",VLOOKUP(A5,'Rate constant_FAC_O3_UV254_50'!$A$2:$L$51,10,FALSE))</f>
        <v/>
      </c>
      <c r="X5" t="str">
        <f>IF(VLOOKUP(A5,'Rate constant_FAC_O3_UV254_50'!$A$2:$L$51,11,FALSE)=0,"",VLOOKUP(A5,'Rate constant_FAC_O3_UV254_50'!$A$2:$L$51,11,FALSE))</f>
        <v/>
      </c>
      <c r="Y5" t="str">
        <f>IF(VLOOKUP(A5,'Rate constant_FAC_O3_UV254_50'!$A$2:$L$51,12,FALSE)=0,"",VLOOKUP(A5,'Rate constant_FAC_O3_UV254_50'!$A$2:$L$51,12,FALSE))</f>
        <v/>
      </c>
      <c r="Z5" t="str">
        <f>IFERROR(IF(VLOOKUP(A5,'Rate constant_·OH_50'!$A$3:$G$52,3,FALSE)=0,"",VLOOKUP(A5,'Rate constant_·OH_50'!$A$3:$G$52,3,FALSE)),"")</f>
        <v>not react</v>
      </c>
      <c r="AA5" t="str">
        <f>IFERROR(IF(VLOOKUP(A5,'Rate constant_·OH_50'!$A$3:$G$52,6,FALSE)=0,"",VLOOKUP(A5,'Rate constant_·OH_50'!$A$3:$G$52,6,FALSE)),"")</f>
        <v/>
      </c>
      <c r="AB5" t="str">
        <f>IFERROR(IF(VLOOKUP(A5,'Rate constant_·OH_50'!$A$3:$G$52,7,FALSE)=0,"",VLOOKUP(A5,'Rate constant_·OH_50'!$A$3:$G$52,7,FALSE)),"")</f>
        <v>유추</v>
      </c>
      <c r="AC5" t="str">
        <f>IF(VLOOKUP(A5,'Rate constant_FAC_O3_UV254_50'!$A$2:$R$51,13,FALSE)=0,"",VLOOKUP(A5,'Rate constant_FAC_O3_UV254_50'!$A$2:$R$51,13,FALSE))</f>
        <v/>
      </c>
      <c r="AD5" t="str">
        <f>IF(VLOOKUP(A5,'Rate constant_FAC_O3_UV254_50'!$A$2:$R$51,14,FALSE)=0,"",VLOOKUP(A5,'Rate constant_FAC_O3_UV254_50'!$A$2:$R$51,14,FALSE))</f>
        <v/>
      </c>
      <c r="AE5" t="str">
        <f>IF(VLOOKUP(A5,'Rate constant_FAC_O3_UV254_50'!$A$2:$R$51,17,FALSE)=0,"",VLOOKUP(A5,'Rate constant_FAC_O3_UV254_50'!$A$2:$R$51,17,FALSE))</f>
        <v/>
      </c>
      <c r="AG5" t="str">
        <f>IF(VLOOKUP(A5,'Rate constant_FAC_O3_UV254_50'!$A$2:$R$51,18,FALSE)=0,"",VLOOKUP(A5,'Rate constant_FAC_O3_UV254_50'!$A$2:$R$51,18,FALSE))</f>
        <v/>
      </c>
    </row>
    <row r="6" spans="1:33">
      <c r="A6" t="str">
        <f>VLOOKUP(B6,'Basic information'!$H$2:$I$51,2,FALSE)</f>
        <v>Perfluorohexanoic acid (PFHxA)</v>
      </c>
      <c r="B6" t="s">
        <v>81</v>
      </c>
      <c r="C6">
        <v>5</v>
      </c>
      <c r="D6" t="s">
        <v>149</v>
      </c>
      <c r="E6" t="s">
        <v>149</v>
      </c>
      <c r="F6" t="s">
        <v>149</v>
      </c>
      <c r="G6" t="s">
        <v>154</v>
      </c>
      <c r="H6" t="str">
        <f>VLOOKUP(A6,'Physicochemical properties_50+a'!$B$2:$N$51,4,FALSE)</f>
        <v>C6HF11O2</v>
      </c>
      <c r="I6" t="str">
        <f>VLOOKUP(A6,'Physicochemical properties_50+a'!$B$2:$N$51,3,FALSE)</f>
        <v>307-24-4</v>
      </c>
      <c r="J6">
        <f>VLOOKUP(A6,'Physicochemical properties_50+a'!$B$2:$N$51,5,FALSE)</f>
        <v>314.05399999999997</v>
      </c>
      <c r="K6">
        <f>IF(VLOOKUP(A6,'Physicochemical properties_50+a'!$B$2:$N$51,6,FALSE)=0,"",VLOOKUP(A6,'Physicochemical properties_50+a'!$B$2:$N$51,6,FALSE))</f>
        <v>3.48</v>
      </c>
      <c r="L6">
        <f>IF(VLOOKUP(A6,'Physicochemical properties_50+a'!$B$2:$N$51,8,FALSE)=0,"",VLOOKUP(A6,'Physicochemical properties_50+a'!$B$2:$N$51,8,FALSE))</f>
        <v>15.7</v>
      </c>
      <c r="M6">
        <f>IF(VLOOKUP(A6,'Physicochemical properties_50+a'!$B$2:$N$51,10,FALSE)=0,"",VLOOKUP(A6,'Physicochemical properties_50+a'!$B$2:$N$51,10,FALSE))</f>
        <v>-0.16</v>
      </c>
      <c r="N6" t="str">
        <f>IF(VLOOKUP(A6,'Physicochemical properties_50+a'!$B$2:$N$51,11,FALSE)=0,"",VLOOKUP(A6,'Physicochemical properties_50+a'!$B$2:$N$51,11,FALSE))</f>
        <v/>
      </c>
      <c r="Q6" t="s">
        <v>2299</v>
      </c>
      <c r="S6" t="str">
        <f>IF(VLOOKUP(A6,'Rate constant_FAC_O3_UV254_50'!$A$2:$L$51,3,FALSE)=0,"",VLOOKUP(A6,'Rate constant_FAC_O3_UV254_50'!$A$2:$L$51,3,FALSE))</f>
        <v>유추</v>
      </c>
      <c r="T6" t="str">
        <f>IF(VLOOKUP(A6,'Rate constant_FAC_O3_UV254_50'!$A$2:$L$51,4,FALSE)=0,"",VLOOKUP(A6,'Rate constant_FAC_O3_UV254_50'!$A$2:$L$51,4,FALSE))</f>
        <v>not react</v>
      </c>
      <c r="V6" t="str">
        <f>IF(VLOOKUP(A6,'Rate constant_FAC_O3_UV254_50'!$A$2:$L$51,8,FALSE)=0,"",VLOOKUP(A6,'Rate constant_FAC_O3_UV254_50'!$A$2:$L$51,8,FALSE))</f>
        <v/>
      </c>
      <c r="W6" t="str">
        <f>IF(VLOOKUP(A6,'Rate constant_FAC_O3_UV254_50'!$A$2:$L$51,10,FALSE)=0,"",VLOOKUP(A6,'Rate constant_FAC_O3_UV254_50'!$A$2:$L$51,10,FALSE))</f>
        <v/>
      </c>
      <c r="X6" t="str">
        <f>IF(VLOOKUP(A6,'Rate constant_FAC_O3_UV254_50'!$A$2:$L$51,11,FALSE)=0,"",VLOOKUP(A6,'Rate constant_FAC_O3_UV254_50'!$A$2:$L$51,11,FALSE))</f>
        <v/>
      </c>
      <c r="Y6" t="str">
        <f>IF(VLOOKUP(A6,'Rate constant_FAC_O3_UV254_50'!$A$2:$L$51,12,FALSE)=0,"",VLOOKUP(A6,'Rate constant_FAC_O3_UV254_50'!$A$2:$L$51,12,FALSE))</f>
        <v/>
      </c>
      <c r="Z6" t="str">
        <f>IFERROR(IF(VLOOKUP(A6,'Rate constant_·OH_50'!$A$3:$G$52,3,FALSE)=0,"",VLOOKUP(A6,'Rate constant_·OH_50'!$A$3:$G$52,3,FALSE)),"")</f>
        <v>not react</v>
      </c>
      <c r="AA6" t="str">
        <f>IFERROR(IF(VLOOKUP(A6,'Rate constant_·OH_50'!$A$3:$G$52,6,FALSE)=0,"",VLOOKUP(A6,'Rate constant_·OH_50'!$A$3:$G$52,6,FALSE)),"")</f>
        <v/>
      </c>
      <c r="AB6" t="str">
        <f>IFERROR(IF(VLOOKUP(A6,'Rate constant_·OH_50'!$A$3:$G$52,7,FALSE)=0,"",VLOOKUP(A6,'Rate constant_·OH_50'!$A$3:$G$52,7,FALSE)),"")</f>
        <v>유추</v>
      </c>
      <c r="AC6" t="str">
        <f>IF(VLOOKUP(A6,'Rate constant_FAC_O3_UV254_50'!$A$2:$R$51,13,FALSE)=0,"",VLOOKUP(A6,'Rate constant_FAC_O3_UV254_50'!$A$2:$R$51,13,FALSE))</f>
        <v/>
      </c>
      <c r="AD6" t="str">
        <f>IF(VLOOKUP(A6,'Rate constant_FAC_O3_UV254_50'!$A$2:$R$51,14,FALSE)=0,"",VLOOKUP(A6,'Rate constant_FAC_O3_UV254_50'!$A$2:$R$51,14,FALSE))</f>
        <v/>
      </c>
      <c r="AE6" t="str">
        <f>IF(VLOOKUP(A6,'Rate constant_FAC_O3_UV254_50'!$A$2:$R$51,17,FALSE)=0,"",VLOOKUP(A6,'Rate constant_FAC_O3_UV254_50'!$A$2:$R$51,17,FALSE))</f>
        <v/>
      </c>
      <c r="AG6" t="str">
        <f>IF(VLOOKUP(A6,'Rate constant_FAC_O3_UV254_50'!$A$2:$R$51,18,FALSE)=0,"",VLOOKUP(A6,'Rate constant_FAC_O3_UV254_50'!$A$2:$R$51,18,FALSE))</f>
        <v/>
      </c>
    </row>
    <row r="7" spans="1:33">
      <c r="A7" t="s">
        <v>2078</v>
      </c>
      <c r="B7" t="s">
        <v>82</v>
      </c>
      <c r="C7">
        <v>6</v>
      </c>
      <c r="D7" t="s">
        <v>149</v>
      </c>
      <c r="E7" t="s">
        <v>149</v>
      </c>
      <c r="F7" t="s">
        <v>149</v>
      </c>
      <c r="G7" t="s">
        <v>155</v>
      </c>
      <c r="H7" s="29" t="s">
        <v>890</v>
      </c>
      <c r="I7" t="str">
        <f>VLOOKUP(A7,'Physicochemical properties_50+a'!$B$2:$N$51,3,FALSE)</f>
        <v>375-73-5</v>
      </c>
      <c r="J7">
        <f>VLOOKUP(A7,'Physicochemical properties_50+a'!$B$2:$N$51,5,FALSE)</f>
        <v>300.10000000000002</v>
      </c>
      <c r="K7">
        <f>IF(VLOOKUP(A7,'Physicochemical properties_50+a'!$B$2:$N$51,6,FALSE)=0,"",VLOOKUP(A7,'Physicochemical properties_50+a'!$B$2:$N$51,6,FALSE))</f>
        <v>2.41</v>
      </c>
      <c r="L7">
        <f>IF(VLOOKUP(A7,'Physicochemical properties_50+a'!$B$2:$N$51,8,FALSE)=0,"",VLOOKUP(A7,'Physicochemical properties_50+a'!$B$2:$N$51,8,FALSE))</f>
        <v>107</v>
      </c>
      <c r="M7" t="str">
        <f>IF(VLOOKUP(A7,'Physicochemical properties_50+a'!$B$2:$N$51,10,FALSE)=0,"",VLOOKUP(A7,'Physicochemical properties_50+a'!$B$2:$N$51,10,FALSE))</f>
        <v/>
      </c>
      <c r="N7" t="str">
        <f>IF(VLOOKUP(A7,'Physicochemical properties_50+a'!$B$2:$N$51,11,FALSE)=0,"",VLOOKUP(A7,'Physicochemical properties_50+a'!$B$2:$N$51,11,FALSE))</f>
        <v/>
      </c>
      <c r="Q7" t="s">
        <v>2299</v>
      </c>
      <c r="S7" t="str">
        <f>IF(VLOOKUP(A7,'Rate constant_FAC_O3_UV254_50'!$A$2:$L$51,3,FALSE)=0,"",VLOOKUP(A7,'Rate constant_FAC_O3_UV254_50'!$A$2:$L$51,3,FALSE))</f>
        <v>유추</v>
      </c>
      <c r="T7" t="str">
        <f>IF(VLOOKUP(A7,'Rate constant_FAC_O3_UV254_50'!$A$2:$L$51,4,FALSE)=0,"",VLOOKUP(A7,'Rate constant_FAC_O3_UV254_50'!$A$2:$L$51,4,FALSE))</f>
        <v>not react</v>
      </c>
      <c r="V7" t="str">
        <f>IF(VLOOKUP(A7,'Rate constant_FAC_O3_UV254_50'!$A$2:$L$51,8,FALSE)=0,"",VLOOKUP(A7,'Rate constant_FAC_O3_UV254_50'!$A$2:$L$51,8,FALSE))</f>
        <v/>
      </c>
      <c r="W7" t="str">
        <f>IF(VLOOKUP(A7,'Rate constant_FAC_O3_UV254_50'!$A$2:$L$51,10,FALSE)=0,"",VLOOKUP(A7,'Rate constant_FAC_O3_UV254_50'!$A$2:$L$51,10,FALSE))</f>
        <v/>
      </c>
      <c r="X7" t="str">
        <f>IF(VLOOKUP(A7,'Rate constant_FAC_O3_UV254_50'!$A$2:$L$51,11,FALSE)=0,"",VLOOKUP(A7,'Rate constant_FAC_O3_UV254_50'!$A$2:$L$51,11,FALSE))</f>
        <v/>
      </c>
      <c r="Y7" t="str">
        <f>IF(VLOOKUP(A7,'Rate constant_FAC_O3_UV254_50'!$A$2:$L$51,12,FALSE)=0,"",VLOOKUP(A7,'Rate constant_FAC_O3_UV254_50'!$A$2:$L$51,12,FALSE))</f>
        <v/>
      </c>
      <c r="Z7" t="str">
        <f>IFERROR(IF(VLOOKUP(A7,'Rate constant_·OH_50'!$A$3:$G$52,3,FALSE)=0,"",VLOOKUP(A7,'Rate constant_·OH_50'!$A$3:$G$52,3,FALSE)),"")</f>
        <v>not react</v>
      </c>
      <c r="AA7" t="str">
        <f>IFERROR(IF(VLOOKUP(A7,'Rate constant_·OH_50'!$A$3:$G$52,6,FALSE)=0,"",VLOOKUP(A7,'Rate constant_·OH_50'!$A$3:$G$52,6,FALSE)),"")</f>
        <v/>
      </c>
      <c r="AB7" t="str">
        <f>IFERROR(IF(VLOOKUP(A7,'Rate constant_·OH_50'!$A$3:$G$52,7,FALSE)=0,"",VLOOKUP(A7,'Rate constant_·OH_50'!$A$3:$G$52,7,FALSE)),"")</f>
        <v>유추</v>
      </c>
      <c r="AC7" t="str">
        <f>IF(VLOOKUP(A7,'Rate constant_FAC_O3_UV254_50'!$A$2:$R$51,13,FALSE)=0,"",VLOOKUP(A7,'Rate constant_FAC_O3_UV254_50'!$A$2:$R$51,13,FALSE))</f>
        <v/>
      </c>
      <c r="AD7" t="str">
        <f>IF(VLOOKUP(A7,'Rate constant_FAC_O3_UV254_50'!$A$2:$R$51,14,FALSE)=0,"",VLOOKUP(A7,'Rate constant_FAC_O3_UV254_50'!$A$2:$R$51,14,FALSE))</f>
        <v/>
      </c>
      <c r="AE7" t="str">
        <f>IF(VLOOKUP(A7,'Rate constant_FAC_O3_UV254_50'!$A$2:$R$51,17,FALSE)=0,"",VLOOKUP(A7,'Rate constant_FAC_O3_UV254_50'!$A$2:$R$51,17,FALSE))</f>
        <v/>
      </c>
      <c r="AG7" t="str">
        <f>IF(VLOOKUP(A7,'Rate constant_FAC_O3_UV254_50'!$A$2:$R$51,18,FALSE)=0,"",VLOOKUP(A7,'Rate constant_FAC_O3_UV254_50'!$A$2:$R$51,18,FALSE))</f>
        <v/>
      </c>
    </row>
    <row r="8" spans="1:33">
      <c r="A8" t="str">
        <f>VLOOKUP(B8,'Basic information'!$H$2:$I$51,2,FALSE)</f>
        <v>Perfluorohexanesulfonic acid(PFHxS)</v>
      </c>
      <c r="B8" t="s">
        <v>83</v>
      </c>
      <c r="C8">
        <v>7</v>
      </c>
      <c r="D8" t="s">
        <v>149</v>
      </c>
      <c r="E8" t="s">
        <v>149</v>
      </c>
      <c r="F8" t="s">
        <v>149</v>
      </c>
      <c r="G8" t="s">
        <v>156</v>
      </c>
      <c r="H8" t="str">
        <f>VLOOKUP(A8,'Physicochemical properties_50+a'!$B$2:$N$51,4,FALSE)</f>
        <v>C6HF13O3S</v>
      </c>
      <c r="I8" t="str">
        <f>VLOOKUP(A8,'Physicochemical properties_50+a'!$B$2:$N$51,3,FALSE)</f>
        <v>355-46-4</v>
      </c>
      <c r="J8">
        <f>VLOOKUP(A8,'Physicochemical properties_50+a'!$B$2:$N$51,5,FALSE)</f>
        <v>400.11</v>
      </c>
      <c r="K8">
        <f>IF(VLOOKUP(A8,'Physicochemical properties_50+a'!$B$2:$N$51,6,FALSE)=0,"",VLOOKUP(A8,'Physicochemical properties_50+a'!$B$2:$N$51,6,FALSE))</f>
        <v>3.16</v>
      </c>
      <c r="L8">
        <f>IF(VLOOKUP(A8,'Physicochemical properties_50+a'!$B$2:$N$51,8,FALSE)=0,"",VLOOKUP(A8,'Physicochemical properties_50+a'!$B$2:$N$51,8,FALSE))</f>
        <v>6.1999999999999998E-3</v>
      </c>
      <c r="M8">
        <f>IF(VLOOKUP(A8,'Physicochemical properties_50+a'!$B$2:$N$51,10,FALSE)=0,"",VLOOKUP(A8,'Physicochemical properties_50+a'!$B$2:$N$51,10,FALSE))</f>
        <v>0.14000000000000001</v>
      </c>
      <c r="N8" t="str">
        <f>IF(VLOOKUP(A8,'Physicochemical properties_50+a'!$B$2:$N$51,11,FALSE)=0,"",VLOOKUP(A8,'Physicochemical properties_50+a'!$B$2:$N$51,11,FALSE))</f>
        <v/>
      </c>
      <c r="Q8" t="s">
        <v>2299</v>
      </c>
      <c r="S8" t="str">
        <f>IF(VLOOKUP(A8,'Rate constant_FAC_O3_UV254_50'!$A$2:$L$51,3,FALSE)=0,"",VLOOKUP(A8,'Rate constant_FAC_O3_UV254_50'!$A$2:$L$51,3,FALSE))</f>
        <v>유추</v>
      </c>
      <c r="T8" t="str">
        <f>IF(VLOOKUP(A8,'Rate constant_FAC_O3_UV254_50'!$A$2:$L$51,4,FALSE)=0,"",VLOOKUP(A8,'Rate constant_FAC_O3_UV254_50'!$A$2:$L$51,4,FALSE))</f>
        <v>not react</v>
      </c>
      <c r="V8" t="str">
        <f>IF(VLOOKUP(A8,'Rate constant_FAC_O3_UV254_50'!$A$2:$L$51,8,FALSE)=0,"",VLOOKUP(A8,'Rate constant_FAC_O3_UV254_50'!$A$2:$L$51,8,FALSE))</f>
        <v/>
      </c>
      <c r="W8" t="str">
        <f>IF(VLOOKUP(A8,'Rate constant_FAC_O3_UV254_50'!$A$2:$L$51,10,FALSE)=0,"",VLOOKUP(A8,'Rate constant_FAC_O3_UV254_50'!$A$2:$L$51,10,FALSE))</f>
        <v/>
      </c>
      <c r="X8" t="str">
        <f>IF(VLOOKUP(A8,'Rate constant_FAC_O3_UV254_50'!$A$2:$L$51,11,FALSE)=0,"",VLOOKUP(A8,'Rate constant_FAC_O3_UV254_50'!$A$2:$L$51,11,FALSE))</f>
        <v/>
      </c>
      <c r="Y8" t="str">
        <f>IF(VLOOKUP(A8,'Rate constant_FAC_O3_UV254_50'!$A$2:$L$51,12,FALSE)=0,"",VLOOKUP(A8,'Rate constant_FAC_O3_UV254_50'!$A$2:$L$51,12,FALSE))</f>
        <v/>
      </c>
      <c r="Z8" t="str">
        <f>IFERROR(IF(VLOOKUP(A8,'Rate constant_·OH_50'!$A$3:$G$52,3,FALSE)=0,"",VLOOKUP(A8,'Rate constant_·OH_50'!$A$3:$G$52,3,FALSE)),"")</f>
        <v>not react</v>
      </c>
      <c r="AA8" t="str">
        <f>IFERROR(IF(VLOOKUP(A8,'Rate constant_·OH_50'!$A$3:$G$52,6,FALSE)=0,"",VLOOKUP(A8,'Rate constant_·OH_50'!$A$3:$G$52,6,FALSE)),"")</f>
        <v/>
      </c>
      <c r="AB8" t="str">
        <f>IFERROR(IF(VLOOKUP(A8,'Rate constant_·OH_50'!$A$3:$G$52,7,FALSE)=0,"",VLOOKUP(A8,'Rate constant_·OH_50'!$A$3:$G$52,7,FALSE)),"")</f>
        <v>유추</v>
      </c>
      <c r="AC8" t="str">
        <f>IF(VLOOKUP(A8,'Rate constant_FAC_O3_UV254_50'!$A$2:$R$51,13,FALSE)=0,"",VLOOKUP(A8,'Rate constant_FAC_O3_UV254_50'!$A$2:$R$51,13,FALSE))</f>
        <v/>
      </c>
      <c r="AD8" t="str">
        <f>IF(VLOOKUP(A8,'Rate constant_FAC_O3_UV254_50'!$A$2:$R$51,14,FALSE)=0,"",VLOOKUP(A8,'Rate constant_FAC_O3_UV254_50'!$A$2:$R$51,14,FALSE))</f>
        <v/>
      </c>
      <c r="AE8" t="str">
        <f>IF(VLOOKUP(A8,'Rate constant_FAC_O3_UV254_50'!$A$2:$R$51,17,FALSE)=0,"",VLOOKUP(A8,'Rate constant_FAC_O3_UV254_50'!$A$2:$R$51,17,FALSE))</f>
        <v/>
      </c>
      <c r="AG8" t="str">
        <f>IF(VLOOKUP(A8,'Rate constant_FAC_O3_UV254_50'!$A$2:$R$51,18,FALSE)=0,"",VLOOKUP(A8,'Rate constant_FAC_O3_UV254_50'!$A$2:$R$51,18,FALSE))</f>
        <v/>
      </c>
    </row>
    <row r="9" spans="1:33">
      <c r="A9" t="s">
        <v>2300</v>
      </c>
      <c r="B9" t="s">
        <v>84</v>
      </c>
      <c r="C9">
        <v>8</v>
      </c>
      <c r="D9" t="s">
        <v>149</v>
      </c>
      <c r="E9" t="s">
        <v>149</v>
      </c>
      <c r="F9" t="s">
        <v>149</v>
      </c>
      <c r="G9" t="s">
        <v>157</v>
      </c>
      <c r="H9" t="str">
        <f>VLOOKUP(A9,'Physicochemical properties_50+a'!$B$2:$N$51,4,FALSE)</f>
        <v>C5HF9O2</v>
      </c>
      <c r="I9" t="str">
        <f>VLOOKUP(A9,'Physicochemical properties_50+a'!$B$2:$N$51,3,FALSE)</f>
        <v>2706-90-3</v>
      </c>
      <c r="J9">
        <f>VLOOKUP(A9,'Physicochemical properties_50+a'!$B$2:$N$51,5,FALSE)</f>
        <v>264.05</v>
      </c>
      <c r="K9">
        <f>IF(VLOOKUP(A9,'Physicochemical properties_50+a'!$B$2:$N$51,6,FALSE)=0,"",VLOOKUP(A9,'Physicochemical properties_50+a'!$B$2:$N$51,6,FALSE))</f>
        <v>2.1</v>
      </c>
      <c r="L9">
        <f>IF(VLOOKUP(A9,'Physicochemical properties_50+a'!$B$2:$N$51,8,FALSE)=0,"",VLOOKUP(A9,'Physicochemical properties_50+a'!$B$2:$N$51,8,FALSE))</f>
        <v>3.65E-3</v>
      </c>
      <c r="M9" t="str">
        <f>IF(VLOOKUP(A9,'Physicochemical properties_50+a'!$B$2:$N$51,10,FALSE)=0,"",VLOOKUP(A9,'Physicochemical properties_50+a'!$B$2:$N$51,10,FALSE))</f>
        <v/>
      </c>
      <c r="N9" t="str">
        <f>IF(VLOOKUP(A9,'Physicochemical properties_50+a'!$B$2:$N$51,11,FALSE)=0,"",VLOOKUP(A9,'Physicochemical properties_50+a'!$B$2:$N$51,11,FALSE))</f>
        <v/>
      </c>
      <c r="Q9" t="s">
        <v>2299</v>
      </c>
      <c r="S9" t="str">
        <f>IF(VLOOKUP(A9,'Rate constant_FAC_O3_UV254_50'!$A$2:$L$51,3,FALSE)=0,"",VLOOKUP(A9,'Rate constant_FAC_O3_UV254_50'!$A$2:$L$51,3,FALSE))</f>
        <v>유추</v>
      </c>
      <c r="T9" t="str">
        <f>IF(VLOOKUP(A9,'Rate constant_FAC_O3_UV254_50'!$A$2:$L$51,4,FALSE)=0,"",VLOOKUP(A9,'Rate constant_FAC_O3_UV254_50'!$A$2:$L$51,4,FALSE))</f>
        <v>not react</v>
      </c>
      <c r="V9" t="str">
        <f>IF(VLOOKUP(A9,'Rate constant_FAC_O3_UV254_50'!$A$2:$L$51,8,FALSE)=0,"",VLOOKUP(A9,'Rate constant_FAC_O3_UV254_50'!$A$2:$L$51,8,FALSE))</f>
        <v/>
      </c>
      <c r="W9" t="str">
        <f>IF(VLOOKUP(A9,'Rate constant_FAC_O3_UV254_50'!$A$2:$L$51,10,FALSE)=0,"",VLOOKUP(A9,'Rate constant_FAC_O3_UV254_50'!$A$2:$L$51,10,FALSE))</f>
        <v/>
      </c>
      <c r="X9" t="str">
        <f>IF(VLOOKUP(A9,'Rate constant_FAC_O3_UV254_50'!$A$2:$L$51,11,FALSE)=0,"",VLOOKUP(A9,'Rate constant_FAC_O3_UV254_50'!$A$2:$L$51,11,FALSE))</f>
        <v/>
      </c>
      <c r="Y9" t="str">
        <f>IF(VLOOKUP(A9,'Rate constant_FAC_O3_UV254_50'!$A$2:$L$51,12,FALSE)=0,"",VLOOKUP(A9,'Rate constant_FAC_O3_UV254_50'!$A$2:$L$51,12,FALSE))</f>
        <v/>
      </c>
      <c r="Z9" t="str">
        <f>IFERROR(IF(VLOOKUP(A9,'Rate constant_·OH_50'!$A$3:$G$52,3,FALSE)=0,"",VLOOKUP(A9,'Rate constant_·OH_50'!$A$3:$G$52,3,FALSE)),"")</f>
        <v>not react</v>
      </c>
      <c r="AA9" t="str">
        <f>IFERROR(IF(VLOOKUP(A9,'Rate constant_·OH_50'!$A$3:$G$52,6,FALSE)=0,"",VLOOKUP(A9,'Rate constant_·OH_50'!$A$3:$G$52,6,FALSE)),"")</f>
        <v/>
      </c>
      <c r="AB9" t="str">
        <f>IFERROR(IF(VLOOKUP(A9,'Rate constant_·OH_50'!$A$3:$G$52,7,FALSE)=0,"",VLOOKUP(A9,'Rate constant_·OH_50'!$A$3:$G$52,7,FALSE)),"")</f>
        <v>유추</v>
      </c>
      <c r="AC9" t="str">
        <f>IF(VLOOKUP(A9,'Rate constant_FAC_O3_UV254_50'!$A$2:$R$51,13,FALSE)=0,"",VLOOKUP(A9,'Rate constant_FAC_O3_UV254_50'!$A$2:$R$51,13,FALSE))</f>
        <v/>
      </c>
      <c r="AD9" t="str">
        <f>IF(VLOOKUP(A9,'Rate constant_FAC_O3_UV254_50'!$A$2:$R$51,14,FALSE)=0,"",VLOOKUP(A9,'Rate constant_FAC_O3_UV254_50'!$A$2:$R$51,14,FALSE))</f>
        <v/>
      </c>
      <c r="AE9" t="str">
        <f>IF(VLOOKUP(A9,'Rate constant_FAC_O3_UV254_50'!$A$2:$R$51,17,FALSE)=0,"",VLOOKUP(A9,'Rate constant_FAC_O3_UV254_50'!$A$2:$R$51,17,FALSE))</f>
        <v/>
      </c>
      <c r="AG9" t="str">
        <f>IF(VLOOKUP(A9,'Rate constant_FAC_O3_UV254_50'!$A$2:$R$51,18,FALSE)=0,"",VLOOKUP(A9,'Rate constant_FAC_O3_UV254_50'!$A$2:$R$51,18,FALSE))</f>
        <v/>
      </c>
    </row>
    <row r="10" spans="1:33">
      <c r="A10" t="str">
        <f>VLOOKUP(B10,'Basic information'!$H$2:$I$51,2,FALSE)</f>
        <v>N-nitrosodimethylamine(NDMA)</v>
      </c>
      <c r="B10" t="s">
        <v>158</v>
      </c>
      <c r="C10">
        <v>9</v>
      </c>
      <c r="D10" t="s">
        <v>149</v>
      </c>
      <c r="E10" t="s">
        <v>149</v>
      </c>
      <c r="F10" t="s">
        <v>149</v>
      </c>
      <c r="G10" t="s">
        <v>159</v>
      </c>
      <c r="H10" t="str">
        <f>VLOOKUP(A10,'Physicochemical properties_50+a'!$B$2:$N$51,4,FALSE)</f>
        <v>C2H6N2O</v>
      </c>
      <c r="I10" t="str">
        <f>VLOOKUP(A10,'Physicochemical properties_50+a'!$B$2:$N$51,3,FALSE)</f>
        <v>62-75-9</v>
      </c>
      <c r="J10">
        <f>VLOOKUP(A10,'Physicochemical properties_50+a'!$B$2:$N$51,5,FALSE)</f>
        <v>74.082999999999998</v>
      </c>
      <c r="K10">
        <f>IF(VLOOKUP(A10,'Physicochemical properties_50+a'!$B$2:$N$51,6,FALSE)=0,"",VLOOKUP(A10,'Physicochemical properties_50+a'!$B$2:$N$51,6,FALSE))</f>
        <v>-0.56999999999999995</v>
      </c>
      <c r="L10">
        <f>IF(VLOOKUP(A10,'Physicochemical properties_50+a'!$B$2:$N$51,8,FALSE)=0,"",VLOOKUP(A10,'Physicochemical properties_50+a'!$B$2:$N$51,8,FALSE))</f>
        <v>100</v>
      </c>
      <c r="M10" t="str">
        <f>IF(VLOOKUP(A10,'Physicochemical properties_50+a'!$B$2:$N$51,10,FALSE)=0,"",VLOOKUP(A10,'Physicochemical properties_50+a'!$B$2:$N$51,10,FALSE))</f>
        <v/>
      </c>
      <c r="N10" t="str">
        <f>IF(VLOOKUP(A10,'Physicochemical properties_50+a'!$B$2:$N$51,11,FALSE)=0,"",VLOOKUP(A10,'Physicochemical properties_50+a'!$B$2:$N$51,11,FALSE))</f>
        <v/>
      </c>
      <c r="Q10" t="s">
        <v>2299</v>
      </c>
      <c r="S10" t="str">
        <f>IF(VLOOKUP(A10,'Rate constant_FAC_O3_UV254_50'!$A$2:$L$51,3,FALSE)=0,"",VLOOKUP(A10,'Rate constant_FAC_O3_UV254_50'!$A$2:$L$51,3,FALSE))</f>
        <v>유추, https://reader.elsevier.com/reader/sd/pii/S0043135412007282?token=D21C80BE00B5C6C5AFA6866659FCF27224A4E0A215955876499B663A9A3F2FC47064A45005F635909FC6C38CC34D01C8</v>
      </c>
      <c r="T10">
        <f>IF(VLOOKUP(A10,'Rate constant_FAC_O3_UV254_50'!$A$2:$L$51,4,FALSE)=0,"",VLOOKUP(A10,'Rate constant_FAC_O3_UV254_50'!$A$2:$L$51,4,FALSE))</f>
        <v>10</v>
      </c>
      <c r="V10">
        <f>IF(VLOOKUP(A10,'Rate constant_FAC_O3_UV254_50'!$A$2:$L$51,8,FALSE)=0,"",VLOOKUP(A10,'Rate constant_FAC_O3_UV254_50'!$A$2:$L$51,8,FALSE))</f>
        <v>10</v>
      </c>
      <c r="W10" t="str">
        <f>IF(VLOOKUP(A10,'Rate constant_FAC_O3_UV254_50'!$A$2:$L$51,10,FALSE)=0,"",VLOOKUP(A10,'Rate constant_FAC_O3_UV254_50'!$A$2:$L$51,10,FALSE))</f>
        <v/>
      </c>
      <c r="X10" t="str">
        <f>IF(VLOOKUP(A10,'Rate constant_FAC_O3_UV254_50'!$A$2:$L$51,11,FALSE)=0,"",VLOOKUP(A10,'Rate constant_FAC_O3_UV254_50'!$A$2:$L$51,11,FALSE))</f>
        <v/>
      </c>
      <c r="Y10" t="str">
        <f>IF(VLOOKUP(A10,'Rate constant_FAC_O3_UV254_50'!$A$2:$L$51,12,FALSE)=0,"",VLOOKUP(A10,'Rate constant_FAC_O3_UV254_50'!$A$2:$L$51,12,FALSE))</f>
        <v>Hoigné, J., &amp; Bader, H. (1983). Rate constants of reactions of ozone with organic and inorganic compounds in water—II: dissociating organic compounds. Water research, 17(2), 185-194.; Lee, C., Yoon, J., &amp; Von Gunten, U. (2007). Oxidative degradation of N-nitrosodimethylamine by conventional ozonation and the advanced oxidation process ozone/hydrogen peroxide. Water research, 41(3), 581-590.</v>
      </c>
      <c r="Z10">
        <f>IFERROR(IF(VLOOKUP(A10,'Rate constant_·OH_50'!$A$3:$G$52,3,FALSE)=0,"",VLOOKUP(A10,'Rate constant_·OH_50'!$A$3:$G$52,3,FALSE)),"")</f>
        <v>330000000</v>
      </c>
      <c r="AA10" t="str">
        <f>IFERROR(IF(VLOOKUP(A10,'Rate constant_·OH_50'!$A$3:$G$52,6,FALSE)=0,"",VLOOKUP(A10,'Rate constant_·OH_50'!$A$3:$G$52,6,FALSE)),"")</f>
        <v/>
      </c>
      <c r="AB10" t="str">
        <f>IFERROR(IF(VLOOKUP(A10,'Rate constant_·OH_50'!$A$3:$G$52,7,FALSE)=0,"",VLOOKUP(A10,'Rate constant_·OH_50'!$A$3:$G$52,7,FALSE)),"")</f>
        <v>Wink, D. A., Nims, R. W., Desrosiers, M. F., Ford, P. C., &amp; Keefer, L. K. (1991). A kinetic investigation of intermediates formed during the Fenton reagent mediated degradation of N-nitrosodimethylamine: evidence for an oxidative pathway not involving hydroxyl radical. Chemical research in toxicology, 4(5), 510-512.</v>
      </c>
      <c r="AC10">
        <f>IF(VLOOKUP(A10,'Rate constant_FAC_O3_UV254_50'!$A$2:$R$51,13,FALSE)=0,"",VLOOKUP(A10,'Rate constant_FAC_O3_UV254_50'!$A$2:$R$51,13,FALSE))</f>
        <v>1650</v>
      </c>
      <c r="AD10" t="str">
        <f>IF(VLOOKUP(A10,'Rate constant_FAC_O3_UV254_50'!$A$2:$R$51,14,FALSE)=0,"",VLOOKUP(A10,'Rate constant_FAC_O3_UV254_50'!$A$2:$R$51,14,FALSE))</f>
        <v>Lee et al., 2005</v>
      </c>
      <c r="AE10" s="160">
        <v>0.28000000000000003</v>
      </c>
      <c r="AF10">
        <v>7</v>
      </c>
      <c r="AG10" t="str">
        <f>IF(VLOOKUP(A10,'Rate constant_FAC_O3_UV254_50'!$A$2:$R$51,18,FALSE)=0,"",VLOOKUP(A10,'Rate constant_FAC_O3_UV254_50'!$A$2:$R$51,18,FALSE))</f>
        <v>Lee, C., Choi, W., Kim, Y. G., &amp; Yoon, J. (2005). UV photolytic mechanism of N-nitrosodimethylamine in water: Dual pathways to methylamine versus dimethylamine. Environmental Science and Technology, 39(7), 2101–2106.</v>
      </c>
    </row>
    <row r="11" spans="1:33">
      <c r="A11" t="str">
        <f>VLOOKUP(B11,'Basic information'!$H$2:$I$51,2,FALSE)</f>
        <v>N-nitroso-di-n-butylamine(NDBA)</v>
      </c>
      <c r="B11" t="s">
        <v>160</v>
      </c>
      <c r="C11">
        <v>10</v>
      </c>
      <c r="D11" t="s">
        <v>149</v>
      </c>
      <c r="E11" t="s">
        <v>149</v>
      </c>
      <c r="F11" t="s">
        <v>149</v>
      </c>
      <c r="G11" t="s">
        <v>161</v>
      </c>
      <c r="H11" t="str">
        <f>VLOOKUP(A11,'Physicochemical properties_50+a'!$B$2:$N$51,4,FALSE)</f>
        <v>C8H18N2O</v>
      </c>
      <c r="I11" t="str">
        <f>VLOOKUP(A11,'Physicochemical properties_50+a'!$B$2:$N$51,3,FALSE)</f>
        <v>924-16-3</v>
      </c>
      <c r="J11">
        <f>VLOOKUP(A11,'Physicochemical properties_50+a'!$B$2:$N$51,5,FALSE)</f>
        <v>158.245</v>
      </c>
      <c r="K11">
        <f>IF(VLOOKUP(A11,'Physicochemical properties_50+a'!$B$2:$N$51,6,FALSE)=0,"",VLOOKUP(A11,'Physicochemical properties_50+a'!$B$2:$N$51,6,FALSE))</f>
        <v>2.63</v>
      </c>
      <c r="L11">
        <f>IF(VLOOKUP(A11,'Physicochemical properties_50+a'!$B$2:$N$51,8,FALSE)=0,"",VLOOKUP(A11,'Physicochemical properties_50+a'!$B$2:$N$51,8,FALSE))</f>
        <v>1.27</v>
      </c>
      <c r="M11" t="str">
        <f>IF(VLOOKUP(A11,'Physicochemical properties_50+a'!$B$2:$N$51,10,FALSE)=0,"",VLOOKUP(A11,'Physicochemical properties_50+a'!$B$2:$N$51,10,FALSE))</f>
        <v/>
      </c>
      <c r="N11" t="str">
        <f>IF(VLOOKUP(A11,'Physicochemical properties_50+a'!$B$2:$N$51,11,FALSE)=0,"",VLOOKUP(A11,'Physicochemical properties_50+a'!$B$2:$N$51,11,FALSE))</f>
        <v/>
      </c>
      <c r="Q11" t="s">
        <v>2299</v>
      </c>
      <c r="S11" t="str">
        <f>IF(VLOOKUP(A11,'Rate constant_FAC_O3_UV254_50'!$A$2:$L$51,3,FALSE)=0,"",VLOOKUP(A11,'Rate constant_FAC_O3_UV254_50'!$A$2:$L$51,3,FALSE))</f>
        <v>유추</v>
      </c>
      <c r="T11" t="str">
        <f>IF(VLOOKUP(A11,'Rate constant_FAC_O3_UV254_50'!$A$2:$L$51,4,FALSE)=0,"",VLOOKUP(A11,'Rate constant_FAC_O3_UV254_50'!$A$2:$L$51,4,FALSE))</f>
        <v/>
      </c>
      <c r="V11" t="str">
        <f>IF(VLOOKUP(A11,'Rate constant_FAC_O3_UV254_50'!$A$2:$L$51,8,FALSE)=0,"",VLOOKUP(A11,'Rate constant_FAC_O3_UV254_50'!$A$2:$L$51,8,FALSE))</f>
        <v/>
      </c>
      <c r="W11" t="str">
        <f>IF(VLOOKUP(A11,'Rate constant_FAC_O3_UV254_50'!$A$2:$L$51,10,FALSE)=0,"",VLOOKUP(A11,'Rate constant_FAC_O3_UV254_50'!$A$2:$L$51,10,FALSE))</f>
        <v/>
      </c>
      <c r="X11" t="str">
        <f>IF(VLOOKUP(A11,'Rate constant_FAC_O3_UV254_50'!$A$2:$L$51,11,FALSE)=0,"",VLOOKUP(A11,'Rate constant_FAC_O3_UV254_50'!$A$2:$L$51,11,FALSE))</f>
        <v/>
      </c>
      <c r="Y11" t="str">
        <f>IF(VLOOKUP(A11,'Rate constant_FAC_O3_UV254_50'!$A$2:$L$51,12,FALSE)=0,"",VLOOKUP(A11,'Rate constant_FAC_O3_UV254_50'!$A$2:$L$51,12,FALSE))</f>
        <v/>
      </c>
      <c r="Z11">
        <f>IFERROR(IF(VLOOKUP(A11,'Rate constant_·OH_50'!$A$3:$G$52,3,FALSE)=0,"",VLOOKUP(A11,'Rate constant_·OH_50'!$A$3:$G$52,3,FALSE)),"")</f>
        <v>9890000000</v>
      </c>
      <c r="AA11" t="str">
        <f>IFERROR(IF(VLOOKUP(A11,'Rate constant_·OH_50'!$A$3:$G$52,6,FALSE)=0,"",VLOOKUP(A11,'Rate constant_·OH_50'!$A$3:$G$52,6,FALSE)),"")</f>
        <v/>
      </c>
      <c r="AB11" t="str">
        <f>IFERROR(IF(VLOOKUP(A11,'Rate constant_·OH_50'!$A$3:$G$52,7,FALSE)=0,"",VLOOKUP(A11,'Rate constant_·OH_50'!$A$3:$G$52,7,FALSE)),"")</f>
        <v>GCM</v>
      </c>
      <c r="AC11">
        <f>IF(VLOOKUP(A11,'Rate constant_FAC_O3_UV254_50'!$A$2:$R$51,13,FALSE)=0,"",VLOOKUP(A11,'Rate constant_FAC_O3_UV254_50'!$A$2:$R$51,13,FALSE))</f>
        <v>5830</v>
      </c>
      <c r="AD11" t="str">
        <f>IF(VLOOKUP(A11,'Rate constant_FAC_O3_UV254_50'!$A$2:$R$51,14,FALSE)=0,"",VLOOKUP(A11,'Rate constant_FAC_O3_UV254_50'!$A$2:$R$51,14,FALSE))</f>
        <v xml:space="preserve">Plumlee, M. H., &amp; Reinhard, M. (2007). Photochemical attenuation of N-nitrosodimethylamine (NDMA) and other nitrosamines in surface water. Environmental Science and Technology, 41(17), 6170–6176. </v>
      </c>
      <c r="AE11" s="160">
        <v>0.26</v>
      </c>
      <c r="AF11">
        <v>7</v>
      </c>
      <c r="AG11" t="str">
        <f>IF(VLOOKUP(A11,'Rate constant_FAC_O3_UV254_50'!$A$2:$R$51,18,FALSE)=0,"",VLOOKUP(A11,'Rate constant_FAC_O3_UV254_50'!$A$2:$R$51,18,FALSE))</f>
        <v xml:space="preserve">Zhou, C., Gao, N., Deng, Y., Chu, W., Rong, W., &amp; Zhou, S. (2012). Factors affecting ultraviolet irradiation/hydrogen peroxide (UV/H2O2) degradation of mixed N-nitrosamines in water. Journal of Hazardous Materials, 231–232, 43–48. </v>
      </c>
    </row>
    <row r="12" spans="1:33">
      <c r="A12" t="str">
        <f>VLOOKUP(B12,'Basic information'!$H$2:$I$51,2,FALSE)</f>
        <v>N-nitrosodiethylamine(NDEA)</v>
      </c>
      <c r="B12" t="s">
        <v>162</v>
      </c>
      <c r="C12">
        <v>11</v>
      </c>
      <c r="D12" t="s">
        <v>149</v>
      </c>
      <c r="E12" t="s">
        <v>149</v>
      </c>
      <c r="F12" t="s">
        <v>149</v>
      </c>
      <c r="G12" t="s">
        <v>163</v>
      </c>
      <c r="H12" t="str">
        <f>VLOOKUP(A12,'Physicochemical properties_50+a'!$B$2:$N$51,4,FALSE)</f>
        <v>C4H10N2O</v>
      </c>
      <c r="I12" t="str">
        <f>VLOOKUP(A12,'Physicochemical properties_50+a'!$B$2:$N$51,3,FALSE)</f>
        <v>55-18-5</v>
      </c>
      <c r="J12">
        <f>VLOOKUP(A12,'Physicochemical properties_50+a'!$B$2:$N$51,5,FALSE)</f>
        <v>102.137</v>
      </c>
      <c r="K12">
        <f>IF(VLOOKUP(A12,'Physicochemical properties_50+a'!$B$2:$N$51,6,FALSE)=0,"",VLOOKUP(A12,'Physicochemical properties_50+a'!$B$2:$N$51,6,FALSE))</f>
        <v>0.48</v>
      </c>
      <c r="L12">
        <f>IF(VLOOKUP(A12,'Physicochemical properties_50+a'!$B$2:$N$51,8,FALSE)=0,"",VLOOKUP(A12,'Physicochemical properties_50+a'!$B$2:$N$51,8,FALSE))</f>
        <v>100</v>
      </c>
      <c r="M12" t="str">
        <f>IF(VLOOKUP(A12,'Physicochemical properties_50+a'!$B$2:$N$51,10,FALSE)=0,"",VLOOKUP(A12,'Physicochemical properties_50+a'!$B$2:$N$51,10,FALSE))</f>
        <v/>
      </c>
      <c r="N12" t="str">
        <f>IF(VLOOKUP(A12,'Physicochemical properties_50+a'!$B$2:$N$51,11,FALSE)=0,"",VLOOKUP(A12,'Physicochemical properties_50+a'!$B$2:$N$51,11,FALSE))</f>
        <v/>
      </c>
      <c r="Q12" t="s">
        <v>2299</v>
      </c>
      <c r="S12" t="str">
        <f>IF(VLOOKUP(A12,'Rate constant_FAC_O3_UV254_50'!$A$2:$L$51,3,FALSE)=0,"",VLOOKUP(A12,'Rate constant_FAC_O3_UV254_50'!$A$2:$L$51,3,FALSE))</f>
        <v>유추</v>
      </c>
      <c r="T12">
        <f>IF(VLOOKUP(A12,'Rate constant_FAC_O3_UV254_50'!$A$2:$L$51,4,FALSE)=0,"",VLOOKUP(A12,'Rate constant_FAC_O3_UV254_50'!$A$2:$L$51,4,FALSE))</f>
        <v>27</v>
      </c>
      <c r="V12">
        <f>IF(VLOOKUP(A12,'Rate constant_FAC_O3_UV254_50'!$A$2:$L$51,8,FALSE)=0,"",VLOOKUP(A12,'Rate constant_FAC_O3_UV254_50'!$A$2:$L$51,8,FALSE))</f>
        <v>27</v>
      </c>
      <c r="W12" t="str">
        <f>IF(VLOOKUP(A12,'Rate constant_FAC_O3_UV254_50'!$A$2:$L$51,10,FALSE)=0,"",VLOOKUP(A12,'Rate constant_FAC_O3_UV254_50'!$A$2:$L$51,10,FALSE))</f>
        <v/>
      </c>
      <c r="X12" t="str">
        <f>IF(VLOOKUP(A12,'Rate constant_FAC_O3_UV254_50'!$A$2:$L$51,11,FALSE)=0,"",VLOOKUP(A12,'Rate constant_FAC_O3_UV254_50'!$A$2:$L$51,11,FALSE))</f>
        <v/>
      </c>
      <c r="Y12" t="str">
        <f>IF(VLOOKUP(A12,'Rate constant_FAC_O3_UV254_50'!$A$2:$L$51,12,FALSE)=0,"",VLOOKUP(A12,'Rate constant_FAC_O3_UV254_50'!$A$2:$L$51,12,FALSE))</f>
        <v>Weller, C., &amp; Herrmann, H. (2015). Kinetics of nitrosamine and amine reactions with NO3 radical and ozone related to aqueous particle and cloud droplet chemistry. Atmospheric research, 151, 64-71.;Mestankova, H., Parker, A. M., Bramaz, N., Canonica, S., Schirmer, K., Von Gunten, U., &amp; Linden, K. G. (2016). Transformation of Contaminant Candidate List (CCL3) compounds during ozonation and advanced oxidation processes in drinking water: Assessment of biological effects. Water research, 93, 110-120.</v>
      </c>
      <c r="Z12">
        <f>IFERROR(IF(VLOOKUP(A12,'Rate constant_·OH_50'!$A$3:$G$52,3,FALSE)=0,"",VLOOKUP(A12,'Rate constant_·OH_50'!$A$3:$G$52,3,FALSE)),"")</f>
        <v>4380000000</v>
      </c>
      <c r="AA12" t="str">
        <f>IFERROR(IF(VLOOKUP(A12,'Rate constant_·OH_50'!$A$3:$G$52,6,FALSE)=0,"",VLOOKUP(A12,'Rate constant_·OH_50'!$A$3:$G$52,6,FALSE)),"")</f>
        <v/>
      </c>
      <c r="AB12" t="str">
        <f>IFERROR(IF(VLOOKUP(A12,'Rate constant_·OH_50'!$A$3:$G$52,7,FALSE)=0,"",VLOOKUP(A12,'Rate constant_·OH_50'!$A$3:$G$52,7,FALSE)),"")</f>
        <v>GCM</v>
      </c>
      <c r="AC12">
        <f>IF(VLOOKUP(A12,'Rate constant_FAC_O3_UV254_50'!$A$2:$R$51,13,FALSE)=0,"",VLOOKUP(A12,'Rate constant_FAC_O3_UV254_50'!$A$2:$R$51,13,FALSE))</f>
        <v>2440</v>
      </c>
      <c r="AD12" t="str">
        <f>IF(VLOOKUP(A12,'Rate constant_FAC_O3_UV254_50'!$A$2:$R$51,14,FALSE)=0,"",VLOOKUP(A12,'Rate constant_FAC_O3_UV254_50'!$A$2:$R$51,14,FALSE))</f>
        <v xml:space="preserve">Aqeel, A., &amp; Lim, H. J. (2018). Role of various factors affecting the photochemical treatment of N-nitrosamines related to CO2 capture. Environmental Technology (United Kingdom), 0(0), 1–30. </v>
      </c>
      <c r="AE12">
        <f>IF(VLOOKUP(A12,'Rate constant_FAC_O3_UV254_50'!$A$2:$R$51,17,FALSE)=0,"",VLOOKUP(A12,'Rate constant_FAC_O3_UV254_50'!$A$2:$R$51,17,FALSE))</f>
        <v>0.46</v>
      </c>
      <c r="AG12" t="str">
        <f>IF(VLOOKUP(A12,'Rate constant_FAC_O3_UV254_50'!$A$2:$R$51,18,FALSE)=0,"",VLOOKUP(A12,'Rate constant_FAC_O3_UV254_50'!$A$2:$R$51,18,FALSE))</f>
        <v xml:space="preserve">Aqeel, A., &amp; Lim, H. J. (2018). Role of various factors affecting the photochemical treatment of N-nitrosamines related to CO2 capture. Environmental Technology (United Kingdom), 0(0), 1–30. </v>
      </c>
    </row>
    <row r="13" spans="1:33">
      <c r="A13" t="str">
        <f>VLOOKUP(B13,'Basic information'!$H$2:$I$51,2,FALSE)</f>
        <v>N-nitrosodi-n-propylamine(NDPA)</v>
      </c>
      <c r="B13" t="s">
        <v>164</v>
      </c>
      <c r="C13">
        <v>12</v>
      </c>
      <c r="D13" t="s">
        <v>149</v>
      </c>
      <c r="E13" t="s">
        <v>149</v>
      </c>
      <c r="F13" t="s">
        <v>149</v>
      </c>
      <c r="G13" t="s">
        <v>165</v>
      </c>
      <c r="H13" t="str">
        <f>VLOOKUP(A13,'Physicochemical properties_50+a'!$B$2:$N$51,4,FALSE)</f>
        <v>C6H14N2O</v>
      </c>
      <c r="I13" t="str">
        <f>VLOOKUP(A13,'Physicochemical properties_50+a'!$B$2:$N$51,3,FALSE)</f>
        <v>621-64-7</v>
      </c>
      <c r="J13">
        <f>VLOOKUP(A13,'Physicochemical properties_50+a'!$B$2:$N$51,5,FALSE)</f>
        <v>130.191</v>
      </c>
      <c r="K13">
        <f>IF(VLOOKUP(A13,'Physicochemical properties_50+a'!$B$2:$N$51,6,FALSE)=0,"",VLOOKUP(A13,'Physicochemical properties_50+a'!$B$2:$N$51,6,FALSE))</f>
        <v>1.36</v>
      </c>
      <c r="L13">
        <f>IF(VLOOKUP(A13,'Physicochemical properties_50+a'!$B$2:$N$51,8,FALSE)=0,"",VLOOKUP(A13,'Physicochemical properties_50+a'!$B$2:$N$51,8,FALSE))</f>
        <v>13</v>
      </c>
      <c r="M13" t="str">
        <f>IF(VLOOKUP(A13,'Physicochemical properties_50+a'!$B$2:$N$51,10,FALSE)=0,"",VLOOKUP(A13,'Physicochemical properties_50+a'!$B$2:$N$51,10,FALSE))</f>
        <v/>
      </c>
      <c r="N13" t="str">
        <f>IF(VLOOKUP(A13,'Physicochemical properties_50+a'!$B$2:$N$51,11,FALSE)=0,"",VLOOKUP(A13,'Physicochemical properties_50+a'!$B$2:$N$51,11,FALSE))</f>
        <v/>
      </c>
      <c r="Q13" t="s">
        <v>2299</v>
      </c>
      <c r="S13" t="str">
        <f>IF(VLOOKUP(A13,'Rate constant_FAC_O3_UV254_50'!$A$2:$L$51,3,FALSE)=0,"",VLOOKUP(A13,'Rate constant_FAC_O3_UV254_50'!$A$2:$L$51,3,FALSE))</f>
        <v>유추</v>
      </c>
      <c r="T13">
        <f>IF(VLOOKUP(A13,'Rate constant_FAC_O3_UV254_50'!$A$2:$L$51,4,FALSE)=0,"",VLOOKUP(A13,'Rate constant_FAC_O3_UV254_50'!$A$2:$L$51,4,FALSE))</f>
        <v>0.04</v>
      </c>
      <c r="V13">
        <f>IF(VLOOKUP(A13,'Rate constant_FAC_O3_UV254_50'!$A$2:$L$51,8,FALSE)=0,"",VLOOKUP(A13,'Rate constant_FAC_O3_UV254_50'!$A$2:$L$51,8,FALSE))</f>
        <v>0.04</v>
      </c>
      <c r="W13" t="str">
        <f>IF(VLOOKUP(A13,'Rate constant_FAC_O3_UV254_50'!$A$2:$L$51,10,FALSE)=0,"",VLOOKUP(A13,'Rate constant_FAC_O3_UV254_50'!$A$2:$L$51,10,FALSE))</f>
        <v/>
      </c>
      <c r="X13" t="str">
        <f>IF(VLOOKUP(A13,'Rate constant_FAC_O3_UV254_50'!$A$2:$L$51,11,FALSE)=0,"",VLOOKUP(A13,'Rate constant_FAC_O3_UV254_50'!$A$2:$L$51,11,FALSE))</f>
        <v/>
      </c>
      <c r="Y13" t="str">
        <f>IF(VLOOKUP(A13,'Rate constant_FAC_O3_UV254_50'!$A$2:$L$51,12,FALSE)=0,"",VLOOKUP(A13,'Rate constant_FAC_O3_UV254_50'!$A$2:$L$51,12,FALSE))</f>
        <v>Mestankova, H., Parker, A. M., Bramaz, N., Canonica, S., Schirmer, K., Von Gunten, U., &amp; Linden, K. G. (2016). Transformation of Contaminant Candidate List (CCL3) compounds during ozonation and advanced oxidation processes in drinking water: Assessment of biological effects. Water research, 93, 110-120.</v>
      </c>
      <c r="Z13">
        <f>IFERROR(IF(VLOOKUP(A13,'Rate constant_·OH_50'!$A$3:$G$52,3,FALSE)=0,"",VLOOKUP(A13,'Rate constant_·OH_50'!$A$3:$G$52,3,FALSE)),"")</f>
        <v>7070000000</v>
      </c>
      <c r="AA13" t="str">
        <f>IFERROR(IF(VLOOKUP(A13,'Rate constant_·OH_50'!$A$3:$G$52,6,FALSE)=0,"",VLOOKUP(A13,'Rate constant_·OH_50'!$A$3:$G$52,6,FALSE)),"")</f>
        <v/>
      </c>
      <c r="AB13" t="str">
        <f>IFERROR(IF(VLOOKUP(A13,'Rate constant_·OH_50'!$A$3:$G$52,7,FALSE)=0,"",VLOOKUP(A13,'Rate constant_·OH_50'!$A$3:$G$52,7,FALSE)),"")</f>
        <v>GCM</v>
      </c>
      <c r="AC13">
        <f>IF(VLOOKUP(A13,'Rate constant_FAC_O3_UV254_50'!$A$2:$R$51,13,FALSE)=0,"",VLOOKUP(A13,'Rate constant_FAC_O3_UV254_50'!$A$2:$R$51,13,FALSE))</f>
        <v>6600</v>
      </c>
      <c r="AD13" t="str">
        <f>IF(VLOOKUP(A13,'Rate constant_FAC_O3_UV254_50'!$A$2:$R$51,14,FALSE)=0,"",VLOOKUP(A13,'Rate constant_FAC_O3_UV254_50'!$A$2:$R$51,14,FALSE))</f>
        <v xml:space="preserve">Plumlee, M. H., &amp; Reinhard, M. (2007). Photochemical attenuation of N-nitrosodimethylamine (NDMA) and other nitrosamines in surface water. Environmental Science and Technology, 41(17), 6170–6176. </v>
      </c>
      <c r="AE13" s="160">
        <v>0.255</v>
      </c>
      <c r="AF13">
        <v>7</v>
      </c>
      <c r="AG13" t="str">
        <f>IF(VLOOKUP(A13,'Rate constant_FAC_O3_UV254_50'!$A$2:$R$51,18,FALSE)=0,"",VLOOKUP(A13,'Rate constant_FAC_O3_UV254_50'!$A$2:$R$51,18,FALSE))</f>
        <v xml:space="preserve">Zhou, C., Gao, N., Deng, Y., Chu, W., Rong, W., &amp; Zhou, S. (2012). Factors affecting ultraviolet irradiation/hydrogen peroxide (UV/H2O2) degradation of mixed N-nitrosamines in water. Journal of Hazardous Materials, 231–232, 43–48. </v>
      </c>
    </row>
    <row r="14" spans="1:33">
      <c r="A14" t="str">
        <f>VLOOKUP(B14,'Basic information'!$H$2:$I$51,2,FALSE)</f>
        <v>N-nitrosomethylethylamine(NMEA)</v>
      </c>
      <c r="B14" t="s">
        <v>166</v>
      </c>
      <c r="C14">
        <v>13</v>
      </c>
      <c r="D14" t="s">
        <v>149</v>
      </c>
      <c r="E14" t="s">
        <v>149</v>
      </c>
      <c r="F14" t="s">
        <v>149</v>
      </c>
      <c r="G14" t="s">
        <v>167</v>
      </c>
      <c r="H14" t="str">
        <f>VLOOKUP(A14,'Physicochemical properties_50+a'!$B$2:$N$51,4,FALSE)</f>
        <v>C3H8N2O</v>
      </c>
      <c r="I14" t="str">
        <f>VLOOKUP(A14,'Physicochemical properties_50+a'!$B$2:$N$51,3,FALSE)</f>
        <v>10595-95-6</v>
      </c>
      <c r="J14">
        <f>VLOOKUP(A14,'Physicochemical properties_50+a'!$B$2:$N$51,5,FALSE)</f>
        <v>88.11</v>
      </c>
      <c r="K14">
        <f>IF(VLOOKUP(A14,'Physicochemical properties_50+a'!$B$2:$N$51,6,FALSE)=0,"",VLOOKUP(A14,'Physicochemical properties_50+a'!$B$2:$N$51,6,FALSE))</f>
        <v>0.04</v>
      </c>
      <c r="L14">
        <f>IF(VLOOKUP(A14,'Physicochemical properties_50+a'!$B$2:$N$51,8,FALSE)=0,"",VLOOKUP(A14,'Physicochemical properties_50+a'!$B$2:$N$51,8,FALSE))</f>
        <v>299.57400000000001</v>
      </c>
      <c r="M14" t="str">
        <f>IF(VLOOKUP(A14,'Physicochemical properties_50+a'!$B$2:$N$51,10,FALSE)=0,"",VLOOKUP(A14,'Physicochemical properties_50+a'!$B$2:$N$51,10,FALSE))</f>
        <v/>
      </c>
      <c r="N14" t="str">
        <f>IF(VLOOKUP(A14,'Physicochemical properties_50+a'!$B$2:$N$51,11,FALSE)=0,"",VLOOKUP(A14,'Physicochemical properties_50+a'!$B$2:$N$51,11,FALSE))</f>
        <v/>
      </c>
      <c r="Q14" t="s">
        <v>2299</v>
      </c>
      <c r="S14" t="str">
        <f>IF(VLOOKUP(A14,'Rate constant_FAC_O3_UV254_50'!$A$2:$L$51,3,FALSE)=0,"",VLOOKUP(A14,'Rate constant_FAC_O3_UV254_50'!$A$2:$L$51,3,FALSE))</f>
        <v>유추</v>
      </c>
      <c r="T14" t="str">
        <f>IF(VLOOKUP(A14,'Rate constant_FAC_O3_UV254_50'!$A$2:$L$51,4,FALSE)=0,"",VLOOKUP(A14,'Rate constant_FAC_O3_UV254_50'!$A$2:$L$51,4,FALSE))</f>
        <v/>
      </c>
      <c r="V14" t="str">
        <f>IF(VLOOKUP(A14,'Rate constant_FAC_O3_UV254_50'!$A$2:$L$51,8,FALSE)=0,"",VLOOKUP(A14,'Rate constant_FAC_O3_UV254_50'!$A$2:$L$51,8,FALSE))</f>
        <v/>
      </c>
      <c r="W14" t="str">
        <f>IF(VLOOKUP(A14,'Rate constant_FAC_O3_UV254_50'!$A$2:$L$51,10,FALSE)=0,"",VLOOKUP(A14,'Rate constant_FAC_O3_UV254_50'!$A$2:$L$51,10,FALSE))</f>
        <v/>
      </c>
      <c r="X14" t="str">
        <f>IF(VLOOKUP(A14,'Rate constant_FAC_O3_UV254_50'!$A$2:$L$51,11,FALSE)=0,"",VLOOKUP(A14,'Rate constant_FAC_O3_UV254_50'!$A$2:$L$51,11,FALSE))</f>
        <v/>
      </c>
      <c r="Y14" t="str">
        <f>IF(VLOOKUP(A14,'Rate constant_FAC_O3_UV254_50'!$A$2:$L$51,12,FALSE)=0,"",VLOOKUP(A14,'Rate constant_FAC_O3_UV254_50'!$A$2:$L$51,12,FALSE))</f>
        <v/>
      </c>
      <c r="Z14">
        <f>IFERROR(IF(VLOOKUP(A14,'Rate constant_·OH_50'!$A$3:$G$52,3,FALSE)=0,"",VLOOKUP(A14,'Rate constant_·OH_50'!$A$3:$G$52,3,FALSE)),"")</f>
        <v>3960000000</v>
      </c>
      <c r="AA14" t="str">
        <f>IFERROR(IF(VLOOKUP(A14,'Rate constant_·OH_50'!$A$3:$G$52,6,FALSE)=0,"",VLOOKUP(A14,'Rate constant_·OH_50'!$A$3:$G$52,6,FALSE)),"")</f>
        <v/>
      </c>
      <c r="AB14" t="str">
        <f>IFERROR(IF(VLOOKUP(A14,'Rate constant_·OH_50'!$A$3:$G$52,7,FALSE)=0,"",VLOOKUP(A14,'Rate constant_·OH_50'!$A$3:$G$52,7,FALSE)),"")</f>
        <v>GCM</v>
      </c>
      <c r="AC14">
        <f>IF(VLOOKUP(A14,'Rate constant_FAC_O3_UV254_50'!$A$2:$R$51,13,FALSE)=0,"",VLOOKUP(A14,'Rate constant_FAC_O3_UV254_50'!$A$2:$R$51,13,FALSE))</f>
        <v>1550</v>
      </c>
      <c r="AD14" t="str">
        <f>IF(VLOOKUP(A14,'Rate constant_FAC_O3_UV254_50'!$A$2:$R$51,14,FALSE)=0,"",VLOOKUP(A14,'Rate constant_FAC_O3_UV254_50'!$A$2:$R$51,14,FALSE))</f>
        <v xml:space="preserve">Plumlee, M. H., &amp; Reinhard, M. (2007). Photochemical attenuation of N-nitrosodimethylamine (NDMA) and other nitrosamines in surface water. Environmental Science and Technology, 41(17), 6170–6176. </v>
      </c>
      <c r="AE14" s="160">
        <v>0.5</v>
      </c>
      <c r="AF14">
        <v>7</v>
      </c>
      <c r="AG14" t="str">
        <f>IF(VLOOKUP(A14,'Rate constant_FAC_O3_UV254_50'!$A$2:$R$51,18,FALSE)=0,"",VLOOKUP(A14,'Rate constant_FAC_O3_UV254_50'!$A$2:$R$51,18,FALSE))</f>
        <v xml:space="preserve">Zhou, C., Gao, N., Deng, Y., Chu, W., Rong, W., &amp; Zhou, S. (2012). Factors affecting ultraviolet irradiation/hydrogen peroxide (UV/H2O2) degradation of mixed N-nitrosamines in water. Journal of Hazardous Materials, 231–232, 43–48. </v>
      </c>
    </row>
    <row r="15" spans="1:33">
      <c r="A15" t="str">
        <f>VLOOKUP(B15,'Basic information'!$H$2:$I$51,2,FALSE)</f>
        <v>N-nitrosomorpholine(NMOR)</v>
      </c>
      <c r="B15" t="s">
        <v>168</v>
      </c>
      <c r="C15">
        <v>14</v>
      </c>
      <c r="D15" t="s">
        <v>149</v>
      </c>
      <c r="E15" t="s">
        <v>149</v>
      </c>
      <c r="F15" t="s">
        <v>149</v>
      </c>
      <c r="G15" t="s">
        <v>169</v>
      </c>
      <c r="H15" t="str">
        <f>VLOOKUP(A15,'Physicochemical properties_50+a'!$B$2:$N$51,4,FALSE)</f>
        <v>C4H8N2O2</v>
      </c>
      <c r="I15" t="str">
        <f>VLOOKUP(A15,'Physicochemical properties_50+a'!$B$2:$N$51,3,FALSE)</f>
        <v>59-89-2</v>
      </c>
      <c r="J15">
        <f>VLOOKUP(A15,'Physicochemical properties_50+a'!$B$2:$N$51,5,FALSE)</f>
        <v>116.12</v>
      </c>
      <c r="K15">
        <f>IF(VLOOKUP(A15,'Physicochemical properties_50+a'!$B$2:$N$51,6,FALSE)=0,"",VLOOKUP(A15,'Physicochemical properties_50+a'!$B$2:$N$51,6,FALSE))</f>
        <v>-0.44</v>
      </c>
      <c r="L15">
        <f>IF(VLOOKUP(A15,'Physicochemical properties_50+a'!$B$2:$N$51,8,FALSE)=0,"",VLOOKUP(A15,'Physicochemical properties_50+a'!$B$2:$N$51,8,FALSE))</f>
        <v>999.79319999999996</v>
      </c>
      <c r="M15" t="str">
        <f>IF(VLOOKUP(A15,'Physicochemical properties_50+a'!$B$2:$N$51,10,FALSE)=0,"",VLOOKUP(A15,'Physicochemical properties_50+a'!$B$2:$N$51,10,FALSE))</f>
        <v/>
      </c>
      <c r="N15" t="str">
        <f>IF(VLOOKUP(A15,'Physicochemical properties_50+a'!$B$2:$N$51,11,FALSE)=0,"",VLOOKUP(A15,'Physicochemical properties_50+a'!$B$2:$N$51,11,FALSE))</f>
        <v/>
      </c>
      <c r="Q15" t="s">
        <v>2299</v>
      </c>
      <c r="S15" t="str">
        <f>IF(VLOOKUP(A15,'Rate constant_FAC_O3_UV254_50'!$A$2:$L$51,3,FALSE)=0,"",VLOOKUP(A15,'Rate constant_FAC_O3_UV254_50'!$A$2:$L$51,3,FALSE))</f>
        <v>유추</v>
      </c>
      <c r="T15" t="str">
        <f>IF(VLOOKUP(A15,'Rate constant_FAC_O3_UV254_50'!$A$2:$L$51,4,FALSE)=0,"",VLOOKUP(A15,'Rate constant_FAC_O3_UV254_50'!$A$2:$L$51,4,FALSE))</f>
        <v/>
      </c>
      <c r="V15" t="str">
        <f>IF(VLOOKUP(A15,'Rate constant_FAC_O3_UV254_50'!$A$2:$L$51,8,FALSE)=0,"",VLOOKUP(A15,'Rate constant_FAC_O3_UV254_50'!$A$2:$L$51,8,FALSE))</f>
        <v/>
      </c>
      <c r="W15" t="str">
        <f>IF(VLOOKUP(A15,'Rate constant_FAC_O3_UV254_50'!$A$2:$L$51,10,FALSE)=0,"",VLOOKUP(A15,'Rate constant_FAC_O3_UV254_50'!$A$2:$L$51,10,FALSE))</f>
        <v/>
      </c>
      <c r="X15" t="str">
        <f>IF(VLOOKUP(A15,'Rate constant_FAC_O3_UV254_50'!$A$2:$L$51,11,FALSE)=0,"",VLOOKUP(A15,'Rate constant_FAC_O3_UV254_50'!$A$2:$L$51,11,FALSE))</f>
        <v/>
      </c>
      <c r="Y15" t="str">
        <f>IF(VLOOKUP(A15,'Rate constant_FAC_O3_UV254_50'!$A$2:$L$51,12,FALSE)=0,"",VLOOKUP(A15,'Rate constant_FAC_O3_UV254_50'!$A$2:$L$51,12,FALSE))</f>
        <v/>
      </c>
      <c r="Z15">
        <f>IFERROR(IF(VLOOKUP(A15,'Rate constant_·OH_50'!$A$3:$G$52,3,FALSE)=0,"",VLOOKUP(A15,'Rate constant_·OH_50'!$A$3:$G$52,3,FALSE)),"")</f>
        <v>4880000000</v>
      </c>
      <c r="AA15" t="str">
        <f>IFERROR(IF(VLOOKUP(A15,'Rate constant_·OH_50'!$A$3:$G$52,6,FALSE)=0,"",VLOOKUP(A15,'Rate constant_·OH_50'!$A$3:$G$52,6,FALSE)),"")</f>
        <v/>
      </c>
      <c r="AB15" t="str">
        <f>IFERROR(IF(VLOOKUP(A15,'Rate constant_·OH_50'!$A$3:$G$52,7,FALSE)=0,"",VLOOKUP(A15,'Rate constant_·OH_50'!$A$3:$G$52,7,FALSE)),"")</f>
        <v>GCM</v>
      </c>
      <c r="AC15">
        <f>IF(VLOOKUP(A15,'Rate constant_FAC_O3_UV254_50'!$A$2:$R$51,13,FALSE)=0,"",VLOOKUP(A15,'Rate constant_FAC_O3_UV254_50'!$A$2:$R$51,13,FALSE))</f>
        <v>4850</v>
      </c>
      <c r="AD15" t="str">
        <f>IF(VLOOKUP(A15,'Rate constant_FAC_O3_UV254_50'!$A$2:$R$51,14,FALSE)=0,"",VLOOKUP(A15,'Rate constant_FAC_O3_UV254_50'!$A$2:$R$51,14,FALSE))</f>
        <v>Shah, A. D., Dai, N., &amp; Mitch, W. A. (2013). Application of ultraviolet, ozone, and advanced oxidation treatments to washwaters to destroy nitrosamines, nitramines, amines, and aldehydes formed during amine-based carbon capture. Environmental Science and Technology, 47(6), 2799–2808.</v>
      </c>
      <c r="AE15" s="160">
        <v>0.28999999999999998</v>
      </c>
      <c r="AF15">
        <v>8</v>
      </c>
      <c r="AG15" t="str">
        <f>IF(VLOOKUP(A15,'Rate constant_FAC_O3_UV254_50'!$A$2:$R$51,18,FALSE)=0,"",VLOOKUP(A15,'Rate constant_FAC_O3_UV254_50'!$A$2:$R$51,18,FALSE))</f>
        <v>Shah, A. D., Dai, N., &amp; Mitch, W. A. (2013). Application of ultraviolet, ozone, and advanced oxidation treatments to washwaters to destroy nitrosamines, nitramines, amines, and aldehydes formed during amine-based carbon capture. Environmental Science and Technology, 47(6), 2799–2808.</v>
      </c>
    </row>
    <row r="16" spans="1:33">
      <c r="A16" t="str">
        <f>VLOOKUP(B16,'Basic information'!$H$2:$I$51,2,FALSE)</f>
        <v>N-nitrosopyrrolidine(NPYR)</v>
      </c>
      <c r="B16" t="s">
        <v>170</v>
      </c>
      <c r="C16">
        <v>15</v>
      </c>
      <c r="D16" t="s">
        <v>149</v>
      </c>
      <c r="E16" t="s">
        <v>149</v>
      </c>
      <c r="F16" t="s">
        <v>149</v>
      </c>
      <c r="G16" t="s">
        <v>171</v>
      </c>
      <c r="H16" t="str">
        <f>VLOOKUP(A16,'Physicochemical properties_50+a'!$B$2:$N$51,4,FALSE)</f>
        <v>C4H8N2O2</v>
      </c>
      <c r="I16" t="str">
        <f>VLOOKUP(A16,'Physicochemical properties_50+a'!$B$2:$N$51,3,FALSE)</f>
        <v>930-55-2</v>
      </c>
      <c r="J16">
        <f>VLOOKUP(A16,'Physicochemical properties_50+a'!$B$2:$N$51,5,FALSE)</f>
        <v>100.121</v>
      </c>
      <c r="K16">
        <f>IF(VLOOKUP(A16,'Physicochemical properties_50+a'!$B$2:$N$51,6,FALSE)=0,"",VLOOKUP(A16,'Physicochemical properties_50+a'!$B$2:$N$51,6,FALSE))</f>
        <v>-0.19</v>
      </c>
      <c r="L16">
        <f>IF(VLOOKUP(A16,'Physicochemical properties_50+a'!$B$2:$N$51,8,FALSE)=0,"",VLOOKUP(A16,'Physicochemical properties_50+a'!$B$2:$N$51,8,FALSE))</f>
        <v>1000.20879</v>
      </c>
      <c r="M16" t="str">
        <f>IF(VLOOKUP(A16,'Physicochemical properties_50+a'!$B$2:$N$51,10,FALSE)=0,"",VLOOKUP(A16,'Physicochemical properties_50+a'!$B$2:$N$51,10,FALSE))</f>
        <v/>
      </c>
      <c r="N16" t="str">
        <f>IF(VLOOKUP(A16,'Physicochemical properties_50+a'!$B$2:$N$51,11,FALSE)=0,"",VLOOKUP(A16,'Physicochemical properties_50+a'!$B$2:$N$51,11,FALSE))</f>
        <v/>
      </c>
      <c r="Q16" t="s">
        <v>2299</v>
      </c>
      <c r="S16" t="str">
        <f>IF(VLOOKUP(A16,'Rate constant_FAC_O3_UV254_50'!$A$2:$L$51,3,FALSE)=0,"",VLOOKUP(A16,'Rate constant_FAC_O3_UV254_50'!$A$2:$L$51,3,FALSE))</f>
        <v>유추</v>
      </c>
      <c r="T16">
        <f>IF(VLOOKUP(A16,'Rate constant_FAC_O3_UV254_50'!$A$2:$L$51,4,FALSE)=0,"",VLOOKUP(A16,'Rate constant_FAC_O3_UV254_50'!$A$2:$L$51,4,FALSE))</f>
        <v>0.4</v>
      </c>
      <c r="V16">
        <f>IF(VLOOKUP(A16,'Rate constant_FAC_O3_UV254_50'!$A$2:$L$51,8,FALSE)=0,"",VLOOKUP(A16,'Rate constant_FAC_O3_UV254_50'!$A$2:$L$51,8,FALSE))</f>
        <v>0.4</v>
      </c>
      <c r="W16" t="str">
        <f>IF(VLOOKUP(A16,'Rate constant_FAC_O3_UV254_50'!$A$2:$L$51,10,FALSE)=0,"",VLOOKUP(A16,'Rate constant_FAC_O3_UV254_50'!$A$2:$L$51,10,FALSE))</f>
        <v/>
      </c>
      <c r="X16" t="str">
        <f>IF(VLOOKUP(A16,'Rate constant_FAC_O3_UV254_50'!$A$2:$L$51,11,FALSE)=0,"",VLOOKUP(A16,'Rate constant_FAC_O3_UV254_50'!$A$2:$L$51,11,FALSE))</f>
        <v/>
      </c>
      <c r="Y16" t="str">
        <f>IF(VLOOKUP(A16,'Rate constant_FAC_O3_UV254_50'!$A$2:$L$51,12,FALSE)=0,"",VLOOKUP(A16,'Rate constant_FAC_O3_UV254_50'!$A$2:$L$51,12,FALSE))</f>
        <v>Weller, C., &amp; Herrmann, H. (2015). Kinetics of nitrosamine and amine reactions with NO3 radical and ozone related to aqueous particle and cloud droplet chemistry. Atmospheric research, 151, 64-71.; Chen, Z., Fang, J., Fan, C., &amp; Shang, C. (2016). Oxidative degradation of N-Nitrosopyrrolidine by the ozone/UV process: Kinetics and pathways. Chemosphere, 150, 731-739.;Mestankova, H., Parker, A. M., Bramaz, N., Canonica, S., Schirmer, K., Von Gunten, U., &amp; Linden, K. G. (2016). Transformation of Contaminant Candidate List (CCL3) compounds during ozonation and advanced oxidation processes in drinking water: Assessment of biological effects. Water research, 93, 110-120.</v>
      </c>
      <c r="Z16">
        <f>IFERROR(IF(VLOOKUP(A16,'Rate constant_·OH_50'!$A$3:$G$52,3,FALSE)=0,"",VLOOKUP(A16,'Rate constant_·OH_50'!$A$3:$G$52,3,FALSE)),"")</f>
        <v>6370000000</v>
      </c>
      <c r="AA16" t="str">
        <f>IFERROR(IF(VLOOKUP(A16,'Rate constant_·OH_50'!$A$3:$G$52,6,FALSE)=0,"",VLOOKUP(A16,'Rate constant_·OH_50'!$A$3:$G$52,6,FALSE)),"")</f>
        <v/>
      </c>
      <c r="AB16" t="str">
        <f>IFERROR(IF(VLOOKUP(A16,'Rate constant_·OH_50'!$A$3:$G$52,7,FALSE)=0,"",VLOOKUP(A16,'Rate constant_·OH_50'!$A$3:$G$52,7,FALSE)),"")</f>
        <v>GCM</v>
      </c>
      <c r="AC16">
        <f>IF(VLOOKUP(A16,'Rate constant_FAC_O3_UV254_50'!$A$2:$R$51,13,FALSE)=0,"",VLOOKUP(A16,'Rate constant_FAC_O3_UV254_50'!$A$2:$R$51,13,FALSE))</f>
        <v>2510</v>
      </c>
      <c r="AD16" t="str">
        <f>IF(VLOOKUP(A16,'Rate constant_FAC_O3_UV254_50'!$A$2:$R$51,14,FALSE)=0,"",VLOOKUP(A16,'Rate constant_FAC_O3_UV254_50'!$A$2:$R$51,14,FALSE))</f>
        <v>Chen, Z., Fang, J., Fan, C., &amp; Shang, C. (2016). Oxidative degradation of N-Nitrosopyrrolidine by the ozone/UV process: Kinetics and pathways. Chemosphere, 150, 731–739.</v>
      </c>
      <c r="AE16" s="160">
        <v>0.3</v>
      </c>
      <c r="AF16">
        <v>7</v>
      </c>
      <c r="AG16" t="str">
        <f>IF(VLOOKUP(A16,'Rate constant_FAC_O3_UV254_50'!$A$2:$R$51,18,FALSE)=0,"",VLOOKUP(A16,'Rate constant_FAC_O3_UV254_50'!$A$2:$R$51,18,FALSE))</f>
        <v>Chen, Z., Fang, J., Fan, C., &amp; Shang, C. (2016). Oxidative degradation of N-Nitrosopyrrolidine by the ozone/UV process: Kinetics and pathways. Chemosphere, 150, 731–739.</v>
      </c>
    </row>
    <row r="17" spans="1:33">
      <c r="A17" t="str">
        <f>VLOOKUP(B17,'Basic information'!$H$2:$I$51,2,FALSE)</f>
        <v>1-H-benzotriazole</v>
      </c>
      <c r="B17" t="s">
        <v>172</v>
      </c>
      <c r="C17">
        <v>16</v>
      </c>
      <c r="D17" t="s">
        <v>149</v>
      </c>
      <c r="E17" t="s">
        <v>149</v>
      </c>
      <c r="F17" t="s">
        <v>149</v>
      </c>
      <c r="G17" t="s">
        <v>173</v>
      </c>
      <c r="H17" t="str">
        <f>VLOOKUP(A17,'Physicochemical properties_50+a'!$B$2:$N$51,4,FALSE)</f>
        <v>C6H5N3</v>
      </c>
      <c r="I17" t="str">
        <f>VLOOKUP(A17,'Physicochemical properties_50+a'!$B$2:$N$51,3,FALSE)</f>
        <v>95-14-7</v>
      </c>
      <c r="J17">
        <f>VLOOKUP(A17,'Physicochemical properties_50+a'!$B$2:$N$51,5,FALSE)</f>
        <v>119.127</v>
      </c>
      <c r="K17">
        <f>IF(VLOOKUP(A17,'Physicochemical properties_50+a'!$B$2:$N$51,6,FALSE)=0,"",VLOOKUP(A17,'Physicochemical properties_50+a'!$B$2:$N$51,6,FALSE))</f>
        <v>1.44</v>
      </c>
      <c r="L17">
        <f>IF(VLOOKUP(A17,'Physicochemical properties_50+a'!$B$2:$N$51,8,FALSE)=0,"",VLOOKUP(A17,'Physicochemical properties_50+a'!$B$2:$N$51,8,FALSE))</f>
        <v>1.98</v>
      </c>
      <c r="M17" t="str">
        <f>IF(VLOOKUP(A17,'Physicochemical properties_50+a'!$B$2:$N$51,10,FALSE)=0,"",VLOOKUP(A17,'Physicochemical properties_50+a'!$B$2:$N$51,10,FALSE))</f>
        <v/>
      </c>
      <c r="N17" t="str">
        <f>IF(VLOOKUP(A17,'Physicochemical properties_50+a'!$B$2:$N$51,11,FALSE)=0,"",VLOOKUP(A17,'Physicochemical properties_50+a'!$B$2:$N$51,11,FALSE))</f>
        <v/>
      </c>
      <c r="Q17">
        <v>0.2</v>
      </c>
      <c r="R17">
        <v>7</v>
      </c>
      <c r="S17" t="str">
        <f>IF(VLOOKUP(A17,'Rate constant_FAC_O3_UV254_50'!$A$2:$L$51,3,FALSE)=0,"",VLOOKUP(A17,'Rate constant_FAC_O3_UV254_50'!$A$2:$L$51,3,FALSE))</f>
        <v>https://www.sciencedirect.com/science/article/pii/S1385894713000053</v>
      </c>
      <c r="T17">
        <f>IF(VLOOKUP(A17,'Rate constant_FAC_O3_UV254_50'!$A$2:$L$51,4,FALSE)=0,"",VLOOKUP(A17,'Rate constant_FAC_O3_UV254_50'!$A$2:$L$51,4,FALSE))</f>
        <v>79.599999999999994</v>
      </c>
      <c r="V17">
        <f>IF(VLOOKUP(A17,'Rate constant_FAC_O3_UV254_50'!$A$2:$L$51,8,FALSE)=0,"",VLOOKUP(A17,'Rate constant_FAC_O3_UV254_50'!$A$2:$L$51,8,FALSE))</f>
        <v>2143</v>
      </c>
      <c r="W17" t="str">
        <f>IF(VLOOKUP(A17,'Rate constant_FAC_O3_UV254_50'!$A$2:$L$51,10,FALSE)=0,"",VLOOKUP(A17,'Rate constant_FAC_O3_UV254_50'!$A$2:$L$51,10,FALSE))</f>
        <v/>
      </c>
      <c r="X17" t="str">
        <f>IF(VLOOKUP(A17,'Rate constant_FAC_O3_UV254_50'!$A$2:$L$51,11,FALSE)=0,"",VLOOKUP(A17,'Rate constant_FAC_O3_UV254_50'!$A$2:$L$51,11,FALSE))</f>
        <v/>
      </c>
      <c r="Y17" t="str">
        <f>IF(VLOOKUP(A17,'Rate constant_FAC_O3_UV254_50'!$A$2:$L$51,12,FALSE)=0,"",VLOOKUP(A17,'Rate constant_FAC_O3_UV254_50'!$A$2:$L$51,12,FALSE))</f>
        <v>Benitez, F. J., Acero, J. L., Real, F. J., Roldán, G., &amp; Rodríguez, E. (2015). Ozonation of benzotriazole and methylindole: kinetic modeling, identification of intermediates and reaction mechanisms. Journal of hazardous materials, 282, 224-232.</v>
      </c>
      <c r="Z17">
        <f>IFERROR(IF(VLOOKUP(A17,'Rate constant_·OH_50'!$A$3:$G$52,3,FALSE)=0,"",VLOOKUP(A17,'Rate constant_·OH_50'!$A$3:$G$52,3,FALSE)),"")</f>
        <v>7100000000</v>
      </c>
      <c r="AA17" t="str">
        <f>IFERROR(IF(VLOOKUP(A17,'Rate constant_·OH_50'!$A$3:$G$52,6,FALSE)=0,"",VLOOKUP(A17,'Rate constant_·OH_50'!$A$3:$G$52,6,FALSE)),"")</f>
        <v/>
      </c>
      <c r="AB17" t="str">
        <f>IFERROR(IF(VLOOKUP(A17,'Rate constant_·OH_50'!$A$3:$G$52,7,FALSE)=0,"",VLOOKUP(A17,'Rate constant_·OH_50'!$A$3:$G$52,7,FALSE)),"")</f>
        <v>Chen, Y., Ye, J., Li, C., Zhou, P., Liu, J., &amp; Ou, H. (2018). Degradation of 1 H-benzotriazole by UV/H 2 O 2 and UV/TiO 2: kinetics, mechanisms, products and toxicology. Environmental Science: Water Research &amp; Technology, 4(9), 1282-1294.</v>
      </c>
      <c r="AC17" t="str">
        <f>IF(VLOOKUP(A17,'Rate constant_FAC_O3_UV254_50'!$A$2:$R$51,13,FALSE)=0,"",VLOOKUP(A17,'Rate constant_FAC_O3_UV254_50'!$A$2:$R$51,13,FALSE))</f>
        <v>6140±19</v>
      </c>
      <c r="AD17" t="str">
        <f>IF(VLOOKUP(A17,'Rate constant_FAC_O3_UV254_50'!$A$2:$R$51,14,FALSE)=0,"",VLOOKUP(A17,'Rate constant_FAC_O3_UV254_50'!$A$2:$R$51,14,FALSE))</f>
        <v xml:space="preserve">Bahnmüller, S., Loi, C. H., Linge, K. L., Gunten, U. von, &amp; Canonica, S. (2015). Degradation rates of benzotriazoles and benzothiazoles under UV-C irradiation and the advanced oxidation process UV/H2O2. Water Research, 74, 143–154. </v>
      </c>
      <c r="AE17" s="160">
        <v>1.6E-2</v>
      </c>
      <c r="AF17" s="242" t="s">
        <v>2695</v>
      </c>
      <c r="AG17" t="str">
        <f>IF(VLOOKUP(A17,'Rate constant_FAC_O3_UV254_50'!$A$2:$R$51,18,FALSE)=0,"",VLOOKUP(A17,'Rate constant_FAC_O3_UV254_50'!$A$2:$R$51,18,FALSE))</f>
        <v xml:space="preserve">Bahnmüller, S., Loi, C. H., Linge, K. L., Gunten, U. von, &amp; Canonica, S. (2015). Degradation rates of benzotriazoles and benzothiazoles under UV-C irradiation and the advanced oxidation process UV/H2O2. Water Research, 74, 143–154. </v>
      </c>
    </row>
    <row r="18" spans="1:33">
      <c r="A18" t="s">
        <v>2076</v>
      </c>
      <c r="B18" t="s">
        <v>174</v>
      </c>
      <c r="C18">
        <v>17</v>
      </c>
      <c r="D18" t="s">
        <v>149</v>
      </c>
      <c r="E18" t="s">
        <v>149</v>
      </c>
      <c r="F18" t="s">
        <v>149</v>
      </c>
      <c r="G18" t="s">
        <v>175</v>
      </c>
      <c r="H18" t="str">
        <f>VLOOKUP(A18,'Physicochemical properties_50+a'!$B$2:$N$51,4,FALSE)</f>
        <v>C7H7N3</v>
      </c>
      <c r="I18" t="str">
        <f>VLOOKUP(A18,'Physicochemical properties_50+a'!$B$2:$N$51,3,FALSE)</f>
        <v>29878-31-7</v>
      </c>
      <c r="J18">
        <f>VLOOKUP(A18,'Physicochemical properties_50+a'!$B$2:$N$51,5,FALSE)</f>
        <v>133.154</v>
      </c>
      <c r="K18" t="str">
        <f>IF(VLOOKUP(A18,'Physicochemical properties_50+a'!$B$2:$N$51,6,FALSE)=0,"",VLOOKUP(A18,'Physicochemical properties_50+a'!$B$2:$N$51,6,FALSE))</f>
        <v/>
      </c>
      <c r="L18" t="str">
        <f>IF(VLOOKUP(A18,'Physicochemical properties_50+a'!$B$2:$N$51,8,FALSE)=0,"",VLOOKUP(A18,'Physicochemical properties_50+a'!$B$2:$N$51,8,FALSE))</f>
        <v/>
      </c>
      <c r="M18" t="str">
        <f>IF(VLOOKUP(A18,'Physicochemical properties_50+a'!$B$2:$N$51,10,FALSE)=0,"",VLOOKUP(A18,'Physicochemical properties_50+a'!$B$2:$N$51,10,FALSE))</f>
        <v/>
      </c>
      <c r="N18" t="str">
        <f>IF(VLOOKUP(A18,'Physicochemical properties_50+a'!$B$2:$N$51,11,FALSE)=0,"",VLOOKUP(A18,'Physicochemical properties_50+a'!$B$2:$N$51,11,FALSE))</f>
        <v/>
      </c>
      <c r="Q18" s="160">
        <v>8.8999999999999996E-2</v>
      </c>
      <c r="S18" t="str">
        <f>IF(VLOOKUP(A18,'Rate constant_FAC_O3_UV254_50'!$A$2:$L$51,3,FALSE)=0,"",VLOOKUP(A18,'Rate constant_FAC_O3_UV254_50'!$A$2:$L$51,3,FALSE))</f>
        <v>https://reader.elsevier.com/reader/sd/pii/S0304389416302576?token=FB00939DD21573AC8B08EA43AA3865DCCB86310AFDE9A47A97B11B17E621B8C14123391E3999B6F28ED9A41AEEB299FB</v>
      </c>
      <c r="T18" t="str">
        <f>IF(VLOOKUP(A18,'Rate constant_FAC_O3_UV254_50'!$A$2:$L$51,4,FALSE)=0,"",VLOOKUP(A18,'Rate constant_FAC_O3_UV254_50'!$A$2:$L$51,4,FALSE))</f>
        <v/>
      </c>
      <c r="V18" t="str">
        <f>IF(VLOOKUP(A18,'Rate constant_FAC_O3_UV254_50'!$A$2:$L$51,8,FALSE)=0,"",VLOOKUP(A18,'Rate constant_FAC_O3_UV254_50'!$A$2:$L$51,8,FALSE))</f>
        <v/>
      </c>
      <c r="W18" t="str">
        <f>IF(VLOOKUP(A18,'Rate constant_FAC_O3_UV254_50'!$A$2:$L$51,10,FALSE)=0,"",VLOOKUP(A18,'Rate constant_FAC_O3_UV254_50'!$A$2:$L$51,10,FALSE))</f>
        <v/>
      </c>
      <c r="X18" t="str">
        <f>IF(VLOOKUP(A18,'Rate constant_FAC_O3_UV254_50'!$A$2:$L$51,11,FALSE)=0,"",VLOOKUP(A18,'Rate constant_FAC_O3_UV254_50'!$A$2:$L$51,11,FALSE))</f>
        <v/>
      </c>
      <c r="Y18" t="str">
        <f>IF(VLOOKUP(A18,'Rate constant_FAC_O3_UV254_50'!$A$2:$L$51,12,FALSE)=0,"",VLOOKUP(A18,'Rate constant_FAC_O3_UV254_50'!$A$2:$L$51,12,FALSE))</f>
        <v/>
      </c>
      <c r="Z18">
        <f>IFERROR(IF(VLOOKUP(A18,'Rate constant_·OH_50'!$A$3:$G$52,3,FALSE)=0,"",VLOOKUP(A18,'Rate constant_·OH_50'!$A$3:$G$52,3,FALSE)),"")</f>
        <v>8600000000</v>
      </c>
      <c r="AA18" t="str">
        <f>IFERROR(IF(VLOOKUP(A18,'Rate constant_·OH_50'!$A$3:$G$52,6,FALSE)=0,"",VLOOKUP(A18,'Rate constant_·OH_50'!$A$3:$G$52,6,FALSE)),"")</f>
        <v/>
      </c>
      <c r="AB18" t="str">
        <f>IFERROR(IF(VLOOKUP(A18,'Rate constant_·OH_50'!$A$3:$G$52,7,FALSE)=0,"",VLOOKUP(A18,'Rate constant_·OH_50'!$A$3:$G$52,7,FALSE)),"")</f>
        <v>Mandal, S. (2018). Reaction Rate Constants of Hydroxyl Radicals with Micropollutants and Their Significance in Advanced Oxidation Processes. Journal of Advanced Oxidation Technologies, 21(1), 20170075.</v>
      </c>
      <c r="AC18">
        <v>5443</v>
      </c>
      <c r="AD18" t="s">
        <v>2691</v>
      </c>
      <c r="AE18" s="160">
        <v>4.7000000000000002E-3</v>
      </c>
      <c r="AF18" s="160"/>
      <c r="AG18" t="s">
        <v>2693</v>
      </c>
    </row>
    <row r="19" spans="1:33">
      <c r="A19" t="str">
        <f>VLOOKUP(B19,'Basic information'!$H$2:$I$51,2,FALSE)</f>
        <v>Methylparaben</v>
      </c>
      <c r="B19" t="s">
        <v>17</v>
      </c>
      <c r="C19">
        <v>18</v>
      </c>
      <c r="D19" t="s">
        <v>149</v>
      </c>
      <c r="E19" t="s">
        <v>149</v>
      </c>
      <c r="F19" t="s">
        <v>149</v>
      </c>
      <c r="G19" t="s">
        <v>176</v>
      </c>
      <c r="H19" t="str">
        <f>VLOOKUP(A19,'Physicochemical properties_50+a'!$B$2:$N$51,4,FALSE)</f>
        <v>C8H8O3</v>
      </c>
      <c r="I19" t="str">
        <f>VLOOKUP(A19,'Physicochemical properties_50+a'!$B$2:$N$51,3,FALSE)</f>
        <v>99-76-3</v>
      </c>
      <c r="J19">
        <f>VLOOKUP(A19,'Physicochemical properties_50+a'!$B$2:$N$51,5,FALSE)</f>
        <v>152.15</v>
      </c>
      <c r="K19">
        <f>IF(VLOOKUP(A19,'Physicochemical properties_50+a'!$B$2:$N$51,6,FALSE)=0,"",VLOOKUP(A19,'Physicochemical properties_50+a'!$B$2:$N$51,6,FALSE))</f>
        <v>1.96</v>
      </c>
      <c r="L19" t="str">
        <f>IF(VLOOKUP(A19,'Physicochemical properties_50+a'!$B$2:$N$51,8,FALSE)=0,"",VLOOKUP(A19,'Physicochemical properties_50+a'!$B$2:$N$51,8,FALSE))</f>
        <v>2.50 (at 25°C)</v>
      </c>
      <c r="M19">
        <f>IF(VLOOKUP(A19,'Physicochemical properties_50+a'!$B$2:$N$51,10,FALSE)=0,"",VLOOKUP(A19,'Physicochemical properties_50+a'!$B$2:$N$51,10,FALSE))</f>
        <v>8.5</v>
      </c>
      <c r="N19" t="str">
        <f>IF(VLOOKUP(A19,'Physicochemical properties_50+a'!$B$2:$N$51,11,FALSE)=0,"",VLOOKUP(A19,'Physicochemical properties_50+a'!$B$2:$N$51,11,FALSE))</f>
        <v/>
      </c>
      <c r="Q19">
        <v>110</v>
      </c>
      <c r="R19">
        <v>7</v>
      </c>
      <c r="S19" t="str">
        <f>IF(VLOOKUP(A19,'Rate constant_FAC_O3_UV254_50'!$A$2:$L$51,3,FALSE)=0,"",VLOOKUP(A19,'Rate constant_FAC_O3_UV254_50'!$A$2:$L$51,3,FALSE))</f>
        <v>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</v>
      </c>
      <c r="T19">
        <f>IF(VLOOKUP(A19,'Rate constant_FAC_O3_UV254_50'!$A$2:$L$51,4,FALSE)=0,"",VLOOKUP(A19,'Rate constant_FAC_O3_UV254_50'!$A$2:$L$51,4,FALSE))</f>
        <v>250000</v>
      </c>
      <c r="V19">
        <f>IF(VLOOKUP(A19,'Rate constant_FAC_O3_UV254_50'!$A$2:$L$51,8,FALSE)=0,"",VLOOKUP(A19,'Rate constant_FAC_O3_UV254_50'!$A$2:$L$51,8,FALSE))</f>
        <v>1020000000</v>
      </c>
      <c r="W19">
        <f>IF(VLOOKUP(A19,'Rate constant_FAC_O3_UV254_50'!$A$2:$L$51,10,FALSE)=0,"",VLOOKUP(A19,'Rate constant_FAC_O3_UV254_50'!$A$2:$L$51,10,FALSE))</f>
        <v>250000</v>
      </c>
      <c r="X19">
        <f>IF(VLOOKUP(A19,'Rate constant_FAC_O3_UV254_50'!$A$2:$L$51,11,FALSE)=0,"",VLOOKUP(A19,'Rate constant_FAC_O3_UV254_50'!$A$2:$L$51,11,FALSE))</f>
        <v>330</v>
      </c>
      <c r="Y19" t="str">
        <f>IF(VLOOKUP(A19,'Rate constant_FAC_O3_UV254_50'!$A$2:$L$51,12,FALSE)=0,"",VLOOKUP(A19,'Rate constant_FAC_O3_UV254_50'!$A$2:$L$51,12,FALSE))</f>
        <v>Tay, K. S., Rahman, N. A., &amp; Abas, M. R. B. (2010). Ozonation of parabens in aqueous solution: Kinetics and mechanism of degradation. Chemosphere, 81(11), 1446-1453.</v>
      </c>
      <c r="Z19">
        <f>IFERROR(IF(VLOOKUP(A19,'Rate constant_·OH_50'!$A$3:$G$52,3,FALSE)=0,"",VLOOKUP(A19,'Rate constant_·OH_50'!$A$3:$G$52,3,FALSE)),"")</f>
        <v>6800000000</v>
      </c>
      <c r="AA19" t="str">
        <f>IFERROR(IF(VLOOKUP(A19,'Rate constant_·OH_50'!$A$3:$G$52,6,FALSE)=0,"",VLOOKUP(A19,'Rate constant_·OH_50'!$A$3:$G$52,6,FALSE)),"")</f>
        <v/>
      </c>
      <c r="AB19" t="str">
        <f>IFERROR(IF(VLOOKUP(A19,'Rate constant_·OH_50'!$A$3:$G$52,7,FALSE)=0,"",VLOOKUP(A19,'Rate constant_·OH_50'!$A$3:$G$52,7,FALSE)),"")</f>
        <v>Tay, K. S., Rahman, N. A., &amp; Abas, M. R. B. (2010). Ozonation of parabens in aqueous solution: Kinetics and mechanism of degradation. Chemosphere, 81(11), 1446-1453.</v>
      </c>
      <c r="AC19">
        <f>IF(VLOOKUP(A19,'Rate constant_FAC_O3_UV254_50'!$A$2:$R$51,13,FALSE)=0,"",VLOOKUP(A19,'Rate constant_FAC_O3_UV254_50'!$A$2:$R$51,13,FALSE))</f>
        <v>14971</v>
      </c>
      <c r="AE19" s="160">
        <v>1.6000000000000001E-3</v>
      </c>
      <c r="AF19">
        <v>7</v>
      </c>
      <c r="AG19" t="str">
        <f>IF(VLOOKUP(A19,'Rate constant_FAC_O3_UV254_50'!$A$2:$R$51,18,FALSE)=0,"",VLOOKUP(A19,'Rate constant_FAC_O3_UV254_50'!$A$2:$R$51,18,FALSE))</f>
        <v>Gmurek, M., Rossi, A. F., ... &amp; Ledakowicz, S. (2015). Photodegradation of single and mixture of parabens - Kinetic, by-products identification and cost-efficiency analysis. Chemical Engineering Journal, 276, 303–314.</v>
      </c>
    </row>
    <row r="20" spans="1:33">
      <c r="A20" t="str">
        <f>VLOOKUP(B20,'Basic information'!$H$2:$I$51,2,FALSE)</f>
        <v>Ethylparaben</v>
      </c>
      <c r="B20" t="s">
        <v>31</v>
      </c>
      <c r="C20">
        <v>19</v>
      </c>
      <c r="D20" t="s">
        <v>149</v>
      </c>
      <c r="E20" t="s">
        <v>149</v>
      </c>
      <c r="F20" t="s">
        <v>149</v>
      </c>
      <c r="G20" t="s">
        <v>177</v>
      </c>
      <c r="H20" t="str">
        <f>VLOOKUP(A20,'Physicochemical properties_50+a'!$B$2:$N$51,4,FALSE)</f>
        <v>C9H10O3</v>
      </c>
      <c r="I20" t="str">
        <f>VLOOKUP(A20,'Physicochemical properties_50+a'!$B$2:$N$51,3,FALSE)</f>
        <v>9001-05-02</v>
      </c>
      <c r="J20">
        <f>VLOOKUP(A20,'Physicochemical properties_50+a'!$B$2:$N$51,5,FALSE)</f>
        <v>166.17599999999999</v>
      </c>
      <c r="K20">
        <f>IF(VLOOKUP(A20,'Physicochemical properties_50+a'!$B$2:$N$51,6,FALSE)=0,"",VLOOKUP(A20,'Physicochemical properties_50+a'!$B$2:$N$51,6,FALSE))</f>
        <v>2.4700000000000002</v>
      </c>
      <c r="L20">
        <f>IF(VLOOKUP(A20,'Physicochemical properties_50+a'!$B$2:$N$51,8,FALSE)=0,"",VLOOKUP(A20,'Physicochemical properties_50+a'!$B$2:$N$51,8,FALSE))</f>
        <v>0.88500000000000001</v>
      </c>
      <c r="M20">
        <f>IF(VLOOKUP(A20,'Physicochemical properties_50+a'!$B$2:$N$51,10,FALSE)=0,"",VLOOKUP(A20,'Physicochemical properties_50+a'!$B$2:$N$51,10,FALSE))</f>
        <v>8.34</v>
      </c>
      <c r="N20" t="str">
        <f>IF(VLOOKUP(A20,'Physicochemical properties_50+a'!$B$2:$N$51,11,FALSE)=0,"",VLOOKUP(A20,'Physicochemical properties_50+a'!$B$2:$N$51,11,FALSE))</f>
        <v/>
      </c>
      <c r="Q20">
        <v>52</v>
      </c>
      <c r="R20">
        <v>7</v>
      </c>
      <c r="S20" t="str">
        <f>IF(VLOOKUP(A20,'Rate constant_FAC_O3_UV254_50'!$A$2:$L$51,3,FALSE)=0,"",VLOOKUP(A20,'Rate constant_FAC_O3_UV254_50'!$A$2:$L$51,3,FALSE))</f>
        <v>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</v>
      </c>
      <c r="T20">
        <f>IF(VLOOKUP(A20,'Rate constant_FAC_O3_UV254_50'!$A$2:$L$51,4,FALSE)=0,"",VLOOKUP(A20,'Rate constant_FAC_O3_UV254_50'!$A$2:$L$51,4,FALSE))</f>
        <v>340000</v>
      </c>
      <c r="V20">
        <f>IF(VLOOKUP(A20,'Rate constant_FAC_O3_UV254_50'!$A$2:$L$51,8,FALSE)=0,"",VLOOKUP(A20,'Rate constant_FAC_O3_UV254_50'!$A$2:$L$51,8,FALSE))</f>
        <v>1170000000</v>
      </c>
      <c r="W20">
        <f>IF(VLOOKUP(A20,'Rate constant_FAC_O3_UV254_50'!$A$2:$L$51,10,FALSE)=0,"",VLOOKUP(A20,'Rate constant_FAC_O3_UV254_50'!$A$2:$L$51,10,FALSE))</f>
        <v>340000</v>
      </c>
      <c r="X20">
        <f>IF(VLOOKUP(A20,'Rate constant_FAC_O3_UV254_50'!$A$2:$L$51,11,FALSE)=0,"",VLOOKUP(A20,'Rate constant_FAC_O3_UV254_50'!$A$2:$L$51,11,FALSE))</f>
        <v>360</v>
      </c>
      <c r="Y20" t="str">
        <f>IF(VLOOKUP(A20,'Rate constant_FAC_O3_UV254_50'!$A$2:$L$51,12,FALSE)=0,"",VLOOKUP(A20,'Rate constant_FAC_O3_UV254_50'!$A$2:$L$51,12,FALSE))</f>
        <v>Tay, K. S., Rahman, N. A., &amp; Abas, M. R. B. (2010). Ozonation of parabens in aqueous solution: Kinetics and mechanism of degradation. Chemosphere, 81(11), 1446-1453.</v>
      </c>
      <c r="Z20">
        <f>IFERROR(IF(VLOOKUP(A20,'Rate constant_·OH_50'!$A$3:$G$52,3,FALSE)=0,"",VLOOKUP(A20,'Rate constant_·OH_50'!$A$3:$G$52,3,FALSE)),"")</f>
        <v>3660000000</v>
      </c>
      <c r="AA20" t="str">
        <f>IFERROR(IF(VLOOKUP(A20,'Rate constant_·OH_50'!$A$3:$G$52,6,FALSE)=0,"",VLOOKUP(A20,'Rate constant_·OH_50'!$A$3:$G$52,6,FALSE)),"")</f>
        <v/>
      </c>
      <c r="AB20" t="str">
        <f>IFERROR(IF(VLOOKUP(A20,'Rate constant_·OH_50'!$A$3:$G$52,7,FALSE)=0,"",VLOOKUP(A20,'Rate constant_·OH_50'!$A$3:$G$52,7,FALSE)),"")</f>
        <v>Gao, Y., Ji, Y., Li, G., &amp; An, T. (2016). Theoretical investigation on the kinetics and mechanisms of hydroxyl radical-induced transformation of parabens and its consequences for toxicity: Influence of alkyl-chain length. Water research, 91, 77-85.</v>
      </c>
      <c r="AC20">
        <f>IF(VLOOKUP(A20,'Rate constant_FAC_O3_UV254_50'!$A$2:$R$51,13,FALSE)=0,"",VLOOKUP(A20,'Rate constant_FAC_O3_UV254_50'!$A$2:$R$51,13,FALSE))</f>
        <v>15021</v>
      </c>
      <c r="AE20" s="160">
        <v>1.8E-3</v>
      </c>
      <c r="AF20">
        <v>7</v>
      </c>
      <c r="AG20" t="str">
        <f>IF(VLOOKUP(A20,'Rate constant_FAC_O3_UV254_50'!$A$2:$R$51,18,FALSE)=0,"",VLOOKUP(A20,'Rate constant_FAC_O3_UV254_50'!$A$2:$R$51,18,FALSE))</f>
        <v>Gmurek, M., Rossi, A. F., ... &amp; Ledakowicz, S. (2015). Photodegradation of single and mixture of parabens - Kinetic, by-products identification and cost-efficiency analysis. Chemical Engineering Journal, 276, 303–314.</v>
      </c>
    </row>
    <row r="21" spans="1:33">
      <c r="A21" t="str">
        <f>VLOOKUP(B21,'Basic information'!$H$2:$I$51,2,FALSE)</f>
        <v>Propylparaben</v>
      </c>
      <c r="B21" t="s">
        <v>32</v>
      </c>
      <c r="C21">
        <v>20</v>
      </c>
      <c r="D21" t="s">
        <v>149</v>
      </c>
      <c r="E21" t="s">
        <v>149</v>
      </c>
      <c r="F21" t="s">
        <v>149</v>
      </c>
      <c r="G21" t="s">
        <v>178</v>
      </c>
      <c r="H21" t="str">
        <f>VLOOKUP(A21,'Physicochemical properties_50+a'!$B$2:$N$51,4,FALSE)</f>
        <v>C10H12O3</v>
      </c>
      <c r="I21" t="str">
        <f>VLOOKUP(A21,'Physicochemical properties_50+a'!$B$2:$N$51,3,FALSE)</f>
        <v>94-13-3</v>
      </c>
      <c r="J21">
        <f>VLOOKUP(A21,'Physicochemical properties_50+a'!$B$2:$N$51,5,FALSE)</f>
        <v>180.2</v>
      </c>
      <c r="K21">
        <f>IF(VLOOKUP(A21,'Physicochemical properties_50+a'!$B$2:$N$51,6,FALSE)=0,"",VLOOKUP(A21,'Physicochemical properties_50+a'!$B$2:$N$51,6,FALSE))</f>
        <v>3.04</v>
      </c>
      <c r="L21" t="str">
        <f>IF(VLOOKUP(A21,'Physicochemical properties_50+a'!$B$2:$N$51,8,FALSE)=0,"",VLOOKUP(A21,'Physicochemical properties_50+a'!$B$2:$N$51,8,FALSE))</f>
        <v>0.5 (at 25°C)</v>
      </c>
      <c r="M21">
        <f>IF(VLOOKUP(A21,'Physicochemical properties_50+a'!$B$2:$N$51,10,FALSE)=0,"",VLOOKUP(A21,'Physicochemical properties_50+a'!$B$2:$N$51,10,FALSE))</f>
        <v>8.5</v>
      </c>
      <c r="N21" t="str">
        <f>IF(VLOOKUP(A21,'Physicochemical properties_50+a'!$B$2:$N$51,11,FALSE)=0,"",VLOOKUP(A21,'Physicochemical properties_50+a'!$B$2:$N$51,11,FALSE))</f>
        <v/>
      </c>
      <c r="Q21">
        <v>80</v>
      </c>
      <c r="R21">
        <v>7</v>
      </c>
      <c r="S21" t="str">
        <f>IF(VLOOKUP(A21,'Rate constant_FAC_O3_UV254_50'!$A$2:$L$51,3,FALSE)=0,"",VLOOKUP(A21,'Rate constant_FAC_O3_UV254_50'!$A$2:$L$51,3,FALSE))</f>
        <v>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</v>
      </c>
      <c r="T21">
        <f>IF(VLOOKUP(A21,'Rate constant_FAC_O3_UV254_50'!$A$2:$L$51,4,FALSE)=0,"",VLOOKUP(A21,'Rate constant_FAC_O3_UV254_50'!$A$2:$L$51,4,FALSE))</f>
        <v>410000</v>
      </c>
      <c r="V21">
        <f>IF(VLOOKUP(A21,'Rate constant_FAC_O3_UV254_50'!$A$2:$L$51,8,FALSE)=0,"",VLOOKUP(A21,'Rate constant_FAC_O3_UV254_50'!$A$2:$L$51,8,FALSE))</f>
        <v>1250000000</v>
      </c>
      <c r="W21">
        <f>IF(VLOOKUP(A21,'Rate constant_FAC_O3_UV254_50'!$A$2:$L$51,10,FALSE)=0,"",VLOOKUP(A21,'Rate constant_FAC_O3_UV254_50'!$A$2:$L$51,10,FALSE))</f>
        <v>410000</v>
      </c>
      <c r="X21">
        <f>IF(VLOOKUP(A21,'Rate constant_FAC_O3_UV254_50'!$A$2:$L$51,11,FALSE)=0,"",VLOOKUP(A21,'Rate constant_FAC_O3_UV254_50'!$A$2:$L$51,11,FALSE))</f>
        <v>390</v>
      </c>
      <c r="Y21" t="str">
        <f>IF(VLOOKUP(A21,'Rate constant_FAC_O3_UV254_50'!$A$2:$L$51,12,FALSE)=0,"",VLOOKUP(A21,'Rate constant_FAC_O3_UV254_50'!$A$2:$L$51,12,FALSE))</f>
        <v>Tay, K. S., Rahman, N. A., &amp; Abas, M. R. B. (2010). Ozonation of parabens in aqueous solution: Kinetics and mechanism of degradation. Chemosphere, 81(11), 1446-1453.</v>
      </c>
      <c r="Z21">
        <f>IFERROR(IF(VLOOKUP(A21,'Rate constant_·OH_50'!$A$3:$G$52,3,FALSE)=0,"",VLOOKUP(A21,'Rate constant_·OH_50'!$A$3:$G$52,3,FALSE)),"")</f>
        <v>8600000000</v>
      </c>
      <c r="AA21" t="str">
        <f>IFERROR(IF(VLOOKUP(A21,'Rate constant_·OH_50'!$A$3:$G$52,6,FALSE)=0,"",VLOOKUP(A21,'Rate constant_·OH_50'!$A$3:$G$52,6,FALSE)),"")</f>
        <v/>
      </c>
      <c r="AB21" t="str">
        <f>IFERROR(IF(VLOOKUP(A21,'Rate constant_·OH_50'!$A$3:$G$52,7,FALSE)=0,"",VLOOKUP(A21,'Rate constant_·OH_50'!$A$3:$G$52,7,FALSE)),"")</f>
        <v>Tay, K. S., Rahman, N. A., &amp; Abas, M. R. B. (2010). Ozonation of parabens in aqueous solution: Kinetics and mechanism of degradation. Chemosphere, 81(11), 1446-1453.</v>
      </c>
      <c r="AC21">
        <f>IF(VLOOKUP(A21,'Rate constant_FAC_O3_UV254_50'!$A$2:$R$51,13,FALSE)=0,"",VLOOKUP(A21,'Rate constant_FAC_O3_UV254_50'!$A$2:$R$51,13,FALSE))</f>
        <v>16866</v>
      </c>
      <c r="AE21" s="160">
        <v>2.0999999999999999E-3</v>
      </c>
      <c r="AF21">
        <v>7</v>
      </c>
      <c r="AG21" t="str">
        <f>IF(VLOOKUP(A21,'Rate constant_FAC_O3_UV254_50'!$A$2:$R$51,18,FALSE)=0,"",VLOOKUP(A21,'Rate constant_FAC_O3_UV254_50'!$A$2:$R$51,18,FALSE))</f>
        <v>Gmurek, M., Rossi, A. F., ... &amp; Ledakowicz, S. (2015). Photodegradation of single and mixture of parabens - Kinetic, by-products identification and cost-efficiency analysis. Chemical Engineering Journal, 276, 303–314.</v>
      </c>
    </row>
    <row r="22" spans="1:33">
      <c r="A22" t="str">
        <f>VLOOKUP(B22,'Basic information'!$H$2:$I$51,2,FALSE)</f>
        <v>Butylparaben</v>
      </c>
      <c r="B22" t="s">
        <v>33</v>
      </c>
      <c r="C22">
        <v>21</v>
      </c>
      <c r="D22" t="s">
        <v>149</v>
      </c>
      <c r="E22" t="s">
        <v>149</v>
      </c>
      <c r="F22" t="s">
        <v>149</v>
      </c>
      <c r="G22" t="s">
        <v>179</v>
      </c>
      <c r="H22" t="str">
        <f>VLOOKUP(A22,'Physicochemical properties_50+a'!$B$2:$N$51,4,FALSE)</f>
        <v>C11H14O3</v>
      </c>
      <c r="I22" t="str">
        <f>VLOOKUP(A22,'Physicochemical properties_50+a'!$B$2:$N$51,3,FALSE)</f>
        <v>94-26-8</v>
      </c>
      <c r="J22">
        <f>VLOOKUP(A22,'Physicochemical properties_50+a'!$B$2:$N$51,5,FALSE)</f>
        <v>194.23</v>
      </c>
      <c r="K22">
        <f>IF(VLOOKUP(A22,'Physicochemical properties_50+a'!$B$2:$N$51,6,FALSE)=0,"",VLOOKUP(A22,'Physicochemical properties_50+a'!$B$2:$N$51,6,FALSE))</f>
        <v>3.57</v>
      </c>
      <c r="L22" t="str">
        <f>IF(VLOOKUP(A22,'Physicochemical properties_50+a'!$B$2:$N$51,8,FALSE)=0,"",VLOOKUP(A22,'Physicochemical properties_50+a'!$B$2:$N$51,8,FALSE))</f>
        <v>0.207 (at 20°C)</v>
      </c>
      <c r="M22">
        <f>IF(VLOOKUP(A22,'Physicochemical properties_50+a'!$B$2:$N$51,10,FALSE)=0,"",VLOOKUP(A22,'Physicochemical properties_50+a'!$B$2:$N$51,10,FALSE))</f>
        <v>8.4700000000000006</v>
      </c>
      <c r="N22" t="str">
        <f>IF(VLOOKUP(A22,'Physicochemical properties_50+a'!$B$2:$N$51,11,FALSE)=0,"",VLOOKUP(A22,'Physicochemical properties_50+a'!$B$2:$N$51,11,FALSE))</f>
        <v/>
      </c>
      <c r="Q22">
        <v>60</v>
      </c>
      <c r="R22">
        <v>7</v>
      </c>
      <c r="S22" t="str">
        <f>IF(VLOOKUP(A22,'Rate constant_FAC_O3_UV254_50'!$A$2:$L$51,3,FALSE)=0,"",VLOOKUP(A22,'Rate constant_FAC_O3_UV254_50'!$A$2:$L$51,3,FALSE))</f>
        <v>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</v>
      </c>
      <c r="T22">
        <f>IF(VLOOKUP(A22,'Rate constant_FAC_O3_UV254_50'!$A$2:$L$51,4,FALSE)=0,"",VLOOKUP(A22,'Rate constant_FAC_O3_UV254_50'!$A$2:$L$51,4,FALSE))</f>
        <v>440000</v>
      </c>
      <c r="V22" t="str">
        <f>IF(VLOOKUP(A22,'Rate constant_FAC_O3_UV254_50'!$A$2:$L$51,8,FALSE)=0,"",VLOOKUP(A22,'Rate constant_FAC_O3_UV254_50'!$A$2:$L$51,8,FALSE))</f>
        <v/>
      </c>
      <c r="W22">
        <f>IF(VLOOKUP(A22,'Rate constant_FAC_O3_UV254_50'!$A$2:$L$51,10,FALSE)=0,"",VLOOKUP(A22,'Rate constant_FAC_O3_UV254_50'!$A$2:$L$51,10,FALSE))</f>
        <v>440000</v>
      </c>
      <c r="X22">
        <f>IF(VLOOKUP(A22,'Rate constant_FAC_O3_UV254_50'!$A$2:$L$51,11,FALSE)=0,"",VLOOKUP(A22,'Rate constant_FAC_O3_UV254_50'!$A$2:$L$51,11,FALSE))</f>
        <v>420</v>
      </c>
      <c r="Y22" t="str">
        <f>IF(VLOOKUP(A22,'Rate constant_FAC_O3_UV254_50'!$A$2:$L$51,12,FALSE)=0,"",VLOOKUP(A22,'Rate constant_FAC_O3_UV254_50'!$A$2:$L$51,12,FALSE))</f>
        <v/>
      </c>
      <c r="Z22">
        <f>IFERROR(IF(VLOOKUP(A22,'Rate constant_·OH_50'!$A$3:$G$52,3,FALSE)=0,"",VLOOKUP(A22,'Rate constant_·OH_50'!$A$3:$G$52,3,FALSE)),"")</f>
        <v>9200000000</v>
      </c>
      <c r="AA22" t="str">
        <f>IFERROR(IF(VLOOKUP(A22,'Rate constant_·OH_50'!$A$3:$G$52,6,FALSE)=0,"",VLOOKUP(A22,'Rate constant_·OH_50'!$A$3:$G$52,6,FALSE)),"")</f>
        <v/>
      </c>
      <c r="AB22" t="str">
        <f>IFERROR(IF(VLOOKUP(A22,'Rate constant_·OH_50'!$A$3:$G$52,7,FALSE)=0,"",VLOOKUP(A22,'Rate constant_·OH_50'!$A$3:$G$52,7,FALSE)),"")</f>
        <v>Tay, K. S., Rahman, N. A., &amp; Abas, M. R. B. (2010). Ozonation of parabens in aqueous solution: Kinetics and mechanism of degradation. Chemosphere, 81(11), 1446-1453.</v>
      </c>
      <c r="AC22">
        <f>IF(VLOOKUP(A22,'Rate constant_FAC_O3_UV254_50'!$A$2:$R$51,13,FALSE)=0,"",VLOOKUP(A22,'Rate constant_FAC_O3_UV254_50'!$A$2:$R$51,13,FALSE))</f>
        <v>14023</v>
      </c>
      <c r="AE22" s="160">
        <v>2.8999999999999998E-3</v>
      </c>
      <c r="AF22">
        <v>7</v>
      </c>
      <c r="AG22" t="str">
        <f>IF(VLOOKUP(A22,'Rate constant_FAC_O3_UV254_50'!$A$2:$R$51,18,FALSE)=0,"",VLOOKUP(A22,'Rate constant_FAC_O3_UV254_50'!$A$2:$R$51,18,FALSE))</f>
        <v>Gmurek, M., Rossi, A. F., ... &amp; Ledakowicz, S. (2015). Photodegradation of single and mixture of parabens - Kinetic, by-products identification and cost-efficiency analysis. Chemical Engineering Journal, 276, 303–314.</v>
      </c>
    </row>
    <row r="23" spans="1:33">
      <c r="A23" t="str">
        <f>VLOOKUP(B23,'Basic information'!$H$2:$I$51,2,FALSE)</f>
        <v>Caffeine</v>
      </c>
      <c r="B23" t="s">
        <v>18</v>
      </c>
      <c r="C23">
        <v>22</v>
      </c>
      <c r="D23" t="s">
        <v>149</v>
      </c>
      <c r="E23" t="s">
        <v>149</v>
      </c>
      <c r="F23" t="s">
        <v>149</v>
      </c>
      <c r="G23" t="s">
        <v>180</v>
      </c>
      <c r="H23" t="str">
        <f>VLOOKUP(A23,'Physicochemical properties_50+a'!$B$2:$N$51,4,FALSE)</f>
        <v>C8H10N4O2</v>
      </c>
      <c r="I23" t="str">
        <f>VLOOKUP(A23,'Physicochemical properties_50+a'!$B$2:$N$51,3,FALSE)</f>
        <v>58-08-02</v>
      </c>
      <c r="J23">
        <f>VLOOKUP(A23,'Physicochemical properties_50+a'!$B$2:$N$51,5,FALSE)</f>
        <v>194.19</v>
      </c>
      <c r="K23">
        <f>IF(VLOOKUP(A23,'Physicochemical properties_50+a'!$B$2:$N$51,6,FALSE)=0,"",VLOOKUP(A23,'Physicochemical properties_50+a'!$B$2:$N$51,6,FALSE))</f>
        <v>-7.0000000000000007E-2</v>
      </c>
      <c r="L23">
        <f>IF(VLOOKUP(A23,'Physicochemical properties_50+a'!$B$2:$N$51,8,FALSE)=0,"",VLOOKUP(A23,'Physicochemical properties_50+a'!$B$2:$N$51,8,FALSE))</f>
        <v>21.6</v>
      </c>
      <c r="M23">
        <f>IF(VLOOKUP(A23,'Physicochemical properties_50+a'!$B$2:$N$51,10,FALSE)=0,"",VLOOKUP(A23,'Physicochemical properties_50+a'!$B$2:$N$51,10,FALSE))</f>
        <v>14</v>
      </c>
      <c r="N23" t="str">
        <f>IF(VLOOKUP(A23,'Physicochemical properties_50+a'!$B$2:$N$51,11,FALSE)=0,"",VLOOKUP(A23,'Physicochemical properties_50+a'!$B$2:$N$51,11,FALSE))</f>
        <v/>
      </c>
      <c r="Q23">
        <v>162</v>
      </c>
      <c r="R23">
        <v>7</v>
      </c>
      <c r="S23" t="str">
        <f>IF(VLOOKUP(A23,'Rate constant_FAC_O3_UV254_50'!$A$2:$L$51,3,FALSE)=0,"",VLOOKUP(A23,'Rate constant_FAC_O3_UV254_50'!$A$2:$L$51,3,FALSE))</f>
        <v>https://pdf.sciencedirectassets.com/271768/1-s2.0-S0043135400X04137/1-s2.0-0043135484902513/main.pdf?x-amz-security-token=AgoJb3JpZ2luX2VjELj%2F%2F%2F%2F%2F%2F%2F%2F%2F%2FwEaCXVzLWVhc3QtMSJHMEUCIFsx%2BE%2B2FN659tFnb82DyIGgj%2F1Lb%2F3GT8vBvltQJyZZAiEA1Jxi9jbMuM1pCA5bDtXAu%2Bj7eDL2du%2BwS%2Bg4rdliKA0q4wMIsf%2F%2F%2F%2F%2F%2F%2F%2F%2F%2FARACGgwwNTkwMDM1NDY4NjUiDDi%2B4tQicUdoTGRmbCq3A3PmhRd2YHOXSd67oD2PUcFHOWRnjD1koRikLObf69Pr%2Fku3ErMMvWJzasg4bqMBxxVwuC3d9yoH73Ttrm1K6281fLwdyhQbuWQ%2BXIOSwRYqhDMPIhqBsxyb%2FRrjXhUJkm0JHpUHetgDFYj8%2BowSChjI7fXfnejEZqnHCTgbiNcsOXaT4w99QFP2753%2Bp9OZA%2B1LGkqFx6b%2B15FT8oYVMWPO4ace53dlWVzJnRxwRDE%2Bk%2FrA1y3Rx2mHF1eu0IOttIMV0BYQhcahvkx3j1ZHkIFY1yFGDR%2BgI8aeO7GUOEwf6a5Ai8BnT293uEorgS0vBLL%2BlJDbC3T9ybeLKGY9S8%2BD2B8D7ADY%2BZ8fKl%2FwAYXN2CPSXsGyoATnGCoMvMgcpfYIHiZkoHdkNZneyLFex8fKHrKF7ATAcHohJJK9oORQtdxdJ72qKPVXKe8sw43r%2Bfjh52gfzs223Uy2lyPKzrm6kPAMGDUgCi0%2F3pe1fDS7veRiK7daJTadXwwR5YUykcAyUHaRQnpyn7Jy%2Ftb2vHO0bFAyQAW4DhF0fCTHIM9rOvDPRv%2FjB6TX2wr46Lp%2BXcowa9CWCsIwk%2BHi5gU6tAH8ynsJzbEFohc948w2%2BlAd1LKV7RNOn6uzfIrDRCqBFWnu%2B91sMesQUQrwNs4yWAZPME9ND9D4%2FWEiWPyvk4cqoI1hU8qJdoNHyzeHLcddrWaKt68jBy9MsouIghXtEa9oQ5MtZs5al9xqmi6aya8prT%2BsRs4bpTAvdTaT7mLTOtjZl0JGieScf9VQJ1dMJjTadi5SfZIm3aVYqYESDiMoQLH9TxWtLvrxGUbnAbdbEmqODVQ%3D&amp;AWSAccessKeyId=ASIAQ3PHCVTYT6KNNEPP&amp;Expires=1557706657&amp;Signature=2DK7w01lRaOKhCI%2FF7W8NHGhS%2BY%3D&amp;hash=56010a10980c7cae411c5a86a89f9ee9bf22fd554d96bad262837ff555e3945d&amp;host=68042c943591013ac2b2430a89b270f6af2c76d8dfd086a07176afe7c76c2c61&amp;pii=0043135484902513&amp;tid=spdf-3755d8eb-20a5-4322-9252-1eb1dc15f128&amp;sid=00b18a5a3878d84d7798ca23cb0e32fa9934gxrqb&amp;type=client</v>
      </c>
      <c r="T23">
        <f>IF(VLOOKUP(A23,'Rate constant_FAC_O3_UV254_50'!$A$2:$L$51,4,FALSE)=0,"",VLOOKUP(A23,'Rate constant_FAC_O3_UV254_50'!$A$2:$L$51,4,FALSE))</f>
        <v>650</v>
      </c>
      <c r="V23">
        <f>IF(VLOOKUP(A23,'Rate constant_FAC_O3_UV254_50'!$A$2:$L$51,8,FALSE)=0,"",VLOOKUP(A23,'Rate constant_FAC_O3_UV254_50'!$A$2:$L$51,8,FALSE))</f>
        <v>650</v>
      </c>
      <c r="W23" t="str">
        <f>IF(VLOOKUP(A23,'Rate constant_FAC_O3_UV254_50'!$A$2:$L$51,10,FALSE)=0,"",VLOOKUP(A23,'Rate constant_FAC_O3_UV254_50'!$A$2:$L$51,10,FALSE))</f>
        <v/>
      </c>
      <c r="X23" t="str">
        <f>IF(VLOOKUP(A23,'Rate constant_FAC_O3_UV254_50'!$A$2:$L$51,11,FALSE)=0,"",VLOOKUP(A23,'Rate constant_FAC_O3_UV254_50'!$A$2:$L$51,11,FALSE))</f>
        <v/>
      </c>
      <c r="Y23" t="str">
        <f>IF(VLOOKUP(A23,'Rate constant_FAC_O3_UV254_50'!$A$2:$L$51,12,FALSE)=0,"",VLOOKUP(A23,'Rate constant_FAC_O3_UV254_50'!$A$2:$L$51,12,FALSE))</f>
        <v>Broséus, R., Vincent, S., Aboulfadl, K., Daneshvar, A., Sauvé, S., Barbeau, B., &amp; Prévost, M. (2009). Ozone oxidation of pharmaceuticals, endocrine disruptors and pesticides during drinking water treatment. Water research, 43(18), 4707-4717.</v>
      </c>
      <c r="Z23">
        <f>IFERROR(IF(VLOOKUP(A23,'Rate constant_·OH_50'!$A$3:$G$52,3,FALSE)=0,"",VLOOKUP(A23,'Rate constant_·OH_50'!$A$3:$G$52,3,FALSE)),"")</f>
        <v>4100000000</v>
      </c>
      <c r="AA23" t="str">
        <f>IFERROR(IF(VLOOKUP(A23,'Rate constant_·OH_50'!$A$3:$G$52,6,FALSE)=0,"",VLOOKUP(A23,'Rate constant_·OH_50'!$A$3:$G$52,6,FALSE)),"")</f>
        <v/>
      </c>
      <c r="AB23" t="str">
        <f>IFERROR(IF(VLOOKUP(A23,'Rate constant_·OH_50'!$A$3:$G$52,7,FALSE)=0,"",VLOOKUP(A23,'Rate constant_·OH_50'!$A$3:$G$52,7,FALSE)),"")</f>
        <v>Mandal, S. (2018). Reaction Rate Constants of Hydroxyl Radicals with Micropollutants and Their Significance in Advanced Oxidation Processes. Journal of Advanced Oxidation Technologies, 21(1), 20170075.</v>
      </c>
      <c r="AC23">
        <f>IF(VLOOKUP(A23,'Rate constant_FAC_O3_UV254_50'!$A$2:$R$51,13,FALSE)=0,"",VLOOKUP(A23,'Rate constant_FAC_O3_UV254_50'!$A$2:$R$51,13,FALSE))</f>
        <v>3920</v>
      </c>
      <c r="AE23" s="160">
        <v>1.8E-3</v>
      </c>
      <c r="AF23" t="s">
        <v>2696</v>
      </c>
      <c r="AG23" t="str">
        <f>IF(VLOOKUP(A23,'Rate constant_FAC_O3_UV254_50'!$A$2:$R$51,18,FALSE)=0,"",VLOOKUP(A23,'Rate constant_FAC_O3_UV254_50'!$A$2:$R$51,18,FALSE))</f>
        <v xml:space="preserve">Rivas, J., Gimeno, O., Borralho, T., &amp; Sagasti, J. (2011). UV-C and UV-C/peroxide elimination of selected pharmaceuticals in secondary effluents. Desalination, 279(1–3), 115–120. </v>
      </c>
    </row>
    <row r="24" spans="1:33">
      <c r="A24" t="str">
        <f>VLOOKUP(B24,'Basic information'!$H$2:$I$51,2,FALSE)</f>
        <v>Clofibric acid</v>
      </c>
      <c r="B24" t="s">
        <v>19</v>
      </c>
      <c r="C24">
        <v>23</v>
      </c>
      <c r="D24" t="s">
        <v>149</v>
      </c>
      <c r="E24" t="s">
        <v>149</v>
      </c>
      <c r="F24" t="s">
        <v>149</v>
      </c>
      <c r="G24" t="s">
        <v>181</v>
      </c>
      <c r="H24" t="str">
        <f>VLOOKUP(A24,'Physicochemical properties_50+a'!$B$2:$N$51,4,FALSE)</f>
        <v>C10H11ClO3</v>
      </c>
      <c r="I24" t="str">
        <f>VLOOKUP(A24,'Physicochemical properties_50+a'!$B$2:$N$51,3,FALSE)</f>
        <v>882-09-7</v>
      </c>
      <c r="J24">
        <f>VLOOKUP(A24,'Physicochemical properties_50+a'!$B$2:$N$51,5,FALSE)</f>
        <v>214.64500000000001</v>
      </c>
      <c r="K24">
        <f>IF(VLOOKUP(A24,'Physicochemical properties_50+a'!$B$2:$N$51,6,FALSE)=0,"",VLOOKUP(A24,'Physicochemical properties_50+a'!$B$2:$N$51,6,FALSE))</f>
        <v>2.57</v>
      </c>
      <c r="L24" t="str">
        <f>IF(VLOOKUP(A24,'Physicochemical properties_50+a'!$B$2:$N$51,8,FALSE)=0,"",VLOOKUP(A24,'Physicochemical properties_50+a'!$B$2:$N$51,8,FALSE))</f>
        <v>0.583 (at 20°C)</v>
      </c>
      <c r="M24">
        <f>IF(VLOOKUP(A24,'Physicochemical properties_50+a'!$B$2:$N$51,10,FALSE)=0,"",VLOOKUP(A24,'Physicochemical properties_50+a'!$B$2:$N$51,10,FALSE))</f>
        <v>3.18</v>
      </c>
      <c r="N24" t="str">
        <f>IF(VLOOKUP(A24,'Physicochemical properties_50+a'!$B$2:$N$51,11,FALSE)=0,"",VLOOKUP(A24,'Physicochemical properties_50+a'!$B$2:$N$51,11,FALSE))</f>
        <v/>
      </c>
      <c r="Q24" s="160">
        <v>6.0000000000000001E-3</v>
      </c>
      <c r="S24" t="str">
        <f>IF(VLOOKUP(A24,'Rate constant_FAC_O3_UV254_50'!$A$2:$L$51,3,FALSE)=0,"",VLOOKUP(A24,'Rate constant_FAC_O3_UV254_50'!$A$2:$L$51,3,FALSE))</f>
        <v>https://reader.elsevier.com/reader/sd/pii/S1385894717314584?token=C103276666614DD46D6C9D307D498769E330CE36B93CD94D31A226BA22AF86329B91DE580D5CFA88B5E0C6D7C956E308</v>
      </c>
      <c r="T24" t="str">
        <f>IF(VLOOKUP(A24,'Rate constant_FAC_O3_UV254_50'!$A$2:$L$51,4,FALSE)=0,"",VLOOKUP(A24,'Rate constant_FAC_O3_UV254_50'!$A$2:$L$51,4,FALSE))</f>
        <v>&lt;20</v>
      </c>
      <c r="V24" t="str">
        <f>IF(VLOOKUP(A24,'Rate constant_FAC_O3_UV254_50'!$A$2:$L$51,8,FALSE)=0,"",VLOOKUP(A24,'Rate constant_FAC_O3_UV254_50'!$A$2:$L$51,8,FALSE))</f>
        <v/>
      </c>
      <c r="W24" t="str">
        <f>IF(VLOOKUP(A24,'Rate constant_FAC_O3_UV254_50'!$A$2:$L$51,10,FALSE)=0,"",VLOOKUP(A24,'Rate constant_FAC_O3_UV254_50'!$A$2:$L$51,10,FALSE))</f>
        <v/>
      </c>
      <c r="X24" t="str">
        <f>IF(VLOOKUP(A24,'Rate constant_FAC_O3_UV254_50'!$A$2:$L$51,11,FALSE)=0,"",VLOOKUP(A24,'Rate constant_FAC_O3_UV254_50'!$A$2:$L$51,11,FALSE))</f>
        <v/>
      </c>
      <c r="Y24" t="str">
        <f>IF(VLOOKUP(A24,'Rate constant_FAC_O3_UV254_50'!$A$2:$L$51,12,FALSE)=0,"",VLOOKUP(A24,'Rate constant_FAC_O3_UV254_50'!$A$2:$L$51,12,FALSE))</f>
        <v>Huber, M. M., GÖbel, A., Joss, A., Hermann, N., LÖffler, D., McArdell, C. S., ... &amp; von Gunten, U. (2005). Oxidation of pharmaceuticals during ozonation of municipal wastewater effluents: a pilot study. Environmental science &amp; technology, 39(11), 4290-4299.</v>
      </c>
      <c r="Z24">
        <f>IFERROR(IF(VLOOKUP(A24,'Rate constant_·OH_50'!$A$3:$G$52,3,FALSE)=0,"",VLOOKUP(A24,'Rate constant_·OH_50'!$A$3:$G$52,3,FALSE)),"")</f>
        <v>4700000000</v>
      </c>
      <c r="AA24" t="str">
        <f>IFERROR(IF(VLOOKUP(A24,'Rate constant_·OH_50'!$A$3:$G$52,6,FALSE)=0,"",VLOOKUP(A24,'Rate constant_·OH_50'!$A$3:$G$52,6,FALSE)),"")</f>
        <v/>
      </c>
      <c r="AB24" t="str">
        <f>IFERROR(IF(VLOOKUP(A24,'Rate constant_·OH_50'!$A$3:$G$52,7,FALSE)=0,"",VLOOKUP(A24,'Rate constant_·OH_50'!$A$3:$G$52,7,FALSE)),"")</f>
        <v>Packer, J. L., Werner, J. J., Latch, D. E., McNeill, K., &amp; Arnold, W. A. (2003). Photochemical fate of pharmaceuticals in the environment: Naproxen, diclofenac, clofibric acid, and ibuprofen. Aquatic Sciences, 65(4), 342-351.</v>
      </c>
      <c r="AC24">
        <f>IF(VLOOKUP(A24,'Rate constant_FAC_O3_UV254_50'!$A$2:$R$51,13,FALSE)=0,"",VLOOKUP(A24,'Rate constant_FAC_O3_UV254_50'!$A$2:$R$51,13,FALSE))</f>
        <v>400</v>
      </c>
      <c r="AE24" s="160">
        <v>0.53900000000000003</v>
      </c>
      <c r="AG24" t="str">
        <f>IF(VLOOKUP(A24,'Rate constant_FAC_O3_UV254_50'!$A$2:$R$51,18,FALSE)=0,"",VLOOKUP(A24,'Rate constant_FAC_O3_UV254_50'!$A$2:$R$51,18,FALSE))</f>
        <v>Pereira, V. J., Weinberg, H. S., Linden, K. G., &amp; Singer, P. C. (2007). UV degradation kinetics and modeling of pharmaceutical compounds in laboratory grade and surface water via direct and indirect photolysis at 254 nm. Environmental Science and Technology, 41(5), 1682–1688.</v>
      </c>
    </row>
    <row r="25" spans="1:33">
      <c r="A25" t="str">
        <f>VLOOKUP(B25,'Basic information'!$H$2:$I$51,2,FALSE)</f>
        <v>Gemfibrozil</v>
      </c>
      <c r="B25" t="s">
        <v>20</v>
      </c>
      <c r="C25">
        <v>24</v>
      </c>
      <c r="D25" t="s">
        <v>149</v>
      </c>
      <c r="E25" t="s">
        <v>149</v>
      </c>
      <c r="F25" t="s">
        <v>149</v>
      </c>
      <c r="G25" t="s">
        <v>182</v>
      </c>
      <c r="H25" t="str">
        <f>VLOOKUP(A25,'Physicochemical properties_50+a'!$B$2:$N$51,4,FALSE)</f>
        <v>C15H22O3</v>
      </c>
      <c r="I25" t="str">
        <f>VLOOKUP(A25,'Physicochemical properties_50+a'!$B$2:$N$51,3,FALSE)</f>
        <v>25812-30-0</v>
      </c>
      <c r="J25">
        <f>VLOOKUP(A25,'Physicochemical properties_50+a'!$B$2:$N$51,5,FALSE)</f>
        <v>250.33799999999999</v>
      </c>
      <c r="K25">
        <f>IF(VLOOKUP(A25,'Physicochemical properties_50+a'!$B$2:$N$51,6,FALSE)=0,"",VLOOKUP(A25,'Physicochemical properties_50+a'!$B$2:$N$51,6,FALSE))</f>
        <v>4.7699999999999996</v>
      </c>
      <c r="L25">
        <f>IF(VLOOKUP(A25,'Physicochemical properties_50+a'!$B$2:$N$51,8,FALSE)=0,"",VLOOKUP(A25,'Physicochemical properties_50+a'!$B$2:$N$51,8,FALSE))</f>
        <v>1.0999999999999999E-2</v>
      </c>
      <c r="M25">
        <f>IF(VLOOKUP(A25,'Physicochemical properties_50+a'!$B$2:$N$51,10,FALSE)=0,"",VLOOKUP(A25,'Physicochemical properties_50+a'!$B$2:$N$51,10,FALSE))</f>
        <v>4.5</v>
      </c>
      <c r="N25" t="str">
        <f>IF(VLOOKUP(A25,'Physicochemical properties_50+a'!$B$2:$N$51,11,FALSE)=0,"",VLOOKUP(A25,'Physicochemical properties_50+a'!$B$2:$N$51,11,FALSE))</f>
        <v/>
      </c>
      <c r="Q25">
        <v>0.9</v>
      </c>
      <c r="R25">
        <v>7</v>
      </c>
      <c r="S25" t="str">
        <f>IF(VLOOKUP(A25,'Rate constant_FAC_O3_UV254_50'!$A$2:$L$51,3,FALSE)=0,"",VLOOKUP(A25,'Rate constant_FAC_O3_UV254_50'!$A$2:$L$51,3,FALSE))</f>
        <v>https://www.sciencedirect.com/science/article/pii/S0043135407005003</v>
      </c>
      <c r="T25">
        <f>IF(VLOOKUP(A25,'Rate constant_FAC_O3_UV254_50'!$A$2:$L$51,4,FALSE)=0,"",VLOOKUP(A25,'Rate constant_FAC_O3_UV254_50'!$A$2:$L$51,4,FALSE))</f>
        <v>68200</v>
      </c>
      <c r="V25">
        <f>IF(VLOOKUP(A25,'Rate constant_FAC_O3_UV254_50'!$A$2:$L$51,8,FALSE)=0,"",VLOOKUP(A25,'Rate constant_FAC_O3_UV254_50'!$A$2:$L$51,8,FALSE))</f>
        <v>68200</v>
      </c>
      <c r="W25" t="str">
        <f>IF(VLOOKUP(A25,'Rate constant_FAC_O3_UV254_50'!$A$2:$L$51,10,FALSE)=0,"",VLOOKUP(A25,'Rate constant_FAC_O3_UV254_50'!$A$2:$L$51,10,FALSE))</f>
        <v/>
      </c>
      <c r="X25" t="str">
        <f>IF(VLOOKUP(A25,'Rate constant_FAC_O3_UV254_50'!$A$2:$L$51,11,FALSE)=0,"",VLOOKUP(A25,'Rate constant_FAC_O3_UV254_50'!$A$2:$L$51,11,FALSE))</f>
        <v/>
      </c>
      <c r="Y25" t="str">
        <f>IF(VLOOKUP(A25,'Rate constant_FAC_O3_UV254_50'!$A$2:$L$51,12,FALSE)=0,"",VLOOKUP(A25,'Rate constant_FAC_O3_UV254_50'!$A$2:$L$51,12,FALSE))</f>
        <v>Uslu, M., Seth, R., Jasim, S., Tabe, S., &amp; Biswas, N. (2015). Reaction kinetics of ozone with selected pharmaceuticals and their removal potential from a secondary treated municipal wastewater effluent in the Great Lakes Basin. Ozone: Science &amp; Engineering, 37(1), 36-44.; Jin, X., Peldszus, S., &amp; Huck, P. M. (2012). Reaction kinetics of selected micropollutants in ozonation and advanced oxidation processes. Water research, 46(19), 6519-6530.</v>
      </c>
      <c r="Z25">
        <f>IFERROR(IF(VLOOKUP(A25,'Rate constant_·OH_50'!$A$3:$G$52,3,FALSE)=0,"",VLOOKUP(A25,'Rate constant_·OH_50'!$A$3:$G$52,3,FALSE)),"")</f>
        <v>6800000000</v>
      </c>
      <c r="AA25" t="str">
        <f>IFERROR(IF(VLOOKUP(A25,'Rate constant_·OH_50'!$A$3:$G$52,6,FALSE)=0,"",VLOOKUP(A25,'Rate constant_·OH_50'!$A$3:$G$52,6,FALSE)),"")</f>
        <v/>
      </c>
      <c r="AB25" t="str">
        <f>IFERROR(IF(VLOOKUP(A25,'Rate constant_·OH_50'!$A$3:$G$52,7,FALSE)=0,"",VLOOKUP(A25,'Rate constant_·OH_50'!$A$3:$G$52,7,FALSE)),"")</f>
        <v>Mandal, S. (2018). Reaction Rate Constants of Hydroxyl Radicals with Micropollutants and Their Significance in Advanced Oxidation Processes. Journal of Advanced Oxidation Technologies, 21(1), 20170075.</v>
      </c>
      <c r="AC25" t="str">
        <f>IF(VLOOKUP(A25,'Rate constant_FAC_O3_UV254_50'!$A$2:$R$51,13,FALSE)=0,"",VLOOKUP(A25,'Rate constant_FAC_O3_UV254_50'!$A$2:$R$51,13,FALSE))</f>
        <v>370±0.011</v>
      </c>
      <c r="AE25" s="160">
        <v>9.1999999999999998E-2</v>
      </c>
      <c r="AG25" t="str">
        <f>IF(VLOOKUP(A25,'Rate constant_FAC_O3_UV254_50'!$A$2:$R$51,18,FALSE)=0,"",VLOOKUP(A25,'Rate constant_FAC_O3_UV254_50'!$A$2:$R$51,18,FALSE))</f>
        <v xml:space="preserve">Wols, B. A., Harmsen, D. J. H., Beerendonk, E. F., &amp; Hofman-Caris, C. H. M. (2015). Predicting pharmaceutical degradation by UV (MP)/H2O2 processes: A kinetic model. Chemical Engineering Journal, 263, 336–345. </v>
      </c>
    </row>
    <row r="26" spans="1:33">
      <c r="A26" t="str">
        <f>VLOOKUP(B26,'Basic information'!$H$2:$I$51,2,FALSE)</f>
        <v>Atorvastatin</v>
      </c>
      <c r="B26" t="s">
        <v>21</v>
      </c>
      <c r="C26">
        <v>25</v>
      </c>
      <c r="D26" t="s">
        <v>149</v>
      </c>
      <c r="E26" t="s">
        <v>149</v>
      </c>
      <c r="F26" t="s">
        <v>149</v>
      </c>
      <c r="G26" t="s">
        <v>183</v>
      </c>
      <c r="H26" t="str">
        <f>VLOOKUP(A26,'Physicochemical properties_50+a'!$B$2:$N$51,4,FALSE)</f>
        <v>C33H35FN2O5</v>
      </c>
      <c r="I26" t="str">
        <f>VLOOKUP(A26,'Physicochemical properties_50+a'!$B$2:$N$51,3,FALSE)</f>
        <v>134523-00-5</v>
      </c>
      <c r="J26">
        <f>VLOOKUP(A26,'Physicochemical properties_50+a'!$B$2:$N$51,5,FALSE)</f>
        <v>558.65</v>
      </c>
      <c r="K26">
        <f>IF(VLOOKUP(A26,'Physicochemical properties_50+a'!$B$2:$N$51,6,FALSE)=0,"",VLOOKUP(A26,'Physicochemical properties_50+a'!$B$2:$N$51,6,FALSE))</f>
        <v>6.36</v>
      </c>
      <c r="L26">
        <f>IF(VLOOKUP(A26,'Physicochemical properties_50+a'!$B$2:$N$51,8,FALSE)=0,"",VLOOKUP(A26,'Physicochemical properties_50+a'!$B$2:$N$51,8,FALSE))</f>
        <v>1.1200000000000001E-6</v>
      </c>
      <c r="M26">
        <f>IF(VLOOKUP(A26,'Physicochemical properties_50+a'!$B$2:$N$51,10,FALSE)=0,"",VLOOKUP(A26,'Physicochemical properties_50+a'!$B$2:$N$51,10,FALSE))</f>
        <v>4.3</v>
      </c>
      <c r="N26">
        <f>IF(VLOOKUP(A26,'Physicochemical properties_50+a'!$B$2:$N$51,11,FALSE)=0,"",VLOOKUP(A26,'Physicochemical properties_50+a'!$B$2:$N$51,11,FALSE))</f>
        <v>14.9</v>
      </c>
      <c r="Q26">
        <f>VLOOKUP(A26,'Rate constant_FAC_O3_UV254_50'!$A$2:$L$51,2,FALSE)</f>
        <v>10</v>
      </c>
      <c r="S26" t="str">
        <f>IF(VLOOKUP(A26,'Rate constant_FAC_O3_UV254_50'!$A$2:$L$51,3,FALSE)=0,"",VLOOKUP(A26,'Rate constant_FAC_O3_UV254_50'!$A$2:$L$51,3,FALSE))</f>
        <v/>
      </c>
      <c r="T26" t="str">
        <f>IF(VLOOKUP(A26,'Rate constant_FAC_O3_UV254_50'!$A$2:$L$51,4,FALSE)=0,"",VLOOKUP(A26,'Rate constant_FAC_O3_UV254_50'!$A$2:$L$51,4,FALSE))</f>
        <v/>
      </c>
      <c r="V26" t="str">
        <f>IF(VLOOKUP(A26,'Rate constant_FAC_O3_UV254_50'!$A$2:$L$51,8,FALSE)=0,"",VLOOKUP(A26,'Rate constant_FAC_O3_UV254_50'!$A$2:$L$51,8,FALSE))</f>
        <v/>
      </c>
      <c r="W26" t="str">
        <f>IF(VLOOKUP(A26,'Rate constant_FAC_O3_UV254_50'!$A$2:$L$51,10,FALSE)=0,"",VLOOKUP(A26,'Rate constant_FAC_O3_UV254_50'!$A$2:$L$51,10,FALSE))</f>
        <v/>
      </c>
      <c r="X26" t="str">
        <f>IF(VLOOKUP(A26,'Rate constant_FAC_O3_UV254_50'!$A$2:$L$51,11,FALSE)=0,"",VLOOKUP(A26,'Rate constant_FAC_O3_UV254_50'!$A$2:$L$51,11,FALSE))</f>
        <v/>
      </c>
      <c r="Y26" t="str">
        <f>IF(VLOOKUP(A26,'Rate constant_FAC_O3_UV254_50'!$A$2:$L$51,12,FALSE)=0,"",VLOOKUP(A26,'Rate constant_FAC_O3_UV254_50'!$A$2:$L$51,12,FALSE))</f>
        <v/>
      </c>
      <c r="Z26">
        <f>IFERROR(IF(VLOOKUP(A26,'Rate constant_·OH_50'!$A$3:$G$52,3,FALSE)=0,"",VLOOKUP(A26,'Rate constant_·OH_50'!$A$3:$G$52,3,FALSE)),"")</f>
        <v>11900000000</v>
      </c>
      <c r="AA26" t="str">
        <f>IFERROR(IF(VLOOKUP(A26,'Rate constant_·OH_50'!$A$3:$G$52,6,FALSE)=0,"",VLOOKUP(A26,'Rate constant_·OH_50'!$A$3:$G$52,6,FALSE)),"")</f>
        <v/>
      </c>
      <c r="AB26" t="str">
        <f>IFERROR(IF(VLOOKUP(A26,'Rate constant_·OH_50'!$A$3:$G$52,7,FALSE)=0,"",VLOOKUP(A26,'Rate constant_·OH_50'!$A$3:$G$52,7,FALSE)),"")</f>
        <v>Razavi, B., Abdelmelek, S. B., Song, W., O’Shea, K. E., &amp; Cooper, W. J. (2011). Photochemical fate of atorvastatin (lipitor) in simulated natural waters. Water research, 45(2), 625-631.</v>
      </c>
      <c r="AC26">
        <v>37535</v>
      </c>
      <c r="AD26" t="s">
        <v>2692</v>
      </c>
      <c r="AE26" s="160">
        <v>1.6000000000000001E-3</v>
      </c>
      <c r="AF26" s="160"/>
      <c r="AG26" t="s">
        <v>2693</v>
      </c>
    </row>
    <row r="27" spans="1:33">
      <c r="A27" t="str">
        <f>VLOOKUP(B27,'Basic information'!$H$2:$I$51,2,FALSE)</f>
        <v>Lovastatin</v>
      </c>
      <c r="B27" t="s">
        <v>22</v>
      </c>
      <c r="C27">
        <v>26</v>
      </c>
      <c r="D27" t="s">
        <v>149</v>
      </c>
      <c r="E27" t="s">
        <v>149</v>
      </c>
      <c r="F27" t="s">
        <v>149</v>
      </c>
      <c r="G27" t="s">
        <v>184</v>
      </c>
      <c r="H27" t="str">
        <f>VLOOKUP(A27,'Physicochemical properties_50+a'!$B$2:$N$51,4,FALSE)</f>
        <v>C24H36O5</v>
      </c>
      <c r="I27" t="str">
        <f>VLOOKUP(A27,'Physicochemical properties_50+a'!$B$2:$N$51,3,FALSE)</f>
        <v>75330-75-5</v>
      </c>
      <c r="J27">
        <f>VLOOKUP(A27,'Physicochemical properties_50+a'!$B$2:$N$51,5,FALSE)</f>
        <v>404.54700000000003</v>
      </c>
      <c r="K27">
        <f>IF(VLOOKUP(A27,'Physicochemical properties_50+a'!$B$2:$N$51,6,FALSE)=0,"",VLOOKUP(A27,'Physicochemical properties_50+a'!$B$2:$N$51,6,FALSE))</f>
        <v>4.26</v>
      </c>
      <c r="L27">
        <f>IF(VLOOKUP(A27,'Physicochemical properties_50+a'!$B$2:$N$51,8,FALSE)=0,"",VLOOKUP(A27,'Physicochemical properties_50+a'!$B$2:$N$51,8,FALSE))</f>
        <v>4.0000000000000002E-4</v>
      </c>
      <c r="M27">
        <f>IF(VLOOKUP(A27,'Physicochemical properties_50+a'!$B$2:$N$51,10,FALSE)=0,"",VLOOKUP(A27,'Physicochemical properties_50+a'!$B$2:$N$51,10,FALSE))</f>
        <v>13.49</v>
      </c>
      <c r="N27" t="str">
        <f>IF(VLOOKUP(A27,'Physicochemical properties_50+a'!$B$2:$N$51,11,FALSE)=0,"",VLOOKUP(A27,'Physicochemical properties_50+a'!$B$2:$N$51,11,FALSE))</f>
        <v/>
      </c>
      <c r="Q27">
        <f>VLOOKUP(A27,'Rate constant_FAC_O3_UV254_50'!$A$2:$L$51,2,FALSE)</f>
        <v>298</v>
      </c>
      <c r="S27" t="str">
        <f>IF(VLOOKUP(A27,'Rate constant_FAC_O3_UV254_50'!$A$2:$L$51,3,FALSE)=0,"",VLOOKUP(A27,'Rate constant_FAC_O3_UV254_50'!$A$2:$L$51,3,FALSE))</f>
        <v/>
      </c>
      <c r="T27">
        <f>IF(VLOOKUP(A27,'Rate constant_FAC_O3_UV254_50'!$A$2:$L$51,4,FALSE)=0,"",VLOOKUP(A27,'Rate constant_FAC_O3_UV254_50'!$A$2:$L$51,4,FALSE))</f>
        <v>982260</v>
      </c>
      <c r="V27" t="str">
        <f>IF(VLOOKUP(A27,'Rate constant_FAC_O3_UV254_50'!$A$2:$L$51,8,FALSE)=0,"",VLOOKUP(A27,'Rate constant_FAC_O3_UV254_50'!$A$2:$L$51,8,FALSE))</f>
        <v/>
      </c>
      <c r="W27" t="str">
        <f>IF(VLOOKUP(A27,'Rate constant_FAC_O3_UV254_50'!$A$2:$L$51,10,FALSE)=0,"",VLOOKUP(A27,'Rate constant_FAC_O3_UV254_50'!$A$2:$L$51,10,FALSE))</f>
        <v/>
      </c>
      <c r="X27" t="str">
        <f>IF(VLOOKUP(A27,'Rate constant_FAC_O3_UV254_50'!$A$2:$L$51,11,FALSE)=0,"",VLOOKUP(A27,'Rate constant_FAC_O3_UV254_50'!$A$2:$L$51,11,FALSE))</f>
        <v/>
      </c>
      <c r="Y27" t="str">
        <f>IF(VLOOKUP(A27,'Rate constant_FAC_O3_UV254_50'!$A$2:$L$51,12,FALSE)=0,"",VLOOKUP(A27,'Rate constant_FAC_O3_UV254_50'!$A$2:$L$51,12,FALSE))</f>
        <v/>
      </c>
      <c r="Z27" t="str">
        <f>IFERROR(IF(VLOOKUP(A27,'Rate constant_·OH_50'!$A$3:$G$52,3,FALSE)=0,"",VLOOKUP(A27,'Rate constant_·OH_50'!$A$3:$G$52,3,FALSE)),"")</f>
        <v>&gt;1E10</v>
      </c>
      <c r="AA27" t="str">
        <f>IFERROR(IF(VLOOKUP(A27,'Rate constant_·OH_50'!$A$3:$G$52,6,FALSE)=0,"",VLOOKUP(A27,'Rate constant_·OH_50'!$A$3:$G$52,6,FALSE)),"")</f>
        <v/>
      </c>
      <c r="AB27" t="str">
        <f>IFERROR(IF(VLOOKUP(A27,'Rate constant_·OH_50'!$A$3:$G$52,7,FALSE)=0,"",VLOOKUP(A27,'Rate constant_·OH_50'!$A$3:$G$52,7,FALSE)),"")</f>
        <v>GCM</v>
      </c>
      <c r="AC27">
        <f>IF(VLOOKUP(A27,'Rate constant_FAC_O3_UV254_50'!$A$2:$R$51,13,FALSE)=0,"",VLOOKUP(A27,'Rate constant_FAC_O3_UV254_50'!$A$2:$R$51,13,FALSE))</f>
        <v>1300</v>
      </c>
      <c r="AE27" s="160">
        <v>0.12</v>
      </c>
      <c r="AF27" s="160"/>
      <c r="AG27" t="s">
        <v>2693</v>
      </c>
    </row>
    <row r="28" spans="1:33">
      <c r="A28" t="str">
        <f>VLOOKUP(B28,'Basic information'!$H$2:$I$51,2,FALSE)</f>
        <v>Simvastatin</v>
      </c>
      <c r="B28" t="s">
        <v>23</v>
      </c>
      <c r="C28">
        <v>27</v>
      </c>
      <c r="D28" t="s">
        <v>149</v>
      </c>
      <c r="E28" t="s">
        <v>149</v>
      </c>
      <c r="F28" t="s">
        <v>149</v>
      </c>
      <c r="G28" t="s">
        <v>185</v>
      </c>
      <c r="H28" t="str">
        <f>VLOOKUP(A28,'Physicochemical properties_50+a'!$B$2:$N$51,4,FALSE)</f>
        <v>C25H38O5</v>
      </c>
      <c r="I28" t="str">
        <f>VLOOKUP(A28,'Physicochemical properties_50+a'!$B$2:$N$51,3,FALSE)</f>
        <v>79902-63-9</v>
      </c>
      <c r="J28">
        <f>VLOOKUP(A28,'Physicochemical properties_50+a'!$B$2:$N$51,5,FALSE)</f>
        <v>418.57400000000001</v>
      </c>
      <c r="K28">
        <f>IF(VLOOKUP(A28,'Physicochemical properties_50+a'!$B$2:$N$51,6,FALSE)=0,"",VLOOKUP(A28,'Physicochemical properties_50+a'!$B$2:$N$51,6,FALSE))</f>
        <v>4.68</v>
      </c>
      <c r="L28">
        <f>IF(VLOOKUP(A28,'Physicochemical properties_50+a'!$B$2:$N$51,8,FALSE)=0,"",VLOOKUP(A28,'Physicochemical properties_50+a'!$B$2:$N$51,8,FALSE))</f>
        <v>1.7129587599803099E-10</v>
      </c>
      <c r="M28">
        <f>IF(VLOOKUP(A28,'Physicochemical properties_50+a'!$B$2:$N$51,10,FALSE)=0,"",VLOOKUP(A28,'Physicochemical properties_50+a'!$B$2:$N$51,10,FALSE))</f>
        <v>14.91</v>
      </c>
      <c r="N28" t="str">
        <f>IF(VLOOKUP(A28,'Physicochemical properties_50+a'!$B$2:$N$51,11,FALSE)=0,"",VLOOKUP(A28,'Physicochemical properties_50+a'!$B$2:$N$51,11,FALSE))</f>
        <v/>
      </c>
      <c r="Q28" t="str">
        <f>VLOOKUP(A28,'Rate constant_FAC_O3_UV254_50'!$A$2:$L$51,2,FALSE)</f>
        <v>&lt; 0.1</v>
      </c>
      <c r="S28" t="str">
        <f>IF(VLOOKUP(A28,'Rate constant_FAC_O3_UV254_50'!$A$2:$L$51,3,FALSE)=0,"",VLOOKUP(A28,'Rate constant_FAC_O3_UV254_50'!$A$2:$L$51,3,FALSE))</f>
        <v>유추, https://reader.elsevier.com/reader/sd/pii/S2213343716302561?token=4E1FE0194008FDBD3D5FDD0781818C8CD494BDA9BA9F96524DDD6673BDC3F11823B4CC94A5AAFA5E9EC023F6768E4D3A</v>
      </c>
      <c r="T28">
        <f>IF(VLOOKUP(A28,'Rate constant_FAC_O3_UV254_50'!$A$2:$L$51,4,FALSE)=0,"",VLOOKUP(A28,'Rate constant_FAC_O3_UV254_50'!$A$2:$L$51,4,FALSE))</f>
        <v>607050</v>
      </c>
      <c r="V28" t="str">
        <f>IF(VLOOKUP(A28,'Rate constant_FAC_O3_UV254_50'!$A$2:$L$51,8,FALSE)=0,"",VLOOKUP(A28,'Rate constant_FAC_O3_UV254_50'!$A$2:$L$51,8,FALSE))</f>
        <v/>
      </c>
      <c r="W28" t="str">
        <f>IF(VLOOKUP(A28,'Rate constant_FAC_O3_UV254_50'!$A$2:$L$51,10,FALSE)=0,"",VLOOKUP(A28,'Rate constant_FAC_O3_UV254_50'!$A$2:$L$51,10,FALSE))</f>
        <v/>
      </c>
      <c r="X28" t="str">
        <f>IF(VLOOKUP(A28,'Rate constant_FAC_O3_UV254_50'!$A$2:$L$51,11,FALSE)=0,"",VLOOKUP(A28,'Rate constant_FAC_O3_UV254_50'!$A$2:$L$51,11,FALSE))</f>
        <v/>
      </c>
      <c r="Y28" t="str">
        <f>IF(VLOOKUP(A28,'Rate constant_FAC_O3_UV254_50'!$A$2:$L$51,12,FALSE)=0,"",VLOOKUP(A28,'Rate constant_FAC_O3_UV254_50'!$A$2:$L$51,12,FALSE))</f>
        <v/>
      </c>
      <c r="Z28" t="str">
        <f>IFERROR(IF(VLOOKUP(A28,'Rate constant_·OH_50'!$A$3:$G$52,3,FALSE)=0,"",VLOOKUP(A28,'Rate constant_·OH_50'!$A$3:$G$52,3,FALSE)),"")</f>
        <v>&gt;1E10</v>
      </c>
      <c r="AA28" t="str">
        <f>IFERROR(IF(VLOOKUP(A28,'Rate constant_·OH_50'!$A$3:$G$52,6,FALSE)=0,"",VLOOKUP(A28,'Rate constant_·OH_50'!$A$3:$G$52,6,FALSE)),"")</f>
        <v/>
      </c>
      <c r="AB28" t="str">
        <f>IFERROR(IF(VLOOKUP(A28,'Rate constant_·OH_50'!$A$3:$G$52,7,FALSE)=0,"",VLOOKUP(A28,'Rate constant_·OH_50'!$A$3:$G$52,7,FALSE)),"")</f>
        <v>GCM</v>
      </c>
      <c r="AC28">
        <f>IF(VLOOKUP(A28,'Rate constant_FAC_O3_UV254_50'!$A$2:$R$51,13,FALSE)=0,"",VLOOKUP(A28,'Rate constant_FAC_O3_UV254_50'!$A$2:$R$51,13,FALSE))</f>
        <v>2450</v>
      </c>
      <c r="AE28" s="160">
        <v>7.3999999999999996E-2</v>
      </c>
      <c r="AF28" s="160"/>
      <c r="AG28" t="s">
        <v>2693</v>
      </c>
    </row>
    <row r="29" spans="1:33">
      <c r="A29" t="str">
        <f>VLOOKUP(B29,'Basic information'!$H$2:$I$51,2,FALSE)</f>
        <v>Propranolol</v>
      </c>
      <c r="B29" t="s">
        <v>39</v>
      </c>
      <c r="C29">
        <v>28</v>
      </c>
      <c r="D29" t="s">
        <v>149</v>
      </c>
      <c r="E29" t="s">
        <v>149</v>
      </c>
      <c r="F29" t="s">
        <v>149</v>
      </c>
      <c r="G29" t="s">
        <v>184</v>
      </c>
      <c r="H29" t="str">
        <f>VLOOKUP(A29,'Physicochemical properties_50+a'!$B$2:$N$51,4,FALSE)</f>
        <v>C16H21NO2</v>
      </c>
      <c r="I29" t="str">
        <f>VLOOKUP(A29,'Physicochemical properties_50+a'!$B$2:$N$51,3,FALSE)</f>
        <v>525-66-6</v>
      </c>
      <c r="J29">
        <f>VLOOKUP(A29,'Physicochemical properties_50+a'!$B$2:$N$51,5,FALSE)</f>
        <v>259.34899999999999</v>
      </c>
      <c r="K29">
        <f>IF(VLOOKUP(A29,'Physicochemical properties_50+a'!$B$2:$N$51,6,FALSE)=0,"",VLOOKUP(A29,'Physicochemical properties_50+a'!$B$2:$N$51,6,FALSE))</f>
        <v>3.48</v>
      </c>
      <c r="L29">
        <f>IF(VLOOKUP(A29,'Physicochemical properties_50+a'!$B$2:$N$51,8,FALSE)=0,"",VLOOKUP(A29,'Physicochemical properties_50+a'!$B$2:$N$51,8,FALSE))</f>
        <v>6.1699999999999998E-2</v>
      </c>
      <c r="M29">
        <f>IF(VLOOKUP(A29,'Physicochemical properties_50+a'!$B$2:$N$51,10,FALSE)=0,"",VLOOKUP(A29,'Physicochemical properties_50+a'!$B$2:$N$51,10,FALSE))</f>
        <v>9.42</v>
      </c>
      <c r="N29" t="str">
        <f>IF(VLOOKUP(A29,'Physicochemical properties_50+a'!$B$2:$N$51,11,FALSE)=0,"",VLOOKUP(A29,'Physicochemical properties_50+a'!$B$2:$N$51,11,FALSE))</f>
        <v/>
      </c>
      <c r="Q29" s="160">
        <v>35000</v>
      </c>
      <c r="R29">
        <v>8</v>
      </c>
      <c r="S29" t="str">
        <f>IF(VLOOKUP(A29,'Rate constant_FAC_O3_UV254_50'!$A$2:$L$51,3,FALSE)=0,"",VLOOKUP(A29,'Rate constant_FAC_O3_UV254_50'!$A$2:$L$51,3,FALSE))</f>
        <v>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</v>
      </c>
      <c r="T29">
        <f>IF(VLOOKUP(A29,'Rate constant_FAC_O3_UV254_50'!$A$2:$L$51,4,FALSE)=0,"",VLOOKUP(A29,'Rate constant_FAC_O3_UV254_50'!$A$2:$L$51,4,FALSE))</f>
        <v>100000</v>
      </c>
      <c r="V29">
        <f>IF(VLOOKUP(A29,'Rate constant_FAC_O3_UV254_50'!$A$2:$L$51,8,FALSE)=0,"",VLOOKUP(A29,'Rate constant_FAC_O3_UV254_50'!$A$2:$L$51,8,FALSE))</f>
        <v>100000</v>
      </c>
      <c r="W29" t="str">
        <f>IF(VLOOKUP(A29,'Rate constant_FAC_O3_UV254_50'!$A$2:$L$51,10,FALSE)=0,"",VLOOKUP(A29,'Rate constant_FAC_O3_UV254_50'!$A$2:$L$51,10,FALSE))</f>
        <v/>
      </c>
      <c r="X29" t="str">
        <f>IF(VLOOKUP(A29,'Rate constant_FAC_O3_UV254_50'!$A$2:$L$51,11,FALSE)=0,"",VLOOKUP(A29,'Rate constant_FAC_O3_UV254_50'!$A$2:$L$51,11,FALSE))</f>
        <v/>
      </c>
      <c r="Y29" t="str">
        <f>IF(VLOOKUP(A29,'Rate constant_FAC_O3_UV254_50'!$A$2:$L$51,12,FALSE)=0,"",VLOOKUP(A29,'Rate constant_FAC_O3_UV254_50'!$A$2:$L$51,12,FALSE))</f>
        <v>Benner, J., Salhi, E., Ternes, T., &amp; von Gunten, U. (2008). Ozonation of reverse osmosis concentrate: kinetics and efficiency of beta blocker oxidation. Water Research, 42(12), 3003-3012.</v>
      </c>
      <c r="Z29">
        <f>IFERROR(IF(VLOOKUP(A29,'Rate constant_·OH_50'!$A$3:$G$52,3,FALSE)=0,"",VLOOKUP(A29,'Rate constant_·OH_50'!$A$3:$G$52,3,FALSE)),"")</f>
        <v>10000000000</v>
      </c>
      <c r="AA29" t="str">
        <f>IFERROR(IF(VLOOKUP(A29,'Rate constant_·OH_50'!$A$3:$G$52,6,FALSE)=0,"",VLOOKUP(A29,'Rate constant_·OH_50'!$A$3:$G$52,6,FALSE)),"")</f>
        <v/>
      </c>
      <c r="AB29" t="str">
        <f>IFERROR(IF(VLOOKUP(A29,'Rate constant_·OH_50'!$A$3:$G$52,7,FALSE)=0,"",VLOOKUP(A29,'Rate constant_·OH_50'!$A$3:$G$52,7,FALSE)),"")</f>
        <v>Benner, J., Salhi, E., Ternes, T., &amp; von Gunten, U. (2008). Ozonation of reverse osmosis concentrate: kinetics and efficiency of beta blocker oxidation. Water Research, 42(12), 3003-3012.</v>
      </c>
      <c r="AC29">
        <f>IF(VLOOKUP(A29,'Rate constant_FAC_O3_UV254_50'!$A$2:$R$51,13,FALSE)=0,"",VLOOKUP(A29,'Rate constant_FAC_O3_UV254_50'!$A$2:$R$51,13,FALSE))</f>
        <v>933</v>
      </c>
      <c r="AE29" s="160">
        <v>8.1000000000000003E-2</v>
      </c>
      <c r="AF29">
        <v>5</v>
      </c>
      <c r="AG29" t="str">
        <f>IF(VLOOKUP(A29,'Rate constant_FAC_O3_UV254_50'!$A$2:$R$51,18,FALSE)=0,"",VLOOKUP(A29,'Rate constant_FAC_O3_UV254_50'!$A$2:$R$51,18,FALSE))</f>
        <v xml:space="preserve">Gao, Y. qiong, Gao, N. yun, Yin, D. qiang, Tian, F. xiang, &amp; Zheng, Q. feng. (2018). Oxidation of the Β-blocker propranolol by UV/persulfate: Effect, mechanism and toxicity investigation. Chemosphere, 201, 50–58. </v>
      </c>
    </row>
    <row r="30" spans="1:33">
      <c r="A30" t="str">
        <f>VLOOKUP(B30,'Basic information'!$H$2:$I$51,2,FALSE)</f>
        <v>Atenolol</v>
      </c>
      <c r="B30" t="s">
        <v>24</v>
      </c>
      <c r="C30">
        <v>29</v>
      </c>
      <c r="D30" t="s">
        <v>149</v>
      </c>
      <c r="E30" t="s">
        <v>149</v>
      </c>
      <c r="F30" t="s">
        <v>149</v>
      </c>
      <c r="G30" t="s">
        <v>186</v>
      </c>
      <c r="H30" t="str">
        <f>VLOOKUP(A30,'Physicochemical properties_50+a'!$B$2:$N$51,4,FALSE)</f>
        <v>C14H22N2O3</v>
      </c>
      <c r="I30" t="str">
        <f>VLOOKUP(A30,'Physicochemical properties_50+a'!$B$2:$N$51,3,FALSE)</f>
        <v>29122-68-7</v>
      </c>
      <c r="J30">
        <f>VLOOKUP(A30,'Physicochemical properties_50+a'!$B$2:$N$51,5,FALSE)</f>
        <v>266.34100000000001</v>
      </c>
      <c r="K30">
        <f>IF(VLOOKUP(A30,'Physicochemical properties_50+a'!$B$2:$N$51,6,FALSE)=0,"",VLOOKUP(A30,'Physicochemical properties_50+a'!$B$2:$N$51,6,FALSE))</f>
        <v>0.16</v>
      </c>
      <c r="L30">
        <f>IF(VLOOKUP(A30,'Physicochemical properties_50+a'!$B$2:$N$51,8,FALSE)=0,"",VLOOKUP(A30,'Physicochemical properties_50+a'!$B$2:$N$51,8,FALSE))</f>
        <v>13.3</v>
      </c>
      <c r="M30">
        <f>IF(VLOOKUP(A30,'Physicochemical properties_50+a'!$B$2:$N$51,10,FALSE)=0,"",VLOOKUP(A30,'Physicochemical properties_50+a'!$B$2:$N$51,10,FALSE))</f>
        <v>9.6</v>
      </c>
      <c r="N30" t="str">
        <f>IF(VLOOKUP(A30,'Physicochemical properties_50+a'!$B$2:$N$51,11,FALSE)=0,"",VLOOKUP(A30,'Physicochemical properties_50+a'!$B$2:$N$51,11,FALSE))</f>
        <v/>
      </c>
      <c r="Q30" s="160">
        <v>35000</v>
      </c>
      <c r="R30">
        <v>8</v>
      </c>
      <c r="S30" t="str">
        <f>IF(VLOOKUP(A30,'Rate constant_FAC_O3_UV254_50'!$A$2:$L$51,3,FALSE)=0,"",VLOOKUP(A30,'Rate constant_FAC_O3_UV254_50'!$A$2:$L$51,3,FALSE))</f>
        <v>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</v>
      </c>
      <c r="T30">
        <f>IF(VLOOKUP(A30,'Rate constant_FAC_O3_UV254_50'!$A$2:$L$51,4,FALSE)=0,"",VLOOKUP(A30,'Rate constant_FAC_O3_UV254_50'!$A$2:$L$51,4,FALSE))</f>
        <v>1700</v>
      </c>
      <c r="V30">
        <f>IF(VLOOKUP(A30,'Rate constant_FAC_O3_UV254_50'!$A$2:$L$51,8,FALSE)=0,"",VLOOKUP(A30,'Rate constant_FAC_O3_UV254_50'!$A$2:$L$51,8,FALSE))</f>
        <v>8000000000</v>
      </c>
      <c r="W30" t="str">
        <f>IF(VLOOKUP(A30,'Rate constant_FAC_O3_UV254_50'!$A$2:$L$51,10,FALSE)=0,"",VLOOKUP(A30,'Rate constant_FAC_O3_UV254_50'!$A$2:$L$51,10,FALSE))</f>
        <v/>
      </c>
      <c r="X30" t="str">
        <f>IF(VLOOKUP(A30,'Rate constant_FAC_O3_UV254_50'!$A$2:$L$51,11,FALSE)=0,"",VLOOKUP(A30,'Rate constant_FAC_O3_UV254_50'!$A$2:$L$51,11,FALSE))</f>
        <v/>
      </c>
      <c r="Y30" t="str">
        <f>IF(VLOOKUP(A30,'Rate constant_FAC_O3_UV254_50'!$A$2:$L$51,12,FALSE)=0,"",VLOOKUP(A30,'Rate constant_FAC_O3_UV254_50'!$A$2:$L$51,12,FALSE))</f>
        <v>Benner, J., Salhi, E., Ternes, T., &amp; von Gunten, U. (2008). Ozonation of reverse osmosis concentrate: kinetics and efficiency of beta blocker oxidation. Water Research, 42(12), 3003-3012.</v>
      </c>
      <c r="Z30">
        <f>IFERROR(IF(VLOOKUP(A30,'Rate constant_·OH_50'!$A$3:$G$52,3,FALSE)=0,"",VLOOKUP(A30,'Rate constant_·OH_50'!$A$3:$G$52,3,FALSE)),"")</f>
        <v>1700</v>
      </c>
      <c r="AA30" t="str">
        <f>IFERROR(IF(VLOOKUP(A30,'Rate constant_·OH_50'!$A$3:$G$52,6,FALSE)=0,"",VLOOKUP(A30,'Rate constant_·OH_50'!$A$3:$G$52,6,FALSE)),"")</f>
        <v/>
      </c>
      <c r="AB30" t="str">
        <f>IFERROR(IF(VLOOKUP(A30,'Rate constant_·OH_50'!$A$3:$G$52,7,FALSE)=0,"",VLOOKUP(A30,'Rate constant_·OH_50'!$A$3:$G$52,7,FALSE)),"")</f>
        <v>Benner, J., Salhi, E., Ternes, T., &amp; von Gunten, U. (2008). Ozonation of reverse osmosis concentrate: kinetics and efficiency of beta blocker oxidation. Water Research, 42(12), 3003-3012.</v>
      </c>
      <c r="AC30" t="str">
        <f>IF(VLOOKUP(A30,'Rate constant_FAC_O3_UV254_50'!$A$2:$R$51,13,FALSE)=0,"",VLOOKUP(A30,'Rate constant_FAC_O3_UV254_50'!$A$2:$R$51,13,FALSE))</f>
        <v>350±0.078</v>
      </c>
      <c r="AE30" s="160">
        <v>6.5000000000000002E-2</v>
      </c>
      <c r="AG30" t="str">
        <f>IF(VLOOKUP(A30,'Rate constant_FAC_O3_UV254_50'!$A$2:$R$51,18,FALSE)=0,"",VLOOKUP(A30,'Rate constant_FAC_O3_UV254_50'!$A$2:$R$51,18,FALSE))</f>
        <v xml:space="preserve">Wols, B. A., Harmsen, D. J. H., Beerendonk, E. F., &amp; Hofman-Caris, C. H. M. (2015). Predicting pharmaceutical degradation by UV (MP)/H2O2 processes: A kinetic model. Chemical Engineering Journal, 263, 336–345. </v>
      </c>
    </row>
    <row r="31" spans="1:33">
      <c r="A31" t="str">
        <f>VLOOKUP(B31,'Basic information'!$H$2:$I$51,2,FALSE)</f>
        <v>Metoprolol</v>
      </c>
      <c r="B31" t="s">
        <v>43</v>
      </c>
      <c r="C31">
        <v>30</v>
      </c>
      <c r="D31" t="s">
        <v>149</v>
      </c>
      <c r="E31" t="s">
        <v>149</v>
      </c>
      <c r="F31" t="s">
        <v>149</v>
      </c>
      <c r="G31" t="s">
        <v>187</v>
      </c>
      <c r="H31" t="str">
        <f>VLOOKUP(A31,'Physicochemical properties_50+a'!$B$2:$N$51,4,FALSE)</f>
        <v>C15H25NO3</v>
      </c>
      <c r="I31" t="str">
        <f>VLOOKUP(A31,'Physicochemical properties_50+a'!$B$2:$N$51,3,FALSE)</f>
        <v>51384-51-1</v>
      </c>
      <c r="J31">
        <f>VLOOKUP(A31,'Physicochemical properties_50+a'!$B$2:$N$51,5,FALSE)</f>
        <v>267.36900000000003</v>
      </c>
      <c r="K31">
        <f>IF(VLOOKUP(A31,'Physicochemical properties_50+a'!$B$2:$N$51,6,FALSE)=0,"",VLOOKUP(A31,'Physicochemical properties_50+a'!$B$2:$N$51,6,FALSE))</f>
        <v>1.88</v>
      </c>
      <c r="L31">
        <f>IF(VLOOKUP(A31,'Physicochemical properties_50+a'!$B$2:$N$51,8,FALSE)=0,"",VLOOKUP(A31,'Physicochemical properties_50+a'!$B$2:$N$51,8,FALSE))</f>
        <v>16.899999999999999</v>
      </c>
      <c r="M31">
        <f>IF(VLOOKUP(A31,'Physicochemical properties_50+a'!$B$2:$N$51,10,FALSE)=0,"",VLOOKUP(A31,'Physicochemical properties_50+a'!$B$2:$N$51,10,FALSE))</f>
        <v>9.68</v>
      </c>
      <c r="N31" t="str">
        <f>IF(VLOOKUP(A31,'Physicochemical properties_50+a'!$B$2:$N$51,11,FALSE)=0,"",VLOOKUP(A31,'Physicochemical properties_50+a'!$B$2:$N$51,11,FALSE))</f>
        <v/>
      </c>
      <c r="Q31" t="s">
        <v>2302</v>
      </c>
      <c r="S31" t="str">
        <f>IF(VLOOKUP(A31,'Rate constant_FAC_O3_UV254_50'!$A$2:$L$51,3,FALSE)=0,"",VLOOKUP(A31,'Rate constant_FAC_O3_UV254_50'!$A$2:$L$51,3,FALSE))</f>
        <v>유추, https://reader.elsevier.com/reader/sd/pii/S0045653506007545?token=99F4AC846C1DDD587E02B563312218052639A0927717A812C6DB5E922D36D92326CEEE3B9DD3BE612B52A90D84FBD141</v>
      </c>
      <c r="T31">
        <f>IF(VLOOKUP(A31,'Rate constant_FAC_O3_UV254_50'!$A$2:$L$51,4,FALSE)=0,"",VLOOKUP(A31,'Rate constant_FAC_O3_UV254_50'!$A$2:$L$51,4,FALSE))</f>
        <v>2000</v>
      </c>
      <c r="V31">
        <f>IF(VLOOKUP(A31,'Rate constant_FAC_O3_UV254_50'!$A$2:$L$51,8,FALSE)=0,"",VLOOKUP(A31,'Rate constant_FAC_O3_UV254_50'!$A$2:$L$51,8,FALSE))</f>
        <v>130</v>
      </c>
      <c r="W31" t="str">
        <f>IF(VLOOKUP(A31,'Rate constant_FAC_O3_UV254_50'!$A$2:$L$51,10,FALSE)=0,"",VLOOKUP(A31,'Rate constant_FAC_O3_UV254_50'!$A$2:$L$51,10,FALSE))</f>
        <v/>
      </c>
      <c r="X31" t="str">
        <f>IF(VLOOKUP(A31,'Rate constant_FAC_O3_UV254_50'!$A$2:$L$51,11,FALSE)=0,"",VLOOKUP(A31,'Rate constant_FAC_O3_UV254_50'!$A$2:$L$51,11,FALSE))</f>
        <v/>
      </c>
      <c r="Y31" t="str">
        <f>IF(VLOOKUP(A31,'Rate constant_FAC_O3_UV254_50'!$A$2:$L$51,12,FALSE)=0,"",VLOOKUP(A31,'Rate constant_FAC_O3_UV254_50'!$A$2:$L$51,12,FALSE))</f>
        <v>Benner, J., Salhi, E., Ternes, T., &amp; von Gunten, U. (2008). Ozonation of reverse osmosis concentrate: kinetics and efficiency of beta blocker oxidation. Water Research, 42(12), 3003-3012.</v>
      </c>
      <c r="Z31">
        <f>IFERROR(IF(VLOOKUP(A31,'Rate constant_·OH_50'!$A$3:$G$52,3,FALSE)=0,"",VLOOKUP(A31,'Rate constant_·OH_50'!$A$3:$G$52,3,FALSE)),"")</f>
        <v>5200000000</v>
      </c>
      <c r="AA31" t="str">
        <f>IFERROR(IF(VLOOKUP(A31,'Rate constant_·OH_50'!$A$3:$G$52,6,FALSE)=0,"",VLOOKUP(A31,'Rate constant_·OH_50'!$A$3:$G$52,6,FALSE)),"")</f>
        <v/>
      </c>
      <c r="AB31" t="str">
        <f>IFERROR(IF(VLOOKUP(A31,'Rate constant_·OH_50'!$A$3:$G$52,7,FALSE)=0,"",VLOOKUP(A31,'Rate constant_·OH_50'!$A$3:$G$52,7,FALSE)),"")</f>
        <v>Slegers, C., Baldacchino, G., Le Parc, D., Hickel, B., &amp; Tilquin, B. (2003). Radical mechanisms in the radiosterilization of metoprolol tartrate solutions. Pharmaceutical research, 20(12), 1977-1983.</v>
      </c>
      <c r="AC31" t="str">
        <f>IF(VLOOKUP(A31,'Rate constant_FAC_O3_UV254_50'!$A$2:$R$51,13,FALSE)=0,"",VLOOKUP(A31,'Rate constant_FAC_O3_UV254_50'!$A$2:$R$51,13,FALSE))</f>
        <v>330±0.0011</v>
      </c>
      <c r="AE31" s="160">
        <v>6.6000000000000003E-2</v>
      </c>
      <c r="AG31" t="str">
        <f>IF(VLOOKUP(A31,'Rate constant_FAC_O3_UV254_50'!$A$2:$R$51,18,FALSE)=0,"",VLOOKUP(A31,'Rate constant_FAC_O3_UV254_50'!$A$2:$R$51,18,FALSE))</f>
        <v xml:space="preserve">Wols, B. A., Harmsen, D. J. H., Beerendonk, E. F., &amp; Hofman-Caris, C. H. M. (2015). Predicting pharmaceutical degradation by UV (MP)/H2O2 processes: A kinetic model. Chemical Engineering Journal, 263, 336–345. </v>
      </c>
    </row>
    <row r="32" spans="1:33">
      <c r="A32" t="str">
        <f>VLOOKUP(B32,'Basic information'!$H$2:$I$51,2,FALSE)</f>
        <v>Diclofenac</v>
      </c>
      <c r="B32" t="s">
        <v>45</v>
      </c>
      <c r="C32">
        <v>31</v>
      </c>
      <c r="D32" t="s">
        <v>149</v>
      </c>
      <c r="E32" t="s">
        <v>149</v>
      </c>
      <c r="F32" t="s">
        <v>149</v>
      </c>
      <c r="G32" t="s">
        <v>188</v>
      </c>
      <c r="H32" t="str">
        <f>VLOOKUP(A32,'Physicochemical properties_50+a'!$B$2:$N$51,4,FALSE)</f>
        <v>C14H11Cl2NO2</v>
      </c>
      <c r="I32" t="str">
        <f>VLOOKUP(A32,'Physicochemical properties_50+a'!$B$2:$N$51,3,FALSE)</f>
        <v>15307-86-5</v>
      </c>
      <c r="J32">
        <f>VLOOKUP(A32,'Physicochemical properties_50+a'!$B$2:$N$51,5,FALSE)</f>
        <v>296.14800000000002</v>
      </c>
      <c r="K32">
        <f>IF(VLOOKUP(A32,'Physicochemical properties_50+a'!$B$2:$N$51,6,FALSE)=0,"",VLOOKUP(A32,'Physicochemical properties_50+a'!$B$2:$N$51,6,FALSE))</f>
        <v>4.51</v>
      </c>
      <c r="L32" t="str">
        <f>IF(VLOOKUP(A32,'Physicochemical properties_50+a'!$B$2:$N$51,8,FALSE)=0,"",VLOOKUP(A32,'Physicochemical properties_50+a'!$B$2:$N$51,8,FALSE))</f>
        <v>2.37 mg/L (at 25 °C)</v>
      </c>
      <c r="M32">
        <f>IF(VLOOKUP(A32,'Physicochemical properties_50+a'!$B$2:$N$51,10,FALSE)=0,"",VLOOKUP(A32,'Physicochemical properties_50+a'!$B$2:$N$51,10,FALSE))</f>
        <v>4.1500000000000004</v>
      </c>
      <c r="N32" t="str">
        <f>IF(VLOOKUP(A32,'Physicochemical properties_50+a'!$B$2:$N$51,11,FALSE)=0,"",VLOOKUP(A32,'Physicochemical properties_50+a'!$B$2:$N$51,11,FALSE))</f>
        <v/>
      </c>
      <c r="Q32">
        <v>3.89</v>
      </c>
      <c r="R32">
        <v>7</v>
      </c>
      <c r="S32" t="str">
        <f>IF(VLOOKUP(A32,'Rate constant_FAC_O3_UV254_50'!$A$2:$L$51,3,FALSE)=0,"",VLOOKUP(A32,'Rate constant_FAC_O3_UV254_50'!$A$2:$L$51,3,FALSE))</f>
        <v>https://reader.elsevier.com/reader/sd/pii/S0043135412002308?token=6442B07AE5451CF8CB52A04190B43A20C5D256D28E3E6034F4E230B05961C8E1CE7D99C47A0545FA88C63743AAC37DA6</v>
      </c>
      <c r="T32">
        <f>IF(VLOOKUP(A32,'Rate constant_FAC_O3_UV254_50'!$A$2:$L$51,4,FALSE)=0,"",VLOOKUP(A32,'Rate constant_FAC_O3_UV254_50'!$A$2:$L$51,4,FALSE))</f>
        <v>1000000</v>
      </c>
      <c r="V32">
        <f>IF(VLOOKUP(A32,'Rate constant_FAC_O3_UV254_50'!$A$2:$L$51,8,FALSE)=0,"",VLOOKUP(A32,'Rate constant_FAC_O3_UV254_50'!$A$2:$L$51,8,FALSE))</f>
        <v>1000000</v>
      </c>
      <c r="W32" t="str">
        <f>IF(VLOOKUP(A32,'Rate constant_FAC_O3_UV254_50'!$A$2:$L$51,10,FALSE)=0,"",VLOOKUP(A32,'Rate constant_FAC_O3_UV254_50'!$A$2:$L$51,10,FALSE))</f>
        <v>~0</v>
      </c>
      <c r="X32" t="str">
        <f>IF(VLOOKUP(A32,'Rate constant_FAC_O3_UV254_50'!$A$2:$L$51,11,FALSE)=0,"",VLOOKUP(A32,'Rate constant_FAC_O3_UV254_50'!$A$2:$L$51,11,FALSE))</f>
        <v/>
      </c>
      <c r="Y32" t="str">
        <f>IF(VLOOKUP(A32,'Rate constant_FAC_O3_UV254_50'!$A$2:$L$51,12,FALSE)=0,"",VLOOKUP(A32,'Rate constant_FAC_O3_UV254_50'!$A$2:$L$51,12,FALSE))</f>
        <v>Huber, M. M., Canonica, S., Park, G. Y., &amp; Von Gunten, U. (2003). Oxidation of pharmaceuticals during ozonation and advanced oxidation processes. Environmental science &amp; technology, 37(5), 1016-1024.</v>
      </c>
      <c r="Z32">
        <f>IFERROR(IF(VLOOKUP(A32,'Rate constant_·OH_50'!$A$3:$G$52,3,FALSE)=0,"",VLOOKUP(A32,'Rate constant_·OH_50'!$A$3:$G$52,3,FALSE)),"")</f>
        <v>9300000000</v>
      </c>
      <c r="AA32" t="str">
        <f>IFERROR(IF(VLOOKUP(A32,'Rate constant_·OH_50'!$A$3:$G$52,6,FALSE)=0,"",VLOOKUP(A32,'Rate constant_·OH_50'!$A$3:$G$52,6,FALSE)),"")</f>
        <v/>
      </c>
      <c r="AB32" t="str">
        <f>IFERROR(IF(VLOOKUP(A32,'Rate constant_·OH_50'!$A$3:$G$52,7,FALSE)=0,"",VLOOKUP(A32,'Rate constant_·OH_50'!$A$3:$G$52,7,FALSE)),"")</f>
        <v>Yu, H., Nie, E., Xu, J., Yan, S., Cooper, W. J., &amp; Song, W. (2013). Degradation of diclofenac by advanced oxidation and reduction processes: kinetic studies, degradation pathways and toxicity assessments. Water research, 47(5), 1909-1918.</v>
      </c>
      <c r="AC32">
        <f>IF(VLOOKUP(A32,'Rate constant_FAC_O3_UV254_50'!$A$2:$R$51,13,FALSE)=0,"",VLOOKUP(A32,'Rate constant_FAC_O3_UV254_50'!$A$2:$R$51,13,FALSE))</f>
        <v>5202</v>
      </c>
      <c r="AE32" s="160">
        <v>0.21299999999999999</v>
      </c>
      <c r="AG32" t="str">
        <f>IF(VLOOKUP(A32,'Rate constant_FAC_O3_UV254_50'!$A$2:$R$51,18,FALSE)=0,"",VLOOKUP(A32,'Rate constant_FAC_O3_UV254_50'!$A$2:$R$51,18,FALSE))</f>
        <v xml:space="preserve">Baeza, C., &amp; Knappe, D. R. U. (2011). Transformation kinetics of biochemically active compounds in low-pressure UV Photolysis and UV/H 2O 2 advanced oxidation processes. Water Research, 45(15), 4531–4543. </v>
      </c>
    </row>
    <row r="33" spans="1:33">
      <c r="A33" t="str">
        <f>VLOOKUP(B33,'Basic information'!$H$2:$I$51,2,FALSE)</f>
        <v>Acetaminophen</v>
      </c>
      <c r="B33" t="s">
        <v>25</v>
      </c>
      <c r="C33">
        <v>32</v>
      </c>
      <c r="D33" t="s">
        <v>149</v>
      </c>
      <c r="E33" t="s">
        <v>149</v>
      </c>
      <c r="F33" t="s">
        <v>149</v>
      </c>
      <c r="G33" t="s">
        <v>189</v>
      </c>
      <c r="H33" t="str">
        <f>VLOOKUP(A33,'Physicochemical properties_50+a'!$B$2:$N$51,4,FALSE)</f>
        <v>C8H9NO2</v>
      </c>
      <c r="I33" t="str">
        <f>VLOOKUP(A33,'Physicochemical properties_50+a'!$B$2:$N$51,3,FALSE)</f>
        <v>103-90-2</v>
      </c>
      <c r="J33">
        <f>VLOOKUP(A33,'Physicochemical properties_50+a'!$B$2:$N$51,5,FALSE)</f>
        <v>151.16300000000001</v>
      </c>
      <c r="K33">
        <f>IF(VLOOKUP(A33,'Physicochemical properties_50+a'!$B$2:$N$51,6,FALSE)=0,"",VLOOKUP(A33,'Physicochemical properties_50+a'!$B$2:$N$51,6,FALSE))</f>
        <v>0.46</v>
      </c>
      <c r="L33" t="str">
        <f>IF(VLOOKUP(A33,'Physicochemical properties_50+a'!$B$2:$N$51,8,FALSE)=0,"",VLOOKUP(A33,'Physicochemical properties_50+a'!$B$2:$N$51,8,FALSE))</f>
        <v>14000 mg/L (at 25 °C)</v>
      </c>
      <c r="M33">
        <f>IF(VLOOKUP(A33,'Physicochemical properties_50+a'!$B$2:$N$51,10,FALSE)=0,"",VLOOKUP(A33,'Physicochemical properties_50+a'!$B$2:$N$51,10,FALSE))</f>
        <v>9.3800000000000008</v>
      </c>
      <c r="N33" t="str">
        <f>IF(VLOOKUP(A33,'Physicochemical properties_50+a'!$B$2:$N$51,11,FALSE)=0,"",VLOOKUP(A33,'Physicochemical properties_50+a'!$B$2:$N$51,11,FALSE))</f>
        <v/>
      </c>
      <c r="Q33">
        <v>13</v>
      </c>
      <c r="R33">
        <v>7</v>
      </c>
      <c r="S33" t="str">
        <f>IF(VLOOKUP(A33,'Rate constant_FAC_O3_UV254_50'!$A$2:$L$51,3,FALSE)=0,"",VLOOKUP(A33,'Rate constant_FAC_O3_UV254_50'!$A$2:$L$51,3,FALSE))</f>
        <v>https://www.sciencedirect.com/science/article/pii/S0043135407005003</v>
      </c>
      <c r="T33">
        <f>IF(VLOOKUP(A33,'Rate constant_FAC_O3_UV254_50'!$A$2:$L$51,4,FALSE)=0,"",VLOOKUP(A33,'Rate constant_FAC_O3_UV254_50'!$A$2:$L$51,4,FALSE))</f>
        <v>2570000</v>
      </c>
      <c r="V33">
        <f>IF(VLOOKUP(A33,'Rate constant_FAC_O3_UV254_50'!$A$2:$L$51,8,FALSE)=0,"",VLOOKUP(A33,'Rate constant_FAC_O3_UV254_50'!$A$2:$L$51,8,FALSE))</f>
        <v>991000000</v>
      </c>
      <c r="W33">
        <f>IF(VLOOKUP(A33,'Rate constant_FAC_O3_UV254_50'!$A$2:$L$51,10,FALSE)=0,"",VLOOKUP(A33,'Rate constant_FAC_O3_UV254_50'!$A$2:$L$51,10,FALSE))</f>
        <v>1410</v>
      </c>
      <c r="X33" t="str">
        <f>IF(VLOOKUP(A33,'Rate constant_FAC_O3_UV254_50'!$A$2:$L$51,11,FALSE)=0,"",VLOOKUP(A33,'Rate constant_FAC_O3_UV254_50'!$A$2:$L$51,11,FALSE))</f>
        <v/>
      </c>
      <c r="Y33" t="str">
        <f>IF(VLOOKUP(A33,'Rate constant_FAC_O3_UV254_50'!$A$2:$L$51,12,FALSE)=0,"",VLOOKUP(A33,'Rate constant_FAC_O3_UV254_50'!$A$2:$L$51,12,FALSE))</f>
        <v>El Najjar, N. H., Touffet, A., Deborde, M., Journel, R., &amp; Leitner, N. K. V. (2014). Kinetics of paracetamol oxidation by ozone and hydroxyl radicals, formation of transformation products and toxicity. Separation and Purification Technology, 136, 137-143.</v>
      </c>
      <c r="Z33">
        <f>IFERROR(IF(VLOOKUP(A33,'Rate constant_·OH_50'!$A$3:$G$52,3,FALSE)=0,"",VLOOKUP(A33,'Rate constant_·OH_50'!$A$3:$G$52,3,FALSE)),"")</f>
        <v>7100000000</v>
      </c>
      <c r="AA33" t="str">
        <f>IFERROR(IF(VLOOKUP(A33,'Rate constant_·OH_50'!$A$3:$G$52,6,FALSE)=0,"",VLOOKUP(A33,'Rate constant_·OH_50'!$A$3:$G$52,6,FALSE)),"")</f>
        <v/>
      </c>
      <c r="AB33" t="str">
        <f>IFERROR(IF(VLOOKUP(A33,'Rate constant_·OH_50'!$A$3:$G$52,7,FALSE)=0,"",VLOOKUP(A33,'Rate constant_·OH_50'!$A$3:$G$52,7,FALSE)),"")</f>
        <v>Mandal, S. (2018). Reaction Rate Constants of Hydroxyl Radicals with Micropollutants and Their Significance in Advanced Oxidation Processes. Journal of Advanced Oxidation Technologies, 21(1), 20170075.</v>
      </c>
      <c r="AC33">
        <f>IF(VLOOKUP(A33,'Rate constant_FAC_O3_UV254_50'!$A$2:$R$51,13,FALSE)=0,"",VLOOKUP(A33,'Rate constant_FAC_O3_UV254_50'!$A$2:$R$51,13,FALSE))</f>
        <v>7800</v>
      </c>
      <c r="AE33" s="160">
        <v>6.0000000000000001E-3</v>
      </c>
      <c r="AF33">
        <v>7.2</v>
      </c>
      <c r="AG33" t="str">
        <f>IF(VLOOKUP(A33,'Rate constant_FAC_O3_UV254_50'!$A$2:$R$51,18,FALSE)=0,"",VLOOKUP(A33,'Rate constant_FAC_O3_UV254_50'!$A$2:$R$51,18,FALSE))</f>
        <v>Carlson, J. C., Stefan, M. I., Parnis, J. M., &amp; Metcalfe, C. D. (2015). Direct UV photolysis of selected pharmaceuticals, personal care products and endocrine disruptors in aqueous solution. Water Research, 84, 350–361.</v>
      </c>
    </row>
    <row r="34" spans="1:33">
      <c r="A34" t="str">
        <f>VLOOKUP(B34,'Basic information'!$H$2:$I$51,2,FALSE)</f>
        <v>Carbamazepine</v>
      </c>
      <c r="B34" t="s">
        <v>48</v>
      </c>
      <c r="C34">
        <v>33</v>
      </c>
      <c r="D34" t="s">
        <v>149</v>
      </c>
      <c r="E34" t="s">
        <v>149</v>
      </c>
      <c r="F34" t="s">
        <v>149</v>
      </c>
      <c r="G34" t="s">
        <v>190</v>
      </c>
      <c r="H34" t="str">
        <f>VLOOKUP(A34,'Physicochemical properties_50+a'!$B$2:$N$51,4,FALSE)</f>
        <v>C15H12N2O</v>
      </c>
      <c r="I34" t="str">
        <f>VLOOKUP(A34,'Physicochemical properties_50+a'!$B$2:$N$51,3,FALSE)</f>
        <v>298-46-4</v>
      </c>
      <c r="J34">
        <f>VLOOKUP(A34,'Physicochemical properties_50+a'!$B$2:$N$51,5,FALSE)</f>
        <v>236.26900000000001</v>
      </c>
      <c r="K34">
        <f>IF(VLOOKUP(A34,'Physicochemical properties_50+a'!$B$2:$N$51,6,FALSE)=0,"",VLOOKUP(A34,'Physicochemical properties_50+a'!$B$2:$N$51,6,FALSE))</f>
        <v>2.4500000000000002</v>
      </c>
      <c r="L34" t="str">
        <f>IF(VLOOKUP(A34,'Physicochemical properties_50+a'!$B$2:$N$51,8,FALSE)=0,"",VLOOKUP(A34,'Physicochemical properties_50+a'!$B$2:$N$51,8,FALSE))</f>
        <v>18mg/L (at 25 °C)</v>
      </c>
      <c r="M34">
        <f>IF(VLOOKUP(A34,'Physicochemical properties_50+a'!$B$2:$N$51,10,FALSE)=0,"",VLOOKUP(A34,'Physicochemical properties_50+a'!$B$2:$N$51,10,FALSE))</f>
        <v>13.9</v>
      </c>
      <c r="N34" t="str">
        <f>IF(VLOOKUP(A34,'Physicochemical properties_50+a'!$B$2:$N$51,11,FALSE)=0,"",VLOOKUP(A34,'Physicochemical properties_50+a'!$B$2:$N$51,11,FALSE))</f>
        <v/>
      </c>
      <c r="Q34" t="s">
        <v>2303</v>
      </c>
      <c r="R34">
        <v>8</v>
      </c>
      <c r="S34" t="str">
        <f>IF(VLOOKUP(A34,'Rate constant_FAC_O3_UV254_50'!$A$2:$L$51,3,FALSE)=0,"",VLOOKUP(A34,'Rate constant_FAC_O3_UV254_50'!$A$2:$L$51,3,FALSE))</f>
        <v>https://www.sciencedirect.com/science/article/pii/S0043135407005003</v>
      </c>
      <c r="T34">
        <f>IF(VLOOKUP(A34,'Rate constant_FAC_O3_UV254_50'!$A$2:$L$51,4,FALSE)=0,"",VLOOKUP(A34,'Rate constant_FAC_O3_UV254_50'!$A$2:$L$51,4,FALSE))</f>
        <v>300000</v>
      </c>
      <c r="V34">
        <f>IF(VLOOKUP(A34,'Rate constant_FAC_O3_UV254_50'!$A$2:$L$51,8,FALSE)=0,"",VLOOKUP(A34,'Rate constant_FAC_O3_UV254_50'!$A$2:$L$51,8,FALSE))</f>
        <v>300000</v>
      </c>
      <c r="W34" t="str">
        <f>IF(VLOOKUP(A34,'Rate constant_FAC_O3_UV254_50'!$A$2:$L$51,10,FALSE)=0,"",VLOOKUP(A34,'Rate constant_FAC_O3_UV254_50'!$A$2:$L$51,10,FALSE))</f>
        <v/>
      </c>
      <c r="X34" t="str">
        <f>IF(VLOOKUP(A34,'Rate constant_FAC_O3_UV254_50'!$A$2:$L$51,11,FALSE)=0,"",VLOOKUP(A34,'Rate constant_FAC_O3_UV254_50'!$A$2:$L$51,11,FALSE))</f>
        <v/>
      </c>
      <c r="Y34" t="str">
        <f>IF(VLOOKUP(A34,'Rate constant_FAC_O3_UV254_50'!$A$2:$L$51,12,FALSE)=0,"",VLOOKUP(A34,'Rate constant_FAC_O3_UV254_50'!$A$2:$L$51,12,FALSE))</f>
        <v>Huber, M. M., Canonica, S., Park, G. Y., &amp; Von Gunten, U. (2003). Oxidation of pharmaceuticals during ozonation and advanced oxidation processes. Environmental science &amp; technology, 37(5), 1016-1024.</v>
      </c>
      <c r="Z34">
        <f>IFERROR(IF(VLOOKUP(A34,'Rate constant_·OH_50'!$A$3:$G$52,3,FALSE)=0,"",VLOOKUP(A34,'Rate constant_·OH_50'!$A$3:$G$52,3,FALSE)),"")</f>
        <v>8800000000</v>
      </c>
      <c r="AA34" t="str">
        <f>IFERROR(IF(VLOOKUP(A34,'Rate constant_·OH_50'!$A$3:$G$52,6,FALSE)=0,"",VLOOKUP(A34,'Rate constant_·OH_50'!$A$3:$G$52,6,FALSE)),"")</f>
        <v/>
      </c>
      <c r="AB34" t="str">
        <f>IFERROR(IF(VLOOKUP(A34,'Rate constant_·OH_50'!$A$3:$G$52,7,FALSE)=0,"",VLOOKUP(A34,'Rate constant_·OH_50'!$A$3:$G$52,7,FALSE)),"")</f>
        <v>D.C. McDowell, M.M. Huber, M. Wagner, U. von Gunten, T.A. Ternes, Ozonation of carbamazepine in drinking water: identification and kinetic study of major oxidation products, Environ. Sci. Technol. 39 (2005) 8014–8022.</v>
      </c>
      <c r="AC34" t="str">
        <f>IF(VLOOKUP(A34,'Rate constant_FAC_O3_UV254_50'!$A$2:$R$51,13,FALSE)=0,"",VLOOKUP(A34,'Rate constant_FAC_O3_UV254_50'!$A$2:$R$51,13,FALSE))</f>
        <v>5800±0.089</v>
      </c>
      <c r="AE34" s="160">
        <v>3.3E-3</v>
      </c>
      <c r="AG34" t="str">
        <f>IF(VLOOKUP(A34,'Rate constant_FAC_O3_UV254_50'!$A$2:$R$51,18,FALSE)=0,"",VLOOKUP(A34,'Rate constant_FAC_O3_UV254_50'!$A$2:$R$51,18,FALSE))</f>
        <v xml:space="preserve">Wols, B. A., Harmsen, D. J. H., Beerendonk, E. F., &amp; Hofman-Caris, C. H. M. (2015). Predicting pharmaceutical degradation by UV (MP)/H2O2 processes: A kinetic model. Chemical Engineering Journal, 263, 336–345. </v>
      </c>
    </row>
    <row r="35" spans="1:33">
      <c r="A35" t="str">
        <f>VLOOKUP(B35,'Basic information'!$H$2:$I$51,2,FALSE)</f>
        <v>Lincomycin</v>
      </c>
      <c r="B35" t="s">
        <v>26</v>
      </c>
      <c r="C35">
        <v>34</v>
      </c>
      <c r="D35" t="s">
        <v>149</v>
      </c>
      <c r="E35" t="s">
        <v>149</v>
      </c>
      <c r="F35" t="s">
        <v>149</v>
      </c>
      <c r="G35" t="s">
        <v>191</v>
      </c>
      <c r="H35" t="str">
        <f>VLOOKUP(A35,'Physicochemical properties_50+a'!$B$2:$N$51,4,FALSE)</f>
        <v>C18H34N2O6S</v>
      </c>
      <c r="I35" t="str">
        <f>VLOOKUP(A35,'Physicochemical properties_50+a'!$B$2:$N$51,3,FALSE)</f>
        <v>154-21-2</v>
      </c>
      <c r="J35">
        <f>VLOOKUP(A35,'Physicochemical properties_50+a'!$B$2:$N$51,5,FALSE)</f>
        <v>406.53800000000001</v>
      </c>
      <c r="K35">
        <f>IF(VLOOKUP(A35,'Physicochemical properties_50+a'!$B$2:$N$51,6,FALSE)=0,"",VLOOKUP(A35,'Physicochemical properties_50+a'!$B$2:$N$51,6,FALSE))</f>
        <v>0.2</v>
      </c>
      <c r="L35">
        <f>IF(VLOOKUP(A35,'Physicochemical properties_50+a'!$B$2:$N$51,8,FALSE)=0,"",VLOOKUP(A35,'Physicochemical properties_50+a'!$B$2:$N$51,8,FALSE))</f>
        <v>0.92700000000000005</v>
      </c>
      <c r="M35">
        <f>IF(VLOOKUP(A35,'Physicochemical properties_50+a'!$B$2:$N$51,10,FALSE)=0,"",VLOOKUP(A35,'Physicochemical properties_50+a'!$B$2:$N$51,10,FALSE))</f>
        <v>7.6</v>
      </c>
      <c r="N35" t="str">
        <f>IF(VLOOKUP(A35,'Physicochemical properties_50+a'!$B$2:$N$51,11,FALSE)=0,"",VLOOKUP(A35,'Physicochemical properties_50+a'!$B$2:$N$51,11,FALSE))</f>
        <v/>
      </c>
      <c r="Q35" t="str">
        <f>VLOOKUP(A35,'Rate constant_FAC_O3_UV254_50'!$A$2:$L$51,2,FALSE)</f>
        <v>&gt;5E3</v>
      </c>
      <c r="S35" t="str">
        <f>IF(VLOOKUP(A35,'Rate constant_FAC_O3_UV254_50'!$A$2:$L$51,3,FALSE)=0,"",VLOOKUP(A35,'Rate constant_FAC_O3_UV254_50'!$A$2:$L$51,3,FALSE))</f>
        <v/>
      </c>
      <c r="T35">
        <f>IF(VLOOKUP(A35,'Rate constant_FAC_O3_UV254_50'!$A$2:$L$51,4,FALSE)=0,"",VLOOKUP(A35,'Rate constant_FAC_O3_UV254_50'!$A$2:$L$51,4,FALSE))</f>
        <v>670000</v>
      </c>
      <c r="V35">
        <f>IF(VLOOKUP(A35,'Rate constant_FAC_O3_UV254_50'!$A$2:$L$51,8,FALSE)=0,"",VLOOKUP(A35,'Rate constant_FAC_O3_UV254_50'!$A$2:$L$51,8,FALSE))</f>
        <v>2800000</v>
      </c>
      <c r="W35">
        <f>IF(VLOOKUP(A35,'Rate constant_FAC_O3_UV254_50'!$A$2:$L$51,10,FALSE)=0,"",VLOOKUP(A35,'Rate constant_FAC_O3_UV254_50'!$A$2:$L$51,10,FALSE))</f>
        <v>330000</v>
      </c>
      <c r="X35" t="str">
        <f>IF(VLOOKUP(A35,'Rate constant_FAC_O3_UV254_50'!$A$2:$L$51,11,FALSE)=0,"",VLOOKUP(A35,'Rate constant_FAC_O3_UV254_50'!$A$2:$L$51,11,FALSE))</f>
        <v/>
      </c>
      <c r="Y35" t="str">
        <f>IF(VLOOKUP(A35,'Rate constant_FAC_O3_UV254_50'!$A$2:$L$51,12,FALSE)=0,"",VLOOKUP(A35,'Rate constant_FAC_O3_UV254_50'!$A$2:$L$51,12,FALSE))</f>
        <v>Dodd, M. C., Buffle, M. O., &amp; Von Gunten, U. (2006). Oxidation of antibacterial molecules by aqueous ozone: moiety-specific reaction kinetics and application to ozone-based wastewater treatment. Environmental Science &amp; Technology, 40(6), 1969-1977.</v>
      </c>
      <c r="Z35">
        <f>IFERROR(IF(VLOOKUP(A35,'Rate constant_·OH_50'!$A$3:$G$52,3,FALSE)=0,"",VLOOKUP(A35,'Rate constant_·OH_50'!$A$3:$G$52,3,FALSE)),"")</f>
        <v>8500000000</v>
      </c>
      <c r="AA35">
        <v>7</v>
      </c>
      <c r="AB35" t="str">
        <f>IFERROR(IF(VLOOKUP(A35,'Rate constant_·OH_50'!$A$3:$G$52,7,FALSE)=0,"",VLOOKUP(A35,'Rate constant_·OH_50'!$A$3:$G$52,7,FALSE)),"")</f>
        <v>Dodd, M. C., Buffle, M. O., &amp; Von Gunten, U. (2006). Oxidation of antibacterial molecules by aqueous ozone: moiety-specific reaction kinetics and application to ozone-based wastewater treatment. Environmental Science &amp; Technology, 40(6), 1969-1977.</v>
      </c>
      <c r="AC35">
        <f>IF(VLOOKUP(A35,'Rate constant_FAC_O3_UV254_50'!$A$2:$R$51,13,FALSE)=0,"",VLOOKUP(A35,'Rate constant_FAC_O3_UV254_50'!$A$2:$R$51,13,FALSE))</f>
        <v>2300</v>
      </c>
      <c r="AE35">
        <f>IF(VLOOKUP(A35,'Rate constant_FAC_O3_UV254_50'!$A$2:$R$51,17,FALSE)=0,"",VLOOKUP(A35,'Rate constant_FAC_O3_UV254_50'!$A$2:$R$51,17,FALSE))</f>
        <v>2.5999999999999999E-3</v>
      </c>
      <c r="AG35" t="str">
        <f>IF(VLOOKUP(A35,'Rate constant_FAC_O3_UV254_50'!$A$2:$R$51,18,FALSE)=0,"",VLOOKUP(A35,'Rate constant_FAC_O3_UV254_50'!$A$2:$R$51,18,FALSE))</f>
        <v>Kim, H. Y., Jeon, J., Yu, S., Lee, M., Kim, T. H., &amp; Kim, S. D. (2013). Reduction of toxicity of antimicrobial compounds by degradation processes using activated sludge, gamma radiation, and UV. Chemosphere, 93(10), 2480–2487.</v>
      </c>
    </row>
    <row r="36" spans="1:33">
      <c r="A36" t="str">
        <f>VLOOKUP(B36,'Basic information'!$H$2:$I$51,2,FALSE)</f>
        <v>Sulfathiazole</v>
      </c>
      <c r="B36" t="s">
        <v>27</v>
      </c>
      <c r="C36">
        <v>35</v>
      </c>
      <c r="D36" t="s">
        <v>149</v>
      </c>
      <c r="E36" t="s">
        <v>149</v>
      </c>
      <c r="F36" t="s">
        <v>149</v>
      </c>
      <c r="G36" t="s">
        <v>192</v>
      </c>
      <c r="H36" t="str">
        <f>VLOOKUP(A36,'Physicochemical properties_50+a'!$B$2:$N$51,4,FALSE)</f>
        <v>C9H9N3O2S2</v>
      </c>
      <c r="I36" t="str">
        <f>VLOOKUP(A36,'Physicochemical properties_50+a'!$B$2:$N$51,3,FALSE)</f>
        <v>72-14-0</v>
      </c>
      <c r="J36">
        <f>VLOOKUP(A36,'Physicochemical properties_50+a'!$B$2:$N$51,5,FALSE)</f>
        <v>255.31</v>
      </c>
      <c r="K36">
        <f>IF(VLOOKUP(A36,'Physicochemical properties_50+a'!$B$2:$N$51,6,FALSE)=0,"",VLOOKUP(A36,'Physicochemical properties_50+a'!$B$2:$N$51,6,FALSE))</f>
        <v>0.05</v>
      </c>
      <c r="L36">
        <f>IF(VLOOKUP(A36,'Physicochemical properties_50+a'!$B$2:$N$51,8,FALSE)=0,"",VLOOKUP(A36,'Physicochemical properties_50+a'!$B$2:$N$51,8,FALSE))</f>
        <v>0.373</v>
      </c>
      <c r="M36">
        <f>IF(VLOOKUP(A36,'Physicochemical properties_50+a'!$B$2:$N$51,10,FALSE)=0,"",VLOOKUP(A36,'Physicochemical properties_50+a'!$B$2:$N$51,10,FALSE))</f>
        <v>7.2</v>
      </c>
      <c r="N36" t="str">
        <f>IF(VLOOKUP(A36,'Physicochemical properties_50+a'!$B$2:$N$51,11,FALSE)=0,"",VLOOKUP(A36,'Physicochemical properties_50+a'!$B$2:$N$51,11,FALSE))</f>
        <v/>
      </c>
      <c r="Q36" s="160">
        <v>39000000</v>
      </c>
      <c r="S36" t="str">
        <f>IF(VLOOKUP(A36,'Rate constant_FAC_O3_UV254_50'!$A$2:$L$51,3,FALSE)=0,"",VLOOKUP(A36,'Rate constant_FAC_O3_UV254_50'!$A$2:$L$51,3,FALSE))</f>
        <v>https://www.sciencedirect.com/science/article/pii/S0043135407005003</v>
      </c>
      <c r="T36" t="str">
        <f>IF(VLOOKUP(A36,'Rate constant_FAC_O3_UV254_50'!$A$2:$L$51,4,FALSE)=0,"",VLOOKUP(A36,'Rate constant_FAC_O3_UV254_50'!$A$2:$L$51,4,FALSE))</f>
        <v/>
      </c>
      <c r="V36" t="str">
        <f>IF(VLOOKUP(A36,'Rate constant_FAC_O3_UV254_50'!$A$2:$L$51,8,FALSE)=0,"",VLOOKUP(A36,'Rate constant_FAC_O3_UV254_50'!$A$2:$L$51,8,FALSE))</f>
        <v/>
      </c>
      <c r="W36" t="str">
        <f>IF(VLOOKUP(A36,'Rate constant_FAC_O3_UV254_50'!$A$2:$L$51,10,FALSE)=0,"",VLOOKUP(A36,'Rate constant_FAC_O3_UV254_50'!$A$2:$L$51,10,FALSE))</f>
        <v/>
      </c>
      <c r="X36" t="str">
        <f>IF(VLOOKUP(A36,'Rate constant_FAC_O3_UV254_50'!$A$2:$L$51,11,FALSE)=0,"",VLOOKUP(A36,'Rate constant_FAC_O3_UV254_50'!$A$2:$L$51,11,FALSE))</f>
        <v/>
      </c>
      <c r="Y36" t="str">
        <f>IF(VLOOKUP(A36,'Rate constant_FAC_O3_UV254_50'!$A$2:$L$51,12,FALSE)=0,"",VLOOKUP(A36,'Rate constant_FAC_O3_UV254_50'!$A$2:$L$51,12,FALSE))</f>
        <v/>
      </c>
      <c r="Z36">
        <f>IFERROR(IF(VLOOKUP(A36,'Rate constant_·OH_50'!$A$3:$G$52,3,FALSE)=0,"",VLOOKUP(A36,'Rate constant_·OH_50'!$A$3:$G$52,3,FALSE)),"")</f>
        <v>7800000000</v>
      </c>
      <c r="AA36" t="str">
        <f>IFERROR(IF(VLOOKUP(A36,'Rate constant_·OH_50'!$A$3:$G$52,6,FALSE)=0,"",VLOOKUP(A36,'Rate constant_·OH_50'!$A$3:$G$52,6,FALSE)),"")</f>
        <v/>
      </c>
      <c r="AB36" t="str">
        <f>IFERROR(IF(VLOOKUP(A36,'Rate constant_·OH_50'!$A$3:$G$52,7,FALSE)=0,"",VLOOKUP(A36,'Rate constant_·OH_50'!$A$3:$G$52,7,FALSE)),"")</f>
        <v>Phillips, G. O., Power, D. M., &amp; Sewart, M. C. G. (1973). Effects of γ-irradiation on sulphonamides. Radiation research, 53(2), 204-215.</v>
      </c>
      <c r="AC36">
        <f>IF(VLOOKUP(A36,'Rate constant_FAC_O3_UV254_50'!$A$2:$R$51,13,FALSE)=0,"",VLOOKUP(A36,'Rate constant_FAC_O3_UV254_50'!$A$2:$R$51,13,FALSE))</f>
        <v>18030</v>
      </c>
      <c r="AE36" s="160">
        <v>4.7000000000000002E-3</v>
      </c>
      <c r="AF36" t="s">
        <v>2697</v>
      </c>
      <c r="AG36" t="str">
        <f>IF(VLOOKUP(A36,'Rate constant_FAC_O3_UV254_50'!$A$2:$R$51,18,FALSE)=0,"",VLOOKUP(A36,'Rate constant_FAC_O3_UV254_50'!$A$2:$R$51,18,FALSE))</f>
        <v>Voigt, M., Bartels, I., Nickisch-Hartfiel, A., &amp; Jaeger, M. (2017). Photoinduced degradation of sulfonamides, kinetic, and structural characterization of transformation products and assessment of environmental toxicity. Toxicological and Environmental Chemistry, 99(9–10), 1304–1327</v>
      </c>
    </row>
    <row r="37" spans="1:33">
      <c r="A37" t="str">
        <f>VLOOKUP(B37,'Basic information'!$H$2:$I$51,2,FALSE)</f>
        <v>Trimethoprim</v>
      </c>
      <c r="B37" t="s">
        <v>52</v>
      </c>
      <c r="C37">
        <v>36</v>
      </c>
      <c r="D37" t="s">
        <v>149</v>
      </c>
      <c r="E37" t="s">
        <v>149</v>
      </c>
      <c r="F37" t="s">
        <v>149</v>
      </c>
      <c r="G37" t="s">
        <v>193</v>
      </c>
      <c r="H37" t="str">
        <f>VLOOKUP(A37,'Physicochemical properties_50+a'!$B$2:$N$51,4,FALSE)</f>
        <v>C14H18N4O3</v>
      </c>
      <c r="I37" t="str">
        <f>VLOOKUP(A37,'Physicochemical properties_50+a'!$B$2:$N$51,3,FALSE)</f>
        <v>738-70-5</v>
      </c>
      <c r="J37">
        <f>VLOOKUP(A37,'Physicochemical properties_50+a'!$B$2:$N$51,5,FALSE)</f>
        <v>290.32299999999998</v>
      </c>
      <c r="K37">
        <f>IF(VLOOKUP(A37,'Physicochemical properties_50+a'!$B$2:$N$51,6,FALSE)=0,"",VLOOKUP(A37,'Physicochemical properties_50+a'!$B$2:$N$51,6,FALSE))</f>
        <v>0.91</v>
      </c>
      <c r="L37">
        <f>IF(VLOOKUP(A37,'Physicochemical properties_50+a'!$B$2:$N$51,8,FALSE)=0,"",VLOOKUP(A37,'Physicochemical properties_50+a'!$B$2:$N$51,8,FALSE))</f>
        <v>0.4</v>
      </c>
      <c r="M37">
        <f>IF(VLOOKUP(A37,'Physicochemical properties_50+a'!$B$2:$N$51,10,FALSE)=0,"",VLOOKUP(A37,'Physicochemical properties_50+a'!$B$2:$N$51,10,FALSE))</f>
        <v>7.12</v>
      </c>
      <c r="N37" t="str">
        <f>IF(VLOOKUP(A37,'Physicochemical properties_50+a'!$B$2:$N$51,11,FALSE)=0,"",VLOOKUP(A37,'Physicochemical properties_50+a'!$B$2:$N$51,11,FALSE))</f>
        <v/>
      </c>
      <c r="Q37">
        <v>58</v>
      </c>
      <c r="R37">
        <v>7</v>
      </c>
      <c r="S37" t="str">
        <f>IF(VLOOKUP(A37,'Rate constant_FAC_O3_UV254_50'!$A$2:$L$51,3,FALSE)=0,"",VLOOKUP(A37,'Rate constant_FAC_O3_UV254_50'!$A$2:$L$51,3,FALSE))</f>
        <v>https://www.sciencedirect.com/science/article/pii/S0043135407005003</v>
      </c>
      <c r="T37">
        <f>IF(VLOOKUP(A37,'Rate constant_FAC_O3_UV254_50'!$A$2:$L$51,4,FALSE)=0,"",VLOOKUP(A37,'Rate constant_FAC_O3_UV254_50'!$A$2:$L$51,4,FALSE))</f>
        <v>270000</v>
      </c>
      <c r="V37">
        <f>IF(VLOOKUP(A37,'Rate constant_FAC_O3_UV254_50'!$A$2:$L$51,8,FALSE)=0,"",VLOOKUP(A37,'Rate constant_FAC_O3_UV254_50'!$A$2:$L$51,8,FALSE))</f>
        <v>52000</v>
      </c>
      <c r="W37">
        <f>IF(VLOOKUP(A37,'Rate constant_FAC_O3_UV254_50'!$A$2:$L$51,10,FALSE)=0,"",VLOOKUP(A37,'Rate constant_FAC_O3_UV254_50'!$A$2:$L$51,10,FALSE))</f>
        <v>74000</v>
      </c>
      <c r="X37">
        <f>IF(VLOOKUP(A37,'Rate constant_FAC_O3_UV254_50'!$A$2:$L$51,11,FALSE)=0,"",VLOOKUP(A37,'Rate constant_FAC_O3_UV254_50'!$A$2:$L$51,11,FALSE))</f>
        <v>33000</v>
      </c>
      <c r="Y37" t="str">
        <f>IF(VLOOKUP(A37,'Rate constant_FAC_O3_UV254_50'!$A$2:$L$51,12,FALSE)=0,"",VLOOKUP(A37,'Rate constant_FAC_O3_UV254_50'!$A$2:$L$51,12,FALSE))</f>
        <v>Dodd, M. C., Buffle, M. O., &amp; Von Gunten, U. (2006). Oxidation of antibacterial molecules by aqueous ozone: moiety-specific reaction kinetics and application to ozone-based wastewater treatment. Environmental Science &amp; Technology, 40(6), 1969-1977.</v>
      </c>
      <c r="Z37">
        <f>IFERROR(IF(VLOOKUP(A37,'Rate constant_·OH_50'!$A$3:$G$52,3,FALSE)=0,"",VLOOKUP(A37,'Rate constant_·OH_50'!$A$3:$G$52,3,FALSE)),"")</f>
        <v>6900000000</v>
      </c>
      <c r="AA37">
        <v>7</v>
      </c>
      <c r="AB37" t="str">
        <f>IFERROR(IF(VLOOKUP(A37,'Rate constant_·OH_50'!$A$3:$G$52,7,FALSE)=0,"",VLOOKUP(A37,'Rate constant_·OH_50'!$A$3:$G$52,7,FALSE)),"")</f>
        <v>Dodd, M. C., Buffle, M. O., &amp; Von Gunten, U. (2006). Oxidation of antibacterial molecules by aqueous ozone: moiety-specific reaction kinetics and application to ozone-based wastewater treatment. Environmental Science &amp; Technology, 40(6), 1969-1977.</v>
      </c>
      <c r="AC37">
        <f>IF(VLOOKUP(A37,'Rate constant_FAC_O3_UV254_50'!$A$2:$R$51,13,FALSE)=0,"",VLOOKUP(A37,'Rate constant_FAC_O3_UV254_50'!$A$2:$R$51,13,FALSE))</f>
        <v>2942</v>
      </c>
      <c r="AE37" s="160">
        <v>1.1800000000000001E-3</v>
      </c>
      <c r="AF37">
        <v>7.85</v>
      </c>
      <c r="AG37" t="str">
        <f>IF(VLOOKUP(A37,'Rate constant_FAC_O3_UV254_50'!$A$2:$R$51,18,FALSE)=0,"",VLOOKUP(A37,'Rate constant_FAC_O3_UV254_50'!$A$2:$R$51,18,FALSE))</f>
        <v xml:space="preserve">Baeza, C., &amp; Knappe, D. R. U. (2011). Transformation kinetics of biochemically active compounds in low-pressure UV Photolysis and UV/H 2O 2 advanced oxidation processes. Water Research, 45(15), 4531–4543. </v>
      </c>
    </row>
    <row r="38" spans="1:33">
      <c r="A38" t="str">
        <f>VLOOKUP(B38,'Basic information'!$H$2:$I$51,2,FALSE)</f>
        <v>Sulfamethazine</v>
      </c>
      <c r="B38" t="s">
        <v>54</v>
      </c>
      <c r="C38">
        <v>37</v>
      </c>
      <c r="D38" t="s">
        <v>149</v>
      </c>
      <c r="E38" t="s">
        <v>149</v>
      </c>
      <c r="F38" t="s">
        <v>149</v>
      </c>
      <c r="G38" t="s">
        <v>194</v>
      </c>
      <c r="H38" t="str">
        <f>VLOOKUP(A38,'Physicochemical properties_50+a'!$B$2:$N$51,4,FALSE)</f>
        <v>C12H14N4O2S</v>
      </c>
      <c r="I38" t="str">
        <f>VLOOKUP(A38,'Physicochemical properties_50+a'!$B$2:$N$51,3,FALSE)</f>
        <v>57-68-1</v>
      </c>
      <c r="J38">
        <f>VLOOKUP(A38,'Physicochemical properties_50+a'!$B$2:$N$51,5,FALSE)</f>
        <v>278.33</v>
      </c>
      <c r="K38">
        <f>IF(VLOOKUP(A38,'Physicochemical properties_50+a'!$B$2:$N$51,6,FALSE)=0,"",VLOOKUP(A38,'Physicochemical properties_50+a'!$B$2:$N$51,6,FALSE))</f>
        <v>0.25</v>
      </c>
      <c r="L38">
        <f>IF(VLOOKUP(A38,'Physicochemical properties_50+a'!$B$2:$N$51,8,FALSE)=0,"",VLOOKUP(A38,'Physicochemical properties_50+a'!$B$2:$N$51,8,FALSE))</f>
        <v>1.5</v>
      </c>
      <c r="M38" t="str">
        <f>IF(VLOOKUP(A38,'Physicochemical properties_50+a'!$B$2:$N$51,10,FALSE)=0,"",VLOOKUP(A38,'Physicochemical properties_50+a'!$B$2:$N$51,10,FALSE))</f>
        <v>2.65 or 2.07</v>
      </c>
      <c r="N38" t="str">
        <f>IF(VLOOKUP(A38,'Physicochemical properties_50+a'!$B$2:$N$51,11,FALSE)=0,"",VLOOKUP(A38,'Physicochemical properties_50+a'!$B$2:$N$51,11,FALSE))</f>
        <v>7.65 or 7.49</v>
      </c>
      <c r="Q38" s="160">
        <v>1400</v>
      </c>
      <c r="R38">
        <v>7</v>
      </c>
      <c r="S38" t="str">
        <f>IF(VLOOKUP(A38,'Rate constant_FAC_O3_UV254_50'!$A$2:$L$51,3,FALSE)=0,"",VLOOKUP(A38,'Rate constant_FAC_O3_UV254_50'!$A$2:$L$51,3,FALSE))</f>
        <v>https://www.sciencedirect.com/science/article/pii/S0043135407005003</v>
      </c>
      <c r="T38" t="str">
        <f>IF(VLOOKUP(A38,'Rate constant_FAC_O3_UV254_50'!$A$2:$L$51,4,FALSE)=0,"",VLOOKUP(A38,'Rate constant_FAC_O3_UV254_50'!$A$2:$L$51,4,FALSE))</f>
        <v/>
      </c>
      <c r="V38" t="str">
        <f>IF(VLOOKUP(A38,'Rate constant_FAC_O3_UV254_50'!$A$2:$L$51,8,FALSE)=0,"",VLOOKUP(A38,'Rate constant_FAC_O3_UV254_50'!$A$2:$L$51,8,FALSE))</f>
        <v/>
      </c>
      <c r="W38" t="str">
        <f>IF(VLOOKUP(A38,'Rate constant_FAC_O3_UV254_50'!$A$2:$L$51,10,FALSE)=0,"",VLOOKUP(A38,'Rate constant_FAC_O3_UV254_50'!$A$2:$L$51,10,FALSE))</f>
        <v/>
      </c>
      <c r="X38" t="str">
        <f>IF(VLOOKUP(A38,'Rate constant_FAC_O3_UV254_50'!$A$2:$L$51,11,FALSE)=0,"",VLOOKUP(A38,'Rate constant_FAC_O3_UV254_50'!$A$2:$L$51,11,FALSE))</f>
        <v/>
      </c>
      <c r="Y38" t="str">
        <f>IF(VLOOKUP(A38,'Rate constant_FAC_O3_UV254_50'!$A$2:$L$51,12,FALSE)=0,"",VLOOKUP(A38,'Rate constant_FAC_O3_UV254_50'!$A$2:$L$51,12,FALSE))</f>
        <v/>
      </c>
      <c r="Z38" t="str">
        <f>IFERROR(IF(VLOOKUP(A38,'Rate constant_·OH_50'!$A$3:$G$52,3,FALSE)=0,"",VLOOKUP(A38,'Rate constant_·OH_50'!$A$3:$G$52,3,FALSE)),"")</f>
        <v>&gt;1E10</v>
      </c>
      <c r="AA38" t="str">
        <f>IFERROR(IF(VLOOKUP(A38,'Rate constant_·OH_50'!$A$3:$G$52,6,FALSE)=0,"",VLOOKUP(A38,'Rate constant_·OH_50'!$A$3:$G$52,6,FALSE)),"")</f>
        <v/>
      </c>
      <c r="AB38" t="str">
        <f>IFERROR(IF(VLOOKUP(A38,'Rate constant_·OH_50'!$A$3:$G$52,7,FALSE)=0,"",VLOOKUP(A38,'Rate constant_·OH_50'!$A$3:$G$52,7,FALSE)),"")</f>
        <v>GCM</v>
      </c>
      <c r="AC38">
        <f>IF(VLOOKUP(A38,'Rate constant_FAC_O3_UV254_50'!$A$2:$R$51,13,FALSE)=0,"",VLOOKUP(A38,'Rate constant_FAC_O3_UV254_50'!$A$2:$R$51,13,FALSE))</f>
        <v>18019</v>
      </c>
      <c r="AE38" s="160">
        <v>1.1000000000000001E-3</v>
      </c>
      <c r="AF38" t="s">
        <v>2698</v>
      </c>
      <c r="AG38" t="str">
        <f>IF(VLOOKUP(A38,'Rate constant_FAC_O3_UV254_50'!$A$2:$R$51,18,FALSE)=0,"",VLOOKUP(A38,'Rate constant_FAC_O3_UV254_50'!$A$2:$R$51,18,FALSE))</f>
        <v>Voigt, M., Bartels, I., Nickisch-Hartfiel, A., &amp; Jaeger, M. (2017). Photoinduced degradation of sulfonamides, kinetic, and structural characterization of transformation products and assessment of environmental toxicity. Toxicological and Environmental Chemistry, 99(9–10), 1304–1327</v>
      </c>
    </row>
    <row r="39" spans="1:33">
      <c r="A39" t="str">
        <f>VLOOKUP(B39,'Basic information'!$H$2:$I$51,2,FALSE)</f>
        <v>Sulfamethoxazole</v>
      </c>
      <c r="B39" t="s">
        <v>56</v>
      </c>
      <c r="C39">
        <v>38</v>
      </c>
      <c r="D39" t="s">
        <v>149</v>
      </c>
      <c r="E39" t="s">
        <v>149</v>
      </c>
      <c r="F39" t="s">
        <v>149</v>
      </c>
      <c r="G39" t="s">
        <v>195</v>
      </c>
      <c r="H39" t="str">
        <f>VLOOKUP(A39,'Physicochemical properties_50+a'!$B$2:$N$51,4,FALSE)</f>
        <v>C10H11N3O3S</v>
      </c>
      <c r="I39" t="str">
        <f>VLOOKUP(A39,'Physicochemical properties_50+a'!$B$2:$N$51,3,FALSE)</f>
        <v>723-46-6</v>
      </c>
      <c r="J39">
        <f>VLOOKUP(A39,'Physicochemical properties_50+a'!$B$2:$N$51,5,FALSE)</f>
        <v>253.27600000000001</v>
      </c>
      <c r="K39">
        <f>IF(VLOOKUP(A39,'Physicochemical properties_50+a'!$B$2:$N$51,6,FALSE)=0,"",VLOOKUP(A39,'Physicochemical properties_50+a'!$B$2:$N$51,6,FALSE))</f>
        <v>0.89</v>
      </c>
      <c r="L39">
        <f>IF(VLOOKUP(A39,'Physicochemical properties_50+a'!$B$2:$N$51,8,FALSE)=0,"",VLOOKUP(A39,'Physicochemical properties_50+a'!$B$2:$N$51,8,FALSE))</f>
        <v>0.61</v>
      </c>
      <c r="M39">
        <f>IF(VLOOKUP(A39,'Physicochemical properties_50+a'!$B$2:$N$51,10,FALSE)=0,"",VLOOKUP(A39,'Physicochemical properties_50+a'!$B$2:$N$51,10,FALSE))</f>
        <v>1.6</v>
      </c>
      <c r="N39">
        <f>IF(VLOOKUP(A39,'Physicochemical properties_50+a'!$B$2:$N$51,11,FALSE)=0,"",VLOOKUP(A39,'Physicochemical properties_50+a'!$B$2:$N$51,11,FALSE))</f>
        <v>5.7</v>
      </c>
      <c r="Q39" s="160">
        <v>570</v>
      </c>
      <c r="R39">
        <v>8</v>
      </c>
      <c r="S39" t="str">
        <f>IF(VLOOKUP(A39,'Rate constant_FAC_O3_UV254_50'!$A$2:$L$51,3,FALSE)=0,"",VLOOKUP(A39,'Rate constant_FAC_O3_UV254_50'!$A$2:$L$51,3,FALSE))</f>
        <v>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</v>
      </c>
      <c r="T39">
        <f>IF(VLOOKUP(A39,'Rate constant_FAC_O3_UV254_50'!$A$2:$L$51,4,FALSE)=0,"",VLOOKUP(A39,'Rate constant_FAC_O3_UV254_50'!$A$2:$L$51,4,FALSE))</f>
        <v>2000000</v>
      </c>
      <c r="V39">
        <f>IF(VLOOKUP(A39,'Rate constant_FAC_O3_UV254_50'!$A$2:$L$51,8,FALSE)=0,"",VLOOKUP(A39,'Rate constant_FAC_O3_UV254_50'!$A$2:$L$51,8,FALSE))</f>
        <v>2000000</v>
      </c>
      <c r="W39" t="str">
        <f>IF(VLOOKUP(A39,'Rate constant_FAC_O3_UV254_50'!$A$2:$L$51,10,FALSE)=0,"",VLOOKUP(A39,'Rate constant_FAC_O3_UV254_50'!$A$2:$L$51,10,FALSE))</f>
        <v/>
      </c>
      <c r="X39" t="str">
        <f>IF(VLOOKUP(A39,'Rate constant_FAC_O3_UV254_50'!$A$2:$L$51,11,FALSE)=0,"",VLOOKUP(A39,'Rate constant_FAC_O3_UV254_50'!$A$2:$L$51,11,FALSE))</f>
        <v/>
      </c>
      <c r="Y39" t="str">
        <f>IF(VLOOKUP(A39,'Rate constant_FAC_O3_UV254_50'!$A$2:$L$51,12,FALSE)=0,"",VLOOKUP(A39,'Rate constant_FAC_O3_UV254_50'!$A$2:$L$51,12,FALSE))</f>
        <v>Jin, X., Peldszus, S., &amp; Huck, P. M. (2012). Reaction kinetics of selected micropollutants in ozonation and advanced oxidation processes. Water research, 46(19), 6519-6530.; Dodd, M. C., Buffle, M. O., &amp; Von Gunten, U. (2006). Oxidation of antibacterial molecules by aqueous ozone: moiety-specific reaction kinetics and application to ozone-based wastewater treatment. Environmental Science &amp; Technology, 40(6), 1969-1977.</v>
      </c>
      <c r="Z39">
        <f>IFERROR(IF(VLOOKUP(A39,'Rate constant_·OH_50'!$A$3:$G$52,3,FALSE)=0,"",VLOOKUP(A39,'Rate constant_·OH_50'!$A$3:$G$52,3,FALSE)),"")</f>
        <v>5500000000</v>
      </c>
      <c r="AA39">
        <v>7</v>
      </c>
      <c r="AB39" t="str">
        <f>IFERROR(IF(VLOOKUP(A39,'Rate constant_·OH_50'!$A$3:$G$52,7,FALSE)=0,"",VLOOKUP(A39,'Rate constant_·OH_50'!$A$3:$G$52,7,FALSE)),"")</f>
        <v>Huber, M. M.; Canonica, S.; Park, G.-Y.; von Gunten, U. Oxidation of pharmaceuticals during ozonation and advanced oxidation processes. Environ. Sci. Technol. 2003, 37, 1016-1024</v>
      </c>
      <c r="AC39">
        <f>IF(VLOOKUP(A39,'Rate constant_FAC_O3_UV254_50'!$A$2:$R$51,13,FALSE)=0,"",VLOOKUP(A39,'Rate constant_FAC_O3_UV254_50'!$A$2:$R$51,13,FALSE))</f>
        <v>14204</v>
      </c>
      <c r="AE39" s="160">
        <v>6.8999999999999999E-3</v>
      </c>
      <c r="AF39" t="s">
        <v>2698</v>
      </c>
      <c r="AG39" t="str">
        <f>IF(VLOOKUP(A39,'Rate constant_FAC_O3_UV254_50'!$A$2:$R$51,18,FALSE)=0,"",VLOOKUP(A39,'Rate constant_FAC_O3_UV254_50'!$A$2:$R$51,18,FALSE))</f>
        <v>Voigt, M., Bartels, I., Nickisch-Hartfiel, A., &amp; Jaeger, M. (2017). Photoinduced degradation of sulfonamides, kinetic, and structural characterization of transformation products and assessment of environmental toxicity. Toxicological and Environmental Chemistry, 99(9–10), 1304–1327</v>
      </c>
    </row>
    <row r="40" spans="1:33">
      <c r="A40" t="str">
        <f>VLOOKUP(B40,'Basic information'!$H$2:$I$51,2,FALSE)</f>
        <v>Estrone</v>
      </c>
      <c r="B40" t="s">
        <v>196</v>
      </c>
      <c r="C40">
        <v>39</v>
      </c>
      <c r="D40" t="s">
        <v>149</v>
      </c>
      <c r="E40" t="s">
        <v>149</v>
      </c>
      <c r="F40" t="s">
        <v>149</v>
      </c>
      <c r="G40" t="s">
        <v>197</v>
      </c>
      <c r="H40" t="str">
        <f>VLOOKUP(A40,'Physicochemical properties_50+a'!$B$2:$N$51,4,FALSE)</f>
        <v>C18H22O2</v>
      </c>
      <c r="I40" t="str">
        <f>VLOOKUP(A40,'Physicochemical properties_50+a'!$B$2:$N$51,3,FALSE)</f>
        <v>53-16-7</v>
      </c>
      <c r="J40">
        <f>VLOOKUP(A40,'Physicochemical properties_50+a'!$B$2:$N$51,5,FALSE)</f>
        <v>270.37200000000001</v>
      </c>
      <c r="K40">
        <f>IF(VLOOKUP(A40,'Physicochemical properties_50+a'!$B$2:$N$51,6,FALSE)=0,"",VLOOKUP(A40,'Physicochemical properties_50+a'!$B$2:$N$51,6,FALSE))</f>
        <v>3.13</v>
      </c>
      <c r="L40">
        <f>IF(VLOOKUP(A40,'Physicochemical properties_50+a'!$B$2:$N$51,8,FALSE)=0,"",VLOOKUP(A40,'Physicochemical properties_50+a'!$B$2:$N$51,8,FALSE))</f>
        <v>0.03</v>
      </c>
      <c r="M40">
        <f>IF(VLOOKUP(A40,'Physicochemical properties_50+a'!$B$2:$N$51,10,FALSE)=0,"",VLOOKUP(A40,'Physicochemical properties_50+a'!$B$2:$N$51,10,FALSE))</f>
        <v>10.33</v>
      </c>
      <c r="N40" t="str">
        <f>IF(VLOOKUP(A40,'Physicochemical properties_50+a'!$B$2:$N$51,11,FALSE)=0,"",VLOOKUP(A40,'Physicochemical properties_50+a'!$B$2:$N$51,11,FALSE))</f>
        <v/>
      </c>
      <c r="Q40">
        <v>200</v>
      </c>
      <c r="S40" t="str">
        <f>IF(VLOOKUP(A40,'Rate constant_FAC_O3_UV254_50'!$A$2:$L$51,3,FALSE)=0,"",VLOOKUP(A40,'Rate constant_FAC_O3_UV254_50'!$A$2:$L$51,3,FALSE))</f>
        <v>https://pubs.acs.org/doi/pdf/10.1021/es040006e</v>
      </c>
      <c r="T40">
        <f>IF(VLOOKUP(A40,'Rate constant_FAC_O3_UV254_50'!$A$2:$L$51,4,FALSE)=0,"",VLOOKUP(A40,'Rate constant_FAC_O3_UV254_50'!$A$2:$L$51,4,FALSE))</f>
        <v>6200</v>
      </c>
      <c r="V40">
        <f>IF(VLOOKUP(A40,'Rate constant_FAC_O3_UV254_50'!$A$2:$L$51,8,FALSE)=0,"",VLOOKUP(A40,'Rate constant_FAC_O3_UV254_50'!$A$2:$L$51,8,FALSE))</f>
        <v>4240000000</v>
      </c>
      <c r="W40">
        <f>IF(VLOOKUP(A40,'Rate constant_FAC_O3_UV254_50'!$A$2:$L$51,10,FALSE)=0,"",VLOOKUP(A40,'Rate constant_FAC_O3_UV254_50'!$A$2:$L$51,10,FALSE))</f>
        <v>153000</v>
      </c>
      <c r="X40" t="str">
        <f>IF(VLOOKUP(A40,'Rate constant_FAC_O3_UV254_50'!$A$2:$L$51,11,FALSE)=0,"",VLOOKUP(A40,'Rate constant_FAC_O3_UV254_50'!$A$2:$L$51,11,FALSE))</f>
        <v/>
      </c>
      <c r="Y40" t="str">
        <f>IF(VLOOKUP(A40,'Rate constant_FAC_O3_UV254_50'!$A$2:$L$51,12,FALSE)=0,"",VLOOKUP(A40,'Rate constant_FAC_O3_UV254_50'!$A$2:$L$51,12,FALSE))</f>
        <v>Deborde, M., Rabouan, S., Duguet, J. P., &amp; Legube, B. (2005). Kinetics of aqueous ozone-induced oxidation of some endocrine disruptors. Environmental science &amp; technology, 39(16), 6086-6092.</v>
      </c>
      <c r="Z40">
        <f>IFERROR(IF(VLOOKUP(A40,'Rate constant_·OH_50'!$A$3:$G$52,3,FALSE)=0,"",VLOOKUP(A40,'Rate constant_·OH_50'!$A$3:$G$52,3,FALSE)),"")</f>
        <v>45000000000</v>
      </c>
      <c r="AA40">
        <v>4</v>
      </c>
      <c r="AB40" t="str">
        <f>IFERROR(IF(VLOOKUP(A40,'Rate constant_·OH_50'!$A$3:$G$52,7,FALSE)=0,"",VLOOKUP(A40,'Rate constant_·OH_50'!$A$3:$G$52,7,FALSE)),"")</f>
        <v>Nakonechny, M., Ikehata, K., &amp; Gamal El-Din, M. (2008). Kinetics of estrone ozone/hydrogen peroxide advanced oxidation treatment. Ozone: Science and Engineering, 30(4), 249-255.</v>
      </c>
      <c r="AC40">
        <f>IF(VLOOKUP(A40,'Rate constant_FAC_O3_UV254_50'!$A$2:$R$51,13,FALSE)=0,"",VLOOKUP(A40,'Rate constant_FAC_O3_UV254_50'!$A$2:$R$51,13,FALSE))</f>
        <v>2215</v>
      </c>
      <c r="AE40">
        <f>IF(VLOOKUP(A40,'Rate constant_FAC_O3_UV254_50'!$A$2:$R$51,17,FALSE)=0,"",VLOOKUP(A40,'Rate constant_FAC_O3_UV254_50'!$A$2:$R$51,17,FALSE))</f>
        <v>5.45</v>
      </c>
      <c r="AG40" t="str">
        <f>IF(VLOOKUP(A40,'Rate constant_FAC_O3_UV254_50'!$A$2:$R$51,18,FALSE)=0,"",VLOOKUP(A40,'Rate constant_FAC_O3_UV254_50'!$A$2:$R$51,18,FALSE))</f>
        <v>Pereira, V. J., Galinha, J., ... &amp; Crespo, J. G. (2012). Integration of nanofiltration, UV photolysis, and advanced oxidation processes for the removal of hormones from surface water sources. Separation and Purification Technology, 95, 89–96.</v>
      </c>
    </row>
    <row r="41" spans="1:33">
      <c r="A41" t="str">
        <f>VLOOKUP(B41,'Basic information'!$H$2:$I$51,2,FALSE)</f>
        <v>Estriol</v>
      </c>
      <c r="B41" t="s">
        <v>198</v>
      </c>
      <c r="C41">
        <v>40</v>
      </c>
      <c r="D41" t="s">
        <v>149</v>
      </c>
      <c r="E41" t="s">
        <v>149</v>
      </c>
      <c r="F41" t="s">
        <v>149</v>
      </c>
      <c r="G41" t="s">
        <v>199</v>
      </c>
      <c r="H41" t="str">
        <f>VLOOKUP(A41,'Physicochemical properties_50+a'!$B$2:$N$51,4,FALSE)</f>
        <v>C18H24O3</v>
      </c>
      <c r="I41" t="str">
        <f>VLOOKUP(A41,'Physicochemical properties_50+a'!$B$2:$N$51,3,FALSE)</f>
        <v>50-27-1</v>
      </c>
      <c r="J41">
        <f>VLOOKUP(A41,'Physicochemical properties_50+a'!$B$2:$N$51,5,FALSE)</f>
        <v>288.387</v>
      </c>
      <c r="K41">
        <f>IF(VLOOKUP(A41,'Physicochemical properties_50+a'!$B$2:$N$51,6,FALSE)=0,"",VLOOKUP(A41,'Physicochemical properties_50+a'!$B$2:$N$51,6,FALSE))</f>
        <v>2.4500000000000002</v>
      </c>
      <c r="L41">
        <f>IF(VLOOKUP(A41,'Physicochemical properties_50+a'!$B$2:$N$51,8,FALSE)=0,"",VLOOKUP(A41,'Physicochemical properties_50+a'!$B$2:$N$51,8,FALSE))</f>
        <v>1.2999999999999999E-2</v>
      </c>
      <c r="M41">
        <f>IF(VLOOKUP(A41,'Physicochemical properties_50+a'!$B$2:$N$51,10,FALSE)=0,"",VLOOKUP(A41,'Physicochemical properties_50+a'!$B$2:$N$51,10,FALSE))</f>
        <v>10.54</v>
      </c>
      <c r="N41" t="str">
        <f>IF(VLOOKUP(A41,'Physicochemical properties_50+a'!$B$2:$N$51,11,FALSE)=0,"",VLOOKUP(A41,'Physicochemical properties_50+a'!$B$2:$N$51,11,FALSE))</f>
        <v/>
      </c>
      <c r="Q41">
        <v>200</v>
      </c>
      <c r="S41" t="str">
        <f>IF(VLOOKUP(A41,'Rate constant_FAC_O3_UV254_50'!$A$2:$L$51,3,FALSE)=0,"",VLOOKUP(A41,'Rate constant_FAC_O3_UV254_50'!$A$2:$L$51,3,FALSE))</f>
        <v>https://pubs.acs.org/doi/pdf/10.1021/es040006e</v>
      </c>
      <c r="T41" t="str">
        <f>IF(VLOOKUP(A41,'Rate constant_FAC_O3_UV254_50'!$A$2:$L$51,4,FALSE)=0,"",VLOOKUP(A41,'Rate constant_FAC_O3_UV254_50'!$A$2:$L$51,4,FALSE))</f>
        <v/>
      </c>
      <c r="V41">
        <f>IF(VLOOKUP(A41,'Rate constant_FAC_O3_UV254_50'!$A$2:$L$51,8,FALSE)=0,"",VLOOKUP(A41,'Rate constant_FAC_O3_UV254_50'!$A$2:$L$51,8,FALSE))</f>
        <v>3890000000</v>
      </c>
      <c r="W41">
        <f>IF(VLOOKUP(A41,'Rate constant_FAC_O3_UV254_50'!$A$2:$L$51,10,FALSE)=0,"",VLOOKUP(A41,'Rate constant_FAC_O3_UV254_50'!$A$2:$L$51,10,FALSE))</f>
        <v>101000</v>
      </c>
      <c r="X41" t="str">
        <f>IF(VLOOKUP(A41,'Rate constant_FAC_O3_UV254_50'!$A$2:$L$51,11,FALSE)=0,"",VLOOKUP(A41,'Rate constant_FAC_O3_UV254_50'!$A$2:$L$51,11,FALSE))</f>
        <v/>
      </c>
      <c r="Y41" t="str">
        <f>IF(VLOOKUP(A41,'Rate constant_FAC_O3_UV254_50'!$A$2:$L$51,12,FALSE)=0,"",VLOOKUP(A41,'Rate constant_FAC_O3_UV254_50'!$A$2:$L$51,12,FALSE))</f>
        <v>Deborde, M., Rabouan, S., Duguet, J. P., &amp; Legube, B. (2005). Kinetics of aqueous ozone-induced oxidation of some endocrine disruptors. Environmental science &amp; technology, 39(16), 6086-6092.</v>
      </c>
      <c r="Z41" t="str">
        <f>IFERROR(IF(VLOOKUP(A41,'Rate constant_·OH_50'!$A$3:$G$52,3,FALSE)=0,"",VLOOKUP(A41,'Rate constant_·OH_50'!$A$3:$G$52,3,FALSE)),"")</f>
        <v>&gt;1E10</v>
      </c>
      <c r="AA41" t="str">
        <f>IFERROR(IF(VLOOKUP(A41,'Rate constant_·OH_50'!$A$3:$G$52,6,FALSE)=0,"",VLOOKUP(A41,'Rate constant_·OH_50'!$A$3:$G$52,6,FALSE)),"")</f>
        <v/>
      </c>
      <c r="AB41" t="str">
        <f>IFERROR(IF(VLOOKUP(A41,'Rate constant_·OH_50'!$A$3:$G$52,7,FALSE)=0,"",VLOOKUP(A41,'Rate constant_·OH_50'!$A$3:$G$52,7,FALSE)),"")</f>
        <v>GCM</v>
      </c>
      <c r="AC41">
        <f>IF(VLOOKUP(A41,'Rate constant_FAC_O3_UV254_50'!$A$2:$R$51,13,FALSE)=0,"",VLOOKUP(A41,'Rate constant_FAC_O3_UV254_50'!$A$2:$R$51,13,FALSE))</f>
        <v>1071</v>
      </c>
      <c r="AE41">
        <f>IF(VLOOKUP(A41,'Rate constant_FAC_O3_UV254_50'!$A$2:$R$51,17,FALSE)=0,"",VLOOKUP(A41,'Rate constant_FAC_O3_UV254_50'!$A$2:$R$51,17,FALSE))</f>
        <v>0.4</v>
      </c>
      <c r="AG41" t="str">
        <f>IF(VLOOKUP(A41,'Rate constant_FAC_O3_UV254_50'!$A$2:$R$51,18,FALSE)=0,"",VLOOKUP(A41,'Rate constant_FAC_O3_UV254_50'!$A$2:$R$51,18,FALSE))</f>
        <v>Pereira, V. J., Galinha, J., ... &amp; Crespo, J. G. (2012). Integration of nanofiltration, UV photolysis, and advanced oxidation processes for the removal of hormones from surface water sources. Separation and Purification Technology, 95, 89–96.</v>
      </c>
    </row>
    <row r="42" spans="1:33">
      <c r="A42" t="s">
        <v>790</v>
      </c>
      <c r="B42" t="s">
        <v>790</v>
      </c>
      <c r="C42">
        <v>41</v>
      </c>
      <c r="D42" t="s">
        <v>149</v>
      </c>
      <c r="E42" t="s">
        <v>149</v>
      </c>
      <c r="F42" t="s">
        <v>149</v>
      </c>
      <c r="G42" t="s">
        <v>200</v>
      </c>
      <c r="H42" t="str">
        <f>VLOOKUP(A42,'Physicochemical properties_50+a'!$B$2:$N$51,4,FALSE)</f>
        <v>C20H24O2</v>
      </c>
      <c r="I42" t="str">
        <f>VLOOKUP(A42,'Physicochemical properties_50+a'!$B$2:$N$51,3,FALSE)</f>
        <v>57-63-6</v>
      </c>
      <c r="J42">
        <f>VLOOKUP(A42,'Physicochemical properties_50+a'!$B$2:$N$51,5,FALSE)</f>
        <v>296.41000000000003</v>
      </c>
      <c r="K42">
        <f>IF(VLOOKUP(A42,'Physicochemical properties_50+a'!$B$2:$N$51,6,FALSE)=0,"",VLOOKUP(A42,'Physicochemical properties_50+a'!$B$2:$N$51,6,FALSE))</f>
        <v>3.67</v>
      </c>
      <c r="L42">
        <f>IF(VLOOKUP(A42,'Physicochemical properties_50+a'!$B$2:$N$51,8,FALSE)=0,"",VLOOKUP(A42,'Physicochemical properties_50+a'!$B$2:$N$51,8,FALSE))</f>
        <v>1.0999999999999999E-2</v>
      </c>
      <c r="M42" t="str">
        <f>IF(VLOOKUP(A42,'Physicochemical properties_50+a'!$B$2:$N$51,10,FALSE)=0,"",VLOOKUP(A42,'Physicochemical properties_50+a'!$B$2:$N$51,10,FALSE))</f>
        <v/>
      </c>
      <c r="N42" t="str">
        <f>IF(VLOOKUP(A42,'Physicochemical properties_50+a'!$B$2:$N$51,11,FALSE)=0,"",VLOOKUP(A42,'Physicochemical properties_50+a'!$B$2:$N$51,11,FALSE))</f>
        <v/>
      </c>
      <c r="Q42">
        <v>200</v>
      </c>
      <c r="S42" t="str">
        <f>IF(VLOOKUP(A42,'Rate constant_FAC_O3_UV254_50'!$A$2:$L$51,3,FALSE)=0,"",VLOOKUP(A42,'Rate constant_FAC_O3_UV254_50'!$A$2:$L$51,3,FALSE))</f>
        <v>https://pubs.acs.org/doi/pdf/10.1021/es040006e</v>
      </c>
      <c r="T42">
        <f>IF(VLOOKUP(A42,'Rate constant_FAC_O3_UV254_50'!$A$2:$L$51,4,FALSE)=0,"",VLOOKUP(A42,'Rate constant_FAC_O3_UV254_50'!$A$2:$L$51,4,FALSE))</f>
        <v>3000000</v>
      </c>
      <c r="V42">
        <f>IF(VLOOKUP(A42,'Rate constant_FAC_O3_UV254_50'!$A$2:$L$51,8,FALSE)=0,"",VLOOKUP(A42,'Rate constant_FAC_O3_UV254_50'!$A$2:$L$51,8,FALSE))</f>
        <v>3650000000</v>
      </c>
      <c r="W42">
        <f>IF(VLOOKUP(A42,'Rate constant_FAC_O3_UV254_50'!$A$2:$L$51,10,FALSE)=0,"",VLOOKUP(A42,'Rate constant_FAC_O3_UV254_50'!$A$2:$L$51,10,FALSE))</f>
        <v>183000</v>
      </c>
      <c r="X42" t="str">
        <f>IF(VLOOKUP(A42,'Rate constant_FAC_O3_UV254_50'!$A$2:$L$51,11,FALSE)=0,"",VLOOKUP(A42,'Rate constant_FAC_O3_UV254_50'!$A$2:$L$51,11,FALSE))</f>
        <v/>
      </c>
      <c r="Y42" t="str">
        <f>IF(VLOOKUP(A42,'Rate constant_FAC_O3_UV254_50'!$A$2:$L$51,12,FALSE)=0,"",VLOOKUP(A42,'Rate constant_FAC_O3_UV254_50'!$A$2:$L$51,12,FALSE))</f>
        <v>Huber, M. M., Canonica, S., Park, G. Y., &amp; Von Gunten, U. (2003). Oxidation of pharmaceuticals during ozonation and advanced oxidation processes. Environmental science &amp; technology, 37(5), 1016-1024.; Deborde, M., Rabouan, S., Duguet, J. P., &amp; Legube, B. (2005). Kinetics of aqueous ozone-induced oxidation of some endocrine disruptors. Environmental science &amp; technology, 39(16), 6086-6092.</v>
      </c>
      <c r="Z42">
        <f>IFERROR(IF(VLOOKUP(A42,'Rate constant_·OH_50'!$A$3:$G$52,3,FALSE)=0,"",VLOOKUP(A42,'Rate constant_·OH_50'!$A$3:$G$52,3,FALSE)),"")</f>
        <v>10800000000</v>
      </c>
      <c r="AA42">
        <v>6.8</v>
      </c>
      <c r="AB42" t="str">
        <f>IFERROR(IF(VLOOKUP(A42,'Rate constant_·OH_50'!$A$3:$G$52,7,FALSE)=0,"",VLOOKUP(A42,'Rate constant_·OH_50'!$A$3:$G$52,7,FALSE)),"")</f>
        <v>Nakonechny, M., Ikehata, K., &amp; Gamal El-Din, M. (2008). Kinetics of estrone ozone/hydrogen peroxide advanced oxidation treatment. Ozone: Science and Engineering, 30(4), 249-255.</v>
      </c>
      <c r="AC42">
        <f>IF(VLOOKUP(A42,'Rate constant_FAC_O3_UV254_50'!$A$2:$R$51,13,FALSE)=0,"",VLOOKUP(A42,'Rate constant_FAC_O3_UV254_50'!$A$2:$R$51,13,FALSE))</f>
        <v>2779</v>
      </c>
      <c r="AE42">
        <f>IF(VLOOKUP(A42,'Rate constant_FAC_O3_UV254_50'!$A$2:$R$51,17,FALSE)=0,"",VLOOKUP(A42,'Rate constant_FAC_O3_UV254_50'!$A$2:$R$51,17,FALSE))</f>
        <v>0.06</v>
      </c>
      <c r="AG42" t="str">
        <f>IF(VLOOKUP(A42,'Rate constant_FAC_O3_UV254_50'!$A$2:$R$51,18,FALSE)=0,"",VLOOKUP(A42,'Rate constant_FAC_O3_UV254_50'!$A$2:$R$51,18,FALSE))</f>
        <v>Pereira, V. J., Galinha, J., ... &amp; Crespo, J. G. (2012). Integration of nanofiltration, UV photolysis, and advanced oxidation processes for the removal of hormones from surface water sources. Separation and Purification Technology, 95, 89–96.</v>
      </c>
    </row>
    <row r="43" spans="1:33">
      <c r="A43" t="s">
        <v>130</v>
      </c>
      <c r="B43" t="s">
        <v>130</v>
      </c>
      <c r="C43">
        <v>42</v>
      </c>
      <c r="D43" t="s">
        <v>149</v>
      </c>
      <c r="E43" t="s">
        <v>149</v>
      </c>
      <c r="F43" t="s">
        <v>149</v>
      </c>
      <c r="G43" t="s">
        <v>201</v>
      </c>
      <c r="H43" t="str">
        <f>VLOOKUP(A43,'Physicochemical properties_50+a'!$B$2:$N$51,4,FALSE)</f>
        <v>C18H24O2</v>
      </c>
      <c r="I43" t="str">
        <f>VLOOKUP(A43,'Physicochemical properties_50+a'!$B$2:$N$51,3,FALSE)</f>
        <v>50-28-2</v>
      </c>
      <c r="J43">
        <f>VLOOKUP(A43,'Physicochemical properties_50+a'!$B$2:$N$51,5,FALSE)</f>
        <v>272.38799999999998</v>
      </c>
      <c r="K43">
        <f>IF(VLOOKUP(A43,'Physicochemical properties_50+a'!$B$2:$N$51,6,FALSE)=0,"",VLOOKUP(A43,'Physicochemical properties_50+a'!$B$2:$N$51,6,FALSE))</f>
        <v>4.01</v>
      </c>
      <c r="L43">
        <f>IF(VLOOKUP(A43,'Physicochemical properties_50+a'!$B$2:$N$51,8,FALSE)=0,"",VLOOKUP(A43,'Physicochemical properties_50+a'!$B$2:$N$51,8,FALSE))</f>
        <v>3.5999999999999997E-2</v>
      </c>
      <c r="M43">
        <f>IF(VLOOKUP(A43,'Physicochemical properties_50+a'!$B$2:$N$51,10,FALSE)=0,"",VLOOKUP(A43,'Physicochemical properties_50+a'!$B$2:$N$51,10,FALSE))</f>
        <v>10.71</v>
      </c>
      <c r="N43" t="str">
        <f>IF(VLOOKUP(A43,'Physicochemical properties_50+a'!$B$2:$N$51,11,FALSE)=0,"",VLOOKUP(A43,'Physicochemical properties_50+a'!$B$2:$N$51,11,FALSE))</f>
        <v/>
      </c>
      <c r="Q43">
        <v>200</v>
      </c>
      <c r="S43" t="str">
        <f>IF(VLOOKUP(A43,'Rate constant_FAC_O3_UV254_50'!$A$2:$L$51,3,FALSE)=0,"",VLOOKUP(A43,'Rate constant_FAC_O3_UV254_50'!$A$2:$L$51,3,FALSE))</f>
        <v>https://pubs.acs.org/doi/pdf/10.1021/es040006e</v>
      </c>
      <c r="T43" t="str">
        <f>IF(VLOOKUP(A43,'Rate constant_FAC_O3_UV254_50'!$A$2:$L$51,4,FALSE)=0,"",VLOOKUP(A43,'Rate constant_FAC_O3_UV254_50'!$A$2:$L$51,4,FALSE))</f>
        <v/>
      </c>
      <c r="V43">
        <f>IF(VLOOKUP(A43,'Rate constant_FAC_O3_UV254_50'!$A$2:$L$51,8,FALSE)=0,"",VLOOKUP(A43,'Rate constant_FAC_O3_UV254_50'!$A$2:$L$51,8,FALSE))</f>
        <v>3690000000</v>
      </c>
      <c r="W43">
        <f>IF(VLOOKUP(A43,'Rate constant_FAC_O3_UV254_50'!$A$2:$L$51,10,FALSE)=0,"",VLOOKUP(A43,'Rate constant_FAC_O3_UV254_50'!$A$2:$L$51,10,FALSE))</f>
        <v>221000</v>
      </c>
      <c r="X43" t="str">
        <f>IF(VLOOKUP(A43,'Rate constant_FAC_O3_UV254_50'!$A$2:$L$51,11,FALSE)=0,"",VLOOKUP(A43,'Rate constant_FAC_O3_UV254_50'!$A$2:$L$51,11,FALSE))</f>
        <v/>
      </c>
      <c r="Y43" t="str">
        <f>IF(VLOOKUP(A43,'Rate constant_FAC_O3_UV254_50'!$A$2:$L$51,12,FALSE)=0,"",VLOOKUP(A43,'Rate constant_FAC_O3_UV254_50'!$A$2:$L$51,12,FALSE))</f>
        <v>Deborde, M., Rabouan, S., Duguet, J. P., &amp; Legube, B. (2005). Kinetics of aqueous ozone-induced oxidation of some endocrine disruptors. Environmental science &amp; technology, 39(16), 6086-6092.</v>
      </c>
      <c r="Z43">
        <f>IFERROR(IF(VLOOKUP(A43,'Rate constant_·OH_50'!$A$3:$G$52,3,FALSE)=0,"",VLOOKUP(A43,'Rate constant_·OH_50'!$A$3:$G$52,3,FALSE)),"")</f>
        <v>14100000000</v>
      </c>
      <c r="AA43">
        <v>6.8</v>
      </c>
      <c r="AB43" t="str">
        <f>IFERROR(IF(VLOOKUP(A43,'Rate constant_·OH_50'!$A$3:$G$52,7,FALSE)=0,"",VLOOKUP(A43,'Rate constant_·OH_50'!$A$3:$G$52,7,FALSE)),"")</f>
        <v>Nakonechny, M., Ikehata, K., &amp; Gamal El-Din, M. (2008). Kinetics of estrone ozone/hydrogen peroxide advanced oxidation treatment. Ozone: Science and Engineering, 30(4), 249-255.</v>
      </c>
      <c r="AC43">
        <f>IF(VLOOKUP(A43,'Rate constant_FAC_O3_UV254_50'!$A$2:$R$51,13,FALSE)=0,"",VLOOKUP(A43,'Rate constant_FAC_O3_UV254_50'!$A$2:$R$51,13,FALSE))</f>
        <v>646</v>
      </c>
      <c r="AE43">
        <f>IF(VLOOKUP(A43,'Rate constant_FAC_O3_UV254_50'!$A$2:$R$51,17,FALSE)=0,"",VLOOKUP(A43,'Rate constant_FAC_O3_UV254_50'!$A$2:$R$51,17,FALSE))</f>
        <v>0.09</v>
      </c>
      <c r="AG43" t="str">
        <f>IF(VLOOKUP(A43,'Rate constant_FAC_O3_UV254_50'!$A$2:$R$51,18,FALSE)=0,"",VLOOKUP(A43,'Rate constant_FAC_O3_UV254_50'!$A$2:$R$51,18,FALSE))</f>
        <v>Pereira, V. J., Galinha, J., ... &amp; Crespo, J. G. (2012). Integration of nanofiltration, UV photolysis, and advanced oxidation processes for the removal of hormones from surface water sources. Separation and Purification Technology, 95, 89–96.</v>
      </c>
    </row>
    <row r="44" spans="1:33">
      <c r="A44" t="str">
        <f>VLOOKUP(B44,'Basic information'!$H$2:$I$51,2,FALSE)</f>
        <v>Iopromide</v>
      </c>
      <c r="B44" t="s">
        <v>28</v>
      </c>
      <c r="C44">
        <v>43</v>
      </c>
      <c r="D44" t="s">
        <v>149</v>
      </c>
      <c r="E44" t="s">
        <v>149</v>
      </c>
      <c r="F44" t="s">
        <v>149</v>
      </c>
      <c r="G44" t="s">
        <v>202</v>
      </c>
      <c r="H44" t="str">
        <f>VLOOKUP(A44,'Physicochemical properties_50+a'!$B$2:$N$51,4,FALSE)</f>
        <v>C18H24I3N3O8</v>
      </c>
      <c r="I44" t="str">
        <f>VLOOKUP(A44,'Physicochemical properties_50+a'!$B$2:$N$51,3,FALSE)</f>
        <v>73334-07-3</v>
      </c>
      <c r="J44">
        <f>VLOOKUP(A44,'Physicochemical properties_50+a'!$B$2:$N$51,5,FALSE)</f>
        <v>791.11186999999995</v>
      </c>
      <c r="K44">
        <f>IF(VLOOKUP(A44,'Physicochemical properties_50+a'!$B$2:$N$51,6,FALSE)=0,"",VLOOKUP(A44,'Physicochemical properties_50+a'!$B$2:$N$51,6,FALSE))</f>
        <v>-2.0499999999999998</v>
      </c>
      <c r="L44" t="str">
        <f>IF(VLOOKUP(A44,'Physicochemical properties_50+a'!$B$2:$N$51,8,FALSE)=0,"",VLOOKUP(A44,'Physicochemical properties_50+a'!$B$2:$N$51,8,FALSE))</f>
        <v>0.1g/L</v>
      </c>
      <c r="M44">
        <f>IF(VLOOKUP(A44,'Physicochemical properties_50+a'!$B$2:$N$51,10,FALSE)=0,"",VLOOKUP(A44,'Physicochemical properties_50+a'!$B$2:$N$51,10,FALSE))</f>
        <v>4.2300000000000004</v>
      </c>
      <c r="N44" t="str">
        <f>IF(VLOOKUP(A44,'Physicochemical properties_50+a'!$B$2:$N$51,11,FALSE)=0,"",VLOOKUP(A44,'Physicochemical properties_50+a'!$B$2:$N$51,11,FALSE))</f>
        <v/>
      </c>
      <c r="Q44" s="160">
        <v>1E-10</v>
      </c>
      <c r="S44" t="str">
        <f>IF(VLOOKUP(A44,'Rate constant_FAC_O3_UV254_50'!$A$2:$L$51,3,FALSE)=0,"",VLOOKUP(A44,'Rate constant_FAC_O3_UV254_50'!$A$2:$L$51,3,FALSE))</f>
        <v>https://pubs.acs.org/doi/suppl/10.1021/es503609s/suppl_file/es503609s_si_001.pdf</v>
      </c>
      <c r="T44" t="str">
        <f>IF(VLOOKUP(A44,'Rate constant_FAC_O3_UV254_50'!$A$2:$L$51,4,FALSE)=0,"",VLOOKUP(A44,'Rate constant_FAC_O3_UV254_50'!$A$2:$L$51,4,FALSE))</f>
        <v>&lt;0.8</v>
      </c>
      <c r="V44" t="str">
        <f>IF(VLOOKUP(A44,'Rate constant_FAC_O3_UV254_50'!$A$2:$L$51,8,FALSE)=0,"",VLOOKUP(A44,'Rate constant_FAC_O3_UV254_50'!$A$2:$L$51,8,FALSE))</f>
        <v/>
      </c>
      <c r="W44" t="str">
        <f>IF(VLOOKUP(A44,'Rate constant_FAC_O3_UV254_50'!$A$2:$L$51,10,FALSE)=0,"",VLOOKUP(A44,'Rate constant_FAC_O3_UV254_50'!$A$2:$L$51,10,FALSE))</f>
        <v/>
      </c>
      <c r="X44" t="str">
        <f>IF(VLOOKUP(A44,'Rate constant_FAC_O3_UV254_50'!$A$2:$L$51,11,FALSE)=0,"",VLOOKUP(A44,'Rate constant_FAC_O3_UV254_50'!$A$2:$L$51,11,FALSE))</f>
        <v/>
      </c>
      <c r="Y44" t="str">
        <f>IF(VLOOKUP(A44,'Rate constant_FAC_O3_UV254_50'!$A$2:$L$51,12,FALSE)=0,"",VLOOKUP(A44,'Rate constant_FAC_O3_UV254_50'!$A$2:$L$51,12,FALSE))</f>
        <v>Huber, M. M., Canonica, S., Park, G. Y., &amp; Von Gunten, U. (2003). Oxidation of pharmaceuticals during ozonation and advanced oxidation processes. Environmental science &amp; technology, 37(5), 1016-1024.</v>
      </c>
      <c r="Z44">
        <f>IFERROR(IF(VLOOKUP(A44,'Rate constant_·OH_50'!$A$3:$G$52,3,FALSE)=0,"",VLOOKUP(A44,'Rate constant_·OH_50'!$A$3:$G$52,3,FALSE)),"")</f>
        <v>3300000000</v>
      </c>
      <c r="AA44" t="str">
        <f>IFERROR(IF(VLOOKUP(A44,'Rate constant_·OH_50'!$A$3:$G$52,6,FALSE)=0,"",VLOOKUP(A44,'Rate constant_·OH_50'!$A$3:$G$52,6,FALSE)),"")</f>
        <v/>
      </c>
      <c r="AB44" t="str">
        <f>IFERROR(IF(VLOOKUP(A44,'Rate constant_·OH_50'!$A$3:$G$52,7,FALSE)=0,"",VLOOKUP(A44,'Rate constant_·OH_50'!$A$3:$G$52,7,FALSE)),"")</f>
        <v>Mandal, S. (2018). Reaction Rate Constants of Hydroxyl Radicals with Micropollutants and Their Significance in Advanced Oxidation Processes. Journal of Advanced Oxidation Technologies, 21(1), 20170075.</v>
      </c>
      <c r="AC44" t="str">
        <f>IF(VLOOKUP(A44,'Rate constant_FAC_O3_UV254_50'!$A$2:$R$51,13,FALSE)=0,"",VLOOKUP(A44,'Rate constant_FAC_O3_UV254_50'!$A$2:$R$51,13,FALSE))</f>
        <v>21000±0.04</v>
      </c>
      <c r="AE44" s="160">
        <v>3.9E-2</v>
      </c>
      <c r="AF44">
        <v>7</v>
      </c>
      <c r="AG44" t="str">
        <f>IF(VLOOKUP(A44,'Rate constant_FAC_O3_UV254_50'!$A$2:$R$51,18,FALSE)=0,"",VLOOKUP(A44,'Rate constant_FAC_O3_UV254_50'!$A$2:$R$51,18,FALSE))</f>
        <v>Canonica, S., Meunier, L., &amp; von Gunten, U. (2008). Phototransformation of selected pharmaceuticals during UV treatment of drinking water. Water Research, 42(1–2), 121–128.</v>
      </c>
    </row>
    <row r="45" spans="1:33">
      <c r="A45" t="s">
        <v>203</v>
      </c>
      <c r="B45" t="s">
        <v>203</v>
      </c>
      <c r="C45">
        <v>44</v>
      </c>
      <c r="D45" t="s">
        <v>149</v>
      </c>
      <c r="E45" t="s">
        <v>149</v>
      </c>
      <c r="F45" t="s">
        <v>149</v>
      </c>
      <c r="G45" t="s">
        <v>204</v>
      </c>
      <c r="H45" t="str">
        <f>VLOOKUP(A45,'Physicochemical properties_50+a'!$B$2:$N$51,4,FALSE)</f>
        <v>C4H11N5</v>
      </c>
      <c r="I45" t="str">
        <f>VLOOKUP(A45,'Physicochemical properties_50+a'!$B$2:$N$51,3,FALSE)</f>
        <v>657-24-9</v>
      </c>
      <c r="J45">
        <f>VLOOKUP(A45,'Physicochemical properties_50+a'!$B$2:$N$51,5,FALSE)</f>
        <v>129.16363999999999</v>
      </c>
      <c r="K45">
        <f>IF(VLOOKUP(A45,'Physicochemical properties_50+a'!$B$2:$N$51,6,FALSE)=0,"",VLOOKUP(A45,'Physicochemical properties_50+a'!$B$2:$N$51,6,FALSE))</f>
        <v>-2.64</v>
      </c>
      <c r="L45" t="str">
        <f>IF(VLOOKUP(A45,'Physicochemical properties_50+a'!$B$2:$N$51,8,FALSE)=0,"",VLOOKUP(A45,'Physicochemical properties_50+a'!$B$2:$N$51,8,FALSE))</f>
        <v>1.06X10+3</v>
      </c>
      <c r="M45">
        <f>IF(VLOOKUP(A45,'Physicochemical properties_50+a'!$B$2:$N$51,10,FALSE)=0,"",VLOOKUP(A45,'Physicochemical properties_50+a'!$B$2:$N$51,10,FALSE))</f>
        <v>12.4</v>
      </c>
      <c r="N45" t="str">
        <f>IF(VLOOKUP(A45,'Physicochemical properties_50+a'!$B$2:$N$51,11,FALSE)=0,"",VLOOKUP(A45,'Physicochemical properties_50+a'!$B$2:$N$51,11,FALSE))</f>
        <v/>
      </c>
      <c r="Q45">
        <v>450</v>
      </c>
      <c r="R45">
        <v>7</v>
      </c>
      <c r="S45" t="str">
        <f>IF(VLOOKUP(A45,'Rate constant_FAC_O3_UV254_50'!$A$2:$L$51,3,FALSE)=0,"",VLOOKUP(A45,'Rate constant_FAC_O3_UV254_50'!$A$2:$L$51,3,FALSE))</f>
        <v>https://reader.elsevier.com/reader/sd/pii/S0043135412004150?token=28B3D7A13316451D71D04C70EEABD3558A17F1E762CDFAD0649B9B105CB246D60841A1F2D792E99057EF531C45D76847</v>
      </c>
      <c r="T45" t="str">
        <f>IF(VLOOKUP(A45,'Rate constant_FAC_O3_UV254_50'!$A$2:$L$51,4,FALSE)=0,"",VLOOKUP(A45,'Rate constant_FAC_O3_UV254_50'!$A$2:$L$51,4,FALSE))</f>
        <v>1.2(±0.2)</v>
      </c>
      <c r="V45" t="str">
        <f>IF(VLOOKUP(A45,'Rate constant_FAC_O3_UV254_50'!$A$2:$L$51,8,FALSE)=0,"",VLOOKUP(A45,'Rate constant_FAC_O3_UV254_50'!$A$2:$L$51,8,FALSE))</f>
        <v/>
      </c>
      <c r="W45" t="str">
        <f>IF(VLOOKUP(A45,'Rate constant_FAC_O3_UV254_50'!$A$2:$L$51,10,FALSE)=0,"",VLOOKUP(A45,'Rate constant_FAC_O3_UV254_50'!$A$2:$L$51,10,FALSE))</f>
        <v/>
      </c>
      <c r="X45" t="str">
        <f>IF(VLOOKUP(A45,'Rate constant_FAC_O3_UV254_50'!$A$2:$L$51,11,FALSE)=0,"",VLOOKUP(A45,'Rate constant_FAC_O3_UV254_50'!$A$2:$L$51,11,FALSE))</f>
        <v/>
      </c>
      <c r="Y45" t="str">
        <f>IF(VLOOKUP(A45,'Rate constant_FAC_O3_UV254_50'!$A$2:$L$51,12,FALSE)=0,"",VLOOKUP(A45,'Rate constant_FAC_O3_UV254_50'!$A$2:$L$51,12,FALSE))</f>
        <v>Jin, X., Peldszus, S., &amp; Huck, P. M. (2012). Reaction kinetics of selected micropollutants in ozonation and advanced oxidation processes. Water research, 46(19), 6519-6530.</v>
      </c>
      <c r="Z45">
        <f>IFERROR(IF(VLOOKUP(A45,'Rate constant_·OH_50'!$A$3:$G$52,3,FALSE)=0,"",VLOOKUP(A45,'Rate constant_·OH_50'!$A$3:$G$52,3,FALSE)),"")</f>
        <v>10000000</v>
      </c>
      <c r="AA45">
        <v>7</v>
      </c>
      <c r="AB45" t="str">
        <f>IFERROR(IF(VLOOKUP(A45,'Rate constant_·OH_50'!$A$3:$G$52,7,FALSE)=0,"",VLOOKUP(A45,'Rate constant_·OH_50'!$A$3:$G$52,7,FALSE)),"")</f>
        <v>Khouri, H., Collin, F., Bonnefont‐Rousselot, D., Legrand, A., Jore, D., &amp; Gardès‐Albert, M. (2004). Radical‐induced oxidation of metformin. European journal of biochemistry, 271(23‐24), 4745-4752.</v>
      </c>
      <c r="AC45">
        <f>IF(VLOOKUP(A45,'Rate constant_FAC_O3_UV254_50'!$A$2:$R$51,13,FALSE)=0,"",VLOOKUP(A45,'Rate constant_FAC_O3_UV254_50'!$A$2:$R$51,13,FALSE))</f>
        <v>920</v>
      </c>
      <c r="AE45">
        <f>IF(VLOOKUP(A45,'Rate constant_FAC_O3_UV254_50'!$A$2:$R$51,17,FALSE)=0,"",VLOOKUP(A45,'Rate constant_FAC_O3_UV254_50'!$A$2:$R$51,17,FALSE))</f>
        <v>2.2200000000000001E-2</v>
      </c>
      <c r="AG45" t="str">
        <f>IF(VLOOKUP(A45,'Rate constant_FAC_O3_UV254_50'!$A$2:$R$51,18,FALSE)=0,"",VLOOKUP(A45,'Rate constant_FAC_O3_UV254_50'!$A$2:$R$51,18,FALSE))</f>
        <v>Wols, B. A., Hofman-Caris, C. H. M., Harmsen, D. J. H., &amp; Beerendonk, E. F. (2013). Degradation of 40 selected pharmaceuticals by UV/H2O2. Water Research, 47(15), 5876–5888.</v>
      </c>
    </row>
    <row r="46" spans="1:33">
      <c r="A46" t="str">
        <f>VLOOKUP(B46,'Basic information'!$H$2:$I$51,2,FALSE)</f>
        <v>Ibuprofen</v>
      </c>
      <c r="B46" t="s">
        <v>65</v>
      </c>
      <c r="C46">
        <v>45</v>
      </c>
      <c r="D46" t="s">
        <v>149</v>
      </c>
      <c r="E46" t="s">
        <v>149</v>
      </c>
      <c r="F46" t="s">
        <v>149</v>
      </c>
      <c r="G46" t="s">
        <v>205</v>
      </c>
      <c r="H46" t="str">
        <f>VLOOKUP(A46,'Physicochemical properties_50+a'!$B$2:$N$51,4,FALSE)</f>
        <v>C13H18O2</v>
      </c>
      <c r="I46" t="str">
        <f>VLOOKUP(A46,'Physicochemical properties_50+a'!$B$2:$N$51,3,FALSE)</f>
        <v>15687-27-1</v>
      </c>
      <c r="J46">
        <f>VLOOKUP(A46,'Physicochemical properties_50+a'!$B$2:$N$51,5,FALSE)</f>
        <v>206.28</v>
      </c>
      <c r="K46">
        <f>IF(VLOOKUP(A46,'Physicochemical properties_50+a'!$B$2:$N$51,6,FALSE)=0,"",VLOOKUP(A46,'Physicochemical properties_50+a'!$B$2:$N$51,6,FALSE))</f>
        <v>3.97</v>
      </c>
      <c r="L46" t="str">
        <f>IF(VLOOKUP(A46,'Physicochemical properties_50+a'!$B$2:$N$51,8,FALSE)=0,"",VLOOKUP(A46,'Physicochemical properties_50+a'!$B$2:$N$51,8,FALSE))</f>
        <v>21mg/L (at 25°C)</v>
      </c>
      <c r="M46">
        <f>IF(VLOOKUP(A46,'Physicochemical properties_50+a'!$B$2:$N$51,10,FALSE)=0,"",VLOOKUP(A46,'Physicochemical properties_50+a'!$B$2:$N$51,10,FALSE))</f>
        <v>5.3</v>
      </c>
      <c r="N46" t="str">
        <f>IF(VLOOKUP(A46,'Physicochemical properties_50+a'!$B$2:$N$51,11,FALSE)=0,"",VLOOKUP(A46,'Physicochemical properties_50+a'!$B$2:$N$51,11,FALSE))</f>
        <v/>
      </c>
      <c r="Q46">
        <v>0.2</v>
      </c>
      <c r="R46">
        <v>6</v>
      </c>
      <c r="S46" t="str">
        <f>IF(VLOOKUP(A46,'Rate constant_FAC_O3_UV254_50'!$A$2:$L$51,3,FALSE)=0,"",VLOOKUP(A46,'Rate constant_FAC_O3_UV254_50'!$A$2:$L$51,3,FALSE))</f>
        <v>https://reader.elsevier.com/reader/sd/pii/S004313541530395X?token=ED736C47F16875A6C3061B05957911A86E2F545369A4B0B1B84BAD65D929F0422CC64D0195769E91F471904DFB5A8AC5</v>
      </c>
      <c r="T46">
        <f>IF(VLOOKUP(A46,'Rate constant_FAC_O3_UV254_50'!$A$2:$L$51,4,FALSE)=0,"",VLOOKUP(A46,'Rate constant_FAC_O3_UV254_50'!$A$2:$L$51,4,FALSE))</f>
        <v>9.1</v>
      </c>
      <c r="V46" t="str">
        <f>IF(VLOOKUP(A46,'Rate constant_FAC_O3_UV254_50'!$A$2:$L$51,8,FALSE)=0,"",VLOOKUP(A46,'Rate constant_FAC_O3_UV254_50'!$A$2:$L$51,8,FALSE))</f>
        <v/>
      </c>
      <c r="W46" t="str">
        <f>IF(VLOOKUP(A46,'Rate constant_FAC_O3_UV254_50'!$A$2:$L$51,10,FALSE)=0,"",VLOOKUP(A46,'Rate constant_FAC_O3_UV254_50'!$A$2:$L$51,10,FALSE))</f>
        <v/>
      </c>
      <c r="X46" t="str">
        <f>IF(VLOOKUP(A46,'Rate constant_FAC_O3_UV254_50'!$A$2:$L$51,11,FALSE)=0,"",VLOOKUP(A46,'Rate constant_FAC_O3_UV254_50'!$A$2:$L$51,11,FALSE))</f>
        <v/>
      </c>
      <c r="Y46" t="str">
        <f>IF(VLOOKUP(A46,'Rate constant_FAC_O3_UV254_50'!$A$2:$L$51,12,FALSE)=0,"",VLOOKUP(A46,'Rate constant_FAC_O3_UV254_50'!$A$2:$L$51,12,FALSE))</f>
        <v>Huber, M. M., GÖbel, A., Joss, A., Hermann, N., LÖffler, D., McArdell, C. S., ... &amp; von Gunten, U. (2005). Oxidation of pharmaceuticals during ozonation of municipal wastewater effluents: a pilot study. Environmental science &amp; technology, 39(11), 4290-4299.</v>
      </c>
      <c r="Z46">
        <f>IFERROR(IF(VLOOKUP(A46,'Rate constant_·OH_50'!$A$3:$G$52,3,FALSE)=0,"",VLOOKUP(A46,'Rate constant_·OH_50'!$A$3:$G$52,3,FALSE)),"")</f>
        <v>3400000000</v>
      </c>
      <c r="AA46" t="str">
        <f>IFERROR(IF(VLOOKUP(A46,'Rate constant_·OH_50'!$A$3:$G$52,6,FALSE)=0,"",VLOOKUP(A46,'Rate constant_·OH_50'!$A$3:$G$52,6,FALSE)),"")</f>
        <v/>
      </c>
      <c r="AB46" t="str">
        <f>IFERROR(IF(VLOOKUP(A46,'Rate constant_·OH_50'!$A$3:$G$52,7,FALSE)=0,"",VLOOKUP(A46,'Rate constant_·OH_50'!$A$3:$G$52,7,FALSE)),"")</f>
        <v>Yang, Z., Su, R., Luo, S., Spinney, R., Cai, M., Xiao, R., &amp; Wei, Z. (2017). Comparison of the reactivity of ibuprofen with sulfate and hydroxyl radicals: an experimental and theoretical study. Science of the Total Environment, 590, 751-760.</v>
      </c>
      <c r="AC46">
        <f>IF(VLOOKUP(A46,'Rate constant_FAC_O3_UV254_50'!$A$2:$R$51,13,FALSE)=0,"",VLOOKUP(A46,'Rate constant_FAC_O3_UV254_50'!$A$2:$R$51,13,FALSE))</f>
        <v>256</v>
      </c>
      <c r="AE46" s="160">
        <v>0.192</v>
      </c>
      <c r="AF46">
        <v>7</v>
      </c>
      <c r="AG46" t="str">
        <f>IF(VLOOKUP(A46,'Rate constant_FAC_O3_UV254_50'!$A$2:$R$51,18,FALSE)=0,"",VLOOKUP(A46,'Rate constant_FAC_O3_UV254_50'!$A$2:$R$51,18,FALSE))</f>
        <v xml:space="preserve">Fu, Y., Gao, X., Geng, J., Li, S., Wu, G., &amp; Ren, H. (2019). Degradation of three nonsteroidal anti-inflammatory drugs by UV/persulfate: Degradation mechanisms, efficiency in effluents disposal. Chemical Engineering Journal, 356(August 2018), 1032–1041. </v>
      </c>
    </row>
    <row r="47" spans="1:33">
      <c r="A47" t="str">
        <f>VLOOKUP(B47,'Basic information'!$H$2:$I$51,2,FALSE)</f>
        <v>Naproxen</v>
      </c>
      <c r="B47" t="s">
        <v>66</v>
      </c>
      <c r="C47">
        <v>46</v>
      </c>
      <c r="D47" t="s">
        <v>149</v>
      </c>
      <c r="E47" t="s">
        <v>149</v>
      </c>
      <c r="F47" t="s">
        <v>149</v>
      </c>
      <c r="G47" t="s">
        <v>206</v>
      </c>
      <c r="H47" t="str">
        <f>VLOOKUP(A47,'Physicochemical properties_50+a'!$B$2:$N$51,4,FALSE)</f>
        <v>C14H14O3</v>
      </c>
      <c r="I47" t="str">
        <f>VLOOKUP(A47,'Physicochemical properties_50+a'!$B$2:$N$51,3,FALSE)</f>
        <v>22204-53-1</v>
      </c>
      <c r="J47">
        <f>VLOOKUP(A47,'Physicochemical properties_50+a'!$B$2:$N$51,5,FALSE)</f>
        <v>230.26</v>
      </c>
      <c r="K47">
        <f>IF(VLOOKUP(A47,'Physicochemical properties_50+a'!$B$2:$N$51,6,FALSE)=0,"",VLOOKUP(A47,'Physicochemical properties_50+a'!$B$2:$N$51,6,FALSE))</f>
        <v>3.18</v>
      </c>
      <c r="L47" t="str">
        <f>IF(VLOOKUP(A47,'Physicochemical properties_50+a'!$B$2:$N$51,8,FALSE)=0,"",VLOOKUP(A47,'Physicochemical properties_50+a'!$B$2:$N$51,8,FALSE))</f>
        <v>15.9 mg/L (at 25°C)</v>
      </c>
      <c r="M47">
        <f>IF(VLOOKUP(A47,'Physicochemical properties_50+a'!$B$2:$N$51,10,FALSE)=0,"",VLOOKUP(A47,'Physicochemical properties_50+a'!$B$2:$N$51,10,FALSE))</f>
        <v>4.1500000000000004</v>
      </c>
      <c r="N47" t="str">
        <f>IF(VLOOKUP(A47,'Physicochemical properties_50+a'!$B$2:$N$51,11,FALSE)=0,"",VLOOKUP(A47,'Physicochemical properties_50+a'!$B$2:$N$51,11,FALSE))</f>
        <v/>
      </c>
      <c r="Q47">
        <v>3.5</v>
      </c>
      <c r="R47">
        <v>7</v>
      </c>
      <c r="S47" t="str">
        <f>IF(VLOOKUP(A47,'Rate constant_FAC_O3_UV254_50'!$A$2:$L$51,3,FALSE)=0,"",VLOOKUP(A47,'Rate constant_FAC_O3_UV254_50'!$A$2:$L$51,3,FALSE))</f>
        <v>https://reader.elsevier.com/reader/sd/pii/S0043135410003209?token=2E71F98DF3DDA1A7B80ECAB61D35A83D78F28058214DCCADD70C6FA6CBF0BC06A96A349C7FA770E3649C13B0C8A42FB8</v>
      </c>
      <c r="T47">
        <f>IF(VLOOKUP(A47,'Rate constant_FAC_O3_UV254_50'!$A$2:$L$51,4,FALSE)=0,"",VLOOKUP(A47,'Rate constant_FAC_O3_UV254_50'!$A$2:$L$51,4,FALSE))</f>
        <v>200000</v>
      </c>
      <c r="V47" t="str">
        <f>IF(VLOOKUP(A47,'Rate constant_FAC_O3_UV254_50'!$A$2:$L$51,8,FALSE)=0,"",VLOOKUP(A47,'Rate constant_FAC_O3_UV254_50'!$A$2:$L$51,8,FALSE))</f>
        <v/>
      </c>
      <c r="W47" t="str">
        <f>IF(VLOOKUP(A47,'Rate constant_FAC_O3_UV254_50'!$A$2:$L$51,10,FALSE)=0,"",VLOOKUP(A47,'Rate constant_FAC_O3_UV254_50'!$A$2:$L$51,10,FALSE))</f>
        <v/>
      </c>
      <c r="X47" t="str">
        <f>IF(VLOOKUP(A47,'Rate constant_FAC_O3_UV254_50'!$A$2:$L$51,11,FALSE)=0,"",VLOOKUP(A47,'Rate constant_FAC_O3_UV254_50'!$A$2:$L$51,11,FALSE))</f>
        <v/>
      </c>
      <c r="Y47" t="str">
        <f>IF(VLOOKUP(A47,'Rate constant_FAC_O3_UV254_50'!$A$2:$L$51,12,FALSE)=0,"",VLOOKUP(A47,'Rate constant_FAC_O3_UV254_50'!$A$2:$L$51,12,FALSE))</f>
        <v>Huber, M. M., GÖbel, A., Joss, A., Hermann, N., LÖffler, D., McArdell, C. S., ... &amp; von Gunten, U. (2005). Oxidation of pharmaceuticals during ozonation of municipal wastewater effluents: a pilot study. Environmental science &amp; technology, 39(11), 4290-4299.; Benitez, F. J., Acero, J. L., Real, F. J., &amp; Roldán, G. (2009). Ozonation of pharmaceutical compounds: rate constants and elimination in various water matrices. Chemosphere, 77(1), 53-59.</v>
      </c>
      <c r="Z47">
        <f>IFERROR(IF(VLOOKUP(A47,'Rate constant_·OH_50'!$A$3:$G$52,3,FALSE)=0,"",VLOOKUP(A47,'Rate constant_·OH_50'!$A$3:$G$52,3,FALSE)),"")</f>
        <v>4300000000</v>
      </c>
      <c r="AA47" t="str">
        <f>IFERROR(IF(VLOOKUP(A47,'Rate constant_·OH_50'!$A$3:$G$52,6,FALSE)=0,"",VLOOKUP(A47,'Rate constant_·OH_50'!$A$3:$G$52,6,FALSE)),"")</f>
        <v/>
      </c>
      <c r="AB47" t="str">
        <f>IFERROR(IF(VLOOKUP(A47,'Rate constant_·OH_50'!$A$3:$G$52,7,FALSE)=0,"",VLOOKUP(A47,'Rate constant_·OH_50'!$A$3:$G$52,7,FALSE)),"")</f>
        <v>Luo, S., Gao, L., Wei, Z., Spinney, R., Dionysiou, D. D., Hu, W. P., ... &amp; Xiao, R. (2018). Kinetic and mechanistic aspects of hydroxyl radical‒mediated degradation of naproxen and reaction intermediates. Water research, 137, 233-241.</v>
      </c>
      <c r="AC47">
        <f>IF(VLOOKUP(A47,'Rate constant_FAC_O3_UV254_50'!$A$2:$R$51,13,FALSE)=0,"",VLOOKUP(A47,'Rate constant_FAC_O3_UV254_50'!$A$2:$R$51,13,FALSE))</f>
        <v>4491</v>
      </c>
      <c r="AE47" s="160">
        <v>1.2999999999999999E-2</v>
      </c>
      <c r="AF47">
        <v>7</v>
      </c>
      <c r="AG47" t="str">
        <f>IF(VLOOKUP(A47,'Rate constant_FAC_O3_UV254_50'!$A$2:$R$51,18,FALSE)=0,"",VLOOKUP(A47,'Rate constant_FAC_O3_UV254_50'!$A$2:$R$51,18,FALSE))</f>
        <v xml:space="preserve">Fu, Y., Gao, X., Geng, J., Li, S., Wu, G., &amp; Ren, H. (2019). Degradation of three nonsteroidal anti-inflammatory drugs by UV/persulfate: Degradation mechanisms, efficiency in effluents disposal. Chemical Engineering Journal, 356(August 2018), 1032–1041. </v>
      </c>
    </row>
    <row r="48" spans="1:33">
      <c r="A48" t="str">
        <f>VLOOKUP(B48,'Basic information'!$H$2:$I$51,2,FALSE)</f>
        <v>Ranitidine</v>
      </c>
      <c r="B48" t="s">
        <v>68</v>
      </c>
      <c r="C48">
        <v>47</v>
      </c>
      <c r="D48" t="s">
        <v>149</v>
      </c>
      <c r="E48" t="s">
        <v>149</v>
      </c>
      <c r="F48" t="s">
        <v>149</v>
      </c>
      <c r="G48" t="s">
        <v>207</v>
      </c>
      <c r="H48" t="str">
        <f>VLOOKUP(A48,'Physicochemical properties_50+a'!$B$2:$N$51,4,FALSE)</f>
        <v>C13H22N4O3S</v>
      </c>
      <c r="I48" t="str">
        <f>VLOOKUP(A48,'Physicochemical properties_50+a'!$B$2:$N$51,3,FALSE)</f>
        <v>66357-35-5</v>
      </c>
      <c r="J48">
        <f>VLOOKUP(A48,'Physicochemical properties_50+a'!$B$2:$N$51,5,FALSE)</f>
        <v>314.41000000000003</v>
      </c>
      <c r="K48">
        <f>IF(VLOOKUP(A48,'Physicochemical properties_50+a'!$B$2:$N$51,6,FALSE)=0,"",VLOOKUP(A48,'Physicochemical properties_50+a'!$B$2:$N$51,6,FALSE))</f>
        <v>0.27</v>
      </c>
      <c r="L48">
        <f>IF(VLOOKUP(A48,'Physicochemical properties_50+a'!$B$2:$N$51,8,FALSE)=0,"",VLOOKUP(A48,'Physicochemical properties_50+a'!$B$2:$N$51,8,FALSE))</f>
        <v>24.7</v>
      </c>
      <c r="M48" t="str">
        <f>IF(VLOOKUP(A48,'Physicochemical properties_50+a'!$B$2:$N$51,10,FALSE)=0,"",VLOOKUP(A48,'Physicochemical properties_50+a'!$B$2:$N$51,10,FALSE))</f>
        <v/>
      </c>
      <c r="N48" t="str">
        <f>IF(VLOOKUP(A48,'Physicochemical properties_50+a'!$B$2:$N$51,11,FALSE)=0,"",VLOOKUP(A48,'Physicochemical properties_50+a'!$B$2:$N$51,11,FALSE))</f>
        <v/>
      </c>
      <c r="Q48" s="160">
        <v>700000000</v>
      </c>
      <c r="R48">
        <v>7</v>
      </c>
      <c r="S48" t="str">
        <f>IF(VLOOKUP(A48,'Rate constant_FAC_O3_UV254_50'!$A$2:$L$51,3,FALSE)=0,"",VLOOKUP(A48,'Rate constant_FAC_O3_UV254_50'!$A$2:$L$51,3,FALSE))</f>
        <v>https://reader.elsevier.com/reader/sd/pii/S0304389416305945?token=A831F151B1C6CB5A91A46A6C8CD9B66FD534BE0CB262F12E7C5280C91A56DD2B651E12F56F1440511B5AC0AF98BF5B92</v>
      </c>
      <c r="T48">
        <f>IF(VLOOKUP(A48,'Rate constant_FAC_O3_UV254_50'!$A$2:$L$51,4,FALSE)=0,"",VLOOKUP(A48,'Rate constant_FAC_O3_UV254_50'!$A$2:$L$51,4,FALSE))</f>
        <v>2100000</v>
      </c>
      <c r="V48">
        <f>IF(VLOOKUP(A48,'Rate constant_FAC_O3_UV254_50'!$A$2:$L$51,8,FALSE)=0,"",VLOOKUP(A48,'Rate constant_FAC_O3_UV254_50'!$A$2:$L$51,8,FALSE))</f>
        <v>2100000</v>
      </c>
      <c r="W48" t="str">
        <f>IF(VLOOKUP(A48,'Rate constant_FAC_O3_UV254_50'!$A$2:$L$51,10,FALSE)=0,"",VLOOKUP(A48,'Rate constant_FAC_O3_UV254_50'!$A$2:$L$51,10,FALSE))</f>
        <v/>
      </c>
      <c r="X48" t="str">
        <f>IF(VLOOKUP(A48,'Rate constant_FAC_O3_UV254_50'!$A$2:$L$51,11,FALSE)=0,"",VLOOKUP(A48,'Rate constant_FAC_O3_UV254_50'!$A$2:$L$51,11,FALSE))</f>
        <v/>
      </c>
      <c r="Y48" t="str">
        <f>IF(VLOOKUP(A48,'Rate constant_FAC_O3_UV254_50'!$A$2:$L$51,12,FALSE)=0,"",VLOOKUP(A48,'Rate constant_FAC_O3_UV254_50'!$A$2:$L$51,12,FALSE))</f>
        <v>Jeon, D., Kim, J., Shin, J., Hidayat, Z. R., Na, S., &amp; Lee, Y. (2016). Transformation of ranitidine during water chlorination and ozonation: Moiety-specific reaction kinetics and elimination efficiency of NDMA formation potential. Journal of hazardous materials, 318, 802-809.; Rivas, J., Gimeno, O., Encinas, A., &amp; Beltrán, F. (2009). Ozonation of the pharmaceutical compound ranitidine: Reactivity and kinetic aspects. Chemosphere, 76(5), 651-656.</v>
      </c>
      <c r="Z48">
        <f>IFERROR(IF(VLOOKUP(A48,'Rate constant_·OH_50'!$A$3:$G$52,3,FALSE)=0,"",VLOOKUP(A48,'Rate constant_·OH_50'!$A$3:$G$52,3,FALSE)),"")</f>
        <v>15000000000</v>
      </c>
      <c r="AA48" t="str">
        <f>IFERROR(IF(VLOOKUP(A48,'Rate constant_·OH_50'!$A$3:$G$52,6,FALSE)=0,"",VLOOKUP(A48,'Rate constant_·OH_50'!$A$3:$G$52,6,FALSE)),"")</f>
        <v/>
      </c>
      <c r="AB48" t="str">
        <f>IFERROR(IF(VLOOKUP(A48,'Rate constant_·OH_50'!$A$3:$G$52,7,FALSE)=0,"",VLOOKUP(A48,'Rate constant_·OH_50'!$A$3:$G$52,7,FALSE)),"")</f>
        <v>Latch, D. E., Stender, B. L., Packer, J. L., Arnold, W. A., &amp; McNeill, K. (2003). Photochemical fate of pharmaceuticals in the environment: cimetidine and ranitidine. Environmental science &amp; technology, 37(15), 3342-3350.</v>
      </c>
      <c r="AC48">
        <f>IF(VLOOKUP(A48,'Rate constant_FAC_O3_UV254_50'!$A$2:$R$51,13,FALSE)=0,"",VLOOKUP(A48,'Rate constant_FAC_O3_UV254_50'!$A$2:$R$51,13,FALSE))</f>
        <v>575</v>
      </c>
      <c r="AE48" s="160">
        <v>2.1999999999999999E-2</v>
      </c>
      <c r="AF48" t="s">
        <v>2699</v>
      </c>
      <c r="AG48" t="str">
        <f>IF(VLOOKUP(A48,'Rate constant_FAC_O3_UV254_50'!$A$2:$R$51,18,FALSE)=0,"",VLOOKUP(A48,'Rate constant_FAC_O3_UV254_50'!$A$2:$R$51,18,FALSE))</f>
        <v>Dong, H., Qiang, Z., Lian, J., &amp; Qu, J. (2017). Degradation of nitro-based pharmaceuticals by UV photolysis: Kinetics and simultaneous reduction on halonitromethanes formation potential. Water Research, 119, 83–90.</v>
      </c>
    </row>
    <row r="49" spans="1:33">
      <c r="A49" t="str">
        <f>VLOOKUP(B49,'Basic information'!$H$2:$I$51,2,FALSE)</f>
        <v>Cimetidine</v>
      </c>
      <c r="B49" t="s">
        <v>70</v>
      </c>
      <c r="C49">
        <v>48</v>
      </c>
      <c r="D49" t="s">
        <v>149</v>
      </c>
      <c r="E49" t="s">
        <v>149</v>
      </c>
      <c r="F49" t="s">
        <v>149</v>
      </c>
      <c r="G49" t="s">
        <v>208</v>
      </c>
      <c r="H49" t="str">
        <f>VLOOKUP(A49,'Physicochemical properties_50+a'!$B$2:$N$51,4,FALSE)</f>
        <v>C10H16N6S</v>
      </c>
      <c r="I49" t="str">
        <f>VLOOKUP(A49,'Physicochemical properties_50+a'!$B$2:$N$51,3,FALSE)</f>
        <v>51481-61-9</v>
      </c>
      <c r="J49">
        <f>VLOOKUP(A49,'Physicochemical properties_50+a'!$B$2:$N$51,5,FALSE)</f>
        <v>252.34</v>
      </c>
      <c r="K49">
        <f>IF(VLOOKUP(A49,'Physicochemical properties_50+a'!$B$2:$N$51,6,FALSE)=0,"",VLOOKUP(A49,'Physicochemical properties_50+a'!$B$2:$N$51,6,FALSE))</f>
        <v>0.4</v>
      </c>
      <c r="L49" t="str">
        <f>IF(VLOOKUP(A49,'Physicochemical properties_50+a'!$B$2:$N$51,8,FALSE)=0,"",VLOOKUP(A49,'Physicochemical properties_50+a'!$B$2:$N$51,8,FALSE))</f>
        <v>5 (at 68°F)</v>
      </c>
      <c r="M49">
        <f>IF(VLOOKUP(A49,'Physicochemical properties_50+a'!$B$2:$N$51,10,FALSE)=0,"",VLOOKUP(A49,'Physicochemical properties_50+a'!$B$2:$N$51,10,FALSE))</f>
        <v>6.8</v>
      </c>
      <c r="N49" t="str">
        <f>IF(VLOOKUP(A49,'Physicochemical properties_50+a'!$B$2:$N$51,11,FALSE)=0,"",VLOOKUP(A49,'Physicochemical properties_50+a'!$B$2:$N$51,11,FALSE))</f>
        <v/>
      </c>
      <c r="Q49">
        <v>600</v>
      </c>
      <c r="R49">
        <v>7</v>
      </c>
      <c r="S49" t="str">
        <f>IF(VLOOKUP(A49,'Rate constant_FAC_O3_UV254_50'!$A$2:$L$51,3,FALSE)=0,"",VLOOKUP(A49,'Rate constant_FAC_O3_UV254_50'!$A$2:$L$51,3,FALSE))</f>
        <v>https://pubs.acs.org/doi/pdf/10.1021/es070606o?rand=6rpgm8i5</v>
      </c>
      <c r="T49">
        <f>IF(VLOOKUP(A49,'Rate constant_FAC_O3_UV254_50'!$A$2:$L$51,4,FALSE)=0,"",VLOOKUP(A49,'Rate constant_FAC_O3_UV254_50'!$A$2:$L$51,4,FALSE))</f>
        <v>1340000</v>
      </c>
      <c r="V49" t="str">
        <f>IF(VLOOKUP(A49,'Rate constant_FAC_O3_UV254_50'!$A$2:$L$51,8,FALSE)=0,"",VLOOKUP(A49,'Rate constant_FAC_O3_UV254_50'!$A$2:$L$51,8,FALSE))</f>
        <v/>
      </c>
      <c r="W49" t="str">
        <f>IF(VLOOKUP(A49,'Rate constant_FAC_O3_UV254_50'!$A$2:$L$51,10,FALSE)=0,"",VLOOKUP(A49,'Rate constant_FAC_O3_UV254_50'!$A$2:$L$51,10,FALSE))</f>
        <v/>
      </c>
      <c r="X49" t="str">
        <f>IF(VLOOKUP(A49,'Rate constant_FAC_O3_UV254_50'!$A$2:$L$51,11,FALSE)=0,"",VLOOKUP(A49,'Rate constant_FAC_O3_UV254_50'!$A$2:$L$51,11,FALSE))</f>
        <v/>
      </c>
      <c r="Y49" t="str">
        <f>IF(VLOOKUP(A49,'Rate constant_FAC_O3_UV254_50'!$A$2:$L$51,12,FALSE)=0,"",VLOOKUP(A49,'Rate constant_FAC_O3_UV254_50'!$A$2:$L$51,12,FALSE))</f>
        <v>직접 측정</v>
      </c>
      <c r="Z49">
        <f>IFERROR(IF(VLOOKUP(A49,'Rate constant_·OH_50'!$A$3:$G$52,3,FALSE)=0,"",VLOOKUP(A49,'Rate constant_·OH_50'!$A$3:$G$52,3,FALSE)),"")</f>
        <v>6500000000</v>
      </c>
      <c r="AA49" t="str">
        <f>IFERROR(IF(VLOOKUP(A49,'Rate constant_·OH_50'!$A$3:$G$52,6,FALSE)=0,"",VLOOKUP(A49,'Rate constant_·OH_50'!$A$3:$G$52,6,FALSE)),"")</f>
        <v/>
      </c>
      <c r="AB49" t="str">
        <f>IFERROR(IF(VLOOKUP(A49,'Rate constant_·OH_50'!$A$3:$G$52,7,FALSE)=0,"",VLOOKUP(A49,'Rate constant_·OH_50'!$A$3:$G$52,7,FALSE)),"")</f>
        <v>Latch, D. E., Stender, B. L., Packer, J. L., Arnold, W. A., &amp; McNeill, K. (2003). Photochemical fate of pharmaceuticals in the environment: cimetidine and ranitidine. Environmental science &amp; technology, 37(15), 3342-3350.</v>
      </c>
      <c r="AC49">
        <f>IF(VLOOKUP(A49,'Rate constant_FAC_O3_UV254_50'!$A$2:$R$51,13,FALSE)=0,"",VLOOKUP(A49,'Rate constant_FAC_O3_UV254_50'!$A$2:$R$51,13,FALSE))</f>
        <v>157</v>
      </c>
      <c r="AE49" s="160">
        <v>0.28100000000000003</v>
      </c>
      <c r="AF49">
        <v>7</v>
      </c>
      <c r="AG49" t="str">
        <f>IF(VLOOKUP(A49,'Rate constant_FAC_O3_UV254_50'!$A$2:$R$51,18,FALSE)=0,"",VLOOKUP(A49,'Rate constant_FAC_O3_UV254_50'!$A$2:$R$51,18,FALSE))</f>
        <v>직접측정</v>
      </c>
    </row>
    <row r="50" spans="1:33">
      <c r="A50" t="str">
        <f>VLOOKUP(B50,'Basic information'!$H$2:$I$51,2,FALSE)</f>
        <v>DEET</v>
      </c>
      <c r="B50" t="s">
        <v>71</v>
      </c>
      <c r="C50">
        <v>49</v>
      </c>
      <c r="D50" t="s">
        <v>149</v>
      </c>
      <c r="E50" t="s">
        <v>149</v>
      </c>
      <c r="F50" t="s">
        <v>149</v>
      </c>
      <c r="G50" t="s">
        <v>209</v>
      </c>
      <c r="H50" t="str">
        <f>VLOOKUP(A50,'Physicochemical properties_50+a'!$B$2:$N$51,4,FALSE)</f>
        <v>C4H13N3</v>
      </c>
      <c r="I50" t="str">
        <f>VLOOKUP(A50,'Physicochemical properties_50+a'!$B$2:$N$51,3,FALSE)</f>
        <v>134-62-3</v>
      </c>
      <c r="J50">
        <f>VLOOKUP(A50,'Physicochemical properties_50+a'!$B$2:$N$51,5,FALSE)</f>
        <v>191.27</v>
      </c>
      <c r="K50">
        <f>IF(VLOOKUP(A50,'Physicochemical properties_50+a'!$B$2:$N$51,6,FALSE)=0,"",VLOOKUP(A50,'Physicochemical properties_50+a'!$B$2:$N$51,6,FALSE))</f>
        <v>2.02</v>
      </c>
      <c r="L50">
        <f>IF(VLOOKUP(A50,'Physicochemical properties_50+a'!$B$2:$N$51,8,FALSE)=0,"",VLOOKUP(A50,'Physicochemical properties_50+a'!$B$2:$N$51,8,FALSE))</f>
        <v>0.91200000000000003</v>
      </c>
      <c r="M50">
        <f>IF(VLOOKUP(A50,'Physicochemical properties_50+a'!$B$2:$N$51,10,FALSE)=0,"",VLOOKUP(A50,'Physicochemical properties_50+a'!$B$2:$N$51,10,FALSE))</f>
        <v>-0.95</v>
      </c>
      <c r="N50" t="str">
        <f>IF(VLOOKUP(A50,'Physicochemical properties_50+a'!$B$2:$N$51,11,FALSE)=0,"",VLOOKUP(A50,'Physicochemical properties_50+a'!$B$2:$N$51,11,FALSE))</f>
        <v/>
      </c>
      <c r="Q50">
        <f>VLOOKUP(A50,'Rate constant_FAC_O3_UV254_50'!$A$2:$L$51,2,FALSE)</f>
        <v>0.6</v>
      </c>
      <c r="S50" t="str">
        <f>IF(VLOOKUP(A50,'Rate constant_FAC_O3_UV254_50'!$A$2:$L$51,3,FALSE)=0,"",VLOOKUP(A50,'Rate constant_FAC_O3_UV254_50'!$A$2:$L$51,3,FALSE))</f>
        <v>https://pubs.acs.org/doi/pdf/10.1021/acs.est.6b02287?rand=reazn5l1</v>
      </c>
      <c r="T50" t="str">
        <f>IF(VLOOKUP(A50,'Rate constant_FAC_O3_UV254_50'!$A$2:$L$51,4,FALSE)=0,"",VLOOKUP(A50,'Rate constant_FAC_O3_UV254_50'!$A$2:$L$51,4,FALSE))</f>
        <v/>
      </c>
      <c r="V50" t="str">
        <f>IF(VLOOKUP(A50,'Rate constant_FAC_O3_UV254_50'!$A$2:$L$51,8,FALSE)=0,"",VLOOKUP(A50,'Rate constant_FAC_O3_UV254_50'!$A$2:$L$51,8,FALSE))</f>
        <v/>
      </c>
      <c r="W50" t="str">
        <f>IF(VLOOKUP(A50,'Rate constant_FAC_O3_UV254_50'!$A$2:$L$51,10,FALSE)=0,"",VLOOKUP(A50,'Rate constant_FAC_O3_UV254_50'!$A$2:$L$51,10,FALSE))</f>
        <v/>
      </c>
      <c r="X50" t="str">
        <f>IF(VLOOKUP(A50,'Rate constant_FAC_O3_UV254_50'!$A$2:$L$51,11,FALSE)=0,"",VLOOKUP(A50,'Rate constant_FAC_O3_UV254_50'!$A$2:$L$51,11,FALSE))</f>
        <v/>
      </c>
      <c r="Y50" t="str">
        <f>IF(VLOOKUP(A50,'Rate constant_FAC_O3_UV254_50'!$A$2:$L$51,12,FALSE)=0,"",VLOOKUP(A50,'Rate constant_FAC_O3_UV254_50'!$A$2:$L$51,12,FALSE))</f>
        <v/>
      </c>
      <c r="Z50">
        <f>IFERROR(IF(VLOOKUP(A50,'Rate constant_·OH_50'!$A$3:$G$52,3,FALSE)=0,"",VLOOKUP(A50,'Rate constant_·OH_50'!$A$3:$G$52,3,FALSE)),"")</f>
        <v>4950000000</v>
      </c>
      <c r="AA50" t="str">
        <f>IFERROR(IF(VLOOKUP(A50,'Rate constant_·OH_50'!$A$3:$G$52,6,FALSE)=0,"",VLOOKUP(A50,'Rate constant_·OH_50'!$A$3:$G$52,6,FALSE)),"")</f>
        <v/>
      </c>
      <c r="AB50" t="str">
        <f>IFERROR(IF(VLOOKUP(A50,'Rate constant_·OH_50'!$A$3:$G$52,7,FALSE)=0,"",VLOOKUP(A50,'Rate constant_·OH_50'!$A$3:$G$52,7,FALSE)),"")</f>
        <v>Song, W., Cooper, W. J., Peake, B. M., Mezyk, S. P., Nickelsen, M. G., &amp; O'Shea, K. E. (2009). Free-radical-induced oxidative and reductive degradation of N, N′-diethyl-m-toluamide (DEET): Kinetic studies and degradation pathway. water research, 43(3), 635-642.</v>
      </c>
      <c r="AC50">
        <f>IF(VLOOKUP(A50,'Rate constant_FAC_O3_UV254_50'!$A$2:$R$51,13,FALSE)=0,"",VLOOKUP(A50,'Rate constant_FAC_O3_UV254_50'!$A$2:$R$51,13,FALSE))</f>
        <v>1641</v>
      </c>
      <c r="AE50" s="160">
        <v>2.8E-3</v>
      </c>
      <c r="AF50" t="s">
        <v>2700</v>
      </c>
      <c r="AG50" t="str">
        <f>IF(VLOOKUP(A50,'Rate constant_FAC_O3_UV254_50'!$A$2:$R$51,18,FALSE)=0,"",VLOOKUP(A50,'Rate constant_FAC_O3_UV254_50'!$A$2:$R$51,18,FALSE))</f>
        <v xml:space="preserve">Benitez, F. J., Acero, J. L., Real, F. J., Roldan, G., &amp; Rodriguez, E. (2013). Photolysis of model emerging contaminants in ultra-pure water: Kinetics, by-products formation and degradation pathways. Water Research, 47(2), 870–880. </v>
      </c>
    </row>
    <row r="51" spans="1:33">
      <c r="A51" t="str">
        <f>VLOOKUP(B51,'Basic information'!$H$2:$I$51,2,FALSE)</f>
        <v>Atrazine</v>
      </c>
      <c r="B51" t="s">
        <v>73</v>
      </c>
      <c r="C51">
        <v>50</v>
      </c>
      <c r="D51" t="s">
        <v>149</v>
      </c>
      <c r="E51" t="s">
        <v>149</v>
      </c>
      <c r="F51" t="s">
        <v>149</v>
      </c>
      <c r="G51" t="s">
        <v>210</v>
      </c>
      <c r="H51" t="str">
        <f>VLOOKUP(A51,'Physicochemical properties_50+a'!$B$2:$N$51,4,FALSE)</f>
        <v>C8H14ClN5</v>
      </c>
      <c r="I51" t="str">
        <f>VLOOKUP(A51,'Physicochemical properties_50+a'!$B$2:$N$51,3,FALSE)</f>
        <v>1912-24-9</v>
      </c>
      <c r="J51">
        <f>VLOOKUP(A51,'Physicochemical properties_50+a'!$B$2:$N$51,5,FALSE)</f>
        <v>215.68</v>
      </c>
      <c r="K51">
        <f>VLOOKUP(A51,'Physicochemical properties_50+a'!$B$2:$N$51,6,FALSE)</f>
        <v>2.61</v>
      </c>
      <c r="L51">
        <f>IF(VLOOKUP(A51,'Physicochemical properties_50+a'!$B$2:$N$51,8,FALSE)=0,"",VLOOKUP(A51,'Physicochemical properties_50+a'!$B$2:$N$51,8,FALSE))</f>
        <v>1.2999999999999999E-4</v>
      </c>
      <c r="M51">
        <f>IF(VLOOKUP(A51,'Physicochemical properties_50+a'!$B$2:$N$51,10,FALSE)=0,"",VLOOKUP(A51,'Physicochemical properties_50+a'!$B$2:$N$51,10,FALSE))</f>
        <v>1.6</v>
      </c>
      <c r="N51" t="str">
        <f>IF(VLOOKUP(A51,'Physicochemical properties_50+a'!$B$2:$N$51,11,FALSE)=0,"",VLOOKUP(A51,'Physicochemical properties_50+a'!$B$2:$N$51,11,FALSE))</f>
        <v/>
      </c>
      <c r="Q51">
        <v>0.65</v>
      </c>
      <c r="R51">
        <v>5.5</v>
      </c>
      <c r="S51" t="str">
        <f>IF(VLOOKUP(A51,'Rate constant_FAC_O3_UV254_50'!$A$2:$L$51,3,FALSE)=0,"",VLOOKUP(A51,'Rate constant_FAC_O3_UV254_50'!$A$2:$L$51,3,FALSE))</f>
        <v>https://reader.elsevier.com/reader/sd/pii/S0021967309017981?token=CEF3A5A551BCC22C2E8388BAC7774E1A1738FA7B9AA9A6E10FA5E88F5C0D4174AF5476EA28713F0B6E477FE65C0E7450</v>
      </c>
      <c r="T51">
        <f>IF(VLOOKUP(A51,'Rate constant_FAC_O3_UV254_50'!$A$2:$L$51,4,FALSE)=0,"",VLOOKUP(A51,'Rate constant_FAC_O3_UV254_50'!$A$2:$L$51,4,FALSE))</f>
        <v>6.3</v>
      </c>
      <c r="V51" t="str">
        <f>IF(VLOOKUP(A51,'Rate constant_FAC_O3_UV254_50'!$A$2:$L$51,8,FALSE)=0,"",VLOOKUP(A51,'Rate constant_FAC_O3_UV254_50'!$A$2:$L$51,8,FALSE))</f>
        <v/>
      </c>
      <c r="W51" t="str">
        <f>IF(VLOOKUP(A51,'Rate constant_FAC_O3_UV254_50'!$A$2:$L$51,10,FALSE)=0,"",VLOOKUP(A51,'Rate constant_FAC_O3_UV254_50'!$A$2:$L$51,10,FALSE))</f>
        <v/>
      </c>
      <c r="X51" t="str">
        <f>IF(VLOOKUP(A51,'Rate constant_FAC_O3_UV254_50'!$A$2:$L$51,11,FALSE)=0,"",VLOOKUP(A51,'Rate constant_FAC_O3_UV254_50'!$A$2:$L$51,11,FALSE))</f>
        <v/>
      </c>
      <c r="Y51" t="str">
        <f>IF(VLOOKUP(A51,'Rate constant_FAC_O3_UV254_50'!$A$2:$L$51,12,FALSE)=0,"",VLOOKUP(A51,'Rate constant_FAC_O3_UV254_50'!$A$2:$L$51,12,FALSE))</f>
        <v>Beltran, F. J., García-Araya, J. F., &amp; Acedo, B. (1994). Advanced oxidation of atrazine in water—I. Ozonation. Water Research, 28(10), 2153-2164.</v>
      </c>
      <c r="Z51">
        <f>IFERROR(IF(VLOOKUP(A51,'Rate constant_·OH_50'!$A$3:$G$52,3,FALSE)=0,"",VLOOKUP(A51,'Rate constant_·OH_50'!$A$3:$G$52,3,FALSE)),"")</f>
        <v>3000000000</v>
      </c>
      <c r="AA51" t="str">
        <f>IFERROR(IF(VLOOKUP(A51,'Rate constant_·OH_50'!$A$3:$G$52,6,FALSE)=0,"",VLOOKUP(A51,'Rate constant_·OH_50'!$A$3:$G$52,6,FALSE)),"")</f>
        <v/>
      </c>
      <c r="AB51" t="str">
        <f>IFERROR(IF(VLOOKUP(A51,'Rate constant_·OH_50'!$A$3:$G$52,7,FALSE)=0,"",VLOOKUP(A51,'Rate constant_·OH_50'!$A$3:$G$52,7,FALSE)),"")</f>
        <v>Acero, J. L., Stemmler, K., &amp; Von Gunten, U. (2000). Degradation kinetics of atrazine and its degradation products with ozone and OH radicals: a predictive tool for drinking water treatment. Environmental science &amp; technology, 34(4), 591-597.</v>
      </c>
      <c r="AC51">
        <f>IF(VLOOKUP(A51,'Rate constant_FAC_O3_UV254_50'!$A$2:$R$51,13,FALSE)=0,"",VLOOKUP(A51,'Rate constant_FAC_O3_UV254_50'!$A$2:$R$51,13,FALSE))</f>
        <v>3683</v>
      </c>
      <c r="AE51" s="160">
        <v>3.3000000000000002E-2</v>
      </c>
      <c r="AF51" t="s">
        <v>2701</v>
      </c>
      <c r="AG51" t="str">
        <f>IF(VLOOKUP(A51,'Rate constant_FAC_O3_UV254_50'!$A$2:$R$51,18,FALSE)=0,"",VLOOKUP(A51,'Rate constant_FAC_O3_UV254_50'!$A$2:$R$51,18,FALSE))</f>
        <v>Bolton, J. R., &amp; Stefan, M. I. (2002). Fundamental photochemical approach to the concepts of fluence (UV dose) and electrical energy efficiency in photochemical degradation reactions. Research on Chemical Intermediates, 28(7–9), 857–870.</v>
      </c>
    </row>
    <row r="52" spans="1:33">
      <c r="A52" t="s">
        <v>211</v>
      </c>
      <c r="B52" t="s">
        <v>211</v>
      </c>
      <c r="C52">
        <v>51</v>
      </c>
      <c r="F52" t="s">
        <v>149</v>
      </c>
      <c r="G52" t="s">
        <v>212</v>
      </c>
      <c r="H52" t="str">
        <f>VLOOKUP(A52,'Physicochemical properties_othe'!$D$4:$N$281,3,FALSE)</f>
        <v>C22H24N2O8</v>
      </c>
      <c r="I52" t="str">
        <f>VLOOKUP(A52,'Physicochemical properties_othe'!$D$4:$N$281,2,FALSE)</f>
        <v>60-54-8</v>
      </c>
      <c r="J52">
        <f>VLOOKUP(A52,'Physicochemical properties_othe'!$D$4:$N$281,4,FALSE)</f>
        <v>444.4</v>
      </c>
      <c r="K52">
        <f>IFERROR(IF(VLOOKUP(A52,'Physicochemical properties_othe'!$D$4:$N$281,5,FALSE)=0,"",VLOOKUP(A52,'Physicochemical properties_othe'!$D$4:$N$281,5,FALSE)),"")</f>
        <v>-1.37</v>
      </c>
      <c r="L52" t="str">
        <f>IF(IFERROR(VLOOKUP(A52,'Physicochemical properties_othe'!$D$4:$N$281,6,FALSE),"")=0,"",IFERROR(VLOOKUP(A52,'Physicochemical properties_othe'!$D$4:$N$281,6,FALSE),""))</f>
        <v>0.231</v>
      </c>
      <c r="M52">
        <f>IF(IFERROR(VLOOKUP(A52,'Physicochemical properties_othe'!$D$4:$N$281,10,FALSE),"")=0,"",IFERROR(VLOOKUP(A52,'Physicochemical properties_othe'!$D$4:$N$281,10,FALSE),""))</f>
        <v>3.3</v>
      </c>
      <c r="P52" t="str">
        <f>IFERROR(IF(VLOOKUP(A52,'Physicochemical properties_othe'!$D$4:$N$281,11,FALSE)=0,"",VLOOKUP(A52,'Physicochemical properties_othe'!$D$4:$N$281,11,FALSE)),"")</f>
        <v>https://pubchem.ncbi.nlm.nih.gov/compound/54675776</v>
      </c>
      <c r="T52">
        <f>IFERROR(IF(VLOOKUP(A52,'Rate constant_O3_UV254_others'!$B$2:$M$282,7,FALSE)=0,"",VLOOKUP(A52,'Rate constant_O3_UV254_others'!$B$2:$M$282,7,FALSE)),"")</f>
        <v>1900000</v>
      </c>
      <c r="V52" t="str">
        <f>IFERROR(IF(VLOOKUP(A52,'Rate constant_O3_UV254_others'!$B$2:$M$282,9,FALSE)=0,"",VLOOKUP(A52,'Rate constant_O3_UV254_others'!$B$2:$M$282,9,FALSE)),"")</f>
        <v/>
      </c>
      <c r="W52" t="str">
        <f>IFERROR(IF(VLOOKUP(A52,'Rate constant_O3_UV254_others'!$B$2:$M$282,10,FALSE)=0,"",VLOOKUP(A52,'Rate constant_O3_UV254_others'!$B$2:$M$282,10,FALSE)),"")</f>
        <v/>
      </c>
      <c r="X52" t="str">
        <f>IFERROR(IF(VLOOKUP(A52,'Rate constant_O3_UV254_others'!$B$2:$M$282,11,FALSE)=0,"",VLOOKUP(A52,'Rate constant_O3_UV254_others'!$B$2:$M$282,11,FALSE)),"")</f>
        <v/>
      </c>
      <c r="Y52" t="str">
        <f>IFERROR(IF(VLOOKUP(A52,'Rate constant_O3_UV254_others'!$B$2:$M$282,12,FALSE)=0,"",VLOOKUP(A52,'Rate constant_O3_UV254_others'!$B$2:$M$282,12,FALSE)),"")</f>
        <v>Dodd, M. C., Buffle, M. O., &amp; Von Gunten, U. (2006). Oxidation of antibacterial molecules by aqueous ozone: moiety-specific reaction kinetics and application to ozone-based wastewater treatment. Environmental Science &amp; Technology, 40(6), 1969-1977.</v>
      </c>
      <c r="Z52">
        <f>IFERROR(IF(VLOOKUP(A52,'Rate constant_·OH_otherlit'!$B$2:$K$271,2,FALSE)=0,"",VLOOKUP(A52,'Rate constant_·OH_otherlit'!$B$2:$K$271,2,FALSE)),"")</f>
        <v>7700000000</v>
      </c>
      <c r="AA52">
        <v>7</v>
      </c>
      <c r="AB52" t="str">
        <f>IFERROR(IF(VLOOKUP(A52,'Rate constant_·OH_otherlit'!$B$2:$K$271,10,FALSE)=0,"",VLOOKUP(A52,'Rate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52">
        <f>IFERROR(IF(VLOOKUP(A52,'Rate constant_O3_UV254_others'!$B$2:$AA$282,23,FALSE)=0,"",VLOOKUP(A52,'Rate constant_O3_UV254_others'!$B$2:$AA$282,23,FALSE)),"")</f>
        <v>1353</v>
      </c>
      <c r="AE52" s="160">
        <v>3.8E-3</v>
      </c>
      <c r="AF52">
        <v>8</v>
      </c>
      <c r="AG52" t="str">
        <f>IFERROR(IF(VLOOKUP(A52,'Rate constant_O3_UV254_others'!$B$2:$AA$282,26,FALSE)=0,"",VLOOKUP(A52,'Rate constant_O3_UV254_others'!$B$2:$AA$282,26,FALSE)),"")</f>
        <v>López-Peñalver, J. J., Sánchez-Polo, M.,... &amp; Rivera-Utrilla, J. (2010). Photodegradation of tetracyclines in aqueous solution by using UV and UV/H2O2 oxidation processes. Journal of Chemical Technology and Biotechnology, 85(10), 1325–1333.</v>
      </c>
    </row>
    <row r="53" spans="1:33">
      <c r="A53" s="73" t="s">
        <v>1236</v>
      </c>
      <c r="B53" t="s">
        <v>213</v>
      </c>
      <c r="C53">
        <v>52</v>
      </c>
      <c r="F53" t="s">
        <v>149</v>
      </c>
      <c r="G53" t="s">
        <v>214</v>
      </c>
      <c r="H53" t="str">
        <f>VLOOKUP(A53,'Physicochemical properties_othe'!$D$4:$N$281,3,FALSE)</f>
        <v>C22H23ClN2O8</v>
      </c>
      <c r="I53" t="str">
        <f>VLOOKUP(A53,'Physicochemical properties_othe'!$D$4:$N$281,2,FALSE)</f>
        <v>57-62-5</v>
      </c>
      <c r="J53">
        <f>VLOOKUP(A53,'Physicochemical properties_othe'!$D$4:$N$281,4,FALSE)</f>
        <v>478.9</v>
      </c>
      <c r="K53">
        <f>IFERROR(IF(VLOOKUP(A53,'Physicochemical properties_othe'!$D$4:$N$281,5,FALSE)=0,"",VLOOKUP(A53,'Physicochemical properties_othe'!$D$4:$N$281,5,FALSE)),"")</f>
        <v>-0.62</v>
      </c>
      <c r="L53" t="str">
        <f>IF(IFERROR(VLOOKUP(A53,'Physicochemical properties_othe'!$D$4:$N$281,6,FALSE),"")=0,"",IFERROR(VLOOKUP(A53,'Physicochemical properties_othe'!$D$4:$N$281,6,FALSE),""))</f>
        <v/>
      </c>
      <c r="M53" t="str">
        <f>IF(IFERROR(VLOOKUP(A53,'Physicochemical properties_othe'!$D$4:$N$281,10,FALSE),"")=0,"",IFERROR(VLOOKUP(A53,'Physicochemical properties_othe'!$D$4:$N$281,10,FALSE),""))</f>
        <v/>
      </c>
      <c r="P53" t="str">
        <f>IFERROR(IF(VLOOKUP(A53,'Physicochemical properties_othe'!$D$4:$N$281,11,FALSE)=0,"",VLOOKUP(A53,'Physicochemical properties_othe'!$D$4:$N$281,11,FALSE)),"")</f>
        <v>https://pubchem.ncbi.nlm.nih.gov/compound/54675777</v>
      </c>
      <c r="T53">
        <f>IFERROR(IF(VLOOKUP(A53,'Rate constant_O3_UV254_others'!$B$2:$M$282,7,FALSE)=0,"",VLOOKUP(A53,'Rate constant_O3_UV254_others'!$B$2:$M$282,7,FALSE)),"")</f>
        <v>527000</v>
      </c>
      <c r="V53">
        <f>IFERROR(IF(VLOOKUP(A53,'Rate constant_O3_UV254_others'!$B$2:$M$282,9,FALSE)=0,"",VLOOKUP(A53,'Rate constant_O3_UV254_others'!$B$2:$M$282,9,FALSE)),"")</f>
        <v>648000</v>
      </c>
      <c r="W53">
        <f>IFERROR(IF(VLOOKUP(A53,'Rate constant_O3_UV254_others'!$B$2:$M$282,10,FALSE)=0,"",VLOOKUP(A53,'Rate constant_O3_UV254_others'!$B$2:$M$282,10,FALSE)),"")</f>
        <v>168000</v>
      </c>
      <c r="X53">
        <f>IFERROR(IF(VLOOKUP(A53,'Rate constant_O3_UV254_others'!$B$2:$M$282,11,FALSE)=0,"",VLOOKUP(A53,'Rate constant_O3_UV254_others'!$B$2:$M$282,11,FALSE)),"")</f>
        <v>50900</v>
      </c>
      <c r="Y53" t="str">
        <f>IFERROR(IF(VLOOKUP(A53,'Rate constant_O3_UV254_others'!$B$2:$M$282,12,FALSE)=0,"",VLOOKUP(A53,'Rate constant_O3_UV254_others'!$B$2:$M$282,12,FALSE)),"")</f>
        <v>Uslu, M., Seth, R., Jasim, S., Tabe, S., &amp; Biswas, N. (2015). Reaction kinetics of ozone with selected pharmaceuticals and their removal potential from a secondary treated municipal wastewater effluent in the Great Lakes Basin. Ozone: Science &amp; Engineering, 37(1), 36-44.</v>
      </c>
      <c r="Z53" t="str">
        <f>IFERROR(IF(VLOOKUP(A53,'Rate constant_·OH_otherlit'!$B$2:$K$271,2,FALSE)=0,"",VLOOKUP(A53,'Rate constant_·OH_otherlit'!$B$2:$K$271,2,FALSE)),"")</f>
        <v/>
      </c>
      <c r="AA53" t="str">
        <f>IFERROR(IF(VLOOKUP(A53,'Rate constant_·OH_otherlit'!$B$2:$K$271,3,FALSE)=0,"",VLOOKUP(A53,'Rate constant_·OH_otherlit'!$B$2:$K$271,3,FALSE)),"")</f>
        <v/>
      </c>
      <c r="AB53" t="str">
        <f>IFERROR(IF(VLOOKUP(A53,'Rate constant_·OH_otherlit'!$B$2:$K$271,10,FALSE)=0,"",VLOOKUP(A53,'Rate constant_·OH_otherlit'!$B$2:$K$271,10,FALSE)),"")</f>
        <v/>
      </c>
      <c r="AC53" t="str">
        <f>IFERROR(IF(VLOOKUP(A53,'Rate constant_O3_UV254_others'!$B$2:$AA$282,23,FALSE)=0,"",VLOOKUP(A53,'Rate constant_O3_UV254_others'!$B$2:$AA$282,23,FALSE)),"")</f>
        <v/>
      </c>
      <c r="AE53" t="str">
        <f>IFERROR(IF(VLOOKUP(A53,'Rate constant_O3_UV254_others'!$B$2:$AA$282,25,FALSE)=0,"",VLOOKUP(A53,'Rate constant_O3_UV254_others'!$B$2:$AA$282,25,FALSE)),"")</f>
        <v/>
      </c>
      <c r="AG53" t="str">
        <f>IFERROR(IF(VLOOKUP(A53,'Rate constant_O3_UV254_others'!$B$2:$AA$282,26,FALSE)=0,"",VLOOKUP(A53,'Rate constant_O3_UV254_others'!$B$2:$AA$282,26,FALSE)),"")</f>
        <v/>
      </c>
    </row>
    <row r="54" spans="1:33">
      <c r="A54" t="s">
        <v>215</v>
      </c>
      <c r="B54" t="s">
        <v>215</v>
      </c>
      <c r="C54">
        <v>53</v>
      </c>
      <c r="E54" t="s">
        <v>149</v>
      </c>
      <c r="F54" t="s">
        <v>149</v>
      </c>
      <c r="G54" t="s">
        <v>216</v>
      </c>
      <c r="H54" t="str">
        <f>VLOOKUP(A54,'Physicochemical properties_othe'!$D$4:$N$281,3,FALSE)</f>
        <v>C38H69NO13</v>
      </c>
      <c r="I54" t="str">
        <f>VLOOKUP(A54,'Physicochemical properties_othe'!$D$4:$N$281,2,FALSE)</f>
        <v>81103-11-9</v>
      </c>
      <c r="J54">
        <f>VLOOKUP(A54,'Physicochemical properties_othe'!$D$4:$N$281,4,FALSE)</f>
        <v>748</v>
      </c>
      <c r="K54">
        <f>IFERROR(IF(VLOOKUP(A54,'Physicochemical properties_othe'!$D$4:$N$281,5,FALSE)=0,"",VLOOKUP(A54,'Physicochemical properties_othe'!$D$4:$N$281,5,FALSE)),"")</f>
        <v>3.16</v>
      </c>
      <c r="L54" t="str">
        <f>IF(IFERROR(VLOOKUP(A54,'Physicochemical properties_othe'!$D$4:$N$281,6,FALSE),"")=0,"",IFERROR(VLOOKUP(A54,'Physicochemical properties_othe'!$D$4:$N$281,6,FALSE),""))</f>
        <v>0.33 mg/L</v>
      </c>
      <c r="M54">
        <f>IF(IFERROR(VLOOKUP(A54,'Physicochemical properties_othe'!$D$4:$N$281,10,FALSE),"")=0,"",IFERROR(VLOOKUP(A54,'Physicochemical properties_othe'!$D$4:$N$281,10,FALSE),""))</f>
        <v>8.99</v>
      </c>
      <c r="P54" t="str">
        <f>IFERROR(IF(VLOOKUP(A54,'Physicochemical properties_othe'!$D$4:$N$281,11,FALSE)=0,"",VLOOKUP(A54,'Physicochemical properties_othe'!$D$4:$N$281,11,FALSE)),"")</f>
        <v>https://pubchem.ncbi.nlm.nih.gov/compound/84029</v>
      </c>
      <c r="T54">
        <f>IFERROR(IF(VLOOKUP(A54,'Rate constant_O3_UV254_others'!$B$2:$M$282,7,FALSE)=0,"",VLOOKUP(A54,'Rate constant_O3_UV254_others'!$B$2:$M$282,7,FALSE)),"")</f>
        <v>70000</v>
      </c>
      <c r="V54" t="str">
        <f>IFERROR(IF(VLOOKUP(A54,'Rate constant_O3_UV254_others'!$B$2:$M$282,9,FALSE)=0,"",VLOOKUP(A54,'Rate constant_O3_UV254_others'!$B$2:$M$282,9,FALSE)),"")</f>
        <v/>
      </c>
      <c r="W54" t="str">
        <f>IFERROR(IF(VLOOKUP(A54,'Rate constant_O3_UV254_others'!$B$2:$M$282,10,FALSE)=0,"",VLOOKUP(A54,'Rate constant_O3_UV254_others'!$B$2:$M$282,10,FALSE)),"")</f>
        <v/>
      </c>
      <c r="X54" t="str">
        <f>IFERROR(IF(VLOOKUP(A54,'Rate constant_O3_UV254_others'!$B$2:$M$282,11,FALSE)=0,"",VLOOKUP(A54,'Rate constant_O3_UV254_others'!$B$2:$M$282,11,FALSE)),"")</f>
        <v/>
      </c>
      <c r="Y54" t="str">
        <f>IFERROR(IF(VLOOKUP(A54,'Rate constant_O3_UV254_others'!$B$2:$M$282,12,FALSE)=0,"",VLOOKUP(A54,'Rate constant_O3_UV254_others'!$B$2:$M$282,12,FALSE)),"")</f>
        <v>Lange, F., Cornelissen, S., Kubac, D., Sein, M. M., Von Sonntag, J., Hannich, C. B., ... &amp; Von Sonntag, C. (2006). Degradation of macrolide antibiotics by ozone: a mechanistic case study with clarithromycin. Chemosphere, 65(1), 17-23.</v>
      </c>
      <c r="Z54" t="str">
        <f>IFERROR(IF(VLOOKUP(A54,'Rate constant_·OH_otherlit'!$B$2:$K$271,2,FALSE)=0,"",VLOOKUP(A54,'Rate constant_·OH_otherlit'!$B$2:$K$271,2,FALSE)),"")</f>
        <v>~5E9</v>
      </c>
      <c r="AA54" t="str">
        <f>IFERROR(IF(VLOOKUP(A54,'Rate constant_·OH_otherlit'!$B$2:$K$271,3,FALSE)=0,"",VLOOKUP(A54,'Rate constant_·OH_otherlit'!$B$2:$K$271,3,FALSE)),"")</f>
        <v/>
      </c>
      <c r="AB54" t="str">
        <f>IFERROR(IF(VLOOKUP(A54,'Rate constant_·OH_otherlit'!$B$2:$K$271,10,FALSE)=0,"",VLOOKUP(A54,'Rate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54" t="str">
        <f>IFERROR(IF(VLOOKUP(A54,'Rate constant_O3_UV254_others'!$B$2:$AA$282,23,FALSE)=0,"",VLOOKUP(A54,'Rate constant_O3_UV254_others'!$B$2:$AA$282,23,FALSE)),"")</f>
        <v/>
      </c>
      <c r="AE54" t="str">
        <f>IFERROR(IF(VLOOKUP(A54,'Rate constant_O3_UV254_others'!$B$2:$AA$282,25,FALSE)=0,"",VLOOKUP(A54,'Rate constant_O3_UV254_others'!$B$2:$AA$282,25,FALSE)),"")</f>
        <v/>
      </c>
      <c r="AG54" t="str">
        <f>IFERROR(IF(VLOOKUP(A54,'Rate constant_O3_UV254_others'!$B$2:$AA$282,26,FALSE)=0,"",VLOOKUP(A54,'Rate constant_O3_UV254_others'!$B$2:$AA$282,26,FALSE)),"")</f>
        <v/>
      </c>
    </row>
    <row r="55" spans="1:33">
      <c r="A55" t="s">
        <v>217</v>
      </c>
      <c r="B55" t="s">
        <v>217</v>
      </c>
      <c r="C55">
        <v>54</v>
      </c>
      <c r="E55" t="s">
        <v>149</v>
      </c>
      <c r="F55" t="s">
        <v>149</v>
      </c>
      <c r="G55" t="s">
        <v>218</v>
      </c>
      <c r="H55" t="str">
        <f>IFERROR(VLOOKUP(A55,'Physicochemical properties_othe'!$D$4:$N$281,3,FALSE),"")</f>
        <v/>
      </c>
      <c r="I55" t="str">
        <f>IFERROR(VLOOKUP(A55,'Physicochemical properties_othe'!$D$4:$N$281,2,FALSE),"")</f>
        <v/>
      </c>
      <c r="J55" t="str">
        <f>IFERROR(VLOOKUP(A55,'Physicochemical properties_othe'!$D$4:$N$281,4,FALSE),"")</f>
        <v/>
      </c>
      <c r="K55" t="str">
        <f>IFERROR(IF(VLOOKUP(A55,'Physicochemical properties_othe'!$D$4:$N$281,5,FALSE)=0,"",VLOOKUP(A55,'Physicochemical properties_othe'!$D$4:$N$281,5,FALSE)),"")</f>
        <v/>
      </c>
      <c r="L55" t="str">
        <f>IF(IFERROR(VLOOKUP(A55,'Physicochemical properties_othe'!$D$4:$N$281,6,FALSE),"")=0,"",IFERROR(VLOOKUP(A55,'Physicochemical properties_othe'!$D$4:$N$281,6,FALSE),""))</f>
        <v/>
      </c>
      <c r="M55" t="str">
        <f>IF(IFERROR(VLOOKUP(A55,'Physicochemical properties_othe'!$D$4:$N$281,10,FALSE),"")=0,"",IFERROR(VLOOKUP(A55,'Physicochemical properties_othe'!$D$4:$N$281,10,FALSE),""))</f>
        <v/>
      </c>
      <c r="P55" t="str">
        <f>IFERROR(IF(VLOOKUP(A55,'Physicochemical properties_othe'!$D$4:$N$281,11,FALSE)=0,"",VLOOKUP(A55,'Physicochemical properties_othe'!$D$4:$N$281,11,FALSE)),"")</f>
        <v/>
      </c>
      <c r="T55" t="str">
        <f>IFERROR(IF(VLOOKUP(A55,'Rate constant_O3_UV254_others'!$B$2:$M$282,7,FALSE)=0,"",VLOOKUP(A55,'Rate constant_O3_UV254_others'!$B$2:$M$282,7,FALSE)),"")</f>
        <v/>
      </c>
      <c r="V55" t="str">
        <f>IFERROR(IF(VLOOKUP(A55,'Rate constant_O3_UV254_others'!$B$2:$M$282,9,FALSE)=0,"",VLOOKUP(A55,'Rate constant_O3_UV254_others'!$B$2:$M$282,9,FALSE)),"")</f>
        <v/>
      </c>
      <c r="W55" t="str">
        <f>IFERROR(IF(VLOOKUP(A55,'Rate constant_O3_UV254_others'!$B$2:$M$282,10,FALSE)=0,"",VLOOKUP(A55,'Rate constant_O3_UV254_others'!$B$2:$M$282,10,FALSE)),"")</f>
        <v/>
      </c>
      <c r="X55" t="str">
        <f>IFERROR(IF(VLOOKUP(A55,'Rate constant_O3_UV254_others'!$B$2:$M$282,11,FALSE)=0,"",VLOOKUP(A55,'Rate constant_O3_UV254_others'!$B$2:$M$282,11,FALSE)),"")</f>
        <v/>
      </c>
      <c r="Y55" t="str">
        <f>IFERROR(IF(VLOOKUP(A55,'Rate constant_O3_UV254_others'!$B$2:$M$282,12,FALSE)=0,"",VLOOKUP(A55,'Rate constant_O3_UV254_others'!$B$2:$M$282,12,FALSE)),"")</f>
        <v/>
      </c>
      <c r="Z55">
        <f>IFERROR(IF(VLOOKUP(A55,'Rate constant_·OH_otherlit'!$B$2:$K$271,2,FALSE)=0,"",VLOOKUP(A55,'Rate constant_·OH_otherlit'!$B$2:$K$271,2,FALSE)),"")</f>
        <v>8800000000</v>
      </c>
      <c r="AA55" t="str">
        <f>IFERROR(IF(VLOOKUP(A55,'Rate constant_·OH_otherlit'!$B$2:$K$271,3,FALSE)=0,"",VLOOKUP(A55,'Rate constant_·OH_otherlit'!$B$2:$K$271,3,FALSE)),"")</f>
        <v/>
      </c>
      <c r="AB55" t="str">
        <f>IFERROR(IF(VLOOKUP(A55,'Rate constant_·OH_otherlit'!$B$2:$K$271,10,FALSE)=0,"",VLOOKUP(A55,'Rate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55" t="str">
        <f>IFERROR(IF(VLOOKUP(A55,'Rate constant_O3_UV254_others'!$B$2:$AA$282,23,FALSE)=0,"",VLOOKUP(A55,'Rate constant_O3_UV254_others'!$B$2:$AA$282,23,FALSE)),"")</f>
        <v/>
      </c>
      <c r="AE55" t="str">
        <f>IFERROR(IF(VLOOKUP(A55,'Rate constant_O3_UV254_others'!$B$2:$AA$282,25,FALSE)=0,"",VLOOKUP(A55,'Rate constant_O3_UV254_others'!$B$2:$AA$282,25,FALSE)),"")</f>
        <v/>
      </c>
      <c r="AG55" t="str">
        <f>IFERROR(IF(VLOOKUP(A55,'Rate constant_O3_UV254_others'!$B$2:$AA$282,26,FALSE)=0,"",VLOOKUP(A55,'Rate constant_O3_UV254_others'!$B$2:$AA$282,26,FALSE)),"")</f>
        <v/>
      </c>
    </row>
    <row r="56" spans="1:33">
      <c r="A56" t="s">
        <v>219</v>
      </c>
      <c r="B56" t="s">
        <v>219</v>
      </c>
      <c r="C56">
        <v>55</v>
      </c>
      <c r="E56" t="s">
        <v>149</v>
      </c>
      <c r="F56" t="s">
        <v>149</v>
      </c>
      <c r="G56" t="s">
        <v>220</v>
      </c>
      <c r="H56" t="str">
        <f>IFERROR(VLOOKUP(A56,'Physicochemical properties_othe'!$D$4:$N$281,3,FALSE),"")</f>
        <v>C9H9N3O2</v>
      </c>
      <c r="I56" t="str">
        <f>IFERROR(VLOOKUP(A56,'Physicochemical properties_othe'!$D$4:$N$281,2,FALSE),"")</f>
        <v>10605-21-7</v>
      </c>
      <c r="J56">
        <f>IFERROR(VLOOKUP(A56,'Physicochemical properties_othe'!$D$4:$N$281,4,FALSE),"")</f>
        <v>191.19</v>
      </c>
      <c r="K56">
        <f>IFERROR(IF(VLOOKUP(A56,'Physicochemical properties_othe'!$D$4:$N$281,5,FALSE)=0,"",VLOOKUP(A56,'Physicochemical properties_othe'!$D$4:$N$281,5,FALSE)),"")</f>
        <v>1.52</v>
      </c>
      <c r="L56" t="str">
        <f>IF(IFERROR(VLOOKUP(A56,'Physicochemical properties_othe'!$D$4:$N$281,6,FALSE),"")=0,"",IFERROR(VLOOKUP(A56,'Physicochemical properties_othe'!$D$4:$N$281,6,FALSE),""))</f>
        <v>8 mg/L</v>
      </c>
      <c r="M56">
        <f>IF(IFERROR(VLOOKUP(A56,'Physicochemical properties_othe'!$D$4:$N$281,10,FALSE),"")=0,"",IFERROR(VLOOKUP(A56,'Physicochemical properties_othe'!$D$4:$N$281,10,FALSE),""))</f>
        <v>4.29</v>
      </c>
      <c r="P56" t="str">
        <f>IFERROR(IF(VLOOKUP(A56,'Physicochemical properties_othe'!$D$4:$N$281,11,FALSE)=0,"",VLOOKUP(A56,'Physicochemical properties_othe'!$D$4:$N$281,11,FALSE)),"")</f>
        <v>https://pubchem.ncbi.nlm.nih.gov/compound/25429</v>
      </c>
      <c r="T56" t="str">
        <f>IFERROR(IF(VLOOKUP(A56,'Rate constant_O3_UV254_others'!$B$2:$M$282,7,FALSE)=0,"",VLOOKUP(A56,'Rate constant_O3_UV254_others'!$B$2:$M$282,7,FALSE)),"")</f>
        <v/>
      </c>
      <c r="V56" t="str">
        <f>IFERROR(IF(VLOOKUP(A56,'Rate constant_O3_UV254_others'!$B$2:$M$282,9,FALSE)=0,"",VLOOKUP(A56,'Rate constant_O3_UV254_others'!$B$2:$M$282,9,FALSE)),"")</f>
        <v/>
      </c>
      <c r="W56" t="str">
        <f>IFERROR(IF(VLOOKUP(A56,'Rate constant_O3_UV254_others'!$B$2:$M$282,10,FALSE)=0,"",VLOOKUP(A56,'Rate constant_O3_UV254_others'!$B$2:$M$282,10,FALSE)),"")</f>
        <v/>
      </c>
      <c r="X56" t="str">
        <f>IFERROR(IF(VLOOKUP(A56,'Rate constant_O3_UV254_others'!$B$2:$M$282,11,FALSE)=0,"",VLOOKUP(A56,'Rate constant_O3_UV254_others'!$B$2:$M$282,11,FALSE)),"")</f>
        <v/>
      </c>
      <c r="Y56" t="str">
        <f>IFERROR(IF(VLOOKUP(A56,'Rate constant_O3_UV254_others'!$B$2:$M$282,12,FALSE)=0,"",VLOOKUP(A56,'Rate constant_O3_UV254_others'!$B$2:$M$282,12,FALSE)),"")</f>
        <v/>
      </c>
      <c r="Z56">
        <f>IFERROR(IF(VLOOKUP(A56,'Rate constant_·OH_otherlit'!$B$2:$K$271,2,FALSE)=0,"",VLOOKUP(A56,'Rate constant_·OH_otherlit'!$B$2:$K$271,2,FALSE)),"")</f>
        <v>2200000000</v>
      </c>
      <c r="AA56" t="str">
        <f>IFERROR(IF(VLOOKUP(A56,'Rate constant_·OH_otherlit'!$B$2:$K$271,3,FALSE)=0,"",VLOOKUP(A56,'Rate constant_·OH_otherlit'!$B$2:$K$271,3,FALSE)),"")</f>
        <v/>
      </c>
      <c r="AB56" t="str">
        <f>IFERROR(IF(VLOOKUP(A56,'Rate constant_·OH_otherlit'!$B$2:$K$271,10,FALSE)=0,"",VLOOKUP(A56,'Rate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56">
        <f>IFERROR(IF(VLOOKUP(A56,'Rate constant_O3_UV254_others'!$B$2:$AA$282,23,FALSE)=0,"",VLOOKUP(A56,'Rate constant_O3_UV254_others'!$B$2:$AA$282,23,FALSE)),"")</f>
        <v>4470</v>
      </c>
      <c r="AE56" s="160">
        <v>2.3E-3</v>
      </c>
      <c r="AF56">
        <v>8.4</v>
      </c>
      <c r="AG56" t="str">
        <f>IFERROR(IF(VLOOKUP(A56,'Rate constant_O3_UV254_others'!$B$2:$AA$282,26,FALSE)=0,"",VLOOKUP(A56,'Rate constant_O3_UV254_others'!$B$2:$AA$282,26,FALSE)),"")</f>
        <v>Mazellier, P., Leroy, É., &amp; Legube, B. (2002). Photochemical behavior of the fungicide carbendazim in dilute aqueous-solution. Journal of Photochemistry and Photobiology A: Chemistry, 153(1–3), 221–227.</v>
      </c>
    </row>
    <row r="57" spans="1:33">
      <c r="A57" t="s">
        <v>221</v>
      </c>
      <c r="B57" t="s">
        <v>221</v>
      </c>
      <c r="C57">
        <v>56</v>
      </c>
      <c r="E57" t="s">
        <v>149</v>
      </c>
      <c r="F57" t="s">
        <v>149</v>
      </c>
      <c r="G57" t="s">
        <v>222</v>
      </c>
      <c r="H57" t="str">
        <f>IFERROR(VLOOKUP(A57,'Physicochemical properties_othe'!$D$4:$N$281,3,FALSE),"")</f>
        <v>C15H21NO4</v>
      </c>
      <c r="I57" t="str">
        <f>IFERROR(VLOOKUP(A57,'Physicochemical properties_othe'!$D$4:$N$281,2,FALSE),"")</f>
        <v>57837-19-1</v>
      </c>
      <c r="J57">
        <f>IFERROR(VLOOKUP(A57,'Physicochemical properties_othe'!$D$4:$N$281,4,FALSE),"")</f>
        <v>279.33</v>
      </c>
      <c r="K57">
        <f>IFERROR(IF(VLOOKUP(A57,'Physicochemical properties_othe'!$D$4:$N$281,5,FALSE)=0,"",VLOOKUP(A57,'Physicochemical properties_othe'!$D$4:$N$281,5,FALSE)),"")</f>
        <v>1.65</v>
      </c>
      <c r="L57" t="str">
        <f>IF(IFERROR(VLOOKUP(A57,'Physicochemical properties_othe'!$D$4:$N$281,6,FALSE),"")=0,"",IFERROR(VLOOKUP(A57,'Physicochemical properties_othe'!$D$4:$N$281,6,FALSE),""))</f>
        <v>8.4</v>
      </c>
      <c r="M57" t="str">
        <f>IF(IFERROR(VLOOKUP(A57,'Physicochemical properties_othe'!$D$4:$N$281,10,FALSE),"")=0,"",IFERROR(VLOOKUP(A57,'Physicochemical properties_othe'!$D$4:$N$281,10,FALSE),""))</f>
        <v/>
      </c>
      <c r="P57" t="str">
        <f>IFERROR(IF(VLOOKUP(A57,'Physicochemical properties_othe'!$D$4:$N$281,11,FALSE)=0,"",VLOOKUP(A57,'Physicochemical properties_othe'!$D$4:$N$281,11,FALSE)),"")</f>
        <v>https://pubchem.ncbi.nlm.nih.gov/compound/42586</v>
      </c>
      <c r="T57" t="str">
        <f>IFERROR(IF(VLOOKUP(A57,'Rate constant_O3_UV254_others'!$B$2:$M$282,7,FALSE)=0,"",VLOOKUP(A57,'Rate constant_O3_UV254_others'!$B$2:$M$282,7,FALSE)),"")</f>
        <v/>
      </c>
      <c r="V57" t="str">
        <f>IFERROR(IF(VLOOKUP(A57,'Rate constant_O3_UV254_others'!$B$2:$M$282,9,FALSE)=0,"",VLOOKUP(A57,'Rate constant_O3_UV254_others'!$B$2:$M$282,9,FALSE)),"")</f>
        <v/>
      </c>
      <c r="W57" t="str">
        <f>IFERROR(IF(VLOOKUP(A57,'Rate constant_O3_UV254_others'!$B$2:$M$282,10,FALSE)=0,"",VLOOKUP(A57,'Rate constant_O3_UV254_others'!$B$2:$M$282,10,FALSE)),"")</f>
        <v/>
      </c>
      <c r="X57" t="str">
        <f>IFERROR(IF(VLOOKUP(A57,'Rate constant_O3_UV254_others'!$B$2:$M$282,11,FALSE)=0,"",VLOOKUP(A57,'Rate constant_O3_UV254_others'!$B$2:$M$282,11,FALSE)),"")</f>
        <v/>
      </c>
      <c r="Y57" t="str">
        <f>IFERROR(IF(VLOOKUP(A57,'Rate constant_O3_UV254_others'!$B$2:$M$282,12,FALSE)=0,"",VLOOKUP(A57,'Rate constant_O3_UV254_others'!$B$2:$M$282,12,FALSE)),"")</f>
        <v/>
      </c>
      <c r="Z57" t="str">
        <f>IFERROR(IF(VLOOKUP(A57,'Rate constant_·OH_otherlit'!$B$2:$K$271,2,FALSE)=0,"",VLOOKUP(A57,'Rate constant_·OH_otherlit'!$B$2:$K$271,2,FALSE)),"")</f>
        <v/>
      </c>
      <c r="AA57" t="str">
        <f>IFERROR(IF(VLOOKUP(A57,'Rate constant_·OH_otherlit'!$B$2:$K$271,3,FALSE)=0,"",VLOOKUP(A57,'Rate constant_·OH_otherlit'!$B$2:$K$271,3,FALSE)),"")</f>
        <v/>
      </c>
      <c r="AB57" t="str">
        <f>IFERROR(IF(VLOOKUP(A57,'Rate constant_·OH_otherlit'!$B$2:$K$271,10,FALSE)=0,"",VLOOKUP(A57,'Rate constant_·OH_otherlit'!$B$2:$K$271,10,FALSE)),"")</f>
        <v/>
      </c>
      <c r="AC57" t="str">
        <f>IFERROR(IF(VLOOKUP(A57,'Rate constant_O3_UV254_others'!$B$2:$AA$282,23,FALSE)=0,"",VLOOKUP(A57,'Rate constant_O3_UV254_others'!$B$2:$AA$282,23,FALSE)),"")</f>
        <v/>
      </c>
      <c r="AE57" t="str">
        <f>IFERROR(IF(VLOOKUP(A57,'Rate constant_O3_UV254_others'!$B$2:$AA$282,25,FALSE)=0,"",VLOOKUP(A57,'Rate constant_O3_UV254_others'!$B$2:$AA$282,25,FALSE)),"")</f>
        <v/>
      </c>
      <c r="AG57" t="str">
        <f>IFERROR(IF(VLOOKUP(A57,'Rate constant_O3_UV254_others'!$B$2:$AA$282,26,FALSE)=0,"",VLOOKUP(A57,'Rate constant_O3_UV254_others'!$B$2:$AA$282,26,FALSE)),"")</f>
        <v/>
      </c>
    </row>
    <row r="58" spans="1:33">
      <c r="A58" t="s">
        <v>223</v>
      </c>
      <c r="B58" t="s">
        <v>223</v>
      </c>
      <c r="C58">
        <v>57</v>
      </c>
      <c r="F58" t="s">
        <v>149</v>
      </c>
      <c r="G58" t="s">
        <v>224</v>
      </c>
      <c r="H58" t="str">
        <f>IFERROR(VLOOKUP(A58,'Physicochemical properties_othe'!$D$4:$N$281,3,FALSE),"")</f>
        <v>C9HF17O2</v>
      </c>
      <c r="I58" t="str">
        <f>IFERROR(VLOOKUP(A58,'Physicochemical properties_othe'!$D$4:$N$281,2,FALSE),"")</f>
        <v>375-95-1</v>
      </c>
      <c r="J58">
        <f>IFERROR(VLOOKUP(A58,'Physicochemical properties_othe'!$D$4:$N$281,4,FALSE),"")</f>
        <v>464.08</v>
      </c>
      <c r="K58">
        <f>IFERROR(IF(VLOOKUP(A58,'Physicochemical properties_othe'!$D$4:$N$281,5,FALSE)=0,"",VLOOKUP(A58,'Physicochemical properties_othe'!$D$4:$N$281,5,FALSE)),"")</f>
        <v>5.48</v>
      </c>
      <c r="L58" t="str">
        <f>IF(IFERROR(VLOOKUP(A58,'Physicochemical properties_othe'!$D$4:$N$281,6,FALSE),"")=0,"",IFERROR(VLOOKUP(A58,'Physicochemical properties_othe'!$D$4:$N$281,6,FALSE),""))</f>
        <v>6.25^10-2 mg/L </v>
      </c>
      <c r="M58">
        <f>IF(IFERROR(VLOOKUP(A58,'Physicochemical properties_othe'!$D$4:$N$281,10,FALSE),"")=0,"",IFERROR(VLOOKUP(A58,'Physicochemical properties_othe'!$D$4:$N$281,10,FALSE),""))</f>
        <v>-0.21</v>
      </c>
      <c r="P58" t="str">
        <f>IFERROR(IF(VLOOKUP(A58,'Physicochemical properties_othe'!$D$4:$N$281,11,FALSE)=0,"",VLOOKUP(A58,'Physicochemical properties_othe'!$D$4:$N$281,11,FALSE)),"")</f>
        <v>https://pubchem.ncbi.nlm.nih.gov/compound/67821</v>
      </c>
      <c r="T58" t="str">
        <f>IFERROR(IF(VLOOKUP(A58,'Rate constant_O3_UV254_others'!$B$2:$M$282,7,FALSE)=0,"",VLOOKUP(A58,'Rate constant_O3_UV254_others'!$B$2:$M$282,7,FALSE)),"")</f>
        <v/>
      </c>
      <c r="V58" t="str">
        <f>IFERROR(IF(VLOOKUP(A58,'Rate constant_O3_UV254_others'!$B$2:$M$282,9,FALSE)=0,"",VLOOKUP(A58,'Rate constant_O3_UV254_others'!$B$2:$M$282,9,FALSE)),"")</f>
        <v/>
      </c>
      <c r="W58" t="str">
        <f>IFERROR(IF(VLOOKUP(A58,'Rate constant_O3_UV254_others'!$B$2:$M$282,10,FALSE)=0,"",VLOOKUP(A58,'Rate constant_O3_UV254_others'!$B$2:$M$282,10,FALSE)),"")</f>
        <v/>
      </c>
      <c r="X58" t="str">
        <f>IFERROR(IF(VLOOKUP(A58,'Rate constant_O3_UV254_others'!$B$2:$M$282,11,FALSE)=0,"",VLOOKUP(A58,'Rate constant_O3_UV254_others'!$B$2:$M$282,11,FALSE)),"")</f>
        <v/>
      </c>
      <c r="Y58" t="str">
        <f>IFERROR(IF(VLOOKUP(A58,'Rate constant_O3_UV254_others'!$B$2:$M$282,12,FALSE)=0,"",VLOOKUP(A58,'Rate constant_O3_UV254_others'!$B$2:$M$282,12,FALSE)),"")</f>
        <v/>
      </c>
      <c r="Z58" t="str">
        <f>IFERROR(IF(VLOOKUP(A58,'Rate constant_·OH_otherlit'!$B$2:$K$271,2,FALSE)=0,"",VLOOKUP(A58,'Rate constant_·OH_otherlit'!$B$2:$K$271,2,FALSE)),"")</f>
        <v/>
      </c>
      <c r="AA58" t="str">
        <f>IFERROR(IF(VLOOKUP(A58,'Rate constant_·OH_otherlit'!$B$2:$K$271,3,FALSE)=0,"",VLOOKUP(A58,'Rate constant_·OH_otherlit'!$B$2:$K$271,3,FALSE)),"")</f>
        <v/>
      </c>
      <c r="AB58" t="str">
        <f>IFERROR(IF(VLOOKUP(A58,'Rate constant_·OH_otherlit'!$B$2:$K$271,10,FALSE)=0,"",VLOOKUP(A58,'Rate constant_·OH_otherlit'!$B$2:$K$271,10,FALSE)),"")</f>
        <v/>
      </c>
      <c r="AC58" t="str">
        <f>IFERROR(IF(VLOOKUP(A58,'Rate constant_O3_UV254_others'!$B$2:$AA$282,23,FALSE)=0,"",VLOOKUP(A58,'Rate constant_O3_UV254_others'!$B$2:$AA$282,23,FALSE)),"")</f>
        <v/>
      </c>
      <c r="AE58" t="str">
        <f>IFERROR(IF(VLOOKUP(A58,'Rate constant_O3_UV254_others'!$B$2:$AA$282,25,FALSE)=0,"",VLOOKUP(A58,'Rate constant_O3_UV254_others'!$B$2:$AA$282,25,FALSE)),"")</f>
        <v/>
      </c>
      <c r="AG58" t="str">
        <f>IFERROR(IF(VLOOKUP(A58,'Rate constant_O3_UV254_others'!$B$2:$AA$282,26,FALSE)=0,"",VLOOKUP(A58,'Rate constant_O3_UV254_others'!$B$2:$AA$282,26,FALSE)),"")</f>
        <v/>
      </c>
    </row>
    <row r="59" spans="1:33">
      <c r="A59" t="s">
        <v>225</v>
      </c>
      <c r="B59" t="s">
        <v>225</v>
      </c>
      <c r="C59">
        <v>58</v>
      </c>
      <c r="F59" t="s">
        <v>149</v>
      </c>
      <c r="G59" t="s">
        <v>226</v>
      </c>
      <c r="H59">
        <f>IFERROR(VLOOKUP(A59,'Physicochemical properties_othe'!$D$4:$N$281,3,FALSE),"")</f>
        <v>0</v>
      </c>
      <c r="I59" t="str">
        <f>IFERROR(VLOOKUP(A59,'Physicochemical properties_othe'!$D$4:$N$281,2,FALSE),"")</f>
        <v>N/A</v>
      </c>
      <c r="J59">
        <f>IFERROR(VLOOKUP(A59,'Physicochemical properties_othe'!$D$4:$N$281,4,FALSE),"")</f>
        <v>0</v>
      </c>
      <c r="K59" t="str">
        <f>IFERROR(IF(VLOOKUP(A59,'Physicochemical properties_othe'!$D$4:$N$281,5,FALSE)=0,"",VLOOKUP(A59,'Physicochemical properties_othe'!$D$4:$N$281,5,FALSE)),"")</f>
        <v/>
      </c>
      <c r="L59" t="str">
        <f>IF(IFERROR(VLOOKUP(A59,'Physicochemical properties_othe'!$D$4:$N$281,6,FALSE),"")=0,"",IFERROR(VLOOKUP(A59,'Physicochemical properties_othe'!$D$4:$N$281,6,FALSE),""))</f>
        <v/>
      </c>
      <c r="M59" t="str">
        <f>IF(IFERROR(VLOOKUP(A59,'Physicochemical properties_othe'!$D$4:$N$281,10,FALSE),"")=0,"",IFERROR(VLOOKUP(A59,'Physicochemical properties_othe'!$D$4:$N$281,10,FALSE),""))</f>
        <v/>
      </c>
      <c r="P59" t="str">
        <f>IFERROR(IF(VLOOKUP(A59,'Physicochemical properties_othe'!$D$4:$N$281,11,FALSE)=0,"",VLOOKUP(A59,'Physicochemical properties_othe'!$D$4:$N$281,11,FALSE)),"")</f>
        <v/>
      </c>
      <c r="T59" t="str">
        <f>IFERROR(IF(VLOOKUP(A59,'Rate constant_O3_UV254_others'!$B$2:$M$282,7,FALSE)=0,"",VLOOKUP(A59,'Rate constant_O3_UV254_others'!$B$2:$M$282,7,FALSE)),"")</f>
        <v/>
      </c>
      <c r="V59" t="str">
        <f>IFERROR(IF(VLOOKUP(A59,'Rate constant_O3_UV254_others'!$B$2:$M$282,9,FALSE)=0,"",VLOOKUP(A59,'Rate constant_O3_UV254_others'!$B$2:$M$282,9,FALSE)),"")</f>
        <v/>
      </c>
      <c r="W59" t="str">
        <f>IFERROR(IF(VLOOKUP(A59,'Rate constant_O3_UV254_others'!$B$2:$M$282,10,FALSE)=0,"",VLOOKUP(A59,'Rate constant_O3_UV254_others'!$B$2:$M$282,10,FALSE)),"")</f>
        <v/>
      </c>
      <c r="X59" t="str">
        <f>IFERROR(IF(VLOOKUP(A59,'Rate constant_O3_UV254_others'!$B$2:$M$282,11,FALSE)=0,"",VLOOKUP(A59,'Rate constant_O3_UV254_others'!$B$2:$M$282,11,FALSE)),"")</f>
        <v/>
      </c>
      <c r="Y59" t="str">
        <f>IFERROR(IF(VLOOKUP(A59,'Rate constant_O3_UV254_others'!$B$2:$M$282,12,FALSE)=0,"",VLOOKUP(A59,'Rate constant_O3_UV254_others'!$B$2:$M$282,12,FALSE)),"")</f>
        <v/>
      </c>
      <c r="Z59" t="str">
        <f>IFERROR(IF(VLOOKUP(A59,'Rate constant_·OH_otherlit'!$B$2:$K$271,2,FALSE)=0,"",VLOOKUP(A59,'Rate constant_·OH_otherlit'!$B$2:$K$271,2,FALSE)),"")</f>
        <v/>
      </c>
      <c r="AA59" t="str">
        <f>IFERROR(IF(VLOOKUP(A59,'Rate constant_·OH_otherlit'!$B$2:$K$271,3,FALSE)=0,"",VLOOKUP(A59,'Rate constant_·OH_otherlit'!$B$2:$K$271,3,FALSE)),"")</f>
        <v/>
      </c>
      <c r="AB59" t="str">
        <f>IFERROR(IF(VLOOKUP(A59,'Rate constant_·OH_otherlit'!$B$2:$K$271,10,FALSE)=0,"",VLOOKUP(A59,'Rate constant_·OH_otherlit'!$B$2:$K$271,10,FALSE)),"")</f>
        <v/>
      </c>
      <c r="AC59" t="str">
        <f>IFERROR(IF(VLOOKUP(A59,'Rate constant_O3_UV254_others'!$B$2:$AA$282,23,FALSE)=0,"",VLOOKUP(A59,'Rate constant_O3_UV254_others'!$B$2:$AA$282,23,FALSE)),"")</f>
        <v/>
      </c>
      <c r="AE59" t="str">
        <f>IFERROR(IF(VLOOKUP(A59,'Rate constant_O3_UV254_others'!$B$2:$AA$282,25,FALSE)=0,"",VLOOKUP(A59,'Rate constant_O3_UV254_others'!$B$2:$AA$282,25,FALSE)),"")</f>
        <v/>
      </c>
      <c r="AG59" t="str">
        <f>IFERROR(IF(VLOOKUP(A59,'Rate constant_O3_UV254_others'!$B$2:$AA$282,26,FALSE)=0,"",VLOOKUP(A59,'Rate constant_O3_UV254_others'!$B$2:$AA$282,26,FALSE)),"")</f>
        <v/>
      </c>
    </row>
    <row r="60" spans="1:33">
      <c r="A60" t="s">
        <v>227</v>
      </c>
      <c r="B60" t="s">
        <v>227</v>
      </c>
      <c r="C60">
        <v>59</v>
      </c>
      <c r="F60" t="s">
        <v>149</v>
      </c>
      <c r="G60" t="s">
        <v>228</v>
      </c>
      <c r="H60" t="str">
        <f>IFERROR(VLOOKUP(A60,'Physicochemical properties_othe'!$D$4:$N$281,3,FALSE),"")</f>
        <v/>
      </c>
      <c r="I60" t="str">
        <f>IFERROR(VLOOKUP(A60,'Physicochemical properties_othe'!$D$4:$N$281,2,FALSE),"")</f>
        <v/>
      </c>
      <c r="J60" t="str">
        <f>IFERROR(VLOOKUP(A60,'Physicochemical properties_othe'!$D$4:$N$281,4,FALSE),"")</f>
        <v/>
      </c>
      <c r="K60" t="str">
        <f>IFERROR(IF(VLOOKUP(A60,'Physicochemical properties_othe'!$D$4:$N$281,5,FALSE)=0,"",VLOOKUP(A60,'Physicochemical properties_othe'!$D$4:$N$281,5,FALSE)),"")</f>
        <v/>
      </c>
      <c r="L60" t="str">
        <f>IF(IFERROR(VLOOKUP(A60,'Physicochemical properties_othe'!$D$4:$N$281,6,FALSE),"")=0,"",IFERROR(VLOOKUP(A60,'Physicochemical properties_othe'!$D$4:$N$281,6,FALSE),""))</f>
        <v/>
      </c>
      <c r="M60" t="str">
        <f>IF(IFERROR(VLOOKUP(A60,'Physicochemical properties_othe'!$D$4:$N$281,10,FALSE),"")=0,"",IFERROR(VLOOKUP(A60,'Physicochemical properties_othe'!$D$4:$N$281,10,FALSE),""))</f>
        <v/>
      </c>
      <c r="P60" t="str">
        <f>IFERROR(IF(VLOOKUP(A60,'Physicochemical properties_othe'!$D$4:$N$281,11,FALSE)=0,"",VLOOKUP(A60,'Physicochemical properties_othe'!$D$4:$N$281,11,FALSE)),"")</f>
        <v/>
      </c>
      <c r="T60">
        <f>IFERROR(IF(VLOOKUP(A60,'Rate constant_O3_UV254_others'!$B$2:$M$282,7,FALSE)=0,"",VLOOKUP(A60,'Rate constant_O3_UV254_others'!$B$2:$M$282,7,FALSE)),"")</f>
        <v>0.8</v>
      </c>
      <c r="V60">
        <f>IFERROR(IF(VLOOKUP(A60,'Rate constant_O3_UV254_others'!$B$2:$M$282,9,FALSE)=0,"",VLOOKUP(A60,'Rate constant_O3_UV254_others'!$B$2:$M$282,9,FALSE)),"")</f>
        <v>0.8</v>
      </c>
      <c r="W60" t="str">
        <f>IFERROR(IF(VLOOKUP(A60,'Rate constant_O3_UV254_others'!$B$2:$M$282,10,FALSE)=0,"",VLOOKUP(A60,'Rate constant_O3_UV254_others'!$B$2:$M$282,10,FALSE)),"")</f>
        <v/>
      </c>
      <c r="X60" t="str">
        <f>IFERROR(IF(VLOOKUP(A60,'Rate constant_O3_UV254_others'!$B$2:$M$282,11,FALSE)=0,"",VLOOKUP(A60,'Rate constant_O3_UV254_others'!$B$2:$M$282,11,FALSE)),"")</f>
        <v/>
      </c>
      <c r="Y60" t="str">
        <f>IFERROR(IF(VLOOKUP(A60,'Rate constant_O3_UV254_others'!$B$2:$M$282,12,FALSE)=0,"",VLOOKUP(A60,'Rate constant_O3_UV254_others'!$B$2:$M$282,12,FALSE)),"")</f>
        <v/>
      </c>
      <c r="Z60" t="str">
        <f>IFERROR(IF(VLOOKUP(A60,'Rate constant_·OH_otherlit'!$B$2:$K$271,2,FALSE)=0,"",VLOOKUP(A60,'Rate constant_·OH_otherlit'!$B$2:$K$271,2,FALSE)),"")</f>
        <v/>
      </c>
      <c r="AA60" t="str">
        <f>IFERROR(IF(VLOOKUP(A60,'Rate constant_·OH_otherlit'!$B$2:$K$271,3,FALSE)=0,"",VLOOKUP(A60,'Rate constant_·OH_otherlit'!$B$2:$K$271,3,FALSE)),"")</f>
        <v/>
      </c>
      <c r="AB60" t="str">
        <f>IFERROR(IF(VLOOKUP(A60,'Rate constant_·OH_otherlit'!$B$2:$K$271,10,FALSE)=0,"",VLOOKUP(A60,'Rate constant_·OH_otherlit'!$B$2:$K$271,10,FALSE)),"")</f>
        <v/>
      </c>
      <c r="AC60" t="str">
        <f>IFERROR(IF(VLOOKUP(A60,'Rate constant_O3_UV254_others'!$B$2:$AA$282,23,FALSE)=0,"",VLOOKUP(A60,'Rate constant_O3_UV254_others'!$B$2:$AA$282,23,FALSE)),"")</f>
        <v/>
      </c>
      <c r="AE60" t="str">
        <f>IFERROR(IF(VLOOKUP(A60,'Rate constant_O3_UV254_others'!$B$2:$AA$282,25,FALSE)=0,"",VLOOKUP(A60,'Rate constant_O3_UV254_others'!$B$2:$AA$282,25,FALSE)),"")</f>
        <v/>
      </c>
      <c r="AG60" t="str">
        <f>IFERROR(IF(VLOOKUP(A60,'Rate constant_O3_UV254_others'!$B$2:$AA$282,26,FALSE)=0,"",VLOOKUP(A60,'Rate constant_O3_UV254_others'!$B$2:$AA$282,26,FALSE)),"")</f>
        <v/>
      </c>
    </row>
    <row r="61" spans="1:33">
      <c r="A61" t="s">
        <v>229</v>
      </c>
      <c r="B61" t="s">
        <v>229</v>
      </c>
      <c r="C61">
        <v>60</v>
      </c>
      <c r="F61" t="s">
        <v>149</v>
      </c>
      <c r="G61" t="s">
        <v>230</v>
      </c>
      <c r="H61" t="str">
        <f>IFERROR(VLOOKUP(A61,'Physicochemical properties_othe'!$D$4:$N$281,3,FALSE),"")</f>
        <v/>
      </c>
      <c r="I61" t="str">
        <f>IFERROR(VLOOKUP(A61,'Physicochemical properties_othe'!$D$4:$N$281,2,FALSE),"")</f>
        <v/>
      </c>
      <c r="J61" t="str">
        <f>IFERROR(VLOOKUP(A61,'Physicochemical properties_othe'!$D$4:$N$281,4,FALSE),"")</f>
        <v/>
      </c>
      <c r="K61" t="str">
        <f>IFERROR(IF(VLOOKUP(A61,'Physicochemical properties_othe'!$D$4:$N$281,5,FALSE)=0,"",VLOOKUP(A61,'Physicochemical properties_othe'!$D$4:$N$281,5,FALSE)),"")</f>
        <v/>
      </c>
      <c r="L61" t="str">
        <f>IF(IFERROR(VLOOKUP(A61,'Physicochemical properties_othe'!$D$4:$N$281,6,FALSE),"")=0,"",IFERROR(VLOOKUP(A61,'Physicochemical properties_othe'!$D$4:$N$281,6,FALSE),""))</f>
        <v/>
      </c>
      <c r="M61" t="str">
        <f>IF(IFERROR(VLOOKUP(A61,'Physicochemical properties_othe'!$D$4:$N$281,10,FALSE),"")=0,"",IFERROR(VLOOKUP(A61,'Physicochemical properties_othe'!$D$4:$N$281,10,FALSE),""))</f>
        <v/>
      </c>
      <c r="P61" t="str">
        <f>IFERROR(IF(VLOOKUP(A61,'Physicochemical properties_othe'!$D$4:$N$281,11,FALSE)=0,"",VLOOKUP(A61,'Physicochemical properties_othe'!$D$4:$N$281,11,FALSE)),"")</f>
        <v/>
      </c>
      <c r="T61">
        <f>IFERROR(IF(VLOOKUP(A61,'Rate constant_O3_UV254_others'!$B$2:$M$282,7,FALSE)=0,"",VLOOKUP(A61,'Rate constant_O3_UV254_others'!$B$2:$M$282,7,FALSE)),"")</f>
        <v>1.2</v>
      </c>
      <c r="V61">
        <f>IFERROR(IF(VLOOKUP(A61,'Rate constant_O3_UV254_others'!$B$2:$M$282,9,FALSE)=0,"",VLOOKUP(A61,'Rate constant_O3_UV254_others'!$B$2:$M$282,9,FALSE)),"")</f>
        <v>1.2</v>
      </c>
      <c r="W61" t="str">
        <f>IFERROR(IF(VLOOKUP(A61,'Rate constant_O3_UV254_others'!$B$2:$M$282,10,FALSE)=0,"",VLOOKUP(A61,'Rate constant_O3_UV254_others'!$B$2:$M$282,10,FALSE)),"")</f>
        <v/>
      </c>
      <c r="X61" t="str">
        <f>IFERROR(IF(VLOOKUP(A61,'Rate constant_O3_UV254_others'!$B$2:$M$282,11,FALSE)=0,"",VLOOKUP(A61,'Rate constant_O3_UV254_others'!$B$2:$M$282,11,FALSE)),"")</f>
        <v/>
      </c>
      <c r="Y61" t="str">
        <f>IFERROR(IF(VLOOKUP(A61,'Rate constant_O3_UV254_others'!$B$2:$M$282,12,FALSE)=0,"",VLOOKUP(A61,'Rate constant_O3_UV254_others'!$B$2:$M$282,12,FALSE)),"")</f>
        <v>Seo, C., Shin, J., Lee, M., Lee, W., Yoom, H., Son, H., ... &amp; Lee, Y. (2019). Elimination efficiency of organic UV filters during ozonation and UV/H2O2 treatment of drinking water and wastewater effluent. Chemosphere, 230, 248-257.</v>
      </c>
      <c r="Z61" t="str">
        <f>IFERROR(IF(VLOOKUP(A61,'Rate constant_·OH_otherlit'!$B$2:$K$271,2,FALSE)=0,"",VLOOKUP(A61,'Rate constant_·OH_otherlit'!$B$2:$K$271,2,FALSE)),"")</f>
        <v/>
      </c>
      <c r="AA61" t="str">
        <f>IFERROR(IF(VLOOKUP(A61,'Rate constant_·OH_otherlit'!$B$2:$K$271,3,FALSE)=0,"",VLOOKUP(A61,'Rate constant_·OH_otherlit'!$B$2:$K$271,3,FALSE)),"")</f>
        <v/>
      </c>
      <c r="AB61" t="str">
        <f>IFERROR(IF(VLOOKUP(A61,'Rate constant_·OH_otherlit'!$B$2:$K$271,10,FALSE)=0,"",VLOOKUP(A61,'Rate constant_·OH_otherlit'!$B$2:$K$271,10,FALSE)),"")</f>
        <v/>
      </c>
      <c r="AC61" t="str">
        <f>IFERROR(IF(VLOOKUP(A61,'Rate constant_O3_UV254_others'!$B$2:$AA$282,23,FALSE)=0,"",VLOOKUP(A61,'Rate constant_O3_UV254_others'!$B$2:$AA$282,23,FALSE)),"")</f>
        <v/>
      </c>
      <c r="AE61" t="str">
        <f>IFERROR(IF(VLOOKUP(A61,'Rate constant_O3_UV254_others'!$B$2:$AA$282,25,FALSE)=0,"",VLOOKUP(A61,'Rate constant_O3_UV254_others'!$B$2:$AA$282,25,FALSE)),"")</f>
        <v/>
      </c>
      <c r="AG61" t="str">
        <f>IFERROR(IF(VLOOKUP(A61,'Rate constant_O3_UV254_others'!$B$2:$AA$282,26,FALSE)=0,"",VLOOKUP(A61,'Rate constant_O3_UV254_others'!$B$2:$AA$282,26,FALSE)),"")</f>
        <v/>
      </c>
    </row>
    <row r="62" spans="1:33">
      <c r="A62" t="s">
        <v>231</v>
      </c>
      <c r="B62" t="s">
        <v>231</v>
      </c>
      <c r="C62">
        <v>61</v>
      </c>
      <c r="F62" t="s">
        <v>149</v>
      </c>
      <c r="G62" t="s">
        <v>232</v>
      </c>
      <c r="H62" t="str">
        <f>IFERROR(VLOOKUP(A62,'Physicochemical properties_othe'!$D$4:$N$281,3,FALSE),"")</f>
        <v/>
      </c>
      <c r="I62" t="str">
        <f>IFERROR(VLOOKUP(A62,'Physicochemical properties_othe'!$D$4:$N$281,2,FALSE),"")</f>
        <v/>
      </c>
      <c r="J62" t="str">
        <f>IFERROR(VLOOKUP(A62,'Physicochemical properties_othe'!$D$4:$N$281,4,FALSE),"")</f>
        <v/>
      </c>
      <c r="K62" t="str">
        <f>IFERROR(IF(VLOOKUP(A62,'Physicochemical properties_othe'!$D$4:$N$281,5,FALSE)=0,"",VLOOKUP(A62,'Physicochemical properties_othe'!$D$4:$N$281,5,FALSE)),"")</f>
        <v/>
      </c>
      <c r="L62" t="str">
        <f>IF(IFERROR(VLOOKUP(A62,'Physicochemical properties_othe'!$D$4:$N$281,6,FALSE),"")=0,"",IFERROR(VLOOKUP(A62,'Physicochemical properties_othe'!$D$4:$N$281,6,FALSE),""))</f>
        <v/>
      </c>
      <c r="M62" t="str">
        <f>IF(IFERROR(VLOOKUP(A62,'Physicochemical properties_othe'!$D$4:$N$281,10,FALSE),"")=0,"",IFERROR(VLOOKUP(A62,'Physicochemical properties_othe'!$D$4:$N$281,10,FALSE),""))</f>
        <v/>
      </c>
      <c r="P62" t="str">
        <f>IFERROR(IF(VLOOKUP(A62,'Physicochemical properties_othe'!$D$4:$N$281,11,FALSE)=0,"",VLOOKUP(A62,'Physicochemical properties_othe'!$D$4:$N$281,11,FALSE)),"")</f>
        <v/>
      </c>
      <c r="T62">
        <f>IFERROR(IF(VLOOKUP(A62,'Rate constant_O3_UV254_others'!$B$2:$M$282,7,FALSE)=0,"",VLOOKUP(A62,'Rate constant_O3_UV254_others'!$B$2:$M$282,7,FALSE)),"")</f>
        <v>660000</v>
      </c>
      <c r="V62">
        <f>IFERROR(IF(VLOOKUP(A62,'Rate constant_O3_UV254_others'!$B$2:$M$282,9,FALSE)=0,"",VLOOKUP(A62,'Rate constant_O3_UV254_others'!$B$2:$M$282,9,FALSE)),"")</f>
        <v>330000000</v>
      </c>
      <c r="W62">
        <f>IFERROR(IF(VLOOKUP(A62,'Rate constant_O3_UV254_others'!$B$2:$M$282,10,FALSE)=0,"",VLOOKUP(A62,'Rate constant_O3_UV254_others'!$B$2:$M$282,10,FALSE)),"")</f>
        <v>3000</v>
      </c>
      <c r="X62" t="str">
        <f>IFERROR(IF(VLOOKUP(A62,'Rate constant_O3_UV254_others'!$B$2:$M$282,11,FALSE)=0,"",VLOOKUP(A62,'Rate constant_O3_UV254_others'!$B$2:$M$282,11,FALSE)),"")</f>
        <v/>
      </c>
      <c r="Y62" t="str">
        <f>IFERROR(IF(VLOOKUP(A62,'Rate constant_O3_UV254_others'!$B$2:$M$282,12,FALSE)=0,"",VLOOKUP(A62,'Rate constant_O3_UV254_others'!$B$2:$M$282,12,FALSE)),"")</f>
        <v>Seo, C., Shin, J., Lee, M., Lee, W., Yoom, H., Son, H., ... &amp; Lee, Y. (2019). Elimination efficiency of organic UV filters during ozonation and UV/H2O2 treatment of drinking water and wastewater effluent. Chemosphere, 230, 248-257.</v>
      </c>
      <c r="Z62" t="str">
        <f>IFERROR(IF(VLOOKUP(A62,'Rate constant_·OH_otherlit'!$B$2:$K$271,2,FALSE)=0,"",VLOOKUP(A62,'Rate constant_·OH_otherlit'!$B$2:$K$271,2,FALSE)),"")</f>
        <v/>
      </c>
      <c r="AA62" t="str">
        <f>IFERROR(IF(VLOOKUP(A62,'Rate constant_·OH_otherlit'!$B$2:$K$271,3,FALSE)=0,"",VLOOKUP(A62,'Rate constant_·OH_otherlit'!$B$2:$K$271,3,FALSE)),"")</f>
        <v/>
      </c>
      <c r="AB62" t="str">
        <f>IFERROR(IF(VLOOKUP(A62,'Rate constant_·OH_otherlit'!$B$2:$K$271,10,FALSE)=0,"",VLOOKUP(A62,'Rate constant_·OH_otherlit'!$B$2:$K$271,10,FALSE)),"")</f>
        <v/>
      </c>
      <c r="AC62" t="str">
        <f>IFERROR(IF(VLOOKUP(A62,'Rate constant_O3_UV254_others'!$B$2:$AA$282,23,FALSE)=0,"",VLOOKUP(A62,'Rate constant_O3_UV254_others'!$B$2:$AA$282,23,FALSE)),"")</f>
        <v/>
      </c>
      <c r="AE62" t="str">
        <f>IFERROR(IF(VLOOKUP(A62,'Rate constant_O3_UV254_others'!$B$2:$AA$282,25,FALSE)=0,"",VLOOKUP(A62,'Rate constant_O3_UV254_others'!$B$2:$AA$282,25,FALSE)),"")</f>
        <v/>
      </c>
      <c r="AG62" t="str">
        <f>IFERROR(IF(VLOOKUP(A62,'Rate constant_O3_UV254_others'!$B$2:$AA$282,26,FALSE)=0,"",VLOOKUP(A62,'Rate constant_O3_UV254_others'!$B$2:$AA$282,26,FALSE)),"")</f>
        <v/>
      </c>
    </row>
    <row r="63" spans="1:33">
      <c r="A63" t="s">
        <v>233</v>
      </c>
      <c r="B63" t="s">
        <v>233</v>
      </c>
      <c r="C63">
        <v>62</v>
      </c>
      <c r="F63" t="s">
        <v>149</v>
      </c>
      <c r="G63" t="s">
        <v>234</v>
      </c>
      <c r="H63" t="str">
        <f>IFERROR(VLOOKUP(A63,'Physicochemical properties_othe'!$D$4:$N$281,3,FALSE),"")</f>
        <v/>
      </c>
      <c r="I63" t="str">
        <f>IFERROR(VLOOKUP(A63,'Physicochemical properties_othe'!$D$4:$N$281,2,FALSE),"")</f>
        <v/>
      </c>
      <c r="J63" t="str">
        <f>IFERROR(VLOOKUP(A63,'Physicochemical properties_othe'!$D$4:$N$281,4,FALSE),"")</f>
        <v/>
      </c>
      <c r="K63" t="str">
        <f>IFERROR(IF(VLOOKUP(A63,'Physicochemical properties_othe'!$D$4:$N$281,5,FALSE)=0,"",VLOOKUP(A63,'Physicochemical properties_othe'!$D$4:$N$281,5,FALSE)),"")</f>
        <v/>
      </c>
      <c r="L63" t="str">
        <f>IF(IFERROR(VLOOKUP(A63,'Physicochemical properties_othe'!$D$4:$N$281,6,FALSE),"")=0,"",IFERROR(VLOOKUP(A63,'Physicochemical properties_othe'!$D$4:$N$281,6,FALSE),""))</f>
        <v/>
      </c>
      <c r="M63" t="str">
        <f>IF(IFERROR(VLOOKUP(A63,'Physicochemical properties_othe'!$D$4:$N$281,10,FALSE),"")=0,"",IFERROR(VLOOKUP(A63,'Physicochemical properties_othe'!$D$4:$N$281,10,FALSE),""))</f>
        <v/>
      </c>
      <c r="P63" t="str">
        <f>IFERROR(IF(VLOOKUP(A63,'Physicochemical properties_othe'!$D$4:$N$281,11,FALSE)=0,"",VLOOKUP(A63,'Physicochemical properties_othe'!$D$4:$N$281,11,FALSE)),"")</f>
        <v/>
      </c>
      <c r="T63">
        <f>IFERROR(IF(VLOOKUP(A63,'Rate constant_O3_UV254_others'!$B$2:$M$282,7,FALSE)=0,"",VLOOKUP(A63,'Rate constant_O3_UV254_others'!$B$2:$M$282,7,FALSE)),"")</f>
        <v>55000000</v>
      </c>
      <c r="V63">
        <f>IFERROR(IF(VLOOKUP(A63,'Rate constant_O3_UV254_others'!$B$2:$M$282,9,FALSE)=0,"",VLOOKUP(A63,'Rate constant_O3_UV254_others'!$B$2:$M$282,9,FALSE)),"")</f>
        <v>250000000</v>
      </c>
      <c r="W63">
        <f>IFERROR(IF(VLOOKUP(A63,'Rate constant_O3_UV254_others'!$B$2:$M$282,10,FALSE)=0,"",VLOOKUP(A63,'Rate constant_O3_UV254_others'!$B$2:$M$282,10,FALSE)),"")</f>
        <v>2900</v>
      </c>
      <c r="X63" t="str">
        <f>IFERROR(IF(VLOOKUP(A63,'Rate constant_O3_UV254_others'!$B$2:$M$282,11,FALSE)=0,"",VLOOKUP(A63,'Rate constant_O3_UV254_others'!$B$2:$M$282,11,FALSE)),"")</f>
        <v/>
      </c>
      <c r="Y63" t="str">
        <f>IFERROR(IF(VLOOKUP(A63,'Rate constant_O3_UV254_others'!$B$2:$M$282,12,FALSE)=0,"",VLOOKUP(A63,'Rate constant_O3_UV254_others'!$B$2:$M$282,12,FALSE)),"")</f>
        <v/>
      </c>
      <c r="Z63" t="str">
        <f>IFERROR(IF(VLOOKUP(A63,'Rate constant_·OH_otherlit'!$B$2:$K$271,2,FALSE)=0,"",VLOOKUP(A63,'Rate constant_·OH_otherlit'!$B$2:$K$271,2,FALSE)),"")</f>
        <v/>
      </c>
      <c r="AA63" t="str">
        <f>IFERROR(IF(VLOOKUP(A63,'Rate constant_·OH_otherlit'!$B$2:$K$271,3,FALSE)=0,"",VLOOKUP(A63,'Rate constant_·OH_otherlit'!$B$2:$K$271,3,FALSE)),"")</f>
        <v/>
      </c>
      <c r="AB63" t="str">
        <f>IFERROR(IF(VLOOKUP(A63,'Rate constant_·OH_otherlit'!$B$2:$K$271,10,FALSE)=0,"",VLOOKUP(A63,'Rate constant_·OH_otherlit'!$B$2:$K$271,10,FALSE)),"")</f>
        <v/>
      </c>
      <c r="AC63" t="str">
        <f>IFERROR(IF(VLOOKUP(A63,'Rate constant_O3_UV254_others'!$B$2:$AA$282,23,FALSE)=0,"",VLOOKUP(A63,'Rate constant_O3_UV254_others'!$B$2:$AA$282,23,FALSE)),"")</f>
        <v/>
      </c>
      <c r="AE63" t="str">
        <f>IFERROR(IF(VLOOKUP(A63,'Rate constant_O3_UV254_others'!$B$2:$AA$282,25,FALSE)=0,"",VLOOKUP(A63,'Rate constant_O3_UV254_others'!$B$2:$AA$282,25,FALSE)),"")</f>
        <v/>
      </c>
      <c r="AG63" t="str">
        <f>IFERROR(IF(VLOOKUP(A63,'Rate constant_O3_UV254_others'!$B$2:$AA$282,26,FALSE)=0,"",VLOOKUP(A63,'Rate constant_O3_UV254_others'!$B$2:$AA$282,26,FALSE)),"")</f>
        <v/>
      </c>
    </row>
    <row r="64" spans="1:33">
      <c r="A64" t="s">
        <v>235</v>
      </c>
      <c r="B64" t="s">
        <v>235</v>
      </c>
      <c r="C64">
        <v>63</v>
      </c>
      <c r="F64" t="s">
        <v>149</v>
      </c>
      <c r="G64" t="s">
        <v>236</v>
      </c>
      <c r="H64" t="str">
        <f>IFERROR(VLOOKUP(A64,'Physicochemical properties_othe'!$D$4:$N$281,3,FALSE),"")</f>
        <v/>
      </c>
      <c r="I64" t="str">
        <f>IFERROR(VLOOKUP(A64,'Physicochemical properties_othe'!$D$4:$N$281,2,FALSE),"")</f>
        <v/>
      </c>
      <c r="J64" t="str">
        <f>IFERROR(VLOOKUP(A64,'Physicochemical properties_othe'!$D$4:$N$281,4,FALSE),"")</f>
        <v/>
      </c>
      <c r="K64" t="str">
        <f>IFERROR(IF(VLOOKUP(A64,'Physicochemical properties_othe'!$D$4:$N$281,5,FALSE)=0,"",VLOOKUP(A64,'Physicochemical properties_othe'!$D$4:$N$281,5,FALSE)),"")</f>
        <v/>
      </c>
      <c r="L64" t="str">
        <f>IF(IFERROR(VLOOKUP(A64,'Physicochemical properties_othe'!$D$4:$N$281,6,FALSE),"")=0,"",IFERROR(VLOOKUP(A64,'Physicochemical properties_othe'!$D$4:$N$281,6,FALSE),""))</f>
        <v/>
      </c>
      <c r="M64" t="str">
        <f>IF(IFERROR(VLOOKUP(A64,'Physicochemical properties_othe'!$D$4:$N$281,10,FALSE),"")=0,"",IFERROR(VLOOKUP(A64,'Physicochemical properties_othe'!$D$4:$N$281,10,FALSE),""))</f>
        <v/>
      </c>
      <c r="P64" t="str">
        <f>IFERROR(IF(VLOOKUP(A64,'Physicochemical properties_othe'!$D$4:$N$281,11,FALSE)=0,"",VLOOKUP(A64,'Physicochemical properties_othe'!$D$4:$N$281,11,FALSE)),"")</f>
        <v/>
      </c>
      <c r="T64">
        <f>IFERROR(IF(VLOOKUP(A64,'Rate constant_O3_UV254_others'!$B$2:$M$282,7,FALSE)=0,"",VLOOKUP(A64,'Rate constant_O3_UV254_others'!$B$2:$M$282,7,FALSE)),"")</f>
        <v>84000000</v>
      </c>
      <c r="V64">
        <f>IFERROR(IF(VLOOKUP(A64,'Rate constant_O3_UV254_others'!$B$2:$M$282,9,FALSE)=0,"",VLOOKUP(A64,'Rate constant_O3_UV254_others'!$B$2:$M$282,9,FALSE)),"")</f>
        <v>190000000</v>
      </c>
      <c r="W64">
        <f>IFERROR(IF(VLOOKUP(A64,'Rate constant_O3_UV254_others'!$B$2:$M$282,10,FALSE)=0,"",VLOOKUP(A64,'Rate constant_O3_UV254_others'!$B$2:$M$282,10,FALSE)),"")</f>
        <v>3900</v>
      </c>
      <c r="X64" t="str">
        <f>IFERROR(IF(VLOOKUP(A64,'Rate constant_O3_UV254_others'!$B$2:$M$282,11,FALSE)=0,"",VLOOKUP(A64,'Rate constant_O3_UV254_others'!$B$2:$M$282,11,FALSE)),"")</f>
        <v/>
      </c>
      <c r="Y64" t="str">
        <f>IFERROR(IF(VLOOKUP(A64,'Rate constant_O3_UV254_others'!$B$2:$M$282,12,FALSE)=0,"",VLOOKUP(A64,'Rate constant_O3_UV254_others'!$B$2:$M$282,12,FALSE)),"")</f>
        <v>Seo, C., Shin, J., Lee, M., Lee, W., Yoom, H., Son, H., ... &amp; Lee, Y. (2019). Elimination efficiency of organic UV filters during ozonation and UV/H2O2 treatment of drinking water and wastewater effluent. Chemosphere, 230, 248-257.</v>
      </c>
      <c r="Z64" t="str">
        <f>IFERROR(IF(VLOOKUP(A64,'Rate constant_·OH_otherlit'!$B$2:$K$271,2,FALSE)=0,"",VLOOKUP(A64,'Rate constant_·OH_otherlit'!$B$2:$K$271,2,FALSE)),"")</f>
        <v/>
      </c>
      <c r="AA64" t="str">
        <f>IFERROR(IF(VLOOKUP(A64,'Rate constant_·OH_otherlit'!$B$2:$K$271,3,FALSE)=0,"",VLOOKUP(A64,'Rate constant_·OH_otherlit'!$B$2:$K$271,3,FALSE)),"")</f>
        <v/>
      </c>
      <c r="AB64" t="str">
        <f>IFERROR(IF(VLOOKUP(A64,'Rate constant_·OH_otherlit'!$B$2:$K$271,10,FALSE)=0,"",VLOOKUP(A64,'Rate constant_·OH_otherlit'!$B$2:$K$271,10,FALSE)),"")</f>
        <v/>
      </c>
      <c r="AC64" t="str">
        <f>IFERROR(IF(VLOOKUP(A64,'Rate constant_O3_UV254_others'!$B$2:$AA$282,23,FALSE)=0,"",VLOOKUP(A64,'Rate constant_O3_UV254_others'!$B$2:$AA$282,23,FALSE)),"")</f>
        <v/>
      </c>
      <c r="AE64" t="str">
        <f>IFERROR(IF(VLOOKUP(A64,'Rate constant_O3_UV254_others'!$B$2:$AA$282,25,FALSE)=0,"",VLOOKUP(A64,'Rate constant_O3_UV254_others'!$B$2:$AA$282,25,FALSE)),"")</f>
        <v/>
      </c>
      <c r="AG64" t="str">
        <f>IFERROR(IF(VLOOKUP(A64,'Rate constant_O3_UV254_others'!$B$2:$AA$282,26,FALSE)=0,"",VLOOKUP(A64,'Rate constant_O3_UV254_others'!$B$2:$AA$282,26,FALSE)),"")</f>
        <v/>
      </c>
    </row>
    <row r="65" spans="1:33">
      <c r="A65" t="s">
        <v>237</v>
      </c>
      <c r="B65" t="s">
        <v>237</v>
      </c>
      <c r="C65">
        <v>64</v>
      </c>
      <c r="F65" t="s">
        <v>149</v>
      </c>
      <c r="G65" t="s">
        <v>238</v>
      </c>
      <c r="H65" t="str">
        <f>IFERROR(VLOOKUP(A65,'Physicochemical properties_othe'!$D$4:$N$281,3,FALSE),"")</f>
        <v/>
      </c>
      <c r="I65" t="str">
        <f>IFERROR(VLOOKUP(A65,'Physicochemical properties_othe'!$D$4:$N$281,2,FALSE),"")</f>
        <v/>
      </c>
      <c r="J65" t="str">
        <f>IFERROR(VLOOKUP(A65,'Physicochemical properties_othe'!$D$4:$N$281,4,FALSE),"")</f>
        <v/>
      </c>
      <c r="K65" t="str">
        <f>IFERROR(IF(VLOOKUP(A65,'Physicochemical properties_othe'!$D$4:$N$281,5,FALSE)=0,"",VLOOKUP(A65,'Physicochemical properties_othe'!$D$4:$N$281,5,FALSE)),"")</f>
        <v/>
      </c>
      <c r="L65" t="str">
        <f>IF(IFERROR(VLOOKUP(A65,'Physicochemical properties_othe'!$D$4:$N$281,6,FALSE),"")=0,"",IFERROR(VLOOKUP(A65,'Physicochemical properties_othe'!$D$4:$N$281,6,FALSE),""))</f>
        <v/>
      </c>
      <c r="M65" t="str">
        <f>IF(IFERROR(VLOOKUP(A65,'Physicochemical properties_othe'!$D$4:$N$281,10,FALSE),"")=0,"",IFERROR(VLOOKUP(A65,'Physicochemical properties_othe'!$D$4:$N$281,10,FALSE),""))</f>
        <v/>
      </c>
      <c r="P65" t="str">
        <f>IFERROR(IF(VLOOKUP(A65,'Physicochemical properties_othe'!$D$4:$N$281,11,FALSE)=0,"",VLOOKUP(A65,'Physicochemical properties_othe'!$D$4:$N$281,11,FALSE)),"")</f>
        <v/>
      </c>
      <c r="T65">
        <f>IFERROR(IF(VLOOKUP(A65,'Rate constant_O3_UV254_others'!$B$2:$M$282,7,FALSE)=0,"",VLOOKUP(A65,'Rate constant_O3_UV254_others'!$B$2:$M$282,7,FALSE)),"")</f>
        <v>130000</v>
      </c>
      <c r="V65" t="str">
        <f>IFERROR(IF(VLOOKUP(A65,'Rate constant_O3_UV254_others'!$B$2:$M$282,9,FALSE)=0,"",VLOOKUP(A65,'Rate constant_O3_UV254_others'!$B$2:$M$282,9,FALSE)),"")</f>
        <v/>
      </c>
      <c r="W65" t="str">
        <f>IFERROR(IF(VLOOKUP(A65,'Rate constant_O3_UV254_others'!$B$2:$M$282,10,FALSE)=0,"",VLOOKUP(A65,'Rate constant_O3_UV254_others'!$B$2:$M$282,10,FALSE)),"")</f>
        <v/>
      </c>
      <c r="X65" t="str">
        <f>IFERROR(IF(VLOOKUP(A65,'Rate constant_O3_UV254_others'!$B$2:$M$282,11,FALSE)=0,"",VLOOKUP(A65,'Rate constant_O3_UV254_others'!$B$2:$M$282,11,FALSE)),"")</f>
        <v/>
      </c>
      <c r="Y65" t="str">
        <f>IFERROR(IF(VLOOKUP(A65,'Rate constant_O3_UV254_others'!$B$2:$M$282,12,FALSE)=0,"",VLOOKUP(A65,'Rate constant_O3_UV254_others'!$B$2:$M$282,12,FALSE)),"")</f>
        <v>Seo, C., Shin, J., Lee, M., Lee, W., Yoom, H., Son, H., ... &amp; Lee, Y. (2019). Elimination efficiency of organic UV filters during ozonation and UV/H2O2 treatment of drinking water and wastewater effluent. Chemosphere, 230, 248-257.</v>
      </c>
      <c r="Z65" t="str">
        <f>IFERROR(IF(VLOOKUP(A65,'Rate constant_·OH_otherlit'!$B$2:$K$271,2,FALSE)=0,"",VLOOKUP(A65,'Rate constant_·OH_otherlit'!$B$2:$K$271,2,FALSE)),"")</f>
        <v/>
      </c>
      <c r="AA65" t="str">
        <f>IFERROR(IF(VLOOKUP(A65,'Rate constant_·OH_otherlit'!$B$2:$K$271,3,FALSE)=0,"",VLOOKUP(A65,'Rate constant_·OH_otherlit'!$B$2:$K$271,3,FALSE)),"")</f>
        <v/>
      </c>
      <c r="AB65" t="str">
        <f>IFERROR(IF(VLOOKUP(A65,'Rate constant_·OH_otherlit'!$B$2:$K$271,10,FALSE)=0,"",VLOOKUP(A65,'Rate constant_·OH_otherlit'!$B$2:$K$271,10,FALSE)),"")</f>
        <v/>
      </c>
      <c r="AC65" t="str">
        <f>IFERROR(IF(VLOOKUP(A65,'Rate constant_O3_UV254_others'!$B$2:$AA$282,23,FALSE)=0,"",VLOOKUP(A65,'Rate constant_O3_UV254_others'!$B$2:$AA$282,23,FALSE)),"")</f>
        <v/>
      </c>
      <c r="AE65" t="str">
        <f>IFERROR(IF(VLOOKUP(A65,'Rate constant_O3_UV254_others'!$B$2:$AA$282,25,FALSE)=0,"",VLOOKUP(A65,'Rate constant_O3_UV254_others'!$B$2:$AA$282,25,FALSE)),"")</f>
        <v/>
      </c>
      <c r="AG65" t="str">
        <f>IFERROR(IF(VLOOKUP(A65,'Rate constant_O3_UV254_others'!$B$2:$AA$282,26,FALSE)=0,"",VLOOKUP(A65,'Rate constant_O3_UV254_others'!$B$2:$AA$282,26,FALSE)),"")</f>
        <v/>
      </c>
    </row>
    <row r="66" spans="1:33">
      <c r="A66" t="s">
        <v>239</v>
      </c>
      <c r="B66" t="s">
        <v>239</v>
      </c>
      <c r="C66">
        <v>65</v>
      </c>
      <c r="F66" t="s">
        <v>149</v>
      </c>
      <c r="G66" t="s">
        <v>240</v>
      </c>
      <c r="H66" t="str">
        <f>IFERROR(VLOOKUP(A66,'Physicochemical properties_othe'!$D$4:$N$281,3,FALSE),"")</f>
        <v/>
      </c>
      <c r="I66" t="str">
        <f>IFERROR(VLOOKUP(A66,'Physicochemical properties_othe'!$D$4:$N$281,2,FALSE),"")</f>
        <v/>
      </c>
      <c r="J66" t="str">
        <f>IFERROR(VLOOKUP(A66,'Physicochemical properties_othe'!$D$4:$N$281,4,FALSE),"")</f>
        <v/>
      </c>
      <c r="K66" t="str">
        <f>IFERROR(IF(VLOOKUP(A66,'Physicochemical properties_othe'!$D$4:$N$281,5,FALSE)=0,"",VLOOKUP(A66,'Physicochemical properties_othe'!$D$4:$N$281,5,FALSE)),"")</f>
        <v/>
      </c>
      <c r="L66" t="str">
        <f>IF(IFERROR(VLOOKUP(A66,'Physicochemical properties_othe'!$D$4:$N$281,6,FALSE),"")=0,"",IFERROR(VLOOKUP(A66,'Physicochemical properties_othe'!$D$4:$N$281,6,FALSE),""))</f>
        <v/>
      </c>
      <c r="M66" t="str">
        <f>IF(IFERROR(VLOOKUP(A66,'Physicochemical properties_othe'!$D$4:$N$281,10,FALSE),"")=0,"",IFERROR(VLOOKUP(A66,'Physicochemical properties_othe'!$D$4:$N$281,10,FALSE),""))</f>
        <v/>
      </c>
      <c r="P66" t="str">
        <f>IFERROR(IF(VLOOKUP(A66,'Physicochemical properties_othe'!$D$4:$N$281,11,FALSE)=0,"",VLOOKUP(A66,'Physicochemical properties_othe'!$D$4:$N$281,11,FALSE)),"")</f>
        <v/>
      </c>
      <c r="T66">
        <f>IFERROR(IF(VLOOKUP(A66,'Rate constant_O3_UV254_others'!$B$2:$M$282,7,FALSE)=0,"",VLOOKUP(A66,'Rate constant_O3_UV254_others'!$B$2:$M$282,7,FALSE)),"")</f>
        <v>78000</v>
      </c>
      <c r="V66">
        <f>IFERROR(IF(VLOOKUP(A66,'Rate constant_O3_UV254_others'!$B$2:$M$282,9,FALSE)=0,"",VLOOKUP(A66,'Rate constant_O3_UV254_others'!$B$2:$M$282,9,FALSE)),"")</f>
        <v>78000</v>
      </c>
      <c r="W66" t="str">
        <f>IFERROR(IF(VLOOKUP(A66,'Rate constant_O3_UV254_others'!$B$2:$M$282,10,FALSE)=0,"",VLOOKUP(A66,'Rate constant_O3_UV254_others'!$B$2:$M$282,10,FALSE)),"")</f>
        <v/>
      </c>
      <c r="X66" t="str">
        <f>IFERROR(IF(VLOOKUP(A66,'Rate constant_O3_UV254_others'!$B$2:$M$282,11,FALSE)=0,"",VLOOKUP(A66,'Rate constant_O3_UV254_others'!$B$2:$M$282,11,FALSE)),"")</f>
        <v/>
      </c>
      <c r="Y66" t="str">
        <f>IFERROR(IF(VLOOKUP(A66,'Rate constant_O3_UV254_others'!$B$2:$M$282,12,FALSE)=0,"",VLOOKUP(A66,'Rate constant_O3_UV254_others'!$B$2:$M$282,12,FALSE)),"")</f>
        <v>Seo, C., Shin, J., Lee, M., Lee, W., Yoom, H., Son, H., ... &amp; Lee, Y. (2019). Elimination efficiency of organic UV filters during ozonation and UV/H2O2 treatment of drinking water and wastewater effluent. Chemosphere, 230, 248-257.</v>
      </c>
      <c r="Z66" t="str">
        <f>IFERROR(IF(VLOOKUP(A66,'Rate constant_·OH_otherlit'!$B$2:$K$271,2,FALSE)=0,"",VLOOKUP(A66,'Rate constant_·OH_otherlit'!$B$2:$K$271,2,FALSE)),"")</f>
        <v/>
      </c>
      <c r="AA66" t="str">
        <f>IFERROR(IF(VLOOKUP(A66,'Rate constant_·OH_otherlit'!$B$2:$K$271,3,FALSE)=0,"",VLOOKUP(A66,'Rate constant_·OH_otherlit'!$B$2:$K$271,3,FALSE)),"")</f>
        <v/>
      </c>
      <c r="AB66" t="str">
        <f>IFERROR(IF(VLOOKUP(A66,'Rate constant_·OH_otherlit'!$B$2:$K$271,10,FALSE)=0,"",VLOOKUP(A66,'Rate constant_·OH_otherlit'!$B$2:$K$271,10,FALSE)),"")</f>
        <v/>
      </c>
      <c r="AC66" t="str">
        <f>IFERROR(IF(VLOOKUP(A66,'Rate constant_O3_UV254_others'!$B$2:$AA$282,23,FALSE)=0,"",VLOOKUP(A66,'Rate constant_O3_UV254_others'!$B$2:$AA$282,23,FALSE)),"")</f>
        <v/>
      </c>
      <c r="AE66" t="str">
        <f>IFERROR(IF(VLOOKUP(A66,'Rate constant_O3_UV254_others'!$B$2:$AA$282,25,FALSE)=0,"",VLOOKUP(A66,'Rate constant_O3_UV254_others'!$B$2:$AA$282,25,FALSE)),"")</f>
        <v/>
      </c>
      <c r="AG66" t="str">
        <f>IFERROR(IF(VLOOKUP(A66,'Rate constant_O3_UV254_others'!$B$2:$AA$282,26,FALSE)=0,"",VLOOKUP(A66,'Rate constant_O3_UV254_others'!$B$2:$AA$282,26,FALSE)),"")</f>
        <v/>
      </c>
    </row>
    <row r="67" spans="1:33">
      <c r="A67" t="s">
        <v>241</v>
      </c>
      <c r="B67" t="s">
        <v>241</v>
      </c>
      <c r="C67">
        <v>66</v>
      </c>
      <c r="F67" t="s">
        <v>149</v>
      </c>
      <c r="G67" t="s">
        <v>242</v>
      </c>
      <c r="H67" t="str">
        <f>IFERROR(VLOOKUP(A67,'Physicochemical properties_othe'!$D$4:$N$281,3,FALSE),"")</f>
        <v>C7H14O</v>
      </c>
      <c r="I67" t="str">
        <f>IFERROR(VLOOKUP(A67,'Physicochemical properties_othe'!$D$4:$N$281,2,FALSE),"")</f>
        <v>111-71-7</v>
      </c>
      <c r="J67">
        <f>IFERROR(VLOOKUP(A67,'Physicochemical properties_othe'!$D$4:$N$281,4,FALSE),"")</f>
        <v>114.18</v>
      </c>
      <c r="K67">
        <f>IFERROR(IF(VLOOKUP(A67,'Physicochemical properties_othe'!$D$4:$N$281,5,FALSE)=0,"",VLOOKUP(A67,'Physicochemical properties_othe'!$D$4:$N$281,5,FALSE)),"")</f>
        <v>2.29</v>
      </c>
      <c r="L67">
        <f>IF(IFERROR(VLOOKUP(A67,'Physicochemical properties_othe'!$D$4:$N$281,6,FALSE),"")=0,"",IFERROR(VLOOKUP(A67,'Physicochemical properties_othe'!$D$4:$N$281,6,FALSE),""))</f>
        <v>1.25</v>
      </c>
      <c r="M67" t="str">
        <f>IF(IFERROR(VLOOKUP(A67,'Physicochemical properties_othe'!$D$4:$N$281,10,FALSE),"")=0,"",IFERROR(VLOOKUP(A67,'Physicochemical properties_othe'!$D$4:$N$281,10,FALSE),""))</f>
        <v/>
      </c>
      <c r="P67" t="str">
        <f>IFERROR(IF(VLOOKUP(A67,'Physicochemical properties_othe'!$D$4:$N$281,11,FALSE)=0,"",VLOOKUP(A67,'Physicochemical properties_othe'!$D$4:$N$281,11,FALSE)),"")</f>
        <v xml:space="preserve">https://pubchem.ncbi.nlm.nih.gov/compound/Heptanal </v>
      </c>
      <c r="T67" t="str">
        <f>IFERROR(IF(VLOOKUP(A67,'Rate constant_O3_UV254_others'!$B$2:$M$282,7,FALSE)=0,"",VLOOKUP(A67,'Rate constant_O3_UV254_others'!$B$2:$M$282,7,FALSE)),"")</f>
        <v/>
      </c>
      <c r="V67" t="str">
        <f>IFERROR(IF(VLOOKUP(A67,'Rate constant_O3_UV254_others'!$B$2:$M$282,9,FALSE)=0,"",VLOOKUP(A67,'Rate constant_O3_UV254_others'!$B$2:$M$282,9,FALSE)),"")</f>
        <v/>
      </c>
      <c r="W67" t="str">
        <f>IFERROR(IF(VLOOKUP(A67,'Rate constant_O3_UV254_others'!$B$2:$M$282,10,FALSE)=0,"",VLOOKUP(A67,'Rate constant_O3_UV254_others'!$B$2:$M$282,10,FALSE)),"")</f>
        <v/>
      </c>
      <c r="X67" t="str">
        <f>IFERROR(IF(VLOOKUP(A67,'Rate constant_O3_UV254_others'!$B$2:$M$282,11,FALSE)=0,"",VLOOKUP(A67,'Rate constant_O3_UV254_others'!$B$2:$M$282,11,FALSE)),"")</f>
        <v/>
      </c>
      <c r="Y67" t="str">
        <f>IFERROR(IF(VLOOKUP(A67,'Rate constant_O3_UV254_others'!$B$2:$M$282,12,FALSE)=0,"",VLOOKUP(A67,'Rate constant_O3_UV254_others'!$B$2:$M$282,12,FALSE)),"")</f>
        <v/>
      </c>
      <c r="Z67" t="str">
        <f>IFERROR(IF(VLOOKUP(A67,'Rate constant_·OH_otherlit'!$B$2:$K$271,2,FALSE)=0,"",VLOOKUP(A67,'Rate constant_·OH_otherlit'!$B$2:$K$271,2,FALSE)),"")</f>
        <v/>
      </c>
      <c r="AA67" t="str">
        <f>IFERROR(IF(VLOOKUP(A67,'Rate constant_·OH_otherlit'!$B$2:$K$271,3,FALSE)=0,"",VLOOKUP(A67,'Rate constant_·OH_otherlit'!$B$2:$K$271,3,FALSE)),"")</f>
        <v/>
      </c>
      <c r="AB67" t="str">
        <f>IFERROR(IF(VLOOKUP(A67,'Rate constant_·OH_otherlit'!$B$2:$K$271,10,FALSE)=0,"",VLOOKUP(A67,'Rate constant_·OH_otherlit'!$B$2:$K$271,10,FALSE)),"")</f>
        <v/>
      </c>
      <c r="AC67" t="str">
        <f>IFERROR(IF(VLOOKUP(A67,'Rate constant_O3_UV254_others'!$B$2:$AA$282,23,FALSE)=0,"",VLOOKUP(A67,'Rate constant_O3_UV254_others'!$B$2:$AA$282,23,FALSE)),"")</f>
        <v/>
      </c>
      <c r="AE67" t="str">
        <f>IFERROR(IF(VLOOKUP(A67,'Rate constant_O3_UV254_others'!$B$2:$AA$282,25,FALSE)=0,"",VLOOKUP(A67,'Rate constant_O3_UV254_others'!$B$2:$AA$282,25,FALSE)),"")</f>
        <v/>
      </c>
      <c r="AG67" t="str">
        <f>IFERROR(IF(VLOOKUP(A67,'Rate constant_O3_UV254_others'!$B$2:$AA$282,26,FALSE)=0,"",VLOOKUP(A67,'Rate constant_O3_UV254_others'!$B$2:$AA$282,26,FALSE)),"")</f>
        <v/>
      </c>
    </row>
    <row r="68" spans="1:33">
      <c r="A68" t="s">
        <v>243</v>
      </c>
      <c r="B68" t="s">
        <v>243</v>
      </c>
      <c r="C68">
        <v>67</v>
      </c>
      <c r="F68" t="s">
        <v>149</v>
      </c>
      <c r="G68" t="s">
        <v>244</v>
      </c>
      <c r="H68" t="str">
        <f>IFERROR(VLOOKUP(A68,'Physicochemical properties_othe'!$D$4:$N$281,3,FALSE),"")</f>
        <v>C7H5Cl3O</v>
      </c>
      <c r="I68" t="str">
        <f>IFERROR(VLOOKUP(A68,'Physicochemical properties_othe'!$D$4:$N$281,2,FALSE),"")</f>
        <v>87-40-1</v>
      </c>
      <c r="J68">
        <f>IFERROR(VLOOKUP(A68,'Physicochemical properties_othe'!$D$4:$N$281,4,FALSE),"")</f>
        <v>211.5</v>
      </c>
      <c r="K68">
        <f>IFERROR(IF(VLOOKUP(A68,'Physicochemical properties_othe'!$D$4:$N$281,5,FALSE)=0,"",VLOOKUP(A68,'Physicochemical properties_othe'!$D$4:$N$281,5,FALSE)),"")</f>
        <v>4.1100000000000003</v>
      </c>
      <c r="L68" t="str">
        <f>IF(IFERROR(VLOOKUP(A68,'Physicochemical properties_othe'!$D$4:$N$281,6,FALSE),"")=0,"",IFERROR(VLOOKUP(A68,'Physicochemical properties_othe'!$D$4:$N$281,6,FALSE),""))</f>
        <v>0.01 (20°C)</v>
      </c>
      <c r="M68" t="str">
        <f>IF(IFERROR(VLOOKUP(A68,'Physicochemical properties_othe'!$D$4:$N$281,10,FALSE),"")=0,"",IFERROR(VLOOKUP(A68,'Physicochemical properties_othe'!$D$4:$N$281,10,FALSE),""))</f>
        <v/>
      </c>
      <c r="P68" t="str">
        <f>IFERROR(IF(VLOOKUP(A68,'Physicochemical properties_othe'!$D$4:$N$281,11,FALSE)=0,"",VLOOKUP(A68,'Physicochemical properties_othe'!$D$4:$N$281,11,FALSE)),"")</f>
        <v>https://pubchem.ncbi.nlm.nih.gov/compound/6884</v>
      </c>
      <c r="T68" t="str">
        <f>IFERROR(IF(VLOOKUP(A68,'Rate constant_O3_UV254_others'!$B$2:$M$282,7,FALSE)=0,"",VLOOKUP(A68,'Rate constant_O3_UV254_others'!$B$2:$M$282,7,FALSE)),"")</f>
        <v/>
      </c>
      <c r="V68" t="str">
        <f>IFERROR(IF(VLOOKUP(A68,'Rate constant_O3_UV254_others'!$B$2:$M$282,9,FALSE)=0,"",VLOOKUP(A68,'Rate constant_O3_UV254_others'!$B$2:$M$282,9,FALSE)),"")</f>
        <v/>
      </c>
      <c r="W68" t="str">
        <f>IFERROR(IF(VLOOKUP(A68,'Rate constant_O3_UV254_others'!$B$2:$M$282,10,FALSE)=0,"",VLOOKUP(A68,'Rate constant_O3_UV254_others'!$B$2:$M$282,10,FALSE)),"")</f>
        <v/>
      </c>
      <c r="X68" t="str">
        <f>IFERROR(IF(VLOOKUP(A68,'Rate constant_O3_UV254_others'!$B$2:$M$282,11,FALSE)=0,"",VLOOKUP(A68,'Rate constant_O3_UV254_others'!$B$2:$M$282,11,FALSE)),"")</f>
        <v/>
      </c>
      <c r="Y68" t="str">
        <f>IFERROR(IF(VLOOKUP(A68,'Rate constant_O3_UV254_others'!$B$2:$M$282,12,FALSE)=0,"",VLOOKUP(A68,'Rate constant_O3_UV254_others'!$B$2:$M$282,12,FALSE)),"")</f>
        <v/>
      </c>
      <c r="Z68" t="str">
        <f>IFERROR(IF(VLOOKUP(A68,'Rate constant_·OH_otherlit'!$B$2:$K$271,2,FALSE)=0,"",VLOOKUP(A68,'Rate constant_·OH_otherlit'!$B$2:$K$271,2,FALSE)),"")</f>
        <v/>
      </c>
      <c r="AA68" t="str">
        <f>IFERROR(IF(VLOOKUP(A68,'Rate constant_·OH_otherlit'!$B$2:$K$271,3,FALSE)=0,"",VLOOKUP(A68,'Rate constant_·OH_otherlit'!$B$2:$K$271,3,FALSE)),"")</f>
        <v/>
      </c>
      <c r="AB68" t="str">
        <f>IFERROR(IF(VLOOKUP(A68,'Rate constant_·OH_otherlit'!$B$2:$K$271,10,FALSE)=0,"",VLOOKUP(A68,'Rate constant_·OH_otherlit'!$B$2:$K$271,10,FALSE)),"")</f>
        <v/>
      </c>
      <c r="AC68">
        <f>IFERROR(IF(VLOOKUP(A68,'Rate constant_O3_UV254_others'!$B$2:$AA$282,23,FALSE)=0,"",VLOOKUP(A68,'Rate constant_O3_UV254_others'!$B$2:$AA$282,23,FALSE)),"")</f>
        <v>73.14</v>
      </c>
      <c r="AE68">
        <f>IFERROR(IF(VLOOKUP(A68,'Rate constant_O3_UV254_others'!$B$2:$AA$282,25,FALSE)=0,"",VLOOKUP(A68,'Rate constant_O3_UV254_others'!$B$2:$AA$282,25,FALSE)),"")</f>
        <v>1.55E-6</v>
      </c>
      <c r="AG68" t="str">
        <f>IFERROR(IF(VLOOKUP(A68,'Rate constant_O3_UV254_others'!$B$2:$AA$282,26,FALSE)=0,"",VLOOKUP(A68,'Rate constant_O3_UV254_others'!$B$2:$AA$282,26,FALSE)),"")</f>
        <v>Luo, C., Jiang, J., Ma, J., Pang, S., Liu, Y., Song, Y., … Wu, D. (2016). Oxidation of the odorous compound 2,4,6-trichloroanisole by UV activated persulfate: Kinetics, products, and pathways. Water Research, 96, 12–21.</v>
      </c>
    </row>
    <row r="69" spans="1:33">
      <c r="A69" t="s">
        <v>245</v>
      </c>
      <c r="B69" t="s">
        <v>245</v>
      </c>
      <c r="C69">
        <v>68</v>
      </c>
      <c r="F69" t="s">
        <v>149</v>
      </c>
      <c r="G69" t="s">
        <v>246</v>
      </c>
      <c r="H69" t="str">
        <f>IFERROR(VLOOKUP(A69,'Physicochemical properties_othe'!$D$4:$N$281,3,FALSE),"")</f>
        <v>C3H6O</v>
      </c>
      <c r="I69" t="str">
        <f>IFERROR(VLOOKUP(A69,'Physicochemical properties_othe'!$D$4:$N$281,2,FALSE),"")</f>
        <v>123-38-6</v>
      </c>
      <c r="J69">
        <f>IFERROR(VLOOKUP(A69,'Physicochemical properties_othe'!$D$4:$N$281,4,FALSE),"")</f>
        <v>58.08</v>
      </c>
      <c r="K69">
        <f>IFERROR(IF(VLOOKUP(A69,'Physicochemical properties_othe'!$D$4:$N$281,5,FALSE)=0,"",VLOOKUP(A69,'Physicochemical properties_othe'!$D$4:$N$281,5,FALSE)),"")</f>
        <v>0.59</v>
      </c>
      <c r="L69" t="str">
        <f>IF(IFERROR(VLOOKUP(A69,'Physicochemical properties_othe'!$D$4:$N$281,6,FALSE),"")=0,"",IFERROR(VLOOKUP(A69,'Physicochemical properties_othe'!$D$4:$N$281,6,FALSE),""))</f>
        <v>306</v>
      </c>
      <c r="M69" t="str">
        <f>IF(IFERROR(VLOOKUP(A69,'Physicochemical properties_othe'!$D$4:$N$281,10,FALSE),"")=0,"",IFERROR(VLOOKUP(A69,'Physicochemical properties_othe'!$D$4:$N$281,10,FALSE),""))</f>
        <v/>
      </c>
      <c r="P69" t="str">
        <f>IFERROR(IF(VLOOKUP(A69,'Physicochemical properties_othe'!$D$4:$N$281,11,FALSE)=0,"",VLOOKUP(A69,'Physicochemical properties_othe'!$D$4:$N$281,11,FALSE)),"")</f>
        <v>https://pubchem.ncbi.nlm.nih.gov/compound/527#section=Vapor-Pressure</v>
      </c>
      <c r="T69" t="str">
        <f>IFERROR(IF(VLOOKUP(A69,'Rate constant_O3_UV254_others'!$B$2:$M$282,7,FALSE)=0,"",VLOOKUP(A69,'Rate constant_O3_UV254_others'!$B$2:$M$282,7,FALSE)),"")</f>
        <v/>
      </c>
      <c r="V69" t="str">
        <f>IFERROR(IF(VLOOKUP(A69,'Rate constant_O3_UV254_others'!$B$2:$M$282,9,FALSE)=0,"",VLOOKUP(A69,'Rate constant_O3_UV254_others'!$B$2:$M$282,9,FALSE)),"")</f>
        <v/>
      </c>
      <c r="W69" t="str">
        <f>IFERROR(IF(VLOOKUP(A69,'Rate constant_O3_UV254_others'!$B$2:$M$282,10,FALSE)=0,"",VLOOKUP(A69,'Rate constant_O3_UV254_others'!$B$2:$M$282,10,FALSE)),"")</f>
        <v/>
      </c>
      <c r="X69" t="str">
        <f>IFERROR(IF(VLOOKUP(A69,'Rate constant_O3_UV254_others'!$B$2:$M$282,11,FALSE)=0,"",VLOOKUP(A69,'Rate constant_O3_UV254_others'!$B$2:$M$282,11,FALSE)),"")</f>
        <v/>
      </c>
      <c r="Y69" t="str">
        <f>IFERROR(IF(VLOOKUP(A69,'Rate constant_O3_UV254_others'!$B$2:$M$282,12,FALSE)=0,"",VLOOKUP(A69,'Rate constant_O3_UV254_others'!$B$2:$M$282,12,FALSE)),"")</f>
        <v/>
      </c>
      <c r="Z69" t="str">
        <f>IFERROR(IF(VLOOKUP(A69,'Rate constant_·OH_otherlit'!$B$2:$K$271,2,FALSE)=0,"",VLOOKUP(A69,'Rate constant_·OH_otherlit'!$B$2:$K$271,2,FALSE)),"")</f>
        <v/>
      </c>
      <c r="AA69" t="str">
        <f>IFERROR(IF(VLOOKUP(A69,'Rate constant_·OH_otherlit'!$B$2:$K$271,3,FALSE)=0,"",VLOOKUP(A69,'Rate constant_·OH_otherlit'!$B$2:$K$271,3,FALSE)),"")</f>
        <v/>
      </c>
      <c r="AB69" t="str">
        <f>IFERROR(IF(VLOOKUP(A69,'Rate constant_·OH_otherlit'!$B$2:$K$271,10,FALSE)=0,"",VLOOKUP(A69,'Rate constant_·OH_otherlit'!$B$2:$K$271,10,FALSE)),"")</f>
        <v/>
      </c>
      <c r="AC69" t="str">
        <f>IFERROR(IF(VLOOKUP(A69,'Rate constant_O3_UV254_others'!$B$2:$AA$282,23,FALSE)=0,"",VLOOKUP(A69,'Rate constant_O3_UV254_others'!$B$2:$AA$282,23,FALSE)),"")</f>
        <v/>
      </c>
      <c r="AE69" t="str">
        <f>IFERROR(IF(VLOOKUP(A69,'Rate constant_O3_UV254_others'!$B$2:$AA$282,25,FALSE)=0,"",VLOOKUP(A69,'Rate constant_O3_UV254_others'!$B$2:$AA$282,25,FALSE)),"")</f>
        <v/>
      </c>
      <c r="AG69" t="str">
        <f>IFERROR(IF(VLOOKUP(A69,'Rate constant_O3_UV254_others'!$B$2:$AA$282,26,FALSE)=0,"",VLOOKUP(A69,'Rate constant_O3_UV254_others'!$B$2:$AA$282,26,FALSE)),"")</f>
        <v/>
      </c>
    </row>
    <row r="70" spans="1:33">
      <c r="A70" t="s">
        <v>247</v>
      </c>
      <c r="B70" t="s">
        <v>247</v>
      </c>
      <c r="C70">
        <v>69</v>
      </c>
      <c r="F70" t="s">
        <v>149</v>
      </c>
      <c r="G70" t="s">
        <v>248</v>
      </c>
      <c r="H70" t="str">
        <f>IFERROR(VLOOKUP(A70,'Physicochemical properties_othe'!$D$4:$N$281,3,FALSE),"")</f>
        <v>C12H24O</v>
      </c>
      <c r="I70" t="str">
        <f>IFERROR(VLOOKUP(A70,'Physicochemical properties_othe'!$D$4:$N$281,2,FALSE),"")</f>
        <v>112-54-9</v>
      </c>
      <c r="J70">
        <f>IFERROR(VLOOKUP(A70,'Physicochemical properties_othe'!$D$4:$N$281,4,FALSE),"")</f>
        <v>184.32</v>
      </c>
      <c r="K70" t="str">
        <f>IFERROR(IF(VLOOKUP(A70,'Physicochemical properties_othe'!$D$4:$N$281,5,FALSE)=0,"",VLOOKUP(A70,'Physicochemical properties_othe'!$D$4:$N$281,5,FALSE)),"")</f>
        <v/>
      </c>
      <c r="L70" t="str">
        <f>IF(IFERROR(VLOOKUP(A70,'Physicochemical properties_othe'!$D$4:$N$281,6,FALSE),"")=0,"",IFERROR(VLOOKUP(A70,'Physicochemical properties_othe'!$D$4:$N$281,6,FALSE),""))</f>
        <v/>
      </c>
      <c r="M70" t="str">
        <f>IF(IFERROR(VLOOKUP(A70,'Physicochemical properties_othe'!$D$4:$N$281,10,FALSE),"")=0,"",IFERROR(VLOOKUP(A70,'Physicochemical properties_othe'!$D$4:$N$281,10,FALSE),""))</f>
        <v/>
      </c>
      <c r="P70" t="str">
        <f>IFERROR(IF(VLOOKUP(A70,'Physicochemical properties_othe'!$D$4:$N$281,11,FALSE)=0,"",VLOOKUP(A70,'Physicochemical properties_othe'!$D$4:$N$281,11,FALSE)),"")</f>
        <v>https://en.wikipedia.org/wiki/Dodecanal</v>
      </c>
      <c r="T70" t="str">
        <f>IFERROR(IF(VLOOKUP(A70,'Rate constant_O3_UV254_others'!$B$2:$M$282,7,FALSE)=0,"",VLOOKUP(A70,'Rate constant_O3_UV254_others'!$B$2:$M$282,7,FALSE)),"")</f>
        <v/>
      </c>
      <c r="V70" t="str">
        <f>IFERROR(IF(VLOOKUP(A70,'Rate constant_O3_UV254_others'!$B$2:$M$282,9,FALSE)=0,"",VLOOKUP(A70,'Rate constant_O3_UV254_others'!$B$2:$M$282,9,FALSE)),"")</f>
        <v/>
      </c>
      <c r="W70" t="str">
        <f>IFERROR(IF(VLOOKUP(A70,'Rate constant_O3_UV254_others'!$B$2:$M$282,10,FALSE)=0,"",VLOOKUP(A70,'Rate constant_O3_UV254_others'!$B$2:$M$282,10,FALSE)),"")</f>
        <v/>
      </c>
      <c r="X70" t="str">
        <f>IFERROR(IF(VLOOKUP(A70,'Rate constant_O3_UV254_others'!$B$2:$M$282,11,FALSE)=0,"",VLOOKUP(A70,'Rate constant_O3_UV254_others'!$B$2:$M$282,11,FALSE)),"")</f>
        <v/>
      </c>
      <c r="Y70" t="str">
        <f>IFERROR(IF(VLOOKUP(A70,'Rate constant_O3_UV254_others'!$B$2:$M$282,12,FALSE)=0,"",VLOOKUP(A70,'Rate constant_O3_UV254_others'!$B$2:$M$282,12,FALSE)),"")</f>
        <v/>
      </c>
      <c r="Z70" t="str">
        <f>IFERROR(IF(VLOOKUP(A70,'Rate constant_·OH_otherlit'!$B$2:$K$271,2,FALSE)=0,"",VLOOKUP(A70,'Rate constant_·OH_otherlit'!$B$2:$K$271,2,FALSE)),"")</f>
        <v/>
      </c>
      <c r="AA70" t="str">
        <f>IFERROR(IF(VLOOKUP(A70,'Rate constant_·OH_otherlit'!$B$2:$K$271,3,FALSE)=0,"",VLOOKUP(A70,'Rate constant_·OH_otherlit'!$B$2:$K$271,3,FALSE)),"")</f>
        <v/>
      </c>
      <c r="AB70" t="str">
        <f>IFERROR(IF(VLOOKUP(A70,'Rate constant_·OH_otherlit'!$B$2:$K$271,10,FALSE)=0,"",VLOOKUP(A70,'Rate constant_·OH_otherlit'!$B$2:$K$271,10,FALSE)),"")</f>
        <v/>
      </c>
      <c r="AC70" t="str">
        <f>IFERROR(IF(VLOOKUP(A70,'Rate constant_O3_UV254_others'!$B$2:$AA$282,23,FALSE)=0,"",VLOOKUP(A70,'Rate constant_O3_UV254_others'!$B$2:$AA$282,23,FALSE)),"")</f>
        <v/>
      </c>
      <c r="AE70" t="str">
        <f>IFERROR(IF(VLOOKUP(A70,'Rate constant_O3_UV254_others'!$B$2:$AA$282,25,FALSE)=0,"",VLOOKUP(A70,'Rate constant_O3_UV254_others'!$B$2:$AA$282,25,FALSE)),"")</f>
        <v/>
      </c>
      <c r="AG70" t="str">
        <f>IFERROR(IF(VLOOKUP(A70,'Rate constant_O3_UV254_others'!$B$2:$AA$282,26,FALSE)=0,"",VLOOKUP(A70,'Rate constant_O3_UV254_others'!$B$2:$AA$282,26,FALSE)),"")</f>
        <v/>
      </c>
    </row>
    <row r="71" spans="1:33">
      <c r="A71" t="s">
        <v>249</v>
      </c>
      <c r="B71" t="s">
        <v>249</v>
      </c>
      <c r="C71">
        <v>70</v>
      </c>
      <c r="F71" t="s">
        <v>149</v>
      </c>
      <c r="G71" t="s">
        <v>250</v>
      </c>
      <c r="H71" t="str">
        <f>IFERROR(VLOOKUP(A71,'Physicochemical properties_othe'!$D$4:$N$281,3,FALSE),"")</f>
        <v>C2H4O</v>
      </c>
      <c r="I71" t="str">
        <f>IFERROR(VLOOKUP(A71,'Physicochemical properties_othe'!$D$4:$N$281,2,FALSE),"")</f>
        <v>75-07-0</v>
      </c>
      <c r="J71">
        <f>IFERROR(VLOOKUP(A71,'Physicochemical properties_othe'!$D$4:$N$281,4,FALSE),"")</f>
        <v>44.05</v>
      </c>
      <c r="K71">
        <f>IFERROR(IF(VLOOKUP(A71,'Physicochemical properties_othe'!$D$4:$N$281,5,FALSE)=0,"",VLOOKUP(A71,'Physicochemical properties_othe'!$D$4:$N$281,5,FALSE)),"")</f>
        <v>-0.34</v>
      </c>
      <c r="L71" t="str">
        <f>IF(IFERROR(VLOOKUP(A71,'Physicochemical properties_othe'!$D$4:$N$281,6,FALSE),"")=0,"",IFERROR(VLOOKUP(A71,'Physicochemical properties_othe'!$D$4:$N$281,6,FALSE),""))</f>
        <v>1000</v>
      </c>
      <c r="M71">
        <f>IF(IFERROR(VLOOKUP(A71,'Physicochemical properties_othe'!$D$4:$N$281,10,FALSE),"")=0,"",IFERROR(VLOOKUP(A71,'Physicochemical properties_othe'!$D$4:$N$281,10,FALSE),""))</f>
        <v>13.57</v>
      </c>
      <c r="P71" t="str">
        <f>IFERROR(IF(VLOOKUP(A71,'Physicochemical properties_othe'!$D$4:$N$281,11,FALSE)=0,"",VLOOKUP(A71,'Physicochemical properties_othe'!$D$4:$N$281,11,FALSE)),"")</f>
        <v>https://pubchem.ncbi.nlm.nih.gov/compound/177#section=Octanol-Water-Partition-Coefficient</v>
      </c>
      <c r="T71" t="str">
        <f>IFERROR(IF(VLOOKUP(A71,'Rate constant_O3_UV254_others'!$B$2:$M$282,7,FALSE)=0,"",VLOOKUP(A71,'Rate constant_O3_UV254_others'!$B$2:$M$282,7,FALSE)),"")</f>
        <v/>
      </c>
      <c r="V71" t="str">
        <f>IFERROR(IF(VLOOKUP(A71,'Rate constant_O3_UV254_others'!$B$2:$M$282,9,FALSE)=0,"",VLOOKUP(A71,'Rate constant_O3_UV254_others'!$B$2:$M$282,9,FALSE)),"")</f>
        <v/>
      </c>
      <c r="W71" t="str">
        <f>IFERROR(IF(VLOOKUP(A71,'Rate constant_O3_UV254_others'!$B$2:$M$282,10,FALSE)=0,"",VLOOKUP(A71,'Rate constant_O3_UV254_others'!$B$2:$M$282,10,FALSE)),"")</f>
        <v/>
      </c>
      <c r="X71" t="str">
        <f>IFERROR(IF(VLOOKUP(A71,'Rate constant_O3_UV254_others'!$B$2:$M$282,11,FALSE)=0,"",VLOOKUP(A71,'Rate constant_O3_UV254_others'!$B$2:$M$282,11,FALSE)),"")</f>
        <v/>
      </c>
      <c r="Y71" t="str">
        <f>IFERROR(IF(VLOOKUP(A71,'Rate constant_O3_UV254_others'!$B$2:$M$282,12,FALSE)=0,"",VLOOKUP(A71,'Rate constant_O3_UV254_others'!$B$2:$M$282,12,FALSE)),"")</f>
        <v/>
      </c>
      <c r="Z71">
        <f>IFERROR(IF(VLOOKUP(A71,'Rate constant_·OH_otherlit'!$B$2:$K$271,2,FALSE)=0,"",VLOOKUP(A71,'Rate constant_·OH_otherlit'!$B$2:$K$271,2,FALSE)),"")</f>
        <v>3600000000</v>
      </c>
      <c r="AA71" t="str">
        <f>IFERROR(IF(VLOOKUP(A71,'Rate constant_·OH_otherlit'!$B$2:$K$271,3,FALSE)=0,"",VLOOKUP(A71,'Rate constant_·OH_otherlit'!$B$2:$K$271,3,FALSE)),"")</f>
        <v/>
      </c>
      <c r="AB71" t="str">
        <f>IFERROR(IF(VLOOKUP(A71,'Rate constant_·OH_otherlit'!$B$2:$K$271,10,FALSE)=0,"",VLOOKUP(A71,'Rate constant_·OH_otherlit'!$B$2:$K$271,10,FALSE)),"")</f>
        <v>Schuchmann, M. N., &amp; Von Sonntag, C. (1988). The rapid hydration of the acetyl radical. A pulse radiolysis study of acetaldehyde in aqueous solution. Journal of the American Chemical Society, 110(17), 5698-5701.</v>
      </c>
      <c r="AC71" t="str">
        <f>IFERROR(IF(VLOOKUP(A71,'Rate constant_O3_UV254_others'!$B$2:$AA$282,23,FALSE)=0,"",VLOOKUP(A71,'Rate constant_O3_UV254_others'!$B$2:$AA$282,23,FALSE)),"")</f>
        <v/>
      </c>
      <c r="AE71" t="str">
        <f>IFERROR(IF(VLOOKUP(A71,'Rate constant_O3_UV254_others'!$B$2:$AA$282,25,FALSE)=0,"",VLOOKUP(A71,'Rate constant_O3_UV254_others'!$B$2:$AA$282,25,FALSE)),"")</f>
        <v/>
      </c>
      <c r="AG71" t="str">
        <f>IFERROR(IF(VLOOKUP(A71,'Rate constant_O3_UV254_others'!$B$2:$AA$282,26,FALSE)=0,"",VLOOKUP(A71,'Rate constant_O3_UV254_others'!$B$2:$AA$282,26,FALSE)),"")</f>
        <v/>
      </c>
    </row>
    <row r="72" spans="1:33">
      <c r="A72" t="s">
        <v>251</v>
      </c>
      <c r="B72" t="s">
        <v>251</v>
      </c>
      <c r="C72">
        <v>71</v>
      </c>
      <c r="F72" t="s">
        <v>149</v>
      </c>
      <c r="G72" t="s">
        <v>252</v>
      </c>
      <c r="H72" t="str">
        <f>IFERROR(VLOOKUP(A72,'Physicochemical properties_othe'!$D$4:$N$281,3,FALSE),"")</f>
        <v>C10H16O</v>
      </c>
      <c r="I72" t="str">
        <f>IFERROR(VLOOKUP(A72,'Physicochemical properties_othe'!$D$4:$N$281,2,FALSE),"")</f>
        <v>432-25-7</v>
      </c>
      <c r="J72">
        <f>IFERROR(VLOOKUP(A72,'Physicochemical properties_othe'!$D$4:$N$281,4,FALSE),"")</f>
        <v>152.22999999999999</v>
      </c>
      <c r="K72">
        <f>IFERROR(IF(VLOOKUP(A72,'Physicochemical properties_othe'!$D$4:$N$281,5,FALSE)=0,"",VLOOKUP(A72,'Physicochemical properties_othe'!$D$4:$N$281,5,FALSE)),"")</f>
        <v>3.44</v>
      </c>
      <c r="L72" t="str">
        <f>IF(IFERROR(VLOOKUP(A72,'Physicochemical properties_othe'!$D$4:$N$281,6,FALSE),"")=0,"",IFERROR(VLOOKUP(A72,'Physicochemical properties_othe'!$D$4:$N$281,6,FALSE),""))</f>
        <v>0.086</v>
      </c>
      <c r="M72" t="str">
        <f>IF(IFERROR(VLOOKUP(A72,'Physicochemical properties_othe'!$D$4:$N$281,10,FALSE),"")=0,"",IFERROR(VLOOKUP(A72,'Physicochemical properties_othe'!$D$4:$N$281,10,FALSE),""))</f>
        <v/>
      </c>
      <c r="P72" t="str">
        <f>IFERROR(IF(VLOOKUP(A72,'Physicochemical properties_othe'!$D$4:$N$281,11,FALSE)=0,"",VLOOKUP(A72,'Physicochemical properties_othe'!$D$4:$N$281,11,FALSE)),"")</f>
        <v>http://www.chemspider.com/Chemical-Structure.9511.html?rid=5877fc34-cb55-4748-a88e-996ce6d3db63</v>
      </c>
      <c r="T72" t="str">
        <f>IFERROR(IF(VLOOKUP(A72,'Rate constant_O3_UV254_others'!$B$2:$M$282,7,FALSE)=0,"",VLOOKUP(A72,'Rate constant_O3_UV254_others'!$B$2:$M$282,7,FALSE)),"")</f>
        <v>3890(±140)</v>
      </c>
      <c r="V72" t="str">
        <f>IFERROR(IF(VLOOKUP(A72,'Rate constant_O3_UV254_others'!$B$2:$M$282,9,FALSE)=0,"",VLOOKUP(A72,'Rate constant_O3_UV254_others'!$B$2:$M$282,9,FALSE)),"")</f>
        <v/>
      </c>
      <c r="W72" t="str">
        <f>IFERROR(IF(VLOOKUP(A72,'Rate constant_O3_UV254_others'!$B$2:$M$282,10,FALSE)=0,"",VLOOKUP(A72,'Rate constant_O3_UV254_others'!$B$2:$M$282,10,FALSE)),"")</f>
        <v/>
      </c>
      <c r="X72" t="str">
        <f>IFERROR(IF(VLOOKUP(A72,'Rate constant_O3_UV254_others'!$B$2:$M$282,11,FALSE)=0,"",VLOOKUP(A72,'Rate constant_O3_UV254_others'!$B$2:$M$282,11,FALSE)),"")</f>
        <v/>
      </c>
      <c r="Y72" t="str">
        <f>IFERROR(IF(VLOOKUP(A72,'Rate constant_O3_UV254_others'!$B$2:$M$282,12,FALSE)=0,"",VLOOKUP(A72,'Rate constant_O3_UV254_others'!$B$2:$M$282,12,FALSE)),"")</f>
        <v>Peter, A., &amp; Von Gunten, U. (2007). Oxidation kinetics of selected taste and odor compounds during ozonation of drinking water. Environmental Science &amp; Technology, 41(2), 626-631.</v>
      </c>
      <c r="Z72" t="str">
        <f>IFERROR(IF(VLOOKUP(A72,'Rate constant_·OH_otherlit'!$B$2:$K$271,2,FALSE)=0,"",VLOOKUP(A72,'Rate constant_·OH_otherlit'!$B$2:$K$271,2,FALSE)),"")</f>
        <v/>
      </c>
      <c r="AA72" t="str">
        <f>IFERROR(IF(VLOOKUP(A72,'Rate constant_·OH_otherlit'!$B$2:$K$271,3,FALSE)=0,"",VLOOKUP(A72,'Rate constant_·OH_otherlit'!$B$2:$K$271,3,FALSE)),"")</f>
        <v/>
      </c>
      <c r="AB72" t="str">
        <f>IFERROR(IF(VLOOKUP(A72,'Rate constant_·OH_otherlit'!$B$2:$K$271,10,FALSE)=0,"",VLOOKUP(A72,'Rate constant_·OH_otherlit'!$B$2:$K$271,10,FALSE)),"")</f>
        <v/>
      </c>
      <c r="AC72" t="str">
        <f>IFERROR(IF(VLOOKUP(A72,'Rate constant_O3_UV254_others'!$B$2:$AA$282,23,FALSE)=0,"",VLOOKUP(A72,'Rate constant_O3_UV254_others'!$B$2:$AA$282,23,FALSE)),"")</f>
        <v/>
      </c>
      <c r="AE72" t="str">
        <f>IFERROR(IF(VLOOKUP(A72,'Rate constant_O3_UV254_others'!$B$2:$AA$282,25,FALSE)=0,"",VLOOKUP(A72,'Rate constant_O3_UV254_others'!$B$2:$AA$282,25,FALSE)),"")</f>
        <v/>
      </c>
      <c r="AG72" t="str">
        <f>IFERROR(IF(VLOOKUP(A72,'Rate constant_O3_UV254_others'!$B$2:$AA$282,26,FALSE)=0,"",VLOOKUP(A72,'Rate constant_O3_UV254_others'!$B$2:$AA$282,26,FALSE)),"")</f>
        <v/>
      </c>
    </row>
    <row r="73" spans="1:33">
      <c r="A73" t="s">
        <v>253</v>
      </c>
      <c r="B73" t="s">
        <v>253</v>
      </c>
      <c r="C73">
        <v>72</v>
      </c>
      <c r="F73" t="s">
        <v>149</v>
      </c>
      <c r="G73" t="s">
        <v>254</v>
      </c>
      <c r="H73" t="str">
        <f>IFERROR(VLOOKUP(A73,'Physicochemical properties_othe'!$D$4:$N$281,3,FALSE),"")</f>
        <v>C19H32O3</v>
      </c>
      <c r="I73" t="str">
        <f>IFERROR(VLOOKUP(A73,'Physicochemical properties_othe'!$D$4:$N$281,2,FALSE),"")</f>
        <v>N/A</v>
      </c>
      <c r="J73" t="str">
        <f>IFERROR(VLOOKUP(A73,'Physicochemical properties_othe'!$D$4:$N$281,4,FALSE),"")</f>
        <v>314.41 </v>
      </c>
      <c r="K73" t="str">
        <f>IFERROR(IF(VLOOKUP(A73,'Physicochemical properties_othe'!$D$4:$N$281,5,FALSE)=0,"",VLOOKUP(A73,'Physicochemical properties_othe'!$D$4:$N$281,5,FALSE)),"")</f>
        <v/>
      </c>
      <c r="L73" t="str">
        <f>IF(IFERROR(VLOOKUP(A73,'Physicochemical properties_othe'!$D$4:$N$281,6,FALSE),"")=0,"",IFERROR(VLOOKUP(A73,'Physicochemical properties_othe'!$D$4:$N$281,6,FALSE),""))</f>
        <v/>
      </c>
      <c r="M73" t="str">
        <f>IF(IFERROR(VLOOKUP(A73,'Physicochemical properties_othe'!$D$4:$N$281,10,FALSE),"")=0,"",IFERROR(VLOOKUP(A73,'Physicochemical properties_othe'!$D$4:$N$281,10,FALSE),""))</f>
        <v/>
      </c>
      <c r="P73" t="str">
        <f>IFERROR(IF(VLOOKUP(A73,'Physicochemical properties_othe'!$D$4:$N$281,11,FALSE)=0,"",VLOOKUP(A73,'Physicochemical properties_othe'!$D$4:$N$281,11,FALSE)),"")</f>
        <v>https://pubchem.ncbi.nlm.nih.gov/compound/71751161#section=Chemical-and-Physical-Properties</v>
      </c>
      <c r="T73" t="str">
        <f>IFERROR(IF(VLOOKUP(A73,'Rate constant_O3_UV254_others'!$B$2:$M$282,7,FALSE)=0,"",VLOOKUP(A73,'Rate constant_O3_UV254_others'!$B$2:$M$282,7,FALSE)),"")</f>
        <v/>
      </c>
      <c r="V73" t="str">
        <f>IFERROR(IF(VLOOKUP(A73,'Rate constant_O3_UV254_others'!$B$2:$M$282,9,FALSE)=0,"",VLOOKUP(A73,'Rate constant_O3_UV254_others'!$B$2:$M$282,9,FALSE)),"")</f>
        <v/>
      </c>
      <c r="W73" t="str">
        <f>IFERROR(IF(VLOOKUP(A73,'Rate constant_O3_UV254_others'!$B$2:$M$282,10,FALSE)=0,"",VLOOKUP(A73,'Rate constant_O3_UV254_others'!$B$2:$M$282,10,FALSE)),"")</f>
        <v/>
      </c>
      <c r="X73" t="str">
        <f>IFERROR(IF(VLOOKUP(A73,'Rate constant_O3_UV254_others'!$B$2:$M$282,11,FALSE)=0,"",VLOOKUP(A73,'Rate constant_O3_UV254_others'!$B$2:$M$282,11,FALSE)),"")</f>
        <v/>
      </c>
      <c r="Y73" t="str">
        <f>IFERROR(IF(VLOOKUP(A73,'Rate constant_O3_UV254_others'!$B$2:$M$282,12,FALSE)=0,"",VLOOKUP(A73,'Rate constant_O3_UV254_others'!$B$2:$M$282,12,FALSE)),"")</f>
        <v/>
      </c>
      <c r="Z73" t="str">
        <f>IFERROR(IF(VLOOKUP(A73,'Rate constant_·OH_otherlit'!$B$2:$K$271,2,FALSE)=0,"",VLOOKUP(A73,'Rate constant_·OH_otherlit'!$B$2:$K$271,2,FALSE)),"")</f>
        <v/>
      </c>
      <c r="AA73" t="str">
        <f>IFERROR(IF(VLOOKUP(A73,'Rate constant_·OH_otherlit'!$B$2:$K$271,3,FALSE)=0,"",VLOOKUP(A73,'Rate constant_·OH_otherlit'!$B$2:$K$271,3,FALSE)),"")</f>
        <v/>
      </c>
      <c r="AB73" t="str">
        <f>IFERROR(IF(VLOOKUP(A73,'Rate constant_·OH_otherlit'!$B$2:$K$271,10,FALSE)=0,"",VLOOKUP(A73,'Rate constant_·OH_otherlit'!$B$2:$K$271,10,FALSE)),"")</f>
        <v/>
      </c>
      <c r="AC73" t="str">
        <f>IFERROR(IF(VLOOKUP(A73,'Rate constant_O3_UV254_others'!$B$2:$AA$282,23,FALSE)=0,"",VLOOKUP(A73,'Rate constant_O3_UV254_others'!$B$2:$AA$282,23,FALSE)),"")</f>
        <v/>
      </c>
      <c r="AE73" t="str">
        <f>IFERROR(IF(VLOOKUP(A73,'Rate constant_O3_UV254_others'!$B$2:$AA$282,25,FALSE)=0,"",VLOOKUP(A73,'Rate constant_O3_UV254_others'!$B$2:$AA$282,25,FALSE)),"")</f>
        <v/>
      </c>
      <c r="AG73" t="str">
        <f>IFERROR(IF(VLOOKUP(A73,'Rate constant_O3_UV254_others'!$B$2:$AA$282,26,FALSE)=0,"",VLOOKUP(A73,'Rate constant_O3_UV254_others'!$B$2:$AA$282,26,FALSE)),"")</f>
        <v/>
      </c>
    </row>
    <row r="74" spans="1:33">
      <c r="A74" t="s">
        <v>255</v>
      </c>
      <c r="B74" t="s">
        <v>255</v>
      </c>
      <c r="C74">
        <v>73</v>
      </c>
      <c r="F74" t="s">
        <v>149</v>
      </c>
      <c r="G74" t="s">
        <v>256</v>
      </c>
      <c r="H74" t="str">
        <f>IFERROR(VLOOKUP(A74,'Physicochemical properties_othe'!$D$4:$N$281,3,FALSE),"")</f>
        <v>C15H12Br4O2</v>
      </c>
      <c r="I74" t="str">
        <f>IFERROR(VLOOKUP(A74,'Physicochemical properties_othe'!$D$4:$N$281,2,FALSE),"")</f>
        <v>79-94-7</v>
      </c>
      <c r="J74">
        <f>IFERROR(VLOOKUP(A74,'Physicochemical properties_othe'!$D$4:$N$281,4,FALSE),"")</f>
        <v>543.9</v>
      </c>
      <c r="K74">
        <f>IFERROR(IF(VLOOKUP(A74,'Physicochemical properties_othe'!$D$4:$N$281,5,FALSE)=0,"",VLOOKUP(A74,'Physicochemical properties_othe'!$D$4:$N$281,5,FALSE)),"")</f>
        <v>4.75</v>
      </c>
      <c r="L74" t="str">
        <f>IF(IFERROR(VLOOKUP(A74,'Physicochemical properties_othe'!$D$4:$N$281,6,FALSE),"")=0,"",IFERROR(VLOOKUP(A74,'Physicochemical properties_othe'!$D$4:$N$281,6,FALSE),""))</f>
        <v>0.148 mg/L</v>
      </c>
      <c r="M74" t="str">
        <f>IF(IFERROR(VLOOKUP(A74,'Physicochemical properties_othe'!$D$4:$N$281,10,FALSE),"")=0,"",IFERROR(VLOOKUP(A74,'Physicochemical properties_othe'!$D$4:$N$281,10,FALSE),""))</f>
        <v/>
      </c>
      <c r="P74" t="str">
        <f>IFERROR(IF(VLOOKUP(A74,'Physicochemical properties_othe'!$D$4:$N$281,11,FALSE)=0,"",VLOOKUP(A74,'Physicochemical properties_othe'!$D$4:$N$281,11,FALSE)),"")</f>
        <v>https://pubchem.ncbi.nlm.nih.gov/compound/6618#section=Vapor-Pressure</v>
      </c>
      <c r="T74">
        <f>IFERROR(IF(VLOOKUP(A74,'Rate constant_O3_UV254_others'!$B$2:$M$282,7,FALSE)=0,"",VLOOKUP(A74,'Rate constant_O3_UV254_others'!$B$2:$M$282,7,FALSE)),"")</f>
        <v>6.1</v>
      </c>
      <c r="V74" t="str">
        <f>IFERROR(IF(VLOOKUP(A74,'Rate constant_O3_UV254_others'!$B$2:$M$282,9,FALSE)=0,"",VLOOKUP(A74,'Rate constant_O3_UV254_others'!$B$2:$M$282,9,FALSE)),"")</f>
        <v/>
      </c>
      <c r="W74" t="str">
        <f>IFERROR(IF(VLOOKUP(A74,'Rate constant_O3_UV254_others'!$B$2:$M$282,10,FALSE)=0,"",VLOOKUP(A74,'Rate constant_O3_UV254_others'!$B$2:$M$282,10,FALSE)),"")</f>
        <v/>
      </c>
      <c r="X74" t="str">
        <f>IFERROR(IF(VLOOKUP(A74,'Rate constant_O3_UV254_others'!$B$2:$M$282,11,FALSE)=0,"",VLOOKUP(A74,'Rate constant_O3_UV254_others'!$B$2:$M$282,11,FALSE)),"")</f>
        <v/>
      </c>
      <c r="Y74" t="str">
        <f>IFERROR(IF(VLOOKUP(A74,'Rate constant_O3_UV254_others'!$B$2:$M$282,12,FALSE)=0,"",VLOOKUP(A74,'Rate constant_O3_UV254_others'!$B$2:$M$282,12,FALSE)),"")</f>
        <v>Zhang, J., He, S. L., Hou, M. F., Wang, L. P., &amp; Tian, L. J. (2012). Kinetics of the ozonation of tetrabromobisphenol-A in wastewater. In Advanced Materials Research (Vol. 383, pp. 2945-2950). Trans Tech Publications.</v>
      </c>
      <c r="Z74" t="str">
        <f>IFERROR(IF(VLOOKUP(A74,'Rate constant_·OH_otherlit'!$B$2:$K$271,2,FALSE)=0,"",VLOOKUP(A74,'Rate constant_·OH_otherlit'!$B$2:$K$271,2,FALSE)),"")</f>
        <v/>
      </c>
      <c r="AA74" t="str">
        <f>IFERROR(IF(VLOOKUP(A74,'Rate constant_·OH_otherlit'!$B$2:$K$271,3,FALSE)=0,"",VLOOKUP(A74,'Rate constant_·OH_otherlit'!$B$2:$K$271,3,FALSE)),"")</f>
        <v/>
      </c>
      <c r="AB74" t="str">
        <f>IFERROR(IF(VLOOKUP(A74,'Rate constant_·OH_otherlit'!$B$2:$K$271,10,FALSE)=0,"",VLOOKUP(A74,'Rate constant_·OH_otherlit'!$B$2:$K$271,10,FALSE)),"")</f>
        <v/>
      </c>
      <c r="AC74">
        <f>IFERROR(IF(VLOOKUP(A74,'Rate constant_O3_UV254_others'!$B$2:$AA$282,23,FALSE)=0,"",VLOOKUP(A74,'Rate constant_O3_UV254_others'!$B$2:$AA$282,23,FALSE)),"")</f>
        <v>15000</v>
      </c>
      <c r="AE74" t="str">
        <f>IFERROR(IF(VLOOKUP(A74,'Rate constant_O3_UV254_others'!$B$2:$AA$282,25,FALSE)=0,"",VLOOKUP(A74,'Rate constant_O3_UV254_others'!$B$2:$AA$282,25,FALSE)),"")</f>
        <v/>
      </c>
      <c r="AG74" t="str">
        <f>IFERROR(IF(VLOOKUP(A74,'Rate constant_O3_UV254_others'!$B$2:$AA$282,26,FALSE)=0,"",VLOOKUP(A74,'Rate constant_O3_UV254_others'!$B$2:$AA$282,26,FALSE)),"")</f>
        <v/>
      </c>
    </row>
    <row r="75" spans="1:33">
      <c r="A75" t="s">
        <v>257</v>
      </c>
      <c r="B75" t="s">
        <v>257</v>
      </c>
      <c r="C75">
        <v>74</v>
      </c>
      <c r="F75" t="s">
        <v>149</v>
      </c>
      <c r="G75" t="s">
        <v>258</v>
      </c>
      <c r="H75" t="str">
        <f>IFERROR(VLOOKUP(A75,'Physicochemical properties_othe'!$D$4:$N$281,3,FALSE),"")</f>
        <v>C14H22O</v>
      </c>
      <c r="I75" t="str">
        <f>IFERROR(VLOOKUP(A75,'Physicochemical properties_othe'!$D$4:$N$281,2,FALSE),"")</f>
        <v>949-13-3</v>
      </c>
      <c r="J75">
        <f>IFERROR(VLOOKUP(A75,'Physicochemical properties_othe'!$D$4:$N$281,4,FALSE),"")</f>
        <v>206.32</v>
      </c>
      <c r="K75">
        <f>IFERROR(IF(VLOOKUP(A75,'Physicochemical properties_othe'!$D$4:$N$281,5,FALSE)=0,"",VLOOKUP(A75,'Physicochemical properties_othe'!$D$4:$N$281,5,FALSE)),"")</f>
        <v>5.5</v>
      </c>
      <c r="L75" t="str">
        <f>IF(IFERROR(VLOOKUP(A75,'Physicochemical properties_othe'!$D$4:$N$281,6,FALSE),"")=0,"",IFERROR(VLOOKUP(A75,'Physicochemical properties_othe'!$D$4:$N$281,6,FALSE),""))</f>
        <v>3.14 mg/L</v>
      </c>
      <c r="M75" t="str">
        <f>IF(IFERROR(VLOOKUP(A75,'Physicochemical properties_othe'!$D$4:$N$281,10,FALSE),"")=0,"",IFERROR(VLOOKUP(A75,'Physicochemical properties_othe'!$D$4:$N$281,10,FALSE),""))</f>
        <v/>
      </c>
      <c r="P75" t="str">
        <f>IFERROR(IF(VLOOKUP(A75,'Physicochemical properties_othe'!$D$4:$N$281,11,FALSE)=0,"",VLOOKUP(A75,'Physicochemical properties_othe'!$D$4:$N$281,11,FALSE)),"")</f>
        <v>http://www.chemspider.com/Chemical-Structure.13106.html?rid=2dccf2db-27e0-4fbb-afc2-462bb3d604e4</v>
      </c>
      <c r="T75" t="str">
        <f>IFERROR(IF(VLOOKUP(A75,'Rate constant_O3_UV254_others'!$B$2:$M$282,7,FALSE)=0,"",VLOOKUP(A75,'Rate constant_O3_UV254_others'!$B$2:$M$282,7,FALSE)),"")</f>
        <v>4.33(±0.18)E4</v>
      </c>
      <c r="V75" t="str">
        <f>IFERROR(IF(VLOOKUP(A75,'Rate constant_O3_UV254_others'!$B$2:$M$282,9,FALSE)=0,"",VLOOKUP(A75,'Rate constant_O3_UV254_others'!$B$2:$M$282,9,FALSE)),"")</f>
        <v/>
      </c>
      <c r="W75" t="str">
        <f>IFERROR(IF(VLOOKUP(A75,'Rate constant_O3_UV254_others'!$B$2:$M$282,10,FALSE)=0,"",VLOOKUP(A75,'Rate constant_O3_UV254_others'!$B$2:$M$282,10,FALSE)),"")</f>
        <v/>
      </c>
      <c r="X75" t="str">
        <f>IFERROR(IF(VLOOKUP(A75,'Rate constant_O3_UV254_others'!$B$2:$M$282,11,FALSE)=0,"",VLOOKUP(A75,'Rate constant_O3_UV254_others'!$B$2:$M$282,11,FALSE)),"")</f>
        <v/>
      </c>
      <c r="Y75" t="str">
        <f>IFERROR(IF(VLOOKUP(A75,'Rate constant_O3_UV254_others'!$B$2:$M$282,12,FALSE)=0,"",VLOOKUP(A75,'Rate constant_O3_UV254_others'!$B$2:$M$282,12,FALSE)),"")</f>
        <v>Ning, B., Graham, N. J., &amp; Zhang, Y. (2007). Degradation of octylphenol and nonylphenol by ozone–Part I: Direct reaction. Chemosphere, 68(6), 1163-1172.</v>
      </c>
      <c r="Z75" t="str">
        <f>IFERROR(IF(VLOOKUP(A75,'Rate constant_·OH_otherlit'!$B$2:$K$271,2,FALSE)=0,"",VLOOKUP(A75,'Rate constant_·OH_otherlit'!$B$2:$K$271,2,FALSE)),"")</f>
        <v/>
      </c>
      <c r="AA75" t="str">
        <f>IFERROR(IF(VLOOKUP(A75,'Rate constant_·OH_otherlit'!$B$2:$K$271,3,FALSE)=0,"",VLOOKUP(A75,'Rate constant_·OH_otherlit'!$B$2:$K$271,3,FALSE)),"")</f>
        <v/>
      </c>
      <c r="AB75" t="str">
        <f>IFERROR(IF(VLOOKUP(A75,'Rate constant_·OH_otherlit'!$B$2:$K$271,10,FALSE)=0,"",VLOOKUP(A75,'Rate constant_·OH_otherlit'!$B$2:$K$271,10,FALSE)),"")</f>
        <v/>
      </c>
      <c r="AC75">
        <f>IFERROR(IF(VLOOKUP(A75,'Rate constant_O3_UV254_others'!$B$2:$AA$282,23,FALSE)=0,"",VLOOKUP(A75,'Rate constant_O3_UV254_others'!$B$2:$AA$282,23,FALSE)),"")</f>
        <v>675</v>
      </c>
      <c r="AE75" s="160">
        <v>1.6E-2</v>
      </c>
      <c r="AF75">
        <v>7</v>
      </c>
      <c r="AG75" t="str">
        <f>IFERROR(IF(VLOOKUP(A75,'Rate constant_O3_UV254_others'!$B$2:$AA$282,26,FALSE)=0,"",VLOOKUP(A75,'Rate constant_O3_UV254_others'!$B$2:$AA$282,26,FALSE)),"")</f>
        <v>Błedzka, D., Gmurek, M., ..., &amp; Ledakowicz, S. (2010). Photodegradation and advanced oxidation of endocrine disruptors in aqueous solutions. Catalysis Today, 151(1–2), 125–130.</v>
      </c>
    </row>
    <row r="76" spans="1:33">
      <c r="A76" t="s">
        <v>259</v>
      </c>
      <c r="B76" t="s">
        <v>259</v>
      </c>
      <c r="C76">
        <v>75</v>
      </c>
      <c r="F76" t="s">
        <v>149</v>
      </c>
      <c r="G76" t="s">
        <v>260</v>
      </c>
      <c r="H76" t="str">
        <f>IFERROR(VLOOKUP(A76,'Physicochemical properties_othe'!$D$4:$N$281,3,FALSE),"")</f>
        <v>C6H4Cl2O</v>
      </c>
      <c r="I76" t="str">
        <f>IFERROR(VLOOKUP(A76,'Physicochemical properties_othe'!$D$4:$N$281,2,FALSE),"")</f>
        <v>120-83-2</v>
      </c>
      <c r="J76">
        <f>IFERROR(VLOOKUP(A76,'Physicochemical properties_othe'!$D$4:$N$281,4,FALSE),"")</f>
        <v>163</v>
      </c>
      <c r="K76">
        <f>IFERROR(IF(VLOOKUP(A76,'Physicochemical properties_othe'!$D$4:$N$281,5,FALSE)=0,"",VLOOKUP(A76,'Physicochemical properties_othe'!$D$4:$N$281,5,FALSE)),"")</f>
        <v>3.06</v>
      </c>
      <c r="L76" t="str">
        <f>IF(IFERROR(VLOOKUP(A76,'Physicochemical properties_othe'!$D$4:$N$281,6,FALSE),"")=0,"",IFERROR(VLOOKUP(A76,'Physicochemical properties_othe'!$D$4:$N$281,6,FALSE),""))</f>
        <v>4.5 (20°C)</v>
      </c>
      <c r="M76">
        <f>IF(IFERROR(VLOOKUP(A76,'Physicochemical properties_othe'!$D$4:$N$281,10,FALSE),"")=0,"",IFERROR(VLOOKUP(A76,'Physicochemical properties_othe'!$D$4:$N$281,10,FALSE),""))</f>
        <v>7.89</v>
      </c>
      <c r="P76" t="str">
        <f>IFERROR(IF(VLOOKUP(A76,'Physicochemical properties_othe'!$D$4:$N$281,11,FALSE)=0,"",VLOOKUP(A76,'Physicochemical properties_othe'!$D$4:$N$281,11,FALSE)),"")</f>
        <v>https://pubchem.ncbi.nlm.nih.gov/compound/8449#section=Octanol-Water-Partition-Coefficient</v>
      </c>
      <c r="T76">
        <f>IFERROR(IF(VLOOKUP(A76,'Rate constant_O3_UV254_others'!$B$2:$M$282,7,FALSE)=0,"",VLOOKUP(A76,'Rate constant_O3_UV254_others'!$B$2:$M$282,7,FALSE)),"")</f>
        <v>4618</v>
      </c>
      <c r="V76" t="str">
        <f>IFERROR(IF(VLOOKUP(A76,'Rate constant_O3_UV254_others'!$B$2:$M$282,9,FALSE)=0,"",VLOOKUP(A76,'Rate constant_O3_UV254_others'!$B$2:$M$282,9,FALSE)),"")</f>
        <v/>
      </c>
      <c r="W76" t="str">
        <f>IFERROR(IF(VLOOKUP(A76,'Rate constant_O3_UV254_others'!$B$2:$M$282,10,FALSE)=0,"",VLOOKUP(A76,'Rate constant_O3_UV254_others'!$B$2:$M$282,10,FALSE)),"")</f>
        <v/>
      </c>
      <c r="X76" t="str">
        <f>IFERROR(IF(VLOOKUP(A76,'Rate constant_O3_UV254_others'!$B$2:$M$282,11,FALSE)=0,"",VLOOKUP(A76,'Rate constant_O3_UV254_others'!$B$2:$M$282,11,FALSE)),"")</f>
        <v/>
      </c>
      <c r="Y76" t="str">
        <f>IFERROR(IF(VLOOKUP(A76,'Rate constant_O3_UV254_others'!$B$2:$M$282,12,FALSE)=0,"",VLOOKUP(A76,'Rate constant_O3_UV254_others'!$B$2:$M$282,12,FALSE)),"")</f>
        <v>Benitez, F. J., Beltrán-Heredia, J., Acero, J. L., &amp; Rubio, F. J. (2000). Rate constants for the reactions of ozone with chlorophenols in aqueous solutions. Journal of hazardous materials, 79(3), 271-285.</v>
      </c>
      <c r="Z76" t="str">
        <f>IFERROR(IF(VLOOKUP(A76,'Rate constant_·OH_otherlit'!$B$2:$K$271,2,FALSE)=0,"",VLOOKUP(A76,'Rate constant_·OH_otherlit'!$B$2:$K$271,2,FALSE)),"")</f>
        <v>2.65-3.8E10</v>
      </c>
      <c r="AA76" t="str">
        <f>IFERROR(IF(VLOOKUP(A76,'Rate constant_·OH_otherlit'!$B$2:$K$271,3,FALSE)=0,"",VLOOKUP(A76,'Rate constant_·OH_otherlit'!$B$2:$K$271,3,FALSE)),"")</f>
        <v/>
      </c>
      <c r="AB76" t="str">
        <f>IFERROR(IF(VLOOKUP(A76,'Rate constant_·OH_otherlit'!$B$2:$K$271,10,FALSE)=0,"",VLOOKUP(A76,'Rate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76">
        <f>IFERROR(IF(VLOOKUP(A76,'Rate constant_O3_UV254_others'!$B$2:$AA$282,23,FALSE)=0,"",VLOOKUP(A76,'Rate constant_O3_UV254_others'!$B$2:$AA$282,23,FALSE)),"")</f>
        <v>464</v>
      </c>
      <c r="AE76">
        <f>IFERROR(IF(VLOOKUP(A76,'Rate constant_O3_UV254_others'!$B$2:$AA$282,25,FALSE)=0,"",VLOOKUP(A76,'Rate constant_O3_UV254_others'!$B$2:$AA$282,25,FALSE)),"")</f>
        <v>1.84E-2</v>
      </c>
      <c r="AG76" t="str">
        <f>IFERROR(IF(VLOOKUP(A76,'Rate constant_O3_UV254_others'!$B$2:$AA$282,26,FALSE)=0,"",VLOOKUP(A76,'Rate constant_O3_UV254_others'!$B$2:$AA$282,26,FALSE)),"")</f>
        <v xml:space="preserve">Alfano, O. M., Brandi, R. J., &amp; Cassano, A. E. (2001). Degradation kinetics of 2,4-D in water employing hydrogen peroxide and UV radiation. Chemical Engineering Journal, 82(1–3), 209–218. </v>
      </c>
    </row>
    <row r="77" spans="1:33">
      <c r="A77" t="s">
        <v>261</v>
      </c>
      <c r="B77" t="s">
        <v>261</v>
      </c>
      <c r="C77">
        <v>76</v>
      </c>
      <c r="F77" t="s">
        <v>149</v>
      </c>
      <c r="G77" t="s">
        <v>262</v>
      </c>
      <c r="H77" t="str">
        <f>IFERROR(VLOOKUP(A77,'Physicochemical properties_othe'!$D$4:$N$281,3,FALSE),"")</f>
        <v>C6H3Cl3O</v>
      </c>
      <c r="I77" t="str">
        <f>IFERROR(VLOOKUP(A77,'Physicochemical properties_othe'!$D$4:$N$281,2,FALSE),"")</f>
        <v>88-06-2</v>
      </c>
      <c r="J77">
        <f>IFERROR(VLOOKUP(A77,'Physicochemical properties_othe'!$D$4:$N$281,4,FALSE),"")</f>
        <v>197.4</v>
      </c>
      <c r="K77">
        <f>IFERROR(IF(VLOOKUP(A77,'Physicochemical properties_othe'!$D$4:$N$281,5,FALSE)=0,"",VLOOKUP(A77,'Physicochemical properties_othe'!$D$4:$N$281,5,FALSE)),"")</f>
        <v>3.69</v>
      </c>
      <c r="L77" t="str">
        <f>IF(IFERROR(VLOOKUP(A77,'Physicochemical properties_othe'!$D$4:$N$281,6,FALSE),"")=0,"",IFERROR(VLOOKUP(A77,'Physicochemical properties_othe'!$D$4:$N$281,6,FALSE),""))</f>
        <v>0.5</v>
      </c>
      <c r="M77">
        <f>IF(IFERROR(VLOOKUP(A77,'Physicochemical properties_othe'!$D$4:$N$281,10,FALSE),"")=0,"",IFERROR(VLOOKUP(A77,'Physicochemical properties_othe'!$D$4:$N$281,10,FALSE),""))</f>
        <v>6.23</v>
      </c>
      <c r="P77" t="str">
        <f>IFERROR(IF(VLOOKUP(A77,'Physicochemical properties_othe'!$D$4:$N$281,11,FALSE)=0,"",VLOOKUP(A77,'Physicochemical properties_othe'!$D$4:$N$281,11,FALSE)),"")</f>
        <v>https://pubchem.ncbi.nlm.nih.gov/compound/6914</v>
      </c>
      <c r="T77">
        <f>IFERROR(IF(VLOOKUP(A77,'Rate constant_O3_UV254_others'!$B$2:$M$282,7,FALSE)=0,"",VLOOKUP(A77,'Rate constant_O3_UV254_others'!$B$2:$M$282,7,FALSE)),"")</f>
        <v>19997</v>
      </c>
      <c r="V77" t="str">
        <f>IFERROR(IF(VLOOKUP(A77,'Rate constant_O3_UV254_others'!$B$2:$M$282,9,FALSE)=0,"",VLOOKUP(A77,'Rate constant_O3_UV254_others'!$B$2:$M$282,9,FALSE)),"")</f>
        <v/>
      </c>
      <c r="W77" t="str">
        <f>IFERROR(IF(VLOOKUP(A77,'Rate constant_O3_UV254_others'!$B$2:$M$282,10,FALSE)=0,"",VLOOKUP(A77,'Rate constant_O3_UV254_others'!$B$2:$M$282,10,FALSE)),"")</f>
        <v/>
      </c>
      <c r="X77" t="str">
        <f>IFERROR(IF(VLOOKUP(A77,'Rate constant_O3_UV254_others'!$B$2:$M$282,11,FALSE)=0,"",VLOOKUP(A77,'Rate constant_O3_UV254_others'!$B$2:$M$282,11,FALSE)),"")</f>
        <v/>
      </c>
      <c r="Y77" t="str">
        <f>IFERROR(IF(VLOOKUP(A77,'Rate constant_O3_UV254_others'!$B$2:$M$282,12,FALSE)=0,"",VLOOKUP(A77,'Rate constant_O3_UV254_others'!$B$2:$M$282,12,FALSE)),"")</f>
        <v>Benitez, F. J., Beltrán-Heredia, J., Acero, J. L., &amp; Rubio, F. J. (2000). Rate constants for the reactions of ozone with chlorophenols in aqueous solutions. Journal of hazardous materials, 79(3), 271-285.</v>
      </c>
      <c r="Z77" t="str">
        <f>IFERROR(IF(VLOOKUP(A77,'Rate constant_·OH_otherlit'!$B$2:$K$271,2,FALSE)=0,"",VLOOKUP(A77,'Rate constant_·OH_otherlit'!$B$2:$K$271,2,FALSE)),"")</f>
        <v/>
      </c>
      <c r="AA77" t="str">
        <f>IFERROR(IF(VLOOKUP(A77,'Rate constant_·OH_otherlit'!$B$2:$K$271,3,FALSE)=0,"",VLOOKUP(A77,'Rate constant_·OH_otherlit'!$B$2:$K$271,3,FALSE)),"")</f>
        <v/>
      </c>
      <c r="AB77" t="str">
        <f>IFERROR(IF(VLOOKUP(A77,'Rate constant_·OH_otherlit'!$B$2:$K$271,10,FALSE)=0,"",VLOOKUP(A77,'Rate constant_·OH_otherlit'!$B$2:$K$271,10,FALSE)),"")</f>
        <v/>
      </c>
      <c r="AC77" t="str">
        <f>IFERROR(IF(VLOOKUP(A77,'Rate constant_O3_UV254_others'!$B$2:$AA$282,23,FALSE)=0,"",VLOOKUP(A77,'Rate constant_O3_UV254_others'!$B$2:$AA$282,23,FALSE)),"")</f>
        <v/>
      </c>
      <c r="AE77" t="str">
        <f>IFERROR(IF(VLOOKUP(A77,'Rate constant_O3_UV254_others'!$B$2:$AA$282,25,FALSE)=0,"",VLOOKUP(A77,'Rate constant_O3_UV254_others'!$B$2:$AA$282,25,FALSE)),"")</f>
        <v/>
      </c>
      <c r="AG77" t="str">
        <f>IFERROR(IF(VLOOKUP(A77,'Rate constant_O3_UV254_others'!$B$2:$AA$282,26,FALSE)=0,"",VLOOKUP(A77,'Rate constant_O3_UV254_others'!$B$2:$AA$282,26,FALSE)),"")</f>
        <v/>
      </c>
    </row>
    <row r="78" spans="1:33">
      <c r="A78" t="s">
        <v>263</v>
      </c>
      <c r="B78" t="s">
        <v>263</v>
      </c>
      <c r="C78">
        <v>77</v>
      </c>
      <c r="F78" t="s">
        <v>149</v>
      </c>
      <c r="G78" t="s">
        <v>264</v>
      </c>
      <c r="H78" t="str">
        <f>IFERROR(VLOOKUP(A78,'Physicochemical properties_othe'!$D$4:$N$281,3,FALSE),"")</f>
        <v>C20H12</v>
      </c>
      <c r="I78" t="str">
        <f>IFERROR(VLOOKUP(A78,'Physicochemical properties_othe'!$D$4:$N$281,2,FALSE),"")</f>
        <v>50-32-8</v>
      </c>
      <c r="J78">
        <f>IFERROR(VLOOKUP(A78,'Physicochemical properties_othe'!$D$4:$N$281,4,FALSE),"")</f>
        <v>252.3</v>
      </c>
      <c r="K78">
        <f>IFERROR(IF(VLOOKUP(A78,'Physicochemical properties_othe'!$D$4:$N$281,5,FALSE)=0,"",VLOOKUP(A78,'Physicochemical properties_othe'!$D$4:$N$281,5,FALSE)),"")</f>
        <v>6.13</v>
      </c>
      <c r="L78" t="str">
        <f>IF(IFERROR(VLOOKUP(A78,'Physicochemical properties_othe'!$D$4:$N$281,6,FALSE),"")=0,"",IFERROR(VLOOKUP(A78,'Physicochemical properties_othe'!$D$4:$N$281,6,FALSE),""))</f>
        <v>1.62^10-3 mg/L</v>
      </c>
      <c r="M78" t="str">
        <f>IF(IFERROR(VLOOKUP(A78,'Physicochemical properties_othe'!$D$4:$N$281,10,FALSE),"")=0,"",IFERROR(VLOOKUP(A78,'Physicochemical properties_othe'!$D$4:$N$281,10,FALSE),""))</f>
        <v/>
      </c>
      <c r="P78" t="str">
        <f>IFERROR(IF(VLOOKUP(A78,'Physicochemical properties_othe'!$D$4:$N$281,11,FALSE)=0,"",VLOOKUP(A78,'Physicochemical properties_othe'!$D$4:$N$281,11,FALSE)),"")</f>
        <v>https://pubchem.ncbi.nlm.nih.gov/compound/2336</v>
      </c>
      <c r="T78" t="str">
        <f>IFERROR(IF(VLOOKUP(A78,'Rate constant_O3_UV254_others'!$B$2:$M$282,7,FALSE)=0,"",VLOOKUP(A78,'Rate constant_O3_UV254_others'!$B$2:$M$282,7,FALSE)),"")</f>
        <v/>
      </c>
      <c r="V78" t="str">
        <f>IFERROR(IF(VLOOKUP(A78,'Rate constant_O3_UV254_others'!$B$2:$M$282,9,FALSE)=0,"",VLOOKUP(A78,'Rate constant_O3_UV254_others'!$B$2:$M$282,9,FALSE)),"")</f>
        <v/>
      </c>
      <c r="W78" t="str">
        <f>IFERROR(IF(VLOOKUP(A78,'Rate constant_O3_UV254_others'!$B$2:$M$282,10,FALSE)=0,"",VLOOKUP(A78,'Rate constant_O3_UV254_others'!$B$2:$M$282,10,FALSE)),"")</f>
        <v/>
      </c>
      <c r="X78" t="str">
        <f>IFERROR(IF(VLOOKUP(A78,'Rate constant_O3_UV254_others'!$B$2:$M$282,11,FALSE)=0,"",VLOOKUP(A78,'Rate constant_O3_UV254_others'!$B$2:$M$282,11,FALSE)),"")</f>
        <v/>
      </c>
      <c r="Y78" t="str">
        <f>IFERROR(IF(VLOOKUP(A78,'Rate constant_O3_UV254_others'!$B$2:$M$282,12,FALSE)=0,"",VLOOKUP(A78,'Rate constant_O3_UV254_others'!$B$2:$M$282,12,FALSE)),"")</f>
        <v/>
      </c>
      <c r="Z78">
        <f>IFERROR(IF(VLOOKUP(A78,'Rate constant_·OH_otherlit'!$B$2:$K$271,2,FALSE)=0,"",VLOOKUP(A78,'Rate constant_·OH_otherlit'!$B$2:$K$271,2,FALSE)),"")</f>
        <v>25300000000</v>
      </c>
      <c r="AA78" t="str">
        <f>IFERROR(IF(VLOOKUP(A78,'Rate constant_·OH_otherlit'!$B$2:$K$271,3,FALSE)=0,"",VLOOKUP(A78,'Rate constant_·OH_otherlit'!$B$2:$K$271,3,FALSE)),"")</f>
        <v/>
      </c>
      <c r="AB78" t="str">
        <f>IFERROR(IF(VLOOKUP(A78,'Rate constant_·OH_otherlit'!$B$2:$K$271,10,FALSE)=0,"",VLOOKUP(A78,'Rate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78">
        <f>IFERROR(IF(VLOOKUP(A78,'Rate constant_O3_UV254_others'!$B$2:$AA$282,23,FALSE)=0,"",VLOOKUP(A78,'Rate constant_O3_UV254_others'!$B$2:$AA$282,23,FALSE)),"")</f>
        <v>1084</v>
      </c>
      <c r="AE78">
        <f>IFERROR(IF(VLOOKUP(A78,'Rate constant_O3_UV254_others'!$B$2:$AA$282,25,FALSE)=0,"",VLOOKUP(A78,'Rate constant_O3_UV254_others'!$B$2:$AA$282,25,FALSE)),"")</f>
        <v>0.314</v>
      </c>
      <c r="AG78" t="str">
        <f>IFERROR(IF(VLOOKUP(A78,'Rate constant_O3_UV254_others'!$B$2:$AA$282,26,FALSE)=0,"",VLOOKUP(A78,'Rate constant_O3_UV254_others'!$B$2:$AA$282,26,FALSE)),"")</f>
        <v xml:space="preserve">Sanches, S., Leitão, C., Penetra, A., Cardoso, …, Pereira, V. J. (2011). Direct photolysis of polycyclic aromatic hydrocarbons in drinking water sources. Journal of Hazardous Materials, 192(3), 1458–1465. </v>
      </c>
    </row>
    <row r="79" spans="1:33">
      <c r="A79" t="s">
        <v>265</v>
      </c>
      <c r="B79" t="s">
        <v>265</v>
      </c>
      <c r="C79">
        <v>78</v>
      </c>
      <c r="F79" t="s">
        <v>149</v>
      </c>
      <c r="G79" t="s">
        <v>266</v>
      </c>
      <c r="H79" t="str">
        <f>IFERROR(VLOOKUP(A79,'Physicochemical properties_othe'!$D$4:$N$281,3,FALSE),"")</f>
        <v>C9H8O4</v>
      </c>
      <c r="I79" t="str">
        <f>IFERROR(VLOOKUP(A79,'Physicochemical properties_othe'!$D$4:$N$281,2,FALSE),"")</f>
        <v>50-78-2</v>
      </c>
      <c r="J79">
        <f>IFERROR(VLOOKUP(A79,'Physicochemical properties_othe'!$D$4:$N$281,4,FALSE),"")</f>
        <v>180.16</v>
      </c>
      <c r="K79">
        <f>IFERROR(IF(VLOOKUP(A79,'Physicochemical properties_othe'!$D$4:$N$281,5,FALSE)=0,"",VLOOKUP(A79,'Physicochemical properties_othe'!$D$4:$N$281,5,FALSE)),"")</f>
        <v>1.18</v>
      </c>
      <c r="L79" t="str">
        <f>IF(IFERROR(VLOOKUP(A79,'Physicochemical properties_othe'!$D$4:$N$281,6,FALSE),"")=0,"",IFERROR(VLOOKUP(A79,'Physicochemical properties_othe'!$D$4:$N$281,6,FALSE),""))</f>
        <v>10</v>
      </c>
      <c r="M79">
        <f>IF(IFERROR(VLOOKUP(A79,'Physicochemical properties_othe'!$D$4:$N$281,10,FALSE),"")=0,"",IFERROR(VLOOKUP(A79,'Physicochemical properties_othe'!$D$4:$N$281,10,FALSE),""))</f>
        <v>3.5</v>
      </c>
      <c r="P79" t="str">
        <f>IFERROR(IF(VLOOKUP(A79,'Physicochemical properties_othe'!$D$4:$N$281,11,FALSE)=0,"",VLOOKUP(A79,'Physicochemical properties_othe'!$D$4:$N$281,11,FALSE)),"")</f>
        <v>https://pubchem.ncbi.nlm.nih.gov/compound/2244</v>
      </c>
      <c r="T79" t="str">
        <f>IFERROR(IF(VLOOKUP(A79,'Rate constant_O3_UV254_others'!$B$2:$M$282,7,FALSE)=0,"",VLOOKUP(A79,'Rate constant_O3_UV254_others'!$B$2:$M$282,7,FALSE)),"")</f>
        <v/>
      </c>
      <c r="V79" t="str">
        <f>IFERROR(IF(VLOOKUP(A79,'Rate constant_O3_UV254_others'!$B$2:$M$282,9,FALSE)=0,"",VLOOKUP(A79,'Rate constant_O3_UV254_others'!$B$2:$M$282,9,FALSE)),"")</f>
        <v/>
      </c>
      <c r="W79" t="str">
        <f>IFERROR(IF(VLOOKUP(A79,'Rate constant_O3_UV254_others'!$B$2:$M$282,10,FALSE)=0,"",VLOOKUP(A79,'Rate constant_O3_UV254_others'!$B$2:$M$282,10,FALSE)),"")</f>
        <v/>
      </c>
      <c r="X79" t="str">
        <f>IFERROR(IF(VLOOKUP(A79,'Rate constant_O3_UV254_others'!$B$2:$M$282,11,FALSE)=0,"",VLOOKUP(A79,'Rate constant_O3_UV254_others'!$B$2:$M$282,11,FALSE)),"")</f>
        <v/>
      </c>
      <c r="Y79" t="str">
        <f>IFERROR(IF(VLOOKUP(A79,'Rate constant_O3_UV254_others'!$B$2:$M$282,12,FALSE)=0,"",VLOOKUP(A79,'Rate constant_O3_UV254_others'!$B$2:$M$282,12,FALSE)),"")</f>
        <v/>
      </c>
      <c r="Z79" t="str">
        <f>IFERROR(IF(VLOOKUP(A79,'Rate constant_·OH_otherlit'!$B$2:$K$271,2,FALSE)=0,"",VLOOKUP(A79,'Rate constant_·OH_otherlit'!$B$2:$K$271,2,FALSE)),"")</f>
        <v/>
      </c>
      <c r="AA79" t="str">
        <f>IFERROR(IF(VLOOKUP(A79,'Rate constant_·OH_otherlit'!$B$2:$K$271,3,FALSE)=0,"",VLOOKUP(A79,'Rate constant_·OH_otherlit'!$B$2:$K$271,3,FALSE)),"")</f>
        <v/>
      </c>
      <c r="AB79" t="str">
        <f>IFERROR(IF(VLOOKUP(A79,'Rate constant_·OH_otherlit'!$B$2:$K$271,10,FALSE)=0,"",VLOOKUP(A79,'Rate constant_·OH_otherlit'!$B$2:$K$271,10,FALSE)),"")</f>
        <v/>
      </c>
      <c r="AC79" t="str">
        <f>IFERROR(IF(VLOOKUP(A79,'Rate constant_O3_UV254_others'!$B$2:$AA$282,23,FALSE)=0,"",VLOOKUP(A79,'Rate constant_O3_UV254_others'!$B$2:$AA$282,23,FALSE)),"")</f>
        <v/>
      </c>
      <c r="AE79" t="str">
        <f>IFERROR(IF(VLOOKUP(A79,'Rate constant_O3_UV254_others'!$B$2:$AA$282,25,FALSE)=0,"",VLOOKUP(A79,'Rate constant_O3_UV254_others'!$B$2:$AA$282,25,FALSE)),"")</f>
        <v/>
      </c>
      <c r="AG79" t="str">
        <f>IFERROR(IF(VLOOKUP(A79,'Rate constant_O3_UV254_others'!$B$2:$AA$282,26,FALSE)=0,"",VLOOKUP(A79,'Rate constant_O3_UV254_others'!$B$2:$AA$282,26,FALSE)),"")</f>
        <v/>
      </c>
    </row>
    <row r="80" spans="1:33">
      <c r="A80" t="s">
        <v>267</v>
      </c>
      <c r="B80" t="s">
        <v>267</v>
      </c>
      <c r="C80">
        <v>79</v>
      </c>
      <c r="F80" t="s">
        <v>149</v>
      </c>
      <c r="G80" t="s">
        <v>268</v>
      </c>
      <c r="H80" t="str">
        <f>IFERROR(VLOOKUP(A80,'Physicochemical properties_othe'!$D$4:$N$281,3,FALSE),"")</f>
        <v>C37H67NO13</v>
      </c>
      <c r="I80" t="str">
        <f>IFERROR(VLOOKUP(A80,'Physicochemical properties_othe'!$D$4:$N$281,2,FALSE),"")</f>
        <v>114-07-8</v>
      </c>
      <c r="J80" t="str">
        <f>IFERROR(VLOOKUP(A80,'Physicochemical properties_othe'!$D$4:$N$281,4,FALSE),"")</f>
        <v>733.9 </v>
      </c>
      <c r="K80">
        <f>IFERROR(IF(VLOOKUP(A80,'Physicochemical properties_othe'!$D$4:$N$281,5,FALSE)=0,"",VLOOKUP(A80,'Physicochemical properties_othe'!$D$4:$N$281,5,FALSE)),"")</f>
        <v>3.06</v>
      </c>
      <c r="L80" t="str">
        <f>IF(IFERROR(VLOOKUP(A80,'Physicochemical properties_othe'!$D$4:$N$281,6,FALSE),"")=0,"",IFERROR(VLOOKUP(A80,'Physicochemical properties_othe'!$D$4:$N$281,6,FALSE),""))</f>
        <v> 4.2 mg/L</v>
      </c>
      <c r="M80">
        <f>IF(IFERROR(VLOOKUP(A80,'Physicochemical properties_othe'!$D$4:$N$281,10,FALSE),"")=0,"",IFERROR(VLOOKUP(A80,'Physicochemical properties_othe'!$D$4:$N$281,10,FALSE),""))</f>
        <v>8.8800000000000008</v>
      </c>
      <c r="P80" t="str">
        <f>IFERROR(IF(VLOOKUP(A80,'Physicochemical properties_othe'!$D$4:$N$281,11,FALSE)=0,"",VLOOKUP(A80,'Physicochemical properties_othe'!$D$4:$N$281,11,FALSE)),"")</f>
        <v>https://pubchem.ncbi.nlm.nih.gov/compound/12560</v>
      </c>
      <c r="T80" t="str">
        <f>IFERROR(IF(VLOOKUP(A80,'Rate constant_O3_UV254_others'!$B$2:$M$282,7,FALSE)=0,"",VLOOKUP(A80,'Rate constant_O3_UV254_others'!$B$2:$M$282,7,FALSE)),"")</f>
        <v/>
      </c>
      <c r="V80">
        <f>IFERROR(IF(VLOOKUP(A80,'Rate constant_O3_UV254_others'!$B$2:$M$282,9,FALSE)=0,"",VLOOKUP(A80,'Rate constant_O3_UV254_others'!$B$2:$M$282,9,FALSE)),"")</f>
        <v>4440000000</v>
      </c>
      <c r="W80" t="str">
        <f>IFERROR(IF(VLOOKUP(A80,'Rate constant_O3_UV254_others'!$B$2:$M$282,10,FALSE)=0,"",VLOOKUP(A80,'Rate constant_O3_UV254_others'!$B$2:$M$282,10,FALSE)),"")</f>
        <v/>
      </c>
      <c r="X80" t="str">
        <f>IFERROR(IF(VLOOKUP(A80,'Rate constant_O3_UV254_others'!$B$2:$M$282,11,FALSE)=0,"",VLOOKUP(A80,'Rate constant_O3_UV254_others'!$B$2:$M$282,11,FALSE)),"")</f>
        <v/>
      </c>
      <c r="Y80" t="str">
        <f>IFERROR(IF(VLOOKUP(A80,'Rate constant_O3_UV254_others'!$B$2:$M$282,12,FALSE)=0,"",VLOOKUP(A80,'Rate constant_O3_UV254_others'!$B$2:$M$282,12,FALSE)),"")</f>
        <v>Huang, L. (2011). Ozonation of erythromycin and the effects of pH, carbonate and phosphate buffers, and initial ozone dose (Doctoral dissertation).</v>
      </c>
      <c r="Z80">
        <f>IFERROR(IF(VLOOKUP(A80,'Rate constant_·OH_otherlit'!$B$2:$K$271,2,FALSE)=0,"",VLOOKUP(A80,'Rate constant_·OH_otherlit'!$B$2:$K$271,2,FALSE)),"")</f>
        <v>3800000000</v>
      </c>
      <c r="AA80" t="str">
        <f>IFERROR(IF(VLOOKUP(A80,'Rate constant_·OH_otherlit'!$B$2:$K$271,3,FALSE)=0,"",VLOOKUP(A80,'Rate constant_·OH_otherlit'!$B$2:$K$271,3,FALSE)),"")</f>
        <v/>
      </c>
      <c r="AB80" t="str">
        <f>IFERROR(IF(VLOOKUP(A80,'Rate constant_·OH_otherlit'!$B$2:$K$271,10,FALSE)=0,"",VLOOKUP(A80,'Rate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80">
        <f>IFERROR(IF(VLOOKUP(A80,'Rate constant_O3_UV254_others'!$B$2:$AA$282,23,FALSE)=0,"",VLOOKUP(A80,'Rate constant_O3_UV254_others'!$B$2:$AA$282,23,FALSE)),"")</f>
        <v>21717</v>
      </c>
      <c r="AE80">
        <f>IFERROR(IF(VLOOKUP(A80,'Rate constant_O3_UV254_others'!$B$2:$AA$282,25,FALSE)=0,"",VLOOKUP(A80,'Rate constant_O3_UV254_others'!$B$2:$AA$282,25,FALSE)),"")</f>
        <v>2.9999999999999997E-4</v>
      </c>
      <c r="AG80" t="str">
        <f>IFERROR(IF(VLOOKUP(A80,'Rate constant_O3_UV254_others'!$B$2:$AA$282,26,FALSE)=0,"",VLOOKUP(A80,'Rate constant_O3_UV254_others'!$B$2:$AA$282,26,FALSE)),"")</f>
        <v>Batchu, S. R., Panditi, V. R., O’Shea, K. E., &amp; Gardinali, P. R. (2014). Photodegradation of antibiotics under simulated solar radiation: Implications for their environmental fate. Science of the Total Environment, 470–471, 299–310.</v>
      </c>
    </row>
    <row r="81" spans="1:33">
      <c r="A81" t="s">
        <v>269</v>
      </c>
      <c r="B81" t="s">
        <v>269</v>
      </c>
      <c r="C81">
        <v>80</v>
      </c>
      <c r="F81" t="s">
        <v>149</v>
      </c>
      <c r="G81" t="s">
        <v>270</v>
      </c>
      <c r="H81" t="str">
        <f>IFERROR(VLOOKUP(A81,'Physicochemical properties_othe'!$D$4:$N$281,3,FALSE),"")</f>
        <v>C17H22I3N3O8</v>
      </c>
      <c r="I81" t="str">
        <f>IFERROR(VLOOKUP(A81,'Physicochemical properties_othe'!$D$4:$N$281,2,FALSE),"")</f>
        <v>60166-93-0</v>
      </c>
      <c r="J81">
        <f>IFERROR(VLOOKUP(A81,'Physicochemical properties_othe'!$D$4:$N$281,4,FALSE),"")</f>
        <v>777.1</v>
      </c>
      <c r="K81">
        <f>IFERROR(IF(VLOOKUP(A81,'Physicochemical properties_othe'!$D$4:$N$281,5,FALSE)=0,"",VLOOKUP(A81,'Physicochemical properties_othe'!$D$4:$N$281,5,FALSE)),"")</f>
        <v>-2.42</v>
      </c>
      <c r="L81" t="str">
        <f>IF(IFERROR(VLOOKUP(A81,'Physicochemical properties_othe'!$D$4:$N$281,6,FALSE),"")=0,"",IFERROR(VLOOKUP(A81,'Physicochemical properties_othe'!$D$4:$N$281,6,FALSE),""))</f>
        <v>120 (20°C)</v>
      </c>
      <c r="M81">
        <f>IF(IFERROR(VLOOKUP(A81,'Physicochemical properties_othe'!$D$4:$N$281,10,FALSE),"")=0,"",IFERROR(VLOOKUP(A81,'Physicochemical properties_othe'!$D$4:$N$281,10,FALSE),""))</f>
        <v>10.7</v>
      </c>
      <c r="P81" t="str">
        <f>IFERROR(IF(VLOOKUP(A81,'Physicochemical properties_othe'!$D$4:$N$281,11,FALSE)=0,"",VLOOKUP(A81,'Physicochemical properties_othe'!$D$4:$N$281,11,FALSE)),"")</f>
        <v>https://pubchem.ncbi.nlm.nih.gov/compound/65492</v>
      </c>
      <c r="T81" t="str">
        <f>IFERROR(IF(VLOOKUP(A81,'Rate constant_O3_UV254_others'!$B$2:$M$282,7,FALSE)=0,"",VLOOKUP(A81,'Rate constant_O3_UV254_others'!$B$2:$M$282,7,FALSE)),"")</f>
        <v/>
      </c>
      <c r="V81" t="str">
        <f>IFERROR(IF(VLOOKUP(A81,'Rate constant_O3_UV254_others'!$B$2:$M$282,9,FALSE)=0,"",VLOOKUP(A81,'Rate constant_O3_UV254_others'!$B$2:$M$282,9,FALSE)),"")</f>
        <v/>
      </c>
      <c r="W81" t="str">
        <f>IFERROR(IF(VLOOKUP(A81,'Rate constant_O3_UV254_others'!$B$2:$M$282,10,FALSE)=0,"",VLOOKUP(A81,'Rate constant_O3_UV254_others'!$B$2:$M$282,10,FALSE)),"")</f>
        <v/>
      </c>
      <c r="X81" t="str">
        <f>IFERROR(IF(VLOOKUP(A81,'Rate constant_O3_UV254_others'!$B$2:$M$282,11,FALSE)=0,"",VLOOKUP(A81,'Rate constant_O3_UV254_others'!$B$2:$M$282,11,FALSE)),"")</f>
        <v/>
      </c>
      <c r="Y81" t="str">
        <f>IFERROR(IF(VLOOKUP(A81,'Rate constant_O3_UV254_others'!$B$2:$M$282,12,FALSE)=0,"",VLOOKUP(A81,'Rate constant_O3_UV254_others'!$B$2:$M$282,12,FALSE)),"")</f>
        <v/>
      </c>
      <c r="Z81" t="str">
        <f>IFERROR(IF(VLOOKUP(A81,'Rate constant_·OH_otherlit'!$B$2:$K$271,2,FALSE)=0,"",VLOOKUP(A81,'Rate constant_·OH_otherlit'!$B$2:$K$271,2,FALSE)),"")</f>
        <v/>
      </c>
      <c r="AA81" t="str">
        <f>IFERROR(IF(VLOOKUP(A81,'Rate constant_·OH_otherlit'!$B$2:$K$271,3,FALSE)=0,"",VLOOKUP(A81,'Rate constant_·OH_otherlit'!$B$2:$K$271,3,FALSE)),"")</f>
        <v/>
      </c>
      <c r="AB81" t="str">
        <f>IFERROR(IF(VLOOKUP(A81,'Rate constant_·OH_otherlit'!$B$2:$K$271,10,FALSE)=0,"",VLOOKUP(A81,'Rate constant_·OH_otherlit'!$B$2:$K$271,10,FALSE)),"")</f>
        <v/>
      </c>
      <c r="AC81">
        <f>IFERROR(IF(VLOOKUP(A81,'Rate constant_O3_UV254_others'!$B$2:$AA$282,23,FALSE)=0,"",VLOOKUP(A81,'Rate constant_O3_UV254_others'!$B$2:$AA$282,23,FALSE)),"")</f>
        <v>22700</v>
      </c>
      <c r="AE81" s="160">
        <v>3.3200000000000001E-7</v>
      </c>
      <c r="AF81">
        <v>7</v>
      </c>
      <c r="AG81" t="str">
        <f>IFERROR(IF(VLOOKUP(A81,'Rate constant_O3_UV254_others'!$B$2:$AA$282,26,FALSE)=0,"",VLOOKUP(A81,'Rate constant_O3_UV254_others'!$B$2:$AA$282,26,FALSE)),"")</f>
        <v>Tian, F. X., Xu, B., Lin, Y. L., ... &amp; Gao, N. Y. (2014). Photodegradation kinetics of iopamidol by UV irradiation and enhanced formation of iodinated disinfection by-products in sequential oxidation processes. Water Research, 58, 198–208.</v>
      </c>
    </row>
    <row r="82" spans="1:33">
      <c r="A82" t="s">
        <v>271</v>
      </c>
      <c r="B82" t="s">
        <v>271</v>
      </c>
      <c r="C82">
        <v>81</v>
      </c>
      <c r="E82" t="s">
        <v>149</v>
      </c>
      <c r="F82" t="s">
        <v>149</v>
      </c>
      <c r="G82" t="s">
        <v>272</v>
      </c>
      <c r="H82" t="str">
        <f>IFERROR(VLOOKUP(A82,'Physicochemical properties_othe'!$D$4:$N$281,3,FALSE),"")</f>
        <v>C15H15NO2</v>
      </c>
      <c r="I82" t="str">
        <f>IFERROR(VLOOKUP(A82,'Physicochemical properties_othe'!$D$4:$N$281,2,FALSE),"")</f>
        <v>61-68-7</v>
      </c>
      <c r="J82">
        <f>IFERROR(VLOOKUP(A82,'Physicochemical properties_othe'!$D$4:$N$281,4,FALSE),"")</f>
        <v>241.28</v>
      </c>
      <c r="K82">
        <f>IFERROR(IF(VLOOKUP(A82,'Physicochemical properties_othe'!$D$4:$N$281,5,FALSE)=0,"",VLOOKUP(A82,'Physicochemical properties_othe'!$D$4:$N$281,5,FALSE)),"")</f>
        <v>5.12</v>
      </c>
      <c r="L82" t="str">
        <f>IF(IFERROR(VLOOKUP(A82,'Physicochemical properties_othe'!$D$4:$N$281,6,FALSE),"")=0,"",IFERROR(VLOOKUP(A82,'Physicochemical properties_othe'!$D$4:$N$281,6,FALSE),""))</f>
        <v>1.37 mg/L</v>
      </c>
      <c r="M82">
        <f>IF(IFERROR(VLOOKUP(A82,'Physicochemical properties_othe'!$D$4:$N$281,10,FALSE),"")=0,"",IFERROR(VLOOKUP(A82,'Physicochemical properties_othe'!$D$4:$N$281,10,FALSE),""))</f>
        <v>4.2</v>
      </c>
      <c r="P82" t="str">
        <f>IFERROR(IF(VLOOKUP(A82,'Physicochemical properties_othe'!$D$4:$N$281,11,FALSE)=0,"",VLOOKUP(A82,'Physicochemical properties_othe'!$D$4:$N$281,11,FALSE)),"")</f>
        <v>https://pubchem.ncbi.nlm.nih.gov/compound/4044</v>
      </c>
      <c r="T82" t="str">
        <f>IFERROR(IF(VLOOKUP(A82,'Rate constant_O3_UV254_others'!$B$2:$M$282,7,FALSE)=0,"",VLOOKUP(A82,'Rate constant_O3_UV254_others'!$B$2:$M$282,7,FALSE)),"")</f>
        <v/>
      </c>
      <c r="V82" t="str">
        <f>IFERROR(IF(VLOOKUP(A82,'Rate constant_O3_UV254_others'!$B$2:$M$282,9,FALSE)=0,"",VLOOKUP(A82,'Rate constant_O3_UV254_others'!$B$2:$M$282,9,FALSE)),"")</f>
        <v/>
      </c>
      <c r="W82" t="str">
        <f>IFERROR(IF(VLOOKUP(A82,'Rate constant_O3_UV254_others'!$B$2:$M$282,10,FALSE)=0,"",VLOOKUP(A82,'Rate constant_O3_UV254_others'!$B$2:$M$282,10,FALSE)),"")</f>
        <v/>
      </c>
      <c r="X82" t="str">
        <f>IFERROR(IF(VLOOKUP(A82,'Rate constant_O3_UV254_others'!$B$2:$M$282,11,FALSE)=0,"",VLOOKUP(A82,'Rate constant_O3_UV254_others'!$B$2:$M$282,11,FALSE)),"")</f>
        <v/>
      </c>
      <c r="Y82" t="str">
        <f>IFERROR(IF(VLOOKUP(A82,'Rate constant_O3_UV254_others'!$B$2:$M$282,12,FALSE)=0,"",VLOOKUP(A82,'Rate constant_O3_UV254_others'!$B$2:$M$282,12,FALSE)),"")</f>
        <v/>
      </c>
      <c r="Z82" t="str">
        <f>IFERROR(IF(VLOOKUP(A82,'Rate constant_·OH_otherlit'!$B$2:$K$271,2,FALSE)=0,"",VLOOKUP(A82,'Rate constant_·OH_otherlit'!$B$2:$K$271,2,FALSE)),"")</f>
        <v>~1E10</v>
      </c>
      <c r="AA82" t="str">
        <f>IFERROR(IF(VLOOKUP(A82,'Rate constant_·OH_otherlit'!$B$2:$K$271,3,FALSE)=0,"",VLOOKUP(A82,'Rate constant_·OH_otherlit'!$B$2:$K$271,3,FALSE)),"")</f>
        <v/>
      </c>
      <c r="AB82" t="str">
        <f>IFERROR(IF(VLOOKUP(A82,'Rate constant_·OH_otherlit'!$B$2:$K$271,10,FALSE)=0,"",VLOOKUP(A82,'Rate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82">
        <f>IFERROR(IF(VLOOKUP(A82,'Rate constant_O3_UV254_others'!$B$2:$AA$282,23,FALSE)=0,"",VLOOKUP(A82,'Rate constant_O3_UV254_others'!$B$2:$AA$282,23,FALSE)),"")</f>
        <v>5500</v>
      </c>
      <c r="AE82" s="160">
        <v>4.7000000000000002E-3</v>
      </c>
      <c r="AF82">
        <v>10</v>
      </c>
      <c r="AG82" t="str">
        <f>IFERROR(IF(VLOOKUP(A82,'Rate constant_O3_UV254_others'!$B$2:$AA$282,26,FALSE)=0,"",VLOOKUP(A82,'Rate constant_O3_UV254_others'!$B$2:$AA$282,26,FALSE)),"")</f>
        <v>Rivas, J., Gimeno, O., Borralho, T., &amp; Carbajo, M. (2010). UV-C photolysis of endocrine disruptors. The influence of inorganic peroxides. Journal of Hazardous Materials, 174(1–3), 393–397.</v>
      </c>
    </row>
    <row r="83" spans="1:33">
      <c r="A83" t="s">
        <v>273</v>
      </c>
      <c r="B83" t="s">
        <v>273</v>
      </c>
      <c r="C83">
        <v>82</v>
      </c>
      <c r="F83" t="s">
        <v>149</v>
      </c>
      <c r="G83" t="s">
        <v>274</v>
      </c>
      <c r="H83" t="str">
        <f>IFERROR(VLOOKUP(A83,'Physicochemical properties_othe'!$D$4:$N$281,3,FALSE),"")</f>
        <v>C16H28N2O4</v>
      </c>
      <c r="I83" t="str">
        <f>IFERROR(VLOOKUP(A83,'Physicochemical properties_othe'!$D$4:$N$281,2,FALSE),"")</f>
        <v>196618-13-0</v>
      </c>
      <c r="J83">
        <f>IFERROR(VLOOKUP(A83,'Physicochemical properties_othe'!$D$4:$N$281,4,FALSE),"")</f>
        <v>312.39999999999998</v>
      </c>
      <c r="K83">
        <f>IFERROR(IF(VLOOKUP(A83,'Physicochemical properties_othe'!$D$4:$N$281,5,FALSE)=0,"",VLOOKUP(A83,'Physicochemical properties_othe'!$D$4:$N$281,5,FALSE)),"")</f>
        <v>1</v>
      </c>
      <c r="L83" t="str">
        <f>IF(IFERROR(VLOOKUP(A83,'Physicochemical properties_othe'!$D$4:$N$281,6,FALSE),"")=0,"",IFERROR(VLOOKUP(A83,'Physicochemical properties_othe'!$D$4:$N$281,6,FALSE),""))</f>
        <v>1.6</v>
      </c>
      <c r="M83">
        <f>IF(IFERROR(VLOOKUP(A83,'Physicochemical properties_othe'!$D$4:$N$281,10,FALSE),"")=0,"",IFERROR(VLOOKUP(A83,'Physicochemical properties_othe'!$D$4:$N$281,10,FALSE),""))</f>
        <v>7.7</v>
      </c>
      <c r="P83" t="str">
        <f>IFERROR(IF(VLOOKUP(A83,'Physicochemical properties_othe'!$D$4:$N$281,11,FALSE)=0,"",VLOOKUP(A83,'Physicochemical properties_othe'!$D$4:$N$281,11,FALSE)),"")</f>
        <v>https://pubchem.ncbi.nlm.nih.gov/compound/65028</v>
      </c>
      <c r="T83">
        <f>IFERROR(IF(VLOOKUP(A83,'Rate constant_O3_UV254_others'!$B$2:$M$282,7,FALSE)=0,"",VLOOKUP(A83,'Rate constant_O3_UV254_others'!$B$2:$M$282,7,FALSE)),"")</f>
        <v>170000</v>
      </c>
      <c r="V83" t="str">
        <f>IFERROR(IF(VLOOKUP(A83,'Rate constant_O3_UV254_others'!$B$2:$M$282,9,FALSE)=0,"",VLOOKUP(A83,'Rate constant_O3_UV254_others'!$B$2:$M$282,9,FALSE)),"")</f>
        <v/>
      </c>
      <c r="W83" t="str">
        <f>IFERROR(IF(VLOOKUP(A83,'Rate constant_O3_UV254_others'!$B$2:$M$282,10,FALSE)=0,"",VLOOKUP(A83,'Rate constant_O3_UV254_others'!$B$2:$M$282,10,FALSE)),"")</f>
        <v/>
      </c>
      <c r="X83" t="str">
        <f>IFERROR(IF(VLOOKUP(A83,'Rate constant_O3_UV254_others'!$B$2:$M$282,11,FALSE)=0,"",VLOOKUP(A83,'Rate constant_O3_UV254_others'!$B$2:$M$282,11,FALSE)),"")</f>
        <v/>
      </c>
      <c r="Y83" t="str">
        <f>IFERROR(IF(VLOOKUP(A83,'Rate constant_O3_UV254_others'!$B$2:$M$282,12,FALSE)=0,"",VLOOKUP(A83,'Rate constant_O3_UV254_others'!$B$2:$M$282,12,FALSE)),"")</f>
        <v/>
      </c>
      <c r="Z83" t="str">
        <f>IFERROR(IF(VLOOKUP(A83,'Rate constant_·OH_otherlit'!$B$2:$K$271,2,FALSE)=0,"",VLOOKUP(A83,'Rate constant_·OH_otherlit'!$B$2:$K$271,2,FALSE)),"")</f>
        <v/>
      </c>
      <c r="AA83" t="str">
        <f>IFERROR(IF(VLOOKUP(A83,'Rate constant_·OH_otherlit'!$B$2:$K$271,3,FALSE)=0,"",VLOOKUP(A83,'Rate constant_·OH_otherlit'!$B$2:$K$271,3,FALSE)),"")</f>
        <v/>
      </c>
      <c r="AB83" t="str">
        <f>IFERROR(IF(VLOOKUP(A83,'Rate constant_·OH_otherlit'!$B$2:$K$271,10,FALSE)=0,"",VLOOKUP(A83,'Rate constant_·OH_otherlit'!$B$2:$K$271,10,FALSE)),"")</f>
        <v/>
      </c>
      <c r="AC83">
        <f>IFERROR(IF(VLOOKUP(A83,'Rate constant_O3_UV254_others'!$B$2:$AA$282,23,FALSE)=0,"",VLOOKUP(A83,'Rate constant_O3_UV254_others'!$B$2:$AA$282,23,FALSE)),"")</f>
        <v>575</v>
      </c>
      <c r="AE83">
        <f>IFERROR(IF(VLOOKUP(A83,'Rate constant_O3_UV254_others'!$B$2:$AA$282,25,FALSE)=0,"",VLOOKUP(A83,'Rate constant_O3_UV254_others'!$B$2:$AA$282,25,FALSE)),"")</f>
        <v>1.4E-2</v>
      </c>
      <c r="AG83" t="str">
        <f>IFERROR(IF(VLOOKUP(A83,'Rate constant_O3_UV254_others'!$B$2:$AA$282,26,FALSE)=0,"",VLOOKUP(A83,'Rate constant_O3_UV254_others'!$B$2:$AA$282,26,FALSE)),"")</f>
        <v xml:space="preserve">Tong, A. Y. C., Braund, R., Tan, E. W., Tremblay, L. A., Stringer, T., Trought, K., &amp; Peake, B. M. (2011). UV-induced photodegradation of oseltamivir (Tamiflu) in water. Environmental Chemistry, 8(2), 182–189. </v>
      </c>
    </row>
    <row r="84" spans="1:33">
      <c r="A84" t="s">
        <v>275</v>
      </c>
      <c r="B84" t="s">
        <v>275</v>
      </c>
      <c r="C84">
        <v>83</v>
      </c>
      <c r="F84" t="s">
        <v>149</v>
      </c>
      <c r="G84" t="s">
        <v>276</v>
      </c>
      <c r="H84" t="str">
        <f>IFERROR(VLOOKUP(A84,'Physicochemical properties_othe'!$D$4:$N$281,3,FALSE),"")</f>
        <v>C7H8N4O2</v>
      </c>
      <c r="I84" t="str">
        <f>IFERROR(VLOOKUP(A84,'Physicochemical properties_othe'!$D$4:$N$281,2,FALSE),"")</f>
        <v>611-59-6</v>
      </c>
      <c r="J84">
        <f>IFERROR(VLOOKUP(A84,'Physicochemical properties_othe'!$D$4:$N$281,4,FALSE),"")</f>
        <v>180.16</v>
      </c>
      <c r="K84">
        <f>IFERROR(IF(VLOOKUP(A84,'Physicochemical properties_othe'!$D$4:$N$281,5,FALSE)=0,"",VLOOKUP(A84,'Physicochemical properties_othe'!$D$4:$N$281,5,FALSE)),"")</f>
        <v>-0.22</v>
      </c>
      <c r="L84" t="str">
        <f>IF(IFERROR(VLOOKUP(A84,'Physicochemical properties_othe'!$D$4:$N$281,6,FALSE),"")=0,"",IFERROR(VLOOKUP(A84,'Physicochemical properties_othe'!$D$4:$N$281,6,FALSE),""))</f>
        <v>27 mg/L</v>
      </c>
      <c r="M84" t="str">
        <f>IF(IFERROR(VLOOKUP(A84,'Physicochemical properties_othe'!$D$4:$N$281,10,FALSE),"")=0,"",IFERROR(VLOOKUP(A84,'Physicochemical properties_othe'!$D$4:$N$281,10,FALSE),""))</f>
        <v/>
      </c>
      <c r="P84" t="str">
        <f>IFERROR(IF(VLOOKUP(A84,'Physicochemical properties_othe'!$D$4:$N$281,11,FALSE)=0,"",VLOOKUP(A84,'Physicochemical properties_othe'!$D$4:$N$281,11,FALSE)),"")</f>
        <v>https://pubchem.ncbi.nlm.nih.gov/compound/4687</v>
      </c>
      <c r="T84" t="str">
        <f>IFERROR(IF(VLOOKUP(A84,'Rate constant_O3_UV254_others'!$B$2:$M$282,7,FALSE)=0,"",VLOOKUP(A84,'Rate constant_O3_UV254_others'!$B$2:$M$282,7,FALSE)),"")</f>
        <v/>
      </c>
      <c r="V84" t="str">
        <f>IFERROR(IF(VLOOKUP(A84,'Rate constant_O3_UV254_others'!$B$2:$M$282,9,FALSE)=0,"",VLOOKUP(A84,'Rate constant_O3_UV254_others'!$B$2:$M$282,9,FALSE)),"")</f>
        <v/>
      </c>
      <c r="W84" t="str">
        <f>IFERROR(IF(VLOOKUP(A84,'Rate constant_O3_UV254_others'!$B$2:$M$282,10,FALSE)=0,"",VLOOKUP(A84,'Rate constant_O3_UV254_others'!$B$2:$M$282,10,FALSE)),"")</f>
        <v/>
      </c>
      <c r="X84" t="str">
        <f>IFERROR(IF(VLOOKUP(A84,'Rate constant_O3_UV254_others'!$B$2:$M$282,11,FALSE)=0,"",VLOOKUP(A84,'Rate constant_O3_UV254_others'!$B$2:$M$282,11,FALSE)),"")</f>
        <v/>
      </c>
      <c r="Y84" t="str">
        <f>IFERROR(IF(VLOOKUP(A84,'Rate constant_O3_UV254_others'!$B$2:$M$282,12,FALSE)=0,"",VLOOKUP(A84,'Rate constant_O3_UV254_others'!$B$2:$M$282,12,FALSE)),"")</f>
        <v/>
      </c>
      <c r="Z84" t="str">
        <f>IFERROR(IF(VLOOKUP(A84,'Rate constant_·OH_otherlit'!$B$2:$K$271,2,FALSE)=0,"",VLOOKUP(A84,'Rate constant_·OH_otherlit'!$B$2:$K$271,2,FALSE)),"")</f>
        <v/>
      </c>
      <c r="AA84" t="str">
        <f>IFERROR(IF(VLOOKUP(A84,'Rate constant_·OH_otherlit'!$B$2:$K$271,3,FALSE)=0,"",VLOOKUP(A84,'Rate constant_·OH_otherlit'!$B$2:$K$271,3,FALSE)),"")</f>
        <v/>
      </c>
      <c r="AB84" t="str">
        <f>IFERROR(IF(VLOOKUP(A84,'Rate constant_·OH_otherlit'!$B$2:$K$271,10,FALSE)=0,"",VLOOKUP(A84,'Rate constant_·OH_otherlit'!$B$2:$K$271,10,FALSE)),"")</f>
        <v/>
      </c>
      <c r="AC84">
        <f>IFERROR(IF(VLOOKUP(A84,'Rate constant_O3_UV254_others'!$B$2:$AA$282,23,FALSE)=0,"",VLOOKUP(A84,'Rate constant_O3_UV254_others'!$B$2:$AA$282,23,FALSE)),"")</f>
        <v>2447</v>
      </c>
      <c r="AE84" t="str">
        <f>IFERROR(IF(VLOOKUP(A84,'Rate constant_O3_UV254_others'!$B$2:$AA$282,25,FALSE)=0,"",VLOOKUP(A84,'Rate constant_O3_UV254_others'!$B$2:$AA$282,25,FALSE)),"")</f>
        <v/>
      </c>
      <c r="AG84" t="str">
        <f>IFERROR(IF(VLOOKUP(A84,'Rate constant_O3_UV254_others'!$B$2:$AA$282,26,FALSE)=0,"",VLOOKUP(A84,'Rate constant_O3_UV254_others'!$B$2:$AA$282,26,FALSE)),"")</f>
        <v/>
      </c>
    </row>
    <row r="85" spans="1:33">
      <c r="A85" t="s">
        <v>277</v>
      </c>
      <c r="B85" t="s">
        <v>277</v>
      </c>
      <c r="C85">
        <v>84</v>
      </c>
      <c r="F85" t="s">
        <v>149</v>
      </c>
      <c r="G85" t="s">
        <v>278</v>
      </c>
      <c r="H85" t="str">
        <f>IFERROR(VLOOKUP(A85,'Physicochemical properties_othe'!$D$4:$N$281,3,FALSE),"")</f>
        <v>C16H19N3O5S</v>
      </c>
      <c r="I85" t="str">
        <f>IFERROR(VLOOKUP(A85,'Physicochemical properties_othe'!$D$4:$N$281,2,FALSE),"")</f>
        <v>26787-78-0</v>
      </c>
      <c r="J85">
        <f>IFERROR(VLOOKUP(A85,'Physicochemical properties_othe'!$D$4:$N$281,4,FALSE),"")</f>
        <v>365.4</v>
      </c>
      <c r="K85">
        <f>IFERROR(IF(VLOOKUP(A85,'Physicochemical properties_othe'!$D$4:$N$281,5,FALSE)=0,"",VLOOKUP(A85,'Physicochemical properties_othe'!$D$4:$N$281,5,FALSE)),"")</f>
        <v>0.87</v>
      </c>
      <c r="L85" t="str">
        <f>IF(IFERROR(VLOOKUP(A85,'Physicochemical properties_othe'!$D$4:$N$281,6,FALSE),"")=0,"",IFERROR(VLOOKUP(A85,'Physicochemical properties_othe'!$D$4:$N$281,6,FALSE),""))</f>
        <v>3.43</v>
      </c>
      <c r="M85" t="str">
        <f>IF(IFERROR(VLOOKUP(A85,'Physicochemical properties_othe'!$D$4:$N$281,10,FALSE),"")=0,"",IFERROR(VLOOKUP(A85,'Physicochemical properties_othe'!$D$4:$N$281,10,FALSE),""))</f>
        <v/>
      </c>
      <c r="P85" t="str">
        <f>IFERROR(IF(VLOOKUP(A85,'Physicochemical properties_othe'!$D$4:$N$281,11,FALSE)=0,"",VLOOKUP(A85,'Physicochemical properties_othe'!$D$4:$N$281,11,FALSE)),"")</f>
        <v>https://pubchem.ncbi.nlm.nih.gov/compound/33613</v>
      </c>
      <c r="T85">
        <f>IFERROR(IF(VLOOKUP(A85,'Rate constant_O3_UV254_others'!$B$2:$M$282,7,FALSE)=0,"",VLOOKUP(A85,'Rate constant_O3_UV254_others'!$B$2:$M$282,7,FALSE)),"")</f>
        <v>1500000</v>
      </c>
      <c r="V85" t="str">
        <f>IFERROR(IF(VLOOKUP(A85,'Rate constant_O3_UV254_others'!$B$2:$M$282,9,FALSE)=0,"",VLOOKUP(A85,'Rate constant_O3_UV254_others'!$B$2:$M$282,9,FALSE)),"")</f>
        <v/>
      </c>
      <c r="W85" t="str">
        <f>IFERROR(IF(VLOOKUP(A85,'Rate constant_O3_UV254_others'!$B$2:$M$282,10,FALSE)=0,"",VLOOKUP(A85,'Rate constant_O3_UV254_others'!$B$2:$M$282,10,FALSE)),"")</f>
        <v/>
      </c>
      <c r="X85" t="str">
        <f>IFERROR(IF(VLOOKUP(A85,'Rate constant_O3_UV254_others'!$B$2:$M$282,11,FALSE)=0,"",VLOOKUP(A85,'Rate constant_O3_UV254_others'!$B$2:$M$282,11,FALSE)),"")</f>
        <v/>
      </c>
      <c r="Y85" t="str">
        <f>IFERROR(IF(VLOOKUP(A85,'Rate constant_O3_UV254_others'!$B$2:$M$282,12,FALSE)=0,"",VLOOKUP(A85,'Rate constant_O3_UV254_others'!$B$2:$M$282,12,FALSE)),"")</f>
        <v>Benitez, F. J., Acero, J. L., Real, F. J., &amp; Roldán, G. (2009). Ozonation of pharmaceutical compounds: rate constants and elimination in various water matrices. Chemosphere, 77(1), 53-59.</v>
      </c>
      <c r="Z85">
        <f>IFERROR(IF(VLOOKUP(A85,'Rate constant_·OH_otherlit'!$B$2:$K$271,2,FALSE)=0,"",VLOOKUP(A85,'Rate constant_·OH_otherlit'!$B$2:$K$271,2,FALSE)),"")</f>
        <v>7950000000</v>
      </c>
      <c r="AA85" t="str">
        <f>IFERROR(IF(VLOOKUP(A85,'Rate constant_·OH_otherlit'!$B$2:$K$271,3,FALSE)=0,"",VLOOKUP(A85,'Rate constant_·OH_otherlit'!$B$2:$K$271,3,FALSE)),"")</f>
        <v/>
      </c>
      <c r="AB85" t="str">
        <f>IFERROR(IF(VLOOKUP(A85,'Rate constant_·OH_otherlit'!$B$2:$K$271,10,FALSE)=0,"",VLOOKUP(A85,'Rate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85">
        <f>IFERROR(IF(VLOOKUP(A85,'Rate constant_O3_UV254_others'!$B$2:$AA$282,23,FALSE)=0,"",VLOOKUP(A85,'Rate constant_O3_UV254_others'!$B$2:$AA$282,23,FALSE)),"")</f>
        <v>1200</v>
      </c>
      <c r="AE85" s="160">
        <v>0.17299999999999999</v>
      </c>
      <c r="AF85" t="s">
        <v>2703</v>
      </c>
      <c r="AG85" t="str">
        <f>IFERROR(IF(VLOOKUP(A85,'Rate constant_O3_UV254_others'!$B$2:$AA$282,26,FALSE)=0,"",VLOOKUP(A85,'Rate constant_O3_UV254_others'!$B$2:$AA$282,26,FALSE)),"")</f>
        <v>Benitez, F. J., Real, F. J., Acero, J. L., &amp; Roldan, G. (2009). Removal of selected pharmaceuticals in waters by photochemical processes. Journal of Chemical Technology and Biotechnology, 84(8), 1186–1195.</v>
      </c>
    </row>
    <row r="86" spans="1:33">
      <c r="A86" t="s">
        <v>279</v>
      </c>
      <c r="B86" t="s">
        <v>279</v>
      </c>
      <c r="C86">
        <v>85</v>
      </c>
      <c r="F86" t="s">
        <v>149</v>
      </c>
      <c r="G86" t="s">
        <v>280</v>
      </c>
      <c r="H86" t="str">
        <f>IFERROR(VLOOKUP(A86,'Physicochemical properties_othe'!$D$4:$N$281,3,FALSE),"")</f>
        <v>C15H14ClN3O4S</v>
      </c>
      <c r="I86" t="str">
        <f>IFERROR(VLOOKUP(A86,'Physicochemical properties_othe'!$D$4:$N$281,2,FALSE),"")</f>
        <v>53994-73-3</v>
      </c>
      <c r="J86">
        <f>IFERROR(VLOOKUP(A86,'Physicochemical properties_othe'!$D$4:$N$281,4,FALSE),"")</f>
        <v>367.8</v>
      </c>
      <c r="K86">
        <f>IFERROR(IF(VLOOKUP(A86,'Physicochemical properties_othe'!$D$4:$N$281,5,FALSE)=0,"",VLOOKUP(A86,'Physicochemical properties_othe'!$D$4:$N$281,5,FALSE)),"")</f>
        <v>0.4</v>
      </c>
      <c r="L86" t="str">
        <f>IF(IFERROR(VLOOKUP(A86,'Physicochemical properties_othe'!$D$4:$N$281,6,FALSE),"")=0,"",IFERROR(VLOOKUP(A86,'Physicochemical properties_othe'!$D$4:$N$281,6,FALSE),""))</f>
        <v>10</v>
      </c>
      <c r="M86" t="str">
        <f>IF(IFERROR(VLOOKUP(A86,'Physicochemical properties_othe'!$D$4:$N$281,10,FALSE),"")=0,"",IFERROR(VLOOKUP(A86,'Physicochemical properties_othe'!$D$4:$N$281,10,FALSE),""))</f>
        <v/>
      </c>
      <c r="P86" t="str">
        <f>IFERROR(IF(VLOOKUP(A86,'Physicochemical properties_othe'!$D$4:$N$281,11,FALSE)=0,"",VLOOKUP(A86,'Physicochemical properties_othe'!$D$4:$N$281,11,FALSE)),"")</f>
        <v>https://pubchem.ncbi.nlm.nih.gov/compound/51039</v>
      </c>
      <c r="T86" t="str">
        <f>IFERROR(IF(VLOOKUP(A86,'Rate constant_O3_UV254_others'!$B$2:$M$282,7,FALSE)=0,"",VLOOKUP(A86,'Rate constant_O3_UV254_others'!$B$2:$M$282,7,FALSE)),"")</f>
        <v/>
      </c>
      <c r="V86" t="str">
        <f>IFERROR(IF(VLOOKUP(A86,'Rate constant_O3_UV254_others'!$B$2:$M$282,9,FALSE)=0,"",VLOOKUP(A86,'Rate constant_O3_UV254_others'!$B$2:$M$282,9,FALSE)),"")</f>
        <v/>
      </c>
      <c r="W86" t="str">
        <f>IFERROR(IF(VLOOKUP(A86,'Rate constant_O3_UV254_others'!$B$2:$M$282,10,FALSE)=0,"",VLOOKUP(A86,'Rate constant_O3_UV254_others'!$B$2:$M$282,10,FALSE)),"")</f>
        <v/>
      </c>
      <c r="X86" t="str">
        <f>IFERROR(IF(VLOOKUP(A86,'Rate constant_O3_UV254_others'!$B$2:$M$282,11,FALSE)=0,"",VLOOKUP(A86,'Rate constant_O3_UV254_others'!$B$2:$M$282,11,FALSE)),"")</f>
        <v/>
      </c>
      <c r="Y86" t="str">
        <f>IFERROR(IF(VLOOKUP(A86,'Rate constant_O3_UV254_others'!$B$2:$M$282,12,FALSE)=0,"",VLOOKUP(A86,'Rate constant_O3_UV254_others'!$B$2:$M$282,12,FALSE)),"")</f>
        <v/>
      </c>
      <c r="Z86" t="str">
        <f>IFERROR(IF(VLOOKUP(A86,'Rate constant_·OH_otherlit'!$B$2:$K$271,2,FALSE)=0,"",VLOOKUP(A86,'Rate constant_·OH_otherlit'!$B$2:$K$271,2,FALSE)),"")</f>
        <v/>
      </c>
      <c r="AA86" t="str">
        <f>IFERROR(IF(VLOOKUP(A86,'Rate constant_·OH_otherlit'!$B$2:$K$271,3,FALSE)=0,"",VLOOKUP(A86,'Rate constant_·OH_otherlit'!$B$2:$K$271,3,FALSE)),"")</f>
        <v/>
      </c>
      <c r="AB86" t="str">
        <f>IFERROR(IF(VLOOKUP(A86,'Rate constant_·OH_otherlit'!$B$2:$K$271,10,FALSE)=0,"",VLOOKUP(A86,'Rate constant_·OH_otherlit'!$B$2:$K$271,10,FALSE)),"")</f>
        <v/>
      </c>
      <c r="AC86">
        <f>IFERROR(IF(VLOOKUP(A86,'Rate constant_O3_UV254_others'!$B$2:$AA$282,23,FALSE)=0,"",VLOOKUP(A86,'Rate constant_O3_UV254_others'!$B$2:$AA$282,23,FALSE)),"")</f>
        <v>13846</v>
      </c>
      <c r="AE86" t="str">
        <f>IFERROR(IF(VLOOKUP(A86,'Rate constant_O3_UV254_others'!$B$2:$AA$282,25,FALSE)=0,"",VLOOKUP(A86,'Rate constant_O3_UV254_others'!$B$2:$AA$282,25,FALSE)),"")</f>
        <v/>
      </c>
      <c r="AG86" t="str">
        <f>IFERROR(IF(VLOOKUP(A86,'Rate constant_O3_UV254_others'!$B$2:$AA$282,26,FALSE)=0,"",VLOOKUP(A86,'Rate constant_O3_UV254_others'!$B$2:$AA$282,26,FALSE)),"")</f>
        <v/>
      </c>
    </row>
    <row r="87" spans="1:33">
      <c r="A87" t="s">
        <v>281</v>
      </c>
      <c r="B87" t="s">
        <v>281</v>
      </c>
      <c r="C87">
        <v>86</v>
      </c>
      <c r="F87" t="s">
        <v>149</v>
      </c>
      <c r="G87" t="s">
        <v>282</v>
      </c>
      <c r="H87" t="str">
        <f>IFERROR(VLOOKUP(A87,'Physicochemical properties_othe'!$D$4:$N$281,3,FALSE),"")</f>
        <v>C16H17N3O5S</v>
      </c>
      <c r="I87" t="str">
        <f>IFERROR(VLOOKUP(A87,'Physicochemical properties_othe'!$D$4:$N$281,2,FALSE),"")</f>
        <v>50370-12-2</v>
      </c>
      <c r="J87">
        <f>IFERROR(VLOOKUP(A87,'Physicochemical properties_othe'!$D$4:$N$281,4,FALSE),"")</f>
        <v>363.4</v>
      </c>
      <c r="K87">
        <f>IFERROR(IF(VLOOKUP(A87,'Physicochemical properties_othe'!$D$4:$N$281,5,FALSE)=0,"",VLOOKUP(A87,'Physicochemical properties_othe'!$D$4:$N$281,5,FALSE)),"")</f>
        <v>-0.4</v>
      </c>
      <c r="L87" t="str">
        <f>IF(IFERROR(VLOOKUP(A87,'Physicochemical properties_othe'!$D$4:$N$281,6,FALSE),"")=0,"",IFERROR(VLOOKUP(A87,'Physicochemical properties_othe'!$D$4:$N$281,6,FALSE),""))</f>
        <v>1.11</v>
      </c>
      <c r="M87" t="str">
        <f>IF(IFERROR(VLOOKUP(A87,'Physicochemical properties_othe'!$D$4:$N$281,10,FALSE),"")=0,"",IFERROR(VLOOKUP(A87,'Physicochemical properties_othe'!$D$4:$N$281,10,FALSE),""))</f>
        <v/>
      </c>
      <c r="P87" t="str">
        <f>IFERROR(IF(VLOOKUP(A87,'Physicochemical properties_othe'!$D$4:$N$281,11,FALSE)=0,"",VLOOKUP(A87,'Physicochemical properties_othe'!$D$4:$N$281,11,FALSE)),"")</f>
        <v>https://pubchem.ncbi.nlm.nih.gov/compound/47965</v>
      </c>
      <c r="T87" t="str">
        <f>IFERROR(IF(VLOOKUP(A87,'Rate constant_O3_UV254_others'!$B$2:$M$282,7,FALSE)=0,"",VLOOKUP(A87,'Rate constant_O3_UV254_others'!$B$2:$M$282,7,FALSE)),"")</f>
        <v/>
      </c>
      <c r="V87" t="str">
        <f>IFERROR(IF(VLOOKUP(A87,'Rate constant_O3_UV254_others'!$B$2:$M$282,9,FALSE)=0,"",VLOOKUP(A87,'Rate constant_O3_UV254_others'!$B$2:$M$282,9,FALSE)),"")</f>
        <v/>
      </c>
      <c r="W87" t="str">
        <f>IFERROR(IF(VLOOKUP(A87,'Rate constant_O3_UV254_others'!$B$2:$M$282,10,FALSE)=0,"",VLOOKUP(A87,'Rate constant_O3_UV254_others'!$B$2:$M$282,10,FALSE)),"")</f>
        <v/>
      </c>
      <c r="X87" t="str">
        <f>IFERROR(IF(VLOOKUP(A87,'Rate constant_O3_UV254_others'!$B$2:$M$282,11,FALSE)=0,"",VLOOKUP(A87,'Rate constant_O3_UV254_others'!$B$2:$M$282,11,FALSE)),"")</f>
        <v/>
      </c>
      <c r="Y87" t="str">
        <f>IFERROR(IF(VLOOKUP(A87,'Rate constant_O3_UV254_others'!$B$2:$M$282,12,FALSE)=0,"",VLOOKUP(A87,'Rate constant_O3_UV254_others'!$B$2:$M$282,12,FALSE)),"")</f>
        <v/>
      </c>
      <c r="Z87" t="str">
        <f>IFERROR(IF(VLOOKUP(A87,'Rate constant_·OH_otherlit'!$B$2:$K$271,2,FALSE)=0,"",VLOOKUP(A87,'Rate constant_·OH_otherlit'!$B$2:$K$271,2,FALSE)),"")</f>
        <v/>
      </c>
      <c r="AA87" t="str">
        <f>IFERROR(IF(VLOOKUP(A87,'Rate constant_·OH_otherlit'!$B$2:$K$271,3,FALSE)=0,"",VLOOKUP(A87,'Rate constant_·OH_otherlit'!$B$2:$K$271,3,FALSE)),"")</f>
        <v/>
      </c>
      <c r="AB87" t="str">
        <f>IFERROR(IF(VLOOKUP(A87,'Rate constant_·OH_otherlit'!$B$2:$K$271,10,FALSE)=0,"",VLOOKUP(A87,'Rate constant_·OH_otherlit'!$B$2:$K$271,10,FALSE)),"")</f>
        <v/>
      </c>
      <c r="AC87">
        <f>IFERROR(IF(VLOOKUP(A87,'Rate constant_O3_UV254_others'!$B$2:$AA$282,23,FALSE)=0,"",VLOOKUP(A87,'Rate constant_O3_UV254_others'!$B$2:$AA$282,23,FALSE)),"")</f>
        <v>9810</v>
      </c>
      <c r="AE87" s="160">
        <v>0.08</v>
      </c>
      <c r="AF87">
        <v>6.5</v>
      </c>
      <c r="AG87" t="str">
        <f>IFERROR(IF(VLOOKUP(A87,'Rate constant_O3_UV254_others'!$B$2:$AA$282,26,FALSE)=0,"",VLOOKUP(A87,'Rate constant_O3_UV254_others'!$B$2:$AA$282,26,FALSE)),"")</f>
        <v>Serna-Galvis, E. A., Ferraro, F., Silva-Agredo, J., &amp; Torres-Palma, R. A. (2017). Degradation of highly consumed fluoroquinolones, penicillins and cephalosporins in distilled water and simulated hospital wastewater by UV 254 and UV 254 /persulfate processes. Water Research, 122, 128–138.</v>
      </c>
    </row>
    <row r="88" spans="1:33">
      <c r="A88" t="s">
        <v>283</v>
      </c>
      <c r="B88" t="s">
        <v>283</v>
      </c>
      <c r="C88">
        <v>87</v>
      </c>
      <c r="F88" t="s">
        <v>149</v>
      </c>
      <c r="G88" t="s">
        <v>284</v>
      </c>
      <c r="H88" t="str">
        <f>IFERROR(VLOOKUP(A88,'Physicochemical properties_othe'!$D$4:$N$281,3,FALSE),"")</f>
        <v>C16H19N3O4S</v>
      </c>
      <c r="I88" t="str">
        <f>IFERROR(VLOOKUP(A88,'Physicochemical properties_othe'!$D$4:$N$281,2,FALSE),"")</f>
        <v>38821-53-3</v>
      </c>
      <c r="J88">
        <f>IFERROR(VLOOKUP(A88,'Physicochemical properties_othe'!$D$4:$N$281,4,FALSE),"")</f>
        <v>349.4</v>
      </c>
      <c r="K88">
        <f>IFERROR(IF(VLOOKUP(A88,'Physicochemical properties_othe'!$D$4:$N$281,5,FALSE)=0,"",VLOOKUP(A88,'Physicochemical properties_othe'!$D$4:$N$281,5,FALSE)),"")</f>
        <v>-1.5</v>
      </c>
      <c r="L88" t="str">
        <f>IF(IFERROR(VLOOKUP(A88,'Physicochemical properties_othe'!$D$4:$N$281,6,FALSE),"")=0,"",IFERROR(VLOOKUP(A88,'Physicochemical properties_othe'!$D$4:$N$281,6,FALSE),""))</f>
        <v>21.3</v>
      </c>
      <c r="M88" t="str">
        <f>IF(IFERROR(VLOOKUP(A88,'Physicochemical properties_othe'!$D$4:$N$281,10,FALSE),"")=0,"",IFERROR(VLOOKUP(A88,'Physicochemical properties_othe'!$D$4:$N$281,10,FALSE),""))</f>
        <v/>
      </c>
      <c r="P88" t="str">
        <f>IFERROR(IF(VLOOKUP(A88,'Physicochemical properties_othe'!$D$4:$N$281,11,FALSE)=0,"",VLOOKUP(A88,'Physicochemical properties_othe'!$D$4:$N$281,11,FALSE)),"")</f>
        <v>https://pubchem.ncbi.nlm.nih.gov/compound/38103</v>
      </c>
      <c r="T88" t="str">
        <f>IFERROR(IF(VLOOKUP(A88,'Rate constant_O3_UV254_others'!$B$2:$M$282,7,FALSE)=0,"",VLOOKUP(A88,'Rate constant_O3_UV254_others'!$B$2:$M$282,7,FALSE)),"")</f>
        <v/>
      </c>
      <c r="V88" t="str">
        <f>IFERROR(IF(VLOOKUP(A88,'Rate constant_O3_UV254_others'!$B$2:$M$282,9,FALSE)=0,"",VLOOKUP(A88,'Rate constant_O3_UV254_others'!$B$2:$M$282,9,FALSE)),"")</f>
        <v/>
      </c>
      <c r="W88" t="str">
        <f>IFERROR(IF(VLOOKUP(A88,'Rate constant_O3_UV254_others'!$B$2:$M$282,10,FALSE)=0,"",VLOOKUP(A88,'Rate constant_O3_UV254_others'!$B$2:$M$282,10,FALSE)),"")</f>
        <v/>
      </c>
      <c r="X88" t="str">
        <f>IFERROR(IF(VLOOKUP(A88,'Rate constant_O3_UV254_others'!$B$2:$M$282,11,FALSE)=0,"",VLOOKUP(A88,'Rate constant_O3_UV254_others'!$B$2:$M$282,11,FALSE)),"")</f>
        <v/>
      </c>
      <c r="Y88" t="str">
        <f>IFERROR(IF(VLOOKUP(A88,'Rate constant_O3_UV254_others'!$B$2:$M$282,12,FALSE)=0,"",VLOOKUP(A88,'Rate constant_O3_UV254_others'!$B$2:$M$282,12,FALSE)),"")</f>
        <v/>
      </c>
      <c r="Z88" t="str">
        <f>IFERROR(IF(VLOOKUP(A88,'Rate constant_·OH_otherlit'!$B$2:$K$271,2,FALSE)=0,"",VLOOKUP(A88,'Rate constant_·OH_otherlit'!$B$2:$K$271,2,FALSE)),"")</f>
        <v/>
      </c>
      <c r="AA88" t="str">
        <f>IFERROR(IF(VLOOKUP(A88,'Rate constant_·OH_otherlit'!$B$2:$K$271,3,FALSE)=0,"",VLOOKUP(A88,'Rate constant_·OH_otherlit'!$B$2:$K$271,3,FALSE)),"")</f>
        <v/>
      </c>
      <c r="AB88" t="str">
        <f>IFERROR(IF(VLOOKUP(A88,'Rate constant_·OH_otherlit'!$B$2:$K$271,10,FALSE)=0,"",VLOOKUP(A88,'Rate constant_·OH_otherlit'!$B$2:$K$271,10,FALSE)),"")</f>
        <v/>
      </c>
      <c r="AC88" t="str">
        <f>IFERROR(IF(VLOOKUP(A88,'Rate constant_O3_UV254_others'!$B$2:$AA$282,23,FALSE)=0,"",VLOOKUP(A88,'Rate constant_O3_UV254_others'!$B$2:$AA$282,23,FALSE)),"")</f>
        <v/>
      </c>
      <c r="AE88" t="str">
        <f>IFERROR(IF(VLOOKUP(A88,'Rate constant_O3_UV254_others'!$B$2:$AA$282,25,FALSE)=0,"",VLOOKUP(A88,'Rate constant_O3_UV254_others'!$B$2:$AA$282,25,FALSE)),"")</f>
        <v/>
      </c>
      <c r="AG88" t="str">
        <f>IFERROR(IF(VLOOKUP(A88,'Rate constant_O3_UV254_others'!$B$2:$AA$282,26,FALSE)=0,"",VLOOKUP(A88,'Rate constant_O3_UV254_others'!$B$2:$AA$282,26,FALSE)),"")</f>
        <v/>
      </c>
    </row>
    <row r="89" spans="1:33">
      <c r="A89" t="s">
        <v>285</v>
      </c>
      <c r="B89" t="s">
        <v>285</v>
      </c>
      <c r="C89">
        <v>88</v>
      </c>
      <c r="F89" t="s">
        <v>149</v>
      </c>
      <c r="G89" t="s">
        <v>286</v>
      </c>
      <c r="H89" t="str">
        <f>IFERROR(VLOOKUP(A89,'Physicochemical properties_othe'!$D$4:$N$281,3,FALSE),"")</f>
        <v>C16H17N3O4S</v>
      </c>
      <c r="I89" t="str">
        <f>IFERROR(VLOOKUP(A89,'Physicochemical properties_othe'!$D$4:$N$281,2,FALSE),"")</f>
        <v>15686-71-2</v>
      </c>
      <c r="J89">
        <f>IFERROR(VLOOKUP(A89,'Physicochemical properties_othe'!$D$4:$N$281,4,FALSE),"")</f>
        <v>347.4</v>
      </c>
      <c r="K89">
        <f>IFERROR(IF(VLOOKUP(A89,'Physicochemical properties_othe'!$D$4:$N$281,5,FALSE)=0,"",VLOOKUP(A89,'Physicochemical properties_othe'!$D$4:$N$281,5,FALSE)),"")</f>
        <v>0.65</v>
      </c>
      <c r="L89" t="str">
        <f>IF(IFERROR(VLOOKUP(A89,'Physicochemical properties_othe'!$D$4:$N$281,6,FALSE),"")=0,"",IFERROR(VLOOKUP(A89,'Physicochemical properties_othe'!$D$4:$N$281,6,FALSE),""))</f>
        <v>10</v>
      </c>
      <c r="M89">
        <f>IF(IFERROR(VLOOKUP(A89,'Physicochemical properties_othe'!$D$4:$N$281,10,FALSE),"")=0,"",IFERROR(VLOOKUP(A89,'Physicochemical properties_othe'!$D$4:$N$281,10,FALSE),""))</f>
        <v>7.3</v>
      </c>
      <c r="P89" t="str">
        <f>IFERROR(IF(VLOOKUP(A89,'Physicochemical properties_othe'!$D$4:$N$281,11,FALSE)=0,"",VLOOKUP(A89,'Physicochemical properties_othe'!$D$4:$N$281,11,FALSE)),"")</f>
        <v>https://pubchem.ncbi.nlm.nih.gov/compound/27447</v>
      </c>
      <c r="T89">
        <f>IFERROR(IF(VLOOKUP(A89,'Rate constant_O3_UV254_others'!$B$2:$M$282,7,FALSE)=0,"",VLOOKUP(A89,'Rate constant_O3_UV254_others'!$B$2:$M$282,7,FALSE)),"")</f>
        <v>87000</v>
      </c>
      <c r="V89">
        <f>IFERROR(IF(VLOOKUP(A89,'Rate constant_O3_UV254_others'!$B$2:$M$282,9,FALSE)=0,"",VLOOKUP(A89,'Rate constant_O3_UV254_others'!$B$2:$M$282,9,FALSE)),"")</f>
        <v>93000</v>
      </c>
      <c r="W89">
        <f>IFERROR(IF(VLOOKUP(A89,'Rate constant_O3_UV254_others'!$B$2:$M$282,10,FALSE)=0,"",VLOOKUP(A89,'Rate constant_O3_UV254_others'!$B$2:$M$282,10,FALSE)),"")</f>
        <v>82000</v>
      </c>
      <c r="X89" t="str">
        <f>IFERROR(IF(VLOOKUP(A89,'Rate constant_O3_UV254_others'!$B$2:$M$282,11,FALSE)=0,"",VLOOKUP(A89,'Rate constant_O3_UV254_others'!$B$2:$M$282,11,FALSE)),"")</f>
        <v/>
      </c>
      <c r="Y89" t="str">
        <f>IFERROR(IF(VLOOKUP(A89,'Rate constant_O3_UV254_others'!$B$2:$M$282,12,FALSE)=0,"",VLOOKUP(A89,'Rate constant_O3_UV254_others'!$B$2:$M$282,12,FALSE)),"")</f>
        <v>Dodd, M. C., Buffle, M. O., &amp; Von Gunten, U. (2006). Oxidation of antibacterial molecules by aqueous ozone: moiety-specific reaction kinetics and application to ozone-based wastewater treatment. Environmental Science &amp; Technology, 40(6), 1969-1977.</v>
      </c>
      <c r="Z89" t="str">
        <f>IFERROR(IF(VLOOKUP(A89,'Rate constant_·OH_otherlit'!$B$2:$K$271,2,FALSE)=0,"",VLOOKUP(A89,'Rate constant_·OH_otherlit'!$B$2:$K$271,2,FALSE)),"")</f>
        <v/>
      </c>
      <c r="AA89" t="str">
        <f>IFERROR(IF(VLOOKUP(A89,'Rate constant_·OH_otherlit'!$B$2:$K$271,3,FALSE)=0,"",VLOOKUP(A89,'Rate constant_·OH_otherlit'!$B$2:$K$271,3,FALSE)),"")</f>
        <v/>
      </c>
      <c r="AB89" t="str">
        <f>IFERROR(IF(VLOOKUP(A89,'Rate constant_·OH_otherlit'!$B$2:$K$271,10,FALSE)=0,"",VLOOKUP(A89,'Rate constant_·OH_otherlit'!$B$2:$K$271,10,FALSE)),"")</f>
        <v/>
      </c>
      <c r="AC89">
        <f>IFERROR(IF(VLOOKUP(A89,'Rate constant_O3_UV254_others'!$B$2:$AA$282,23,FALSE)=0,"",VLOOKUP(A89,'Rate constant_O3_UV254_others'!$B$2:$AA$282,23,FALSE)),"")</f>
        <v>8215</v>
      </c>
      <c r="AE89" s="160">
        <v>0.192</v>
      </c>
      <c r="AF89">
        <v>6.5</v>
      </c>
      <c r="AG89" t="str">
        <f>IFERROR(IF(VLOOKUP(A89,'Rate constant_O3_UV254_others'!$B$2:$AA$282,26,FALSE)=0,"",VLOOKUP(A89,'Rate constant_O3_UV254_others'!$B$2:$AA$282,26,FALSE)),"")</f>
        <v>Serna-Galvis, E. A., Ferraro, F., Silva-Agredo, J., &amp; Torres-Palma, R. A. (2017). Degradation of highly consumed fluoroquinolones, penicillins and cephalosporins in distilled water and simulated hospital wastewater by UV 254 and UV 254 /persulfate processes. Water Research, 122, 128–138.</v>
      </c>
    </row>
    <row r="90" spans="1:33">
      <c r="A90" t="s">
        <v>287</v>
      </c>
      <c r="B90" t="s">
        <v>287</v>
      </c>
      <c r="C90">
        <v>89</v>
      </c>
      <c r="E90" t="s">
        <v>149</v>
      </c>
      <c r="F90" t="s">
        <v>149</v>
      </c>
      <c r="G90" t="s">
        <v>288</v>
      </c>
      <c r="H90" t="str">
        <f>IFERROR(VLOOKUP(A90,'Physicochemical properties_othe'!$D$4:$N$281,3,FALSE),"")</f>
        <v>C17H18FN3O3</v>
      </c>
      <c r="I90" t="str">
        <f>IFERROR(VLOOKUP(A90,'Physicochemical properties_othe'!$D$4:$N$281,2,FALSE),"")</f>
        <v>85721-33-1</v>
      </c>
      <c r="J90">
        <f>IFERROR(VLOOKUP(A90,'Physicochemical properties_othe'!$D$4:$N$281,4,FALSE),"")</f>
        <v>331.34</v>
      </c>
      <c r="K90">
        <f>IFERROR(IF(VLOOKUP(A90,'Physicochemical properties_othe'!$D$4:$N$281,5,FALSE)=0,"",VLOOKUP(A90,'Physicochemical properties_othe'!$D$4:$N$281,5,FALSE)),"")</f>
        <v>0.28000000000000003</v>
      </c>
      <c r="L90" t="str">
        <f>IF(IFERROR(VLOOKUP(A90,'Physicochemical properties_othe'!$D$4:$N$281,6,FALSE),"")=0,"",IFERROR(VLOOKUP(A90,'Physicochemical properties_othe'!$D$4:$N$281,6,FALSE),""))</f>
        <v>36</v>
      </c>
      <c r="M90">
        <f>IF(IFERROR(VLOOKUP(A90,'Physicochemical properties_othe'!$D$4:$N$281,10,FALSE),"")=0,"",IFERROR(VLOOKUP(A90,'Physicochemical properties_othe'!$D$4:$N$281,10,FALSE),""))</f>
        <v>6.09</v>
      </c>
      <c r="P90" t="str">
        <f>IFERROR(IF(VLOOKUP(A90,'Physicochemical properties_othe'!$D$4:$N$281,11,FALSE)=0,"",VLOOKUP(A90,'Physicochemical properties_othe'!$D$4:$N$281,11,FALSE)),"")</f>
        <v>https://pubchem.ncbi.nlm.nih.gov/compound/2764</v>
      </c>
      <c r="T90">
        <f>IFERROR(IF(VLOOKUP(A90,'Rate constant_O3_UV254_others'!$B$2:$M$282,7,FALSE)=0,"",VLOOKUP(A90,'Rate constant_O3_UV254_others'!$B$2:$M$282,7,FALSE)),"")</f>
        <v>19000</v>
      </c>
      <c r="V90">
        <f>IFERROR(IF(VLOOKUP(A90,'Rate constant_O3_UV254_others'!$B$2:$M$282,9,FALSE)=0,"",VLOOKUP(A90,'Rate constant_O3_UV254_others'!$B$2:$M$282,9,FALSE)),"")</f>
        <v>900000</v>
      </c>
      <c r="W90">
        <f>IFERROR(IF(VLOOKUP(A90,'Rate constant_O3_UV254_others'!$B$2:$M$282,10,FALSE)=0,"",VLOOKUP(A90,'Rate constant_O3_UV254_others'!$B$2:$M$282,10,FALSE)),"")</f>
        <v>7500</v>
      </c>
      <c r="X90">
        <f>IFERROR(IF(VLOOKUP(A90,'Rate constant_O3_UV254_others'!$B$2:$M$282,11,FALSE)=0,"",VLOOKUP(A90,'Rate constant_O3_UV254_others'!$B$2:$M$282,11,FALSE)),"")</f>
        <v>400</v>
      </c>
      <c r="Y90" t="str">
        <f>IFERROR(IF(VLOOKUP(A90,'Rate constant_O3_UV254_others'!$B$2:$M$282,12,FALSE)=0,"",VLOOKUP(A90,'Rate constant_O3_UV254_others'!$B$2:$M$282,12,FALSE)),"")</f>
        <v>Dodd, M. C., Buffle, M. O., &amp; Von Gunten, U. (2006). Oxidation of antibacterial molecules by aqueous ozone: moiety-specific reaction kinetics and application to ozone-based wastewater treatment. Environmental Science &amp; Technology, 40(6), 1969-1977.</v>
      </c>
      <c r="Z90">
        <f>IFERROR(IF(VLOOKUP(A90,'Rate constant_·OH_otherlit'!$B$2:$K$271,2,FALSE)=0,"",VLOOKUP(A90,'Rate constant_·OH_otherlit'!$B$2:$K$271,2,FALSE)),"")</f>
        <v>4100000000</v>
      </c>
      <c r="AA90">
        <v>7.7</v>
      </c>
      <c r="AB90" t="str">
        <f>IFERROR(IF(VLOOKUP(A90,'Rate constant_·OH_otherlit'!$B$2:$K$271,10,FALSE)=0,"",VLOOKUP(A90,'Rate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90">
        <f>IFERROR(IF(VLOOKUP(A90,'Rate constant_O3_UV254_others'!$B$2:$AA$282,23,FALSE)=0,"",VLOOKUP(A90,'Rate constant_O3_UV254_others'!$B$2:$AA$282,23,FALSE)),"")</f>
        <v>21970</v>
      </c>
      <c r="AE90" s="160">
        <v>1.34E-2</v>
      </c>
      <c r="AF90">
        <v>8</v>
      </c>
      <c r="AG90" t="str">
        <f>IFERROR(IF(VLOOKUP(A90,'Rate constant_O3_UV254_others'!$B$2:$AA$282,26,FALSE)=0,"",VLOOKUP(A90,'Rate constant_O3_UV254_others'!$B$2:$AA$282,26,FALSE)),"")</f>
        <v>Yuan, F., Hu, C., Hu, X., Wei, D., Chen, Y., &amp; Qu, J. (2011). Photodegradation and toxicity changes of antibiotics in UV and UV/H2O2 process. Journal of Hazardous Materials, 185(2–3), 1256–1263.</v>
      </c>
    </row>
    <row r="91" spans="1:33">
      <c r="A91" t="s">
        <v>289</v>
      </c>
      <c r="B91" t="s">
        <v>289</v>
      </c>
      <c r="C91">
        <v>90</v>
      </c>
      <c r="F91" t="s">
        <v>149</v>
      </c>
      <c r="G91" t="s">
        <v>290</v>
      </c>
      <c r="H91" t="str">
        <f>IFERROR(VLOOKUP(A91,'Physicochemical properties_othe'!$D$4:$N$281,3,FALSE),"")</f>
        <v>C22H26N2O4S</v>
      </c>
      <c r="I91" t="str">
        <f>IFERROR(VLOOKUP(A91,'Physicochemical properties_othe'!$D$4:$N$281,2,FALSE),"")</f>
        <v>42399-41-7</v>
      </c>
      <c r="J91">
        <f>IFERROR(VLOOKUP(A91,'Physicochemical properties_othe'!$D$4:$N$281,4,FALSE),"")</f>
        <v>414.5</v>
      </c>
      <c r="K91">
        <f>IFERROR(IF(VLOOKUP(A91,'Physicochemical properties_othe'!$D$4:$N$281,5,FALSE)=0,"",VLOOKUP(A91,'Physicochemical properties_othe'!$D$4:$N$281,5,FALSE)),"")</f>
        <v>2.8</v>
      </c>
      <c r="L91" t="str">
        <f>IF(IFERROR(VLOOKUP(A91,'Physicochemical properties_othe'!$D$4:$N$281,6,FALSE),"")=0,"",IFERROR(VLOOKUP(A91,'Physicochemical properties_othe'!$D$4:$N$281,6,FALSE),""))</f>
        <v>0.465</v>
      </c>
      <c r="M91">
        <f>IF(IFERROR(VLOOKUP(A91,'Physicochemical properties_othe'!$D$4:$N$281,10,FALSE),"")=0,"",IFERROR(VLOOKUP(A91,'Physicochemical properties_othe'!$D$4:$N$281,10,FALSE),""))</f>
        <v>8.06</v>
      </c>
      <c r="P91" t="str">
        <f>IFERROR(IF(VLOOKUP(A91,'Physicochemical properties_othe'!$D$4:$N$281,11,FALSE)=0,"",VLOOKUP(A91,'Physicochemical properties_othe'!$D$4:$N$281,11,FALSE)),"")</f>
        <v>https://pubchem.ncbi.nlm.nih.gov/compound/39186</v>
      </c>
      <c r="T91" t="str">
        <f>IFERROR(IF(VLOOKUP(A91,'Rate constant_O3_UV254_others'!$B$2:$M$282,7,FALSE)=0,"",VLOOKUP(A91,'Rate constant_O3_UV254_others'!$B$2:$M$282,7,FALSE)),"")</f>
        <v/>
      </c>
      <c r="V91" t="str">
        <f>IFERROR(IF(VLOOKUP(A91,'Rate constant_O3_UV254_others'!$B$2:$M$282,9,FALSE)=0,"",VLOOKUP(A91,'Rate constant_O3_UV254_others'!$B$2:$M$282,9,FALSE)),"")</f>
        <v/>
      </c>
      <c r="W91" t="str">
        <f>IFERROR(IF(VLOOKUP(A91,'Rate constant_O3_UV254_others'!$B$2:$M$282,10,FALSE)=0,"",VLOOKUP(A91,'Rate constant_O3_UV254_others'!$B$2:$M$282,10,FALSE)),"")</f>
        <v/>
      </c>
      <c r="X91" t="str">
        <f>IFERROR(IF(VLOOKUP(A91,'Rate constant_O3_UV254_others'!$B$2:$M$282,11,FALSE)=0,"",VLOOKUP(A91,'Rate constant_O3_UV254_others'!$B$2:$M$282,11,FALSE)),"")</f>
        <v/>
      </c>
      <c r="Y91" t="str">
        <f>IFERROR(IF(VLOOKUP(A91,'Rate constant_O3_UV254_others'!$B$2:$M$282,12,FALSE)=0,"",VLOOKUP(A91,'Rate constant_O3_UV254_others'!$B$2:$M$282,12,FALSE)),"")</f>
        <v/>
      </c>
      <c r="Z91" t="str">
        <f>IFERROR(IF(VLOOKUP(A91,'Rate constant_·OH_otherlit'!$B$2:$K$271,2,FALSE)=0,"",VLOOKUP(A91,'Rate constant_·OH_otherlit'!$B$2:$K$271,2,FALSE)),"")</f>
        <v/>
      </c>
      <c r="AA91" t="str">
        <f>IFERROR(IF(VLOOKUP(A91,'Rate constant_·OH_otherlit'!$B$2:$K$271,3,FALSE)=0,"",VLOOKUP(A91,'Rate constant_·OH_otherlit'!$B$2:$K$271,3,FALSE)),"")</f>
        <v/>
      </c>
      <c r="AB91" t="str">
        <f>IFERROR(IF(VLOOKUP(A91,'Rate constant_·OH_otherlit'!$B$2:$K$271,10,FALSE)=0,"",VLOOKUP(A91,'Rate constant_·OH_otherlit'!$B$2:$K$271,10,FALSE)),"")</f>
        <v/>
      </c>
      <c r="AC91">
        <f>IFERROR(IF(VLOOKUP(A91,'Rate constant_O3_UV254_others'!$B$2:$AA$282,23,FALSE)=0,"",VLOOKUP(A91,'Rate constant_O3_UV254_others'!$B$2:$AA$282,23,FALSE)),"")</f>
        <v>39153</v>
      </c>
      <c r="AE91" s="160">
        <v>4.9800000000000001E-3</v>
      </c>
      <c r="AF91">
        <v>7</v>
      </c>
      <c r="AG91" t="str">
        <f>IFERROR(IF(VLOOKUP(A91,'Rate constant_O3_UV254_others'!$B$2:$AA$282,26,FALSE)=0,"",VLOOKUP(A91,'Rate constant_O3_UV254_others'!$B$2:$AA$282,26,FALSE)),"")</f>
        <v xml:space="preserve">Zhu, B., Zonja, B., Gonzalez, O., Sans, C., Pérez, S., Barceló, D., … Qiang, Z. (2015). Degradation kinetics and pathways of three calcium channel blockers under UV irradiation. Water Research, 86, 9–16. </v>
      </c>
    </row>
    <row r="92" spans="1:33">
      <c r="A92" t="s">
        <v>291</v>
      </c>
      <c r="B92" t="s">
        <v>291</v>
      </c>
      <c r="C92">
        <v>91</v>
      </c>
      <c r="F92" t="s">
        <v>149</v>
      </c>
      <c r="G92" t="s">
        <v>292</v>
      </c>
      <c r="H92" t="str">
        <f>IFERROR(VLOOKUP(A92,'Physicochemical properties_othe'!$D$4:$N$281,3,FALSE),"")</f>
        <v>C22H24N2O8</v>
      </c>
      <c r="I92" t="str">
        <f>IFERROR(VLOOKUP(A92,'Physicochemical properties_othe'!$D$4:$N$281,2,FALSE),"")</f>
        <v>564-25-0</v>
      </c>
      <c r="J92">
        <f>IFERROR(VLOOKUP(A92,'Physicochemical properties_othe'!$D$4:$N$281,4,FALSE),"")</f>
        <v>444.4</v>
      </c>
      <c r="K92">
        <f>IFERROR(IF(VLOOKUP(A92,'Physicochemical properties_othe'!$D$4:$N$281,5,FALSE)=0,"",VLOOKUP(A92,'Physicochemical properties_othe'!$D$4:$N$281,5,FALSE)),"")</f>
        <v>0.63</v>
      </c>
      <c r="L92" t="str">
        <f>IF(IFERROR(VLOOKUP(A92,'Physicochemical properties_othe'!$D$4:$N$281,6,FALSE),"")=0,"",IFERROR(VLOOKUP(A92,'Physicochemical properties_othe'!$D$4:$N$281,6,FALSE),""))</f>
        <v>50</v>
      </c>
      <c r="M92">
        <f>IF(IFERROR(VLOOKUP(A92,'Physicochemical properties_othe'!$D$4:$N$281,10,FALSE),"")=0,"",IFERROR(VLOOKUP(A92,'Physicochemical properties_othe'!$D$4:$N$281,10,FALSE),""))</f>
        <v>3.09</v>
      </c>
      <c r="P92" t="str">
        <f>IFERROR(IF(VLOOKUP(A92,'Physicochemical properties_othe'!$D$4:$N$281,11,FALSE)=0,"",VLOOKUP(A92,'Physicochemical properties_othe'!$D$4:$N$281,11,FALSE)),"")</f>
        <v>https://pubchem.ncbi.nlm.nih.gov/compound/54671203</v>
      </c>
      <c r="T92" t="str">
        <f>IFERROR(IF(VLOOKUP(A92,'Rate constant_O3_UV254_others'!$B$2:$M$282,7,FALSE)=0,"",VLOOKUP(A92,'Rate constant_O3_UV254_others'!$B$2:$M$282,7,FALSE)),"")</f>
        <v/>
      </c>
      <c r="V92" t="str">
        <f>IFERROR(IF(VLOOKUP(A92,'Rate constant_O3_UV254_others'!$B$2:$M$282,9,FALSE)=0,"",VLOOKUP(A92,'Rate constant_O3_UV254_others'!$B$2:$M$282,9,FALSE)),"")</f>
        <v/>
      </c>
      <c r="W92" t="str">
        <f>IFERROR(IF(VLOOKUP(A92,'Rate constant_O3_UV254_others'!$B$2:$M$282,10,FALSE)=0,"",VLOOKUP(A92,'Rate constant_O3_UV254_others'!$B$2:$M$282,10,FALSE)),"")</f>
        <v/>
      </c>
      <c r="X92" t="str">
        <f>IFERROR(IF(VLOOKUP(A92,'Rate constant_O3_UV254_others'!$B$2:$M$282,11,FALSE)=0,"",VLOOKUP(A92,'Rate constant_O3_UV254_others'!$B$2:$M$282,11,FALSE)),"")</f>
        <v/>
      </c>
      <c r="Y92" t="str">
        <f>IFERROR(IF(VLOOKUP(A92,'Rate constant_O3_UV254_others'!$B$2:$M$282,12,FALSE)=0,"",VLOOKUP(A92,'Rate constant_O3_UV254_others'!$B$2:$M$282,12,FALSE)),"")</f>
        <v/>
      </c>
      <c r="Z92">
        <f>IFERROR(IF(VLOOKUP(A92,'Rate constant_·OH_otherlit'!$B$2:$K$271,2,FALSE)=0,"",VLOOKUP(A92,'Rate constant_·OH_otherlit'!$B$2:$K$271,2,FALSE)),"")</f>
        <v>7740000000</v>
      </c>
      <c r="AA92">
        <v>8</v>
      </c>
      <c r="AB92" t="str">
        <f>IFERROR(IF(VLOOKUP(A92,'Rate constant_·OH_otherlit'!$B$2:$K$271,10,FALSE)=0,"",VLOOKUP(A92,'Rate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92">
        <f>IFERROR(IF(VLOOKUP(A92,'Rate constant_O3_UV254_others'!$B$2:$AA$282,23,FALSE)=0,"",VLOOKUP(A92,'Rate constant_O3_UV254_others'!$B$2:$AA$282,23,FALSE)),"")</f>
        <v>11100</v>
      </c>
      <c r="AE92" s="160">
        <v>2.1899999999999999E-2</v>
      </c>
      <c r="AF92">
        <v>8</v>
      </c>
      <c r="AG92" t="str">
        <f>IFERROR(IF(VLOOKUP(A92,'Rate constant_O3_UV254_others'!$B$2:$AA$282,26,FALSE)=0,"",VLOOKUP(A92,'Rate constant_O3_UV254_others'!$B$2:$AA$282,26,FALSE)),"")</f>
        <v>Yuan, F., Hu, C., Hu, X., Wei, D., Chen, Y., &amp; Qu, J. (2011). Photodegradation and toxicity changes of antibiotics in UV and UV/H2O2 process. Journal of Hazardous Materials, 185(2–3), 1256–1263.</v>
      </c>
    </row>
    <row r="93" spans="1:33">
      <c r="A93" t="s">
        <v>293</v>
      </c>
      <c r="B93" t="s">
        <v>293</v>
      </c>
      <c r="C93">
        <v>92</v>
      </c>
      <c r="E93" t="s">
        <v>149</v>
      </c>
      <c r="F93" t="s">
        <v>149</v>
      </c>
      <c r="G93" t="s">
        <v>294</v>
      </c>
      <c r="H93" t="str">
        <f>IFERROR(VLOOKUP(A93,'Physicochemical properties_othe'!$D$4:$N$281,3,FALSE),"")</f>
        <v>C15H13N3O2S</v>
      </c>
      <c r="I93" t="str">
        <f>IFERROR(VLOOKUP(A93,'Physicochemical properties_othe'!$D$4:$N$281,2,FALSE),"")</f>
        <v>43210-67-9</v>
      </c>
      <c r="J93">
        <f>IFERROR(VLOOKUP(A93,'Physicochemical properties_othe'!$D$4:$N$281,4,FALSE),"")</f>
        <v>299.3</v>
      </c>
      <c r="K93" t="str">
        <f>IFERROR(IF(VLOOKUP(A93,'Physicochemical properties_othe'!$D$4:$N$281,5,FALSE)=0,"",VLOOKUP(A93,'Physicochemical properties_othe'!$D$4:$N$281,5,FALSE)),"")</f>
        <v/>
      </c>
      <c r="L93" t="str">
        <f>IF(IFERROR(VLOOKUP(A93,'Physicochemical properties_othe'!$D$4:$N$281,6,FALSE),"")=0,"",IFERROR(VLOOKUP(A93,'Physicochemical properties_othe'!$D$4:$N$281,6,FALSE),""))</f>
        <v>0.9 mg/L</v>
      </c>
      <c r="M93" t="str">
        <f>IF(IFERROR(VLOOKUP(A93,'Physicochemical properties_othe'!$D$4:$N$281,10,FALSE),"")=0,"",IFERROR(VLOOKUP(A93,'Physicochemical properties_othe'!$D$4:$N$281,10,FALSE),""))</f>
        <v/>
      </c>
      <c r="P93" t="str">
        <f>IFERROR(IF(VLOOKUP(A93,'Physicochemical properties_othe'!$D$4:$N$281,11,FALSE)=0,"",VLOOKUP(A93,'Physicochemical properties_othe'!$D$4:$N$281,11,FALSE)),"")</f>
        <v>https://pubchem.ncbi.nlm.nih.gov/compound/3334</v>
      </c>
      <c r="T93" t="str">
        <f>IFERROR(IF(VLOOKUP(A93,'Rate constant_O3_UV254_others'!$B$2:$M$282,7,FALSE)=0,"",VLOOKUP(A93,'Rate constant_O3_UV254_others'!$B$2:$M$282,7,FALSE)),"")</f>
        <v/>
      </c>
      <c r="V93" t="str">
        <f>IFERROR(IF(VLOOKUP(A93,'Rate constant_O3_UV254_others'!$B$2:$M$282,9,FALSE)=0,"",VLOOKUP(A93,'Rate constant_O3_UV254_others'!$B$2:$M$282,9,FALSE)),"")</f>
        <v/>
      </c>
      <c r="W93" t="str">
        <f>IFERROR(IF(VLOOKUP(A93,'Rate constant_O3_UV254_others'!$B$2:$M$282,10,FALSE)=0,"",VLOOKUP(A93,'Rate constant_O3_UV254_others'!$B$2:$M$282,10,FALSE)),"")</f>
        <v/>
      </c>
      <c r="X93" t="str">
        <f>IFERROR(IF(VLOOKUP(A93,'Rate constant_O3_UV254_others'!$B$2:$M$282,11,FALSE)=0,"",VLOOKUP(A93,'Rate constant_O3_UV254_others'!$B$2:$M$282,11,FALSE)),"")</f>
        <v/>
      </c>
      <c r="Y93" t="str">
        <f>IFERROR(IF(VLOOKUP(A93,'Rate constant_O3_UV254_others'!$B$2:$M$282,12,FALSE)=0,"",VLOOKUP(A93,'Rate constant_O3_UV254_others'!$B$2:$M$282,12,FALSE)),"")</f>
        <v/>
      </c>
      <c r="Z93" t="str">
        <f>IFERROR(IF(VLOOKUP(A93,'Rate constant_·OH_otherlit'!$B$2:$K$271,2,FALSE)=0,"",VLOOKUP(A93,'Rate constant_·OH_otherlit'!$B$2:$K$271,2,FALSE)),"")</f>
        <v/>
      </c>
      <c r="AA93" t="str">
        <f>IFERROR(IF(VLOOKUP(A93,'Rate constant_·OH_otherlit'!$B$2:$K$271,3,FALSE)=0,"",VLOOKUP(A93,'Rate constant_·OH_otherlit'!$B$2:$K$271,3,FALSE)),"")</f>
        <v/>
      </c>
      <c r="AB93" t="str">
        <f>IFERROR(IF(VLOOKUP(A93,'Rate constant_·OH_otherlit'!$B$2:$K$271,10,FALSE)=0,"",VLOOKUP(A93,'Rate constant_·OH_otherlit'!$B$2:$K$271,10,FALSE)),"")</f>
        <v/>
      </c>
      <c r="AC93" t="str">
        <f>IFERROR(IF(VLOOKUP(A93,'Rate constant_O3_UV254_others'!$B$2:$AA$282,23,FALSE)=0,"",VLOOKUP(A93,'Rate constant_O3_UV254_others'!$B$2:$AA$282,23,FALSE)),"")</f>
        <v/>
      </c>
      <c r="AE93" t="str">
        <f>IFERROR(IF(VLOOKUP(A93,'Rate constant_O3_UV254_others'!$B$2:$AA$282,25,FALSE)=0,"",VLOOKUP(A93,'Rate constant_O3_UV254_others'!$B$2:$AA$282,25,FALSE)),"")</f>
        <v/>
      </c>
      <c r="AG93" t="str">
        <f>IFERROR(IF(VLOOKUP(A93,'Rate constant_O3_UV254_others'!$B$2:$AA$282,26,FALSE)=0,"",VLOOKUP(A93,'Rate constant_O3_UV254_others'!$B$2:$AA$282,26,FALSE)),"")</f>
        <v/>
      </c>
    </row>
    <row r="94" spans="1:33">
      <c r="A94" t="s">
        <v>295</v>
      </c>
      <c r="B94" t="s">
        <v>295</v>
      </c>
      <c r="C94">
        <v>93</v>
      </c>
      <c r="F94" t="s">
        <v>149</v>
      </c>
      <c r="G94" t="s">
        <v>296</v>
      </c>
      <c r="H94" t="str">
        <f>IFERROR(VLOOKUP(A94,'Physicochemical properties_othe'!$D$4:$N$281,3,FALSE),"")</f>
        <v>C12H14Cl2FNO4S</v>
      </c>
      <c r="I94" t="str">
        <f>IFERROR(VLOOKUP(A94,'Physicochemical properties_othe'!$D$4:$N$281,2,FALSE),"")</f>
        <v>73231-34-2</v>
      </c>
      <c r="J94">
        <f>IFERROR(VLOOKUP(A94,'Physicochemical properties_othe'!$D$4:$N$281,4,FALSE),"")</f>
        <v>358.2</v>
      </c>
      <c r="K94">
        <f>IFERROR(IF(VLOOKUP(A94,'Physicochemical properties_othe'!$D$4:$N$281,5,FALSE)=0,"",VLOOKUP(A94,'Physicochemical properties_othe'!$D$4:$N$281,5,FALSE)),"")</f>
        <v>-0.04</v>
      </c>
      <c r="L94" t="str">
        <f>IF(IFERROR(VLOOKUP(A94,'Physicochemical properties_othe'!$D$4:$N$281,6,FALSE),"")=0,"",IFERROR(VLOOKUP(A94,'Physicochemical properties_othe'!$D$4:$N$281,6,FALSE),""))</f>
        <v>5.936</v>
      </c>
      <c r="M94" t="str">
        <f>IF(IFERROR(VLOOKUP(A94,'Physicochemical properties_othe'!$D$4:$N$281,10,FALSE),"")=0,"",IFERROR(VLOOKUP(A94,'Physicochemical properties_othe'!$D$4:$N$281,10,FALSE),""))</f>
        <v/>
      </c>
      <c r="P94" t="str">
        <f>IFERROR(IF(VLOOKUP(A94,'Physicochemical properties_othe'!$D$4:$N$281,11,FALSE)=0,"",VLOOKUP(A94,'Physicochemical properties_othe'!$D$4:$N$281,11,FALSE)),"")</f>
        <v>http://www.chemspider.com/Chemical-Structure.102776.html?rid=39bcfd47-9ca9-4f24-b05c-6f035776effd&amp;page_num=0</v>
      </c>
      <c r="T94" t="str">
        <f>IFERROR(IF(VLOOKUP(A94,'Rate constant_O3_UV254_others'!$B$2:$M$282,7,FALSE)=0,"",VLOOKUP(A94,'Rate constant_O3_UV254_others'!$B$2:$M$282,7,FALSE)),"")</f>
        <v/>
      </c>
      <c r="V94" t="str">
        <f>IFERROR(IF(VLOOKUP(A94,'Rate constant_O3_UV254_others'!$B$2:$M$282,9,FALSE)=0,"",VLOOKUP(A94,'Rate constant_O3_UV254_others'!$B$2:$M$282,9,FALSE)),"")</f>
        <v/>
      </c>
      <c r="W94" t="str">
        <f>IFERROR(IF(VLOOKUP(A94,'Rate constant_O3_UV254_others'!$B$2:$M$282,10,FALSE)=0,"",VLOOKUP(A94,'Rate constant_O3_UV254_others'!$B$2:$M$282,10,FALSE)),"")</f>
        <v/>
      </c>
      <c r="X94" t="str">
        <f>IFERROR(IF(VLOOKUP(A94,'Rate constant_O3_UV254_others'!$B$2:$M$282,11,FALSE)=0,"",VLOOKUP(A94,'Rate constant_O3_UV254_others'!$B$2:$M$282,11,FALSE)),"")</f>
        <v/>
      </c>
      <c r="Y94" t="str">
        <f>IFERROR(IF(VLOOKUP(A94,'Rate constant_O3_UV254_others'!$B$2:$M$282,12,FALSE)=0,"",VLOOKUP(A94,'Rate constant_O3_UV254_others'!$B$2:$M$282,12,FALSE)),"")</f>
        <v/>
      </c>
      <c r="Z94">
        <f>IFERROR(IF(VLOOKUP(A94,'Rate constant_·OH_otherlit'!$B$2:$K$271,2,FALSE)=0,"",VLOOKUP(A94,'Rate constant_·OH_otherlit'!$B$2:$K$271,2,FALSE)),"")</f>
        <v>1820000000</v>
      </c>
      <c r="AA94" t="str">
        <f>IFERROR(IF(VLOOKUP(A94,'Rate constant_·OH_otherlit'!$B$2:$K$271,3,FALSE)=0,"",VLOOKUP(A94,'Rate constant_·OH_otherlit'!$B$2:$K$271,3,FALSE)),"")</f>
        <v/>
      </c>
      <c r="AB94" t="str">
        <f>IFERROR(IF(VLOOKUP(A94,'Rate constant_·OH_otherlit'!$B$2:$K$271,10,FALSE)=0,"",VLOOKUP(A94,'Rate constant_·OH_otherlit'!$B$2:$K$271,10,FALSE)),"")</f>
        <v>Li, K., Zhang, P., Ge, L., Ren, H., Yu, C., Chen, X., &amp; Zhao, Y. (2014). Concentration-dependent photodegradation kinetics and hydroxyl-radical oxidation of phenicol antibiotics. Chemosphere, 111, 278-282.</v>
      </c>
      <c r="AC94">
        <f>IFERROR(IF(VLOOKUP(A94,'Rate constant_O3_UV254_others'!$B$2:$AA$282,23,FALSE)=0,"",VLOOKUP(A94,'Rate constant_O3_UV254_others'!$B$2:$AA$282,23,FALSE)),"")</f>
        <v>558</v>
      </c>
      <c r="AE94" s="160">
        <v>0.106</v>
      </c>
      <c r="AF94">
        <v>6.8</v>
      </c>
      <c r="AG94" t="str">
        <f>IFERROR(IF(VLOOKUP(A94,'Rate constant_O3_UV254_others'!$B$2:$AA$282,26,FALSE)=0,"",VLOOKUP(A94,'Rate constant_O3_UV254_others'!$B$2:$AA$282,26,FALSE)),"")</f>
        <v>Gao, Y. qiong, Gao, N. yun, Deng, Y., Yin, D. qiang, &amp; Zhang, Y. sen. (2015). Degradation of florfenicol in water by UV/Na2S2O8 process. Environmental Science and Pollution Research, 22(11), 8693–8701.</v>
      </c>
    </row>
    <row r="95" spans="1:33">
      <c r="A95" t="s">
        <v>297</v>
      </c>
      <c r="B95" t="s">
        <v>297</v>
      </c>
      <c r="C95">
        <v>94</v>
      </c>
      <c r="F95" t="s">
        <v>149</v>
      </c>
      <c r="G95" t="s">
        <v>298</v>
      </c>
      <c r="H95" t="str">
        <f>IFERROR(VLOOKUP(A95,'Physicochemical properties_othe'!$D$4:$N$281,3,FALSE),"")</f>
        <v>C22H21ClN2O8</v>
      </c>
      <c r="I95" t="str">
        <f>IFERROR(VLOOKUP(A95,'Physicochemical properties_othe'!$D$4:$N$281,2,FALSE),"")</f>
        <v>2013-58-3</v>
      </c>
      <c r="J95">
        <f>IFERROR(VLOOKUP(A95,'Physicochemical properties_othe'!$D$4:$N$281,4,FALSE),"")</f>
        <v>476.9</v>
      </c>
      <c r="K95">
        <f>IFERROR(IF(VLOOKUP(A95,'Physicochemical properties_othe'!$D$4:$N$281,5,FALSE)=0,"",VLOOKUP(A95,'Physicochemical properties_othe'!$D$4:$N$281,5,FALSE)),"")</f>
        <v>-0.73</v>
      </c>
      <c r="L95" t="str">
        <f>IF(IFERROR(VLOOKUP(A95,'Physicochemical properties_othe'!$D$4:$N$281,6,FALSE),"")=0,"",IFERROR(VLOOKUP(A95,'Physicochemical properties_othe'!$D$4:$N$281,6,FALSE),""))</f>
        <v>0.782</v>
      </c>
      <c r="M95" t="str">
        <f>IF(IFERROR(VLOOKUP(A95,'Physicochemical properties_othe'!$D$4:$N$281,10,FALSE),"")=0,"",IFERROR(VLOOKUP(A95,'Physicochemical properties_othe'!$D$4:$N$281,10,FALSE),""))</f>
        <v/>
      </c>
      <c r="P95" t="str">
        <f>IFERROR(IF(VLOOKUP(A95,'Physicochemical properties_othe'!$D$4:$N$281,11,FALSE)=0,"",VLOOKUP(A95,'Physicochemical properties_othe'!$D$4:$N$281,11,FALSE)),"")</f>
        <v>http://www.chemspider.com/Chemical-Structure.16735890.html?rid=b6b617d7-6d10-4410-8efb-220b2c7dbdde</v>
      </c>
      <c r="T95" t="str">
        <f>IFERROR(IF(VLOOKUP(A95,'Rate constant_O3_UV254_others'!$B$2:$M$282,7,FALSE)=0,"",VLOOKUP(A95,'Rate constant_O3_UV254_others'!$B$2:$M$282,7,FALSE)),"")</f>
        <v/>
      </c>
      <c r="V95" t="str">
        <f>IFERROR(IF(VLOOKUP(A95,'Rate constant_O3_UV254_others'!$B$2:$M$282,9,FALSE)=0,"",VLOOKUP(A95,'Rate constant_O3_UV254_others'!$B$2:$M$282,9,FALSE)),"")</f>
        <v/>
      </c>
      <c r="W95" t="str">
        <f>IFERROR(IF(VLOOKUP(A95,'Rate constant_O3_UV254_others'!$B$2:$M$282,10,FALSE)=0,"",VLOOKUP(A95,'Rate constant_O3_UV254_others'!$B$2:$M$282,10,FALSE)),"")</f>
        <v/>
      </c>
      <c r="X95" t="str">
        <f>IFERROR(IF(VLOOKUP(A95,'Rate constant_O3_UV254_others'!$B$2:$M$282,11,FALSE)=0,"",VLOOKUP(A95,'Rate constant_O3_UV254_others'!$B$2:$M$282,11,FALSE)),"")</f>
        <v/>
      </c>
      <c r="Y95" t="str">
        <f>IFERROR(IF(VLOOKUP(A95,'Rate constant_O3_UV254_others'!$B$2:$M$282,12,FALSE)=0,"",VLOOKUP(A95,'Rate constant_O3_UV254_others'!$B$2:$M$282,12,FALSE)),"")</f>
        <v/>
      </c>
      <c r="Z95" t="str">
        <f>IFERROR(IF(VLOOKUP(A95,'Rate constant_·OH_otherlit'!$B$2:$K$271,2,FALSE)=0,"",VLOOKUP(A95,'Rate constant_·OH_otherlit'!$B$2:$K$271,2,FALSE)),"")</f>
        <v/>
      </c>
      <c r="AA95" t="str">
        <f>IFERROR(IF(VLOOKUP(A95,'Rate constant_·OH_otherlit'!$B$2:$K$271,3,FALSE)=0,"",VLOOKUP(A95,'Rate constant_·OH_otherlit'!$B$2:$K$271,3,FALSE)),"")</f>
        <v/>
      </c>
      <c r="AB95" t="str">
        <f>IFERROR(IF(VLOOKUP(A95,'Rate constant_·OH_otherlit'!$B$2:$K$271,10,FALSE)=0,"",VLOOKUP(A95,'Rate constant_·OH_otherlit'!$B$2:$K$271,10,FALSE)),"")</f>
        <v/>
      </c>
      <c r="AC95" t="str">
        <f>IFERROR(IF(VLOOKUP(A95,'Rate constant_O3_UV254_others'!$B$2:$AA$282,23,FALSE)=0,"",VLOOKUP(A95,'Rate constant_O3_UV254_others'!$B$2:$AA$282,23,FALSE)),"")</f>
        <v/>
      </c>
      <c r="AE95" t="str">
        <f>IFERROR(IF(VLOOKUP(A95,'Rate constant_O3_UV254_others'!$B$2:$AA$282,25,FALSE)=0,"",VLOOKUP(A95,'Rate constant_O3_UV254_others'!$B$2:$AA$282,25,FALSE)),"")</f>
        <v/>
      </c>
      <c r="AG95" t="str">
        <f>IFERROR(IF(VLOOKUP(A95,'Rate constant_O3_UV254_others'!$B$2:$AA$282,26,FALSE)=0,"",VLOOKUP(A95,'Rate constant_O3_UV254_others'!$B$2:$AA$282,26,FALSE)),"")</f>
        <v/>
      </c>
    </row>
    <row r="96" spans="1:33">
      <c r="A96" t="s">
        <v>299</v>
      </c>
      <c r="B96" t="s">
        <v>299</v>
      </c>
      <c r="C96">
        <v>95</v>
      </c>
      <c r="F96" t="s">
        <v>149</v>
      </c>
      <c r="G96" t="s">
        <v>300</v>
      </c>
      <c r="H96" t="str">
        <f>IFERROR(VLOOKUP(A96,'Physicochemical properties_othe'!$D$4:$N$281,3,FALSE),"")</f>
        <v>C17H20FN3O3</v>
      </c>
      <c r="I96" t="str">
        <f>IFERROR(VLOOKUP(A96,'Physicochemical properties_othe'!$D$4:$N$281,2,FALSE),"")</f>
        <v>70458-92-3</v>
      </c>
      <c r="J96">
        <f>IFERROR(VLOOKUP(A96,'Physicochemical properties_othe'!$D$4:$N$281,4,FALSE),"")</f>
        <v>333.36</v>
      </c>
      <c r="K96">
        <f>IFERROR(IF(VLOOKUP(A96,'Physicochemical properties_othe'!$D$4:$N$281,5,FALSE)=0,"",VLOOKUP(A96,'Physicochemical properties_othe'!$D$4:$N$281,5,FALSE)),"")</f>
        <v>0.27</v>
      </c>
      <c r="L96" t="str">
        <f>IF(IFERROR(VLOOKUP(A96,'Physicochemical properties_othe'!$D$4:$N$281,6,FALSE),"")=0,"",IFERROR(VLOOKUP(A96,'Physicochemical properties_othe'!$D$4:$N$281,6,FALSE),""))</f>
        <v>11.4</v>
      </c>
      <c r="M96" t="str">
        <f>IF(IFERROR(VLOOKUP(A96,'Physicochemical properties_othe'!$D$4:$N$281,10,FALSE),"")=0,"",IFERROR(VLOOKUP(A96,'Physicochemical properties_othe'!$D$4:$N$281,10,FALSE),""))</f>
        <v/>
      </c>
      <c r="P96" t="str">
        <f>IFERROR(IF(VLOOKUP(A96,'Physicochemical properties_othe'!$D$4:$N$281,11,FALSE)=0,"",VLOOKUP(A96,'Physicochemical properties_othe'!$D$4:$N$281,11,FALSE)),"")</f>
        <v>https://pubchem.ncbi.nlm.nih.gov/compound/51081</v>
      </c>
      <c r="T96" t="str">
        <f>IFERROR(IF(VLOOKUP(A96,'Rate constant_O3_UV254_others'!$B$2:$M$282,7,FALSE)=0,"",VLOOKUP(A96,'Rate constant_O3_UV254_others'!$B$2:$M$282,7,FALSE)),"")</f>
        <v/>
      </c>
      <c r="V96" t="str">
        <f>IFERROR(IF(VLOOKUP(A96,'Rate constant_O3_UV254_others'!$B$2:$M$282,9,FALSE)=0,"",VLOOKUP(A96,'Rate constant_O3_UV254_others'!$B$2:$M$282,9,FALSE)),"")</f>
        <v/>
      </c>
      <c r="W96" t="str">
        <f>IFERROR(IF(VLOOKUP(A96,'Rate constant_O3_UV254_others'!$B$2:$M$282,10,FALSE)=0,"",VLOOKUP(A96,'Rate constant_O3_UV254_others'!$B$2:$M$282,10,FALSE)),"")</f>
        <v/>
      </c>
      <c r="X96" t="str">
        <f>IFERROR(IF(VLOOKUP(A96,'Rate constant_O3_UV254_others'!$B$2:$M$282,11,FALSE)=0,"",VLOOKUP(A96,'Rate constant_O3_UV254_others'!$B$2:$M$282,11,FALSE)),"")</f>
        <v/>
      </c>
      <c r="Y96" t="str">
        <f>IFERROR(IF(VLOOKUP(A96,'Rate constant_O3_UV254_others'!$B$2:$M$282,12,FALSE)=0,"",VLOOKUP(A96,'Rate constant_O3_UV254_others'!$B$2:$M$282,12,FALSE)),"")</f>
        <v/>
      </c>
      <c r="Z96" t="str">
        <f>IFERROR(IF(VLOOKUP(A96,'Rate constant_·OH_otherlit'!$B$2:$K$271,2,FALSE)=0,"",VLOOKUP(A96,'Rate constant_·OH_otherlit'!$B$2:$K$271,2,FALSE)),"")</f>
        <v/>
      </c>
      <c r="AA96" t="str">
        <f>IFERROR(IF(VLOOKUP(A96,'Rate constant_·OH_otherlit'!$B$2:$K$271,3,FALSE)=0,"",VLOOKUP(A96,'Rate constant_·OH_otherlit'!$B$2:$K$271,3,FALSE)),"")</f>
        <v/>
      </c>
      <c r="AB96" t="str">
        <f>IFERROR(IF(VLOOKUP(A96,'Rate constant_·OH_otherlit'!$B$2:$K$271,10,FALSE)=0,"",VLOOKUP(A96,'Rate constant_·OH_otherlit'!$B$2:$K$271,10,FALSE)),"")</f>
        <v/>
      </c>
      <c r="AC96">
        <f>IFERROR(IF(VLOOKUP(A96,'Rate constant_O3_UV254_others'!$B$2:$AA$282,23,FALSE)=0,"",VLOOKUP(A96,'Rate constant_O3_UV254_others'!$B$2:$AA$282,23,FALSE)),"")</f>
        <v>16500</v>
      </c>
      <c r="AE96" s="160">
        <v>0.14199999999999999</v>
      </c>
      <c r="AF96">
        <v>7</v>
      </c>
      <c r="AG96" t="str">
        <f>IFERROR(IF(VLOOKUP(A96,'Rate constant_O3_UV254_others'!$B$2:$AA$282,26,FALSE)=0,"",VLOOKUP(A96,'Rate constant_O3_UV254_others'!$B$2:$AA$282,26,FALSE)),"")</f>
        <v>Snowberger, S., Adejumo, H., He, K., Mangalgiri, K. P., Hopanna, M., Soares, A. D., &amp; Blaney, L. (2016). Direct photolysis of fluoroquinolone antibiotics at 253.7 nm: Specific reaction kinetics and formation of equally potent fluoroquinolone antibiotics. Environmental Science and Technology, 50(17), 9533–9542.</v>
      </c>
    </row>
    <row r="97" spans="1:33">
      <c r="A97" t="s">
        <v>301</v>
      </c>
      <c r="B97" t="s">
        <v>301</v>
      </c>
      <c r="C97">
        <v>96</v>
      </c>
      <c r="F97" t="s">
        <v>149</v>
      </c>
      <c r="G97" t="s">
        <v>150</v>
      </c>
      <c r="H97" t="str">
        <f>IFERROR(VLOOKUP(A97,'Physicochemical properties_othe'!$D$4:$N$281,3,FALSE),"")</f>
        <v/>
      </c>
      <c r="I97" t="str">
        <f>IFERROR(VLOOKUP(A97,'Physicochemical properties_othe'!$D$4:$N$281,2,FALSE),"")</f>
        <v/>
      </c>
      <c r="J97" t="str">
        <f>IFERROR(VLOOKUP(A97,'Physicochemical properties_othe'!$D$4:$N$281,4,FALSE),"")</f>
        <v/>
      </c>
      <c r="K97" t="str">
        <f>IFERROR(IF(VLOOKUP(A97,'Physicochemical properties_othe'!$D$4:$N$281,5,FALSE)=0,"",VLOOKUP(A97,'Physicochemical properties_othe'!$D$4:$N$281,5,FALSE)),"")</f>
        <v/>
      </c>
      <c r="L97" t="str">
        <f>IF(IFERROR(VLOOKUP(A97,'Physicochemical properties_othe'!$D$4:$N$281,6,FALSE),"")=0,"",IFERROR(VLOOKUP(A97,'Physicochemical properties_othe'!$D$4:$N$281,6,FALSE),""))</f>
        <v/>
      </c>
      <c r="M97" t="str">
        <f>IF(IFERROR(VLOOKUP(A97,'Physicochemical properties_othe'!$D$4:$N$281,10,FALSE),"")=0,"",IFERROR(VLOOKUP(A97,'Physicochemical properties_othe'!$D$4:$N$281,10,FALSE),""))</f>
        <v/>
      </c>
      <c r="P97" t="str">
        <f>IFERROR(IF(VLOOKUP(A97,'Physicochemical properties_othe'!$D$4:$N$281,11,FALSE)=0,"",VLOOKUP(A97,'Physicochemical properties_othe'!$D$4:$N$281,11,FALSE)),"")</f>
        <v/>
      </c>
      <c r="T97" t="str">
        <f>IFERROR(IF(VLOOKUP(A97,'Rate constant_O3_UV254_others'!$B$2:$M$282,7,FALSE)=0,"",VLOOKUP(A97,'Rate constant_O3_UV254_others'!$B$2:$M$282,7,FALSE)),"")</f>
        <v/>
      </c>
      <c r="V97" t="str">
        <f>IFERROR(IF(VLOOKUP(A97,'Rate constant_O3_UV254_others'!$B$2:$M$282,9,FALSE)=0,"",VLOOKUP(A97,'Rate constant_O3_UV254_others'!$B$2:$M$282,9,FALSE)),"")</f>
        <v/>
      </c>
      <c r="W97" t="str">
        <f>IFERROR(IF(VLOOKUP(A97,'Rate constant_O3_UV254_others'!$B$2:$M$282,10,FALSE)=0,"",VLOOKUP(A97,'Rate constant_O3_UV254_others'!$B$2:$M$282,10,FALSE)),"")</f>
        <v/>
      </c>
      <c r="X97" t="str">
        <f>IFERROR(IF(VLOOKUP(A97,'Rate constant_O3_UV254_others'!$B$2:$M$282,11,FALSE)=0,"",VLOOKUP(A97,'Rate constant_O3_UV254_others'!$B$2:$M$282,11,FALSE)),"")</f>
        <v/>
      </c>
      <c r="Y97" t="str">
        <f>IFERROR(IF(VLOOKUP(A97,'Rate constant_O3_UV254_others'!$B$2:$M$282,12,FALSE)=0,"",VLOOKUP(A97,'Rate constant_O3_UV254_others'!$B$2:$M$282,12,FALSE)),"")</f>
        <v/>
      </c>
      <c r="Z97" t="str">
        <f>IFERROR(IF(VLOOKUP(A97,'Rate constant_·OH_otherlit'!$B$2:$K$271,2,FALSE)=0,"",VLOOKUP(A97,'Rate constant_·OH_otherlit'!$B$2:$K$271,2,FALSE)),"")</f>
        <v/>
      </c>
      <c r="AA97" t="str">
        <f>IFERROR(IF(VLOOKUP(A97,'Rate constant_·OH_otherlit'!$B$2:$K$271,3,FALSE)=0,"",VLOOKUP(A97,'Rate constant_·OH_otherlit'!$B$2:$K$271,3,FALSE)),"")</f>
        <v/>
      </c>
      <c r="AB97" t="str">
        <f>IFERROR(IF(VLOOKUP(A97,'Rate constant_·OH_otherlit'!$B$2:$K$271,10,FALSE)=0,"",VLOOKUP(A97,'Rate constant_·OH_otherlit'!$B$2:$K$271,10,FALSE)),"")</f>
        <v/>
      </c>
      <c r="AC97" t="str">
        <f>IFERROR(IF(VLOOKUP(A97,'Rate constant_O3_UV254_others'!$B$2:$AA$282,23,FALSE)=0,"",VLOOKUP(A97,'Rate constant_O3_UV254_others'!$B$2:$AA$282,23,FALSE)),"")</f>
        <v/>
      </c>
      <c r="AE97" t="str">
        <f>IFERROR(IF(VLOOKUP(A97,'Rate constant_O3_UV254_others'!$B$2:$AA$282,25,FALSE)=0,"",VLOOKUP(A97,'Rate constant_O3_UV254_others'!$B$2:$AA$282,25,FALSE)),"")</f>
        <v/>
      </c>
      <c r="AG97" t="str">
        <f>IFERROR(IF(VLOOKUP(A97,'Rate constant_O3_UV254_others'!$B$2:$AA$282,26,FALSE)=0,"",VLOOKUP(A97,'Rate constant_O3_UV254_others'!$B$2:$AA$282,26,FALSE)),"")</f>
        <v/>
      </c>
    </row>
    <row r="98" spans="1:33">
      <c r="A98" t="s">
        <v>302</v>
      </c>
      <c r="B98" t="s">
        <v>302</v>
      </c>
      <c r="C98">
        <v>97</v>
      </c>
      <c r="F98" t="s">
        <v>149</v>
      </c>
      <c r="G98" t="s">
        <v>224</v>
      </c>
      <c r="H98" t="str">
        <f>IFERROR(VLOOKUP(A98,'Physicochemical properties_othe'!$D$4:$N$281,3,FALSE),"")</f>
        <v/>
      </c>
      <c r="I98" t="str">
        <f>IFERROR(VLOOKUP(A98,'Physicochemical properties_othe'!$D$4:$N$281,2,FALSE),"")</f>
        <v/>
      </c>
      <c r="J98" t="str">
        <f>IFERROR(VLOOKUP(A98,'Physicochemical properties_othe'!$D$4:$N$281,4,FALSE),"")</f>
        <v/>
      </c>
      <c r="K98" t="str">
        <f>IFERROR(IF(VLOOKUP(A98,'Physicochemical properties_othe'!$D$4:$N$281,5,FALSE)=0,"",VLOOKUP(A98,'Physicochemical properties_othe'!$D$4:$N$281,5,FALSE)),"")</f>
        <v/>
      </c>
      <c r="L98" t="str">
        <f>IF(IFERROR(VLOOKUP(A98,'Physicochemical properties_othe'!$D$4:$N$281,6,FALSE),"")=0,"",IFERROR(VLOOKUP(A98,'Physicochemical properties_othe'!$D$4:$N$281,6,FALSE),""))</f>
        <v/>
      </c>
      <c r="M98" t="str">
        <f>IF(IFERROR(VLOOKUP(A98,'Physicochemical properties_othe'!$D$4:$N$281,10,FALSE),"")=0,"",IFERROR(VLOOKUP(A98,'Physicochemical properties_othe'!$D$4:$N$281,10,FALSE),""))</f>
        <v/>
      </c>
      <c r="P98" t="str">
        <f>IFERROR(IF(VLOOKUP(A98,'Physicochemical properties_othe'!$D$4:$N$281,11,FALSE)=0,"",VLOOKUP(A98,'Physicochemical properties_othe'!$D$4:$N$281,11,FALSE)),"")</f>
        <v/>
      </c>
      <c r="T98" t="str">
        <f>IFERROR(IF(VLOOKUP(A98,'Rate constant_O3_UV254_others'!$B$2:$M$282,7,FALSE)=0,"",VLOOKUP(A98,'Rate constant_O3_UV254_others'!$B$2:$M$282,7,FALSE)),"")</f>
        <v/>
      </c>
      <c r="V98" t="str">
        <f>IFERROR(IF(VLOOKUP(A98,'Rate constant_O3_UV254_others'!$B$2:$M$282,9,FALSE)=0,"",VLOOKUP(A98,'Rate constant_O3_UV254_others'!$B$2:$M$282,9,FALSE)),"")</f>
        <v/>
      </c>
      <c r="W98" t="str">
        <f>IFERROR(IF(VLOOKUP(A98,'Rate constant_O3_UV254_others'!$B$2:$M$282,10,FALSE)=0,"",VLOOKUP(A98,'Rate constant_O3_UV254_others'!$B$2:$M$282,10,FALSE)),"")</f>
        <v/>
      </c>
      <c r="X98" t="str">
        <f>IFERROR(IF(VLOOKUP(A98,'Rate constant_O3_UV254_others'!$B$2:$M$282,11,FALSE)=0,"",VLOOKUP(A98,'Rate constant_O3_UV254_others'!$B$2:$M$282,11,FALSE)),"")</f>
        <v/>
      </c>
      <c r="Y98" t="str">
        <f>IFERROR(IF(VLOOKUP(A98,'Rate constant_O3_UV254_others'!$B$2:$M$282,12,FALSE)=0,"",VLOOKUP(A98,'Rate constant_O3_UV254_others'!$B$2:$M$282,12,FALSE)),"")</f>
        <v/>
      </c>
      <c r="Z98" t="str">
        <f>IFERROR(IF(VLOOKUP(A98,'Rate constant_·OH_otherlit'!$B$2:$K$271,2,FALSE)=0,"",VLOOKUP(A98,'Rate constant_·OH_otherlit'!$B$2:$K$271,2,FALSE)),"")</f>
        <v/>
      </c>
      <c r="AA98" t="str">
        <f>IFERROR(IF(VLOOKUP(A98,'Rate constant_·OH_otherlit'!$B$2:$K$271,3,FALSE)=0,"",VLOOKUP(A98,'Rate constant_·OH_otherlit'!$B$2:$K$271,3,FALSE)),"")</f>
        <v/>
      </c>
      <c r="AB98" t="str">
        <f>IFERROR(IF(VLOOKUP(A98,'Rate constant_·OH_otherlit'!$B$2:$K$271,10,FALSE)=0,"",VLOOKUP(A98,'Rate constant_·OH_otherlit'!$B$2:$K$271,10,FALSE)),"")</f>
        <v/>
      </c>
      <c r="AC98" t="str">
        <f>IFERROR(IF(VLOOKUP(A98,'Rate constant_O3_UV254_others'!$B$2:$AA$282,23,FALSE)=0,"",VLOOKUP(A98,'Rate constant_O3_UV254_others'!$B$2:$AA$282,23,FALSE)),"")</f>
        <v/>
      </c>
      <c r="AE98" t="str">
        <f>IFERROR(IF(VLOOKUP(A98,'Rate constant_O3_UV254_others'!$B$2:$AA$282,25,FALSE)=0,"",VLOOKUP(A98,'Rate constant_O3_UV254_others'!$B$2:$AA$282,25,FALSE)),"")</f>
        <v/>
      </c>
      <c r="AG98" t="str">
        <f>IFERROR(IF(VLOOKUP(A98,'Rate constant_O3_UV254_others'!$B$2:$AA$282,26,FALSE)=0,"",VLOOKUP(A98,'Rate constant_O3_UV254_others'!$B$2:$AA$282,26,FALSE)),"")</f>
        <v/>
      </c>
    </row>
    <row r="99" spans="1:33">
      <c r="A99" t="s">
        <v>303</v>
      </c>
      <c r="B99" t="s">
        <v>303</v>
      </c>
      <c r="C99">
        <v>98</v>
      </c>
      <c r="F99" t="s">
        <v>149</v>
      </c>
      <c r="G99" t="s">
        <v>304</v>
      </c>
      <c r="H99" t="str">
        <f>IFERROR(VLOOKUP(A99,'Physicochemical properties_othe'!$D$4:$N$281,3,FALSE),"")</f>
        <v/>
      </c>
      <c r="I99" t="str">
        <f>IFERROR(VLOOKUP(A99,'Physicochemical properties_othe'!$D$4:$N$281,2,FALSE),"")</f>
        <v/>
      </c>
      <c r="J99" t="str">
        <f>IFERROR(VLOOKUP(A99,'Physicochemical properties_othe'!$D$4:$N$281,4,FALSE),"")</f>
        <v/>
      </c>
      <c r="K99" t="str">
        <f>IFERROR(IF(VLOOKUP(A99,'Physicochemical properties_othe'!$D$4:$N$281,5,FALSE)=0,"",VLOOKUP(A99,'Physicochemical properties_othe'!$D$4:$N$281,5,FALSE)),"")</f>
        <v/>
      </c>
      <c r="L99" t="str">
        <f>IF(IFERROR(VLOOKUP(A99,'Physicochemical properties_othe'!$D$4:$N$281,6,FALSE),"")=0,"",IFERROR(VLOOKUP(A99,'Physicochemical properties_othe'!$D$4:$N$281,6,FALSE),""))</f>
        <v/>
      </c>
      <c r="M99" t="str">
        <f>IF(IFERROR(VLOOKUP(A99,'Physicochemical properties_othe'!$D$4:$N$281,10,FALSE),"")=0,"",IFERROR(VLOOKUP(A99,'Physicochemical properties_othe'!$D$4:$N$281,10,FALSE),""))</f>
        <v/>
      </c>
      <c r="P99" t="str">
        <f>IFERROR(IF(VLOOKUP(A99,'Physicochemical properties_othe'!$D$4:$N$281,11,FALSE)=0,"",VLOOKUP(A99,'Physicochemical properties_othe'!$D$4:$N$281,11,FALSE)),"")</f>
        <v/>
      </c>
      <c r="T99" t="str">
        <f>IFERROR(IF(VLOOKUP(A99,'Rate constant_O3_UV254_others'!$B$2:$M$282,7,FALSE)=0,"",VLOOKUP(A99,'Rate constant_O3_UV254_others'!$B$2:$M$282,7,FALSE)),"")</f>
        <v/>
      </c>
      <c r="V99" t="str">
        <f>IFERROR(IF(VLOOKUP(A99,'Rate constant_O3_UV254_others'!$B$2:$M$282,9,FALSE)=0,"",VLOOKUP(A99,'Rate constant_O3_UV254_others'!$B$2:$M$282,9,FALSE)),"")</f>
        <v/>
      </c>
      <c r="W99" t="str">
        <f>IFERROR(IF(VLOOKUP(A99,'Rate constant_O3_UV254_others'!$B$2:$M$282,10,FALSE)=0,"",VLOOKUP(A99,'Rate constant_O3_UV254_others'!$B$2:$M$282,10,FALSE)),"")</f>
        <v/>
      </c>
      <c r="X99" t="str">
        <f>IFERROR(IF(VLOOKUP(A99,'Rate constant_O3_UV254_others'!$B$2:$M$282,11,FALSE)=0,"",VLOOKUP(A99,'Rate constant_O3_UV254_others'!$B$2:$M$282,11,FALSE)),"")</f>
        <v/>
      </c>
      <c r="Y99" t="str">
        <f>IFERROR(IF(VLOOKUP(A99,'Rate constant_O3_UV254_others'!$B$2:$M$282,12,FALSE)=0,"",VLOOKUP(A99,'Rate constant_O3_UV254_others'!$B$2:$M$282,12,FALSE)),"")</f>
        <v/>
      </c>
      <c r="Z99" t="str">
        <f>IFERROR(IF(VLOOKUP(A99,'Rate constant_·OH_otherlit'!$B$2:$K$271,2,FALSE)=0,"",VLOOKUP(A99,'Rate constant_·OH_otherlit'!$B$2:$K$271,2,FALSE)),"")</f>
        <v/>
      </c>
      <c r="AA99" t="str">
        <f>IFERROR(IF(VLOOKUP(A99,'Rate constant_·OH_otherlit'!$B$2:$K$271,3,FALSE)=0,"",VLOOKUP(A99,'Rate constant_·OH_otherlit'!$B$2:$K$271,3,FALSE)),"")</f>
        <v/>
      </c>
      <c r="AB99" t="str">
        <f>IFERROR(IF(VLOOKUP(A99,'Rate constant_·OH_otherlit'!$B$2:$K$271,10,FALSE)=0,"",VLOOKUP(A99,'Rate constant_·OH_otherlit'!$B$2:$K$271,10,FALSE)),"")</f>
        <v/>
      </c>
      <c r="AC99" t="str">
        <f>IFERROR(IF(VLOOKUP(A99,'Rate constant_O3_UV254_others'!$B$2:$AA$282,23,FALSE)=0,"",VLOOKUP(A99,'Rate constant_O3_UV254_others'!$B$2:$AA$282,23,FALSE)),"")</f>
        <v/>
      </c>
      <c r="AE99" t="str">
        <f>IFERROR(IF(VLOOKUP(A99,'Rate constant_O3_UV254_others'!$B$2:$AA$282,25,FALSE)=0,"",VLOOKUP(A99,'Rate constant_O3_UV254_others'!$B$2:$AA$282,25,FALSE)),"")</f>
        <v/>
      </c>
      <c r="AG99" t="str">
        <f>IFERROR(IF(VLOOKUP(A99,'Rate constant_O3_UV254_others'!$B$2:$AA$282,26,FALSE)=0,"",VLOOKUP(A99,'Rate constant_O3_UV254_others'!$B$2:$AA$282,26,FALSE)),"")</f>
        <v/>
      </c>
    </row>
    <row r="100" spans="1:33">
      <c r="A100" t="s">
        <v>305</v>
      </c>
      <c r="B100" t="s">
        <v>305</v>
      </c>
      <c r="C100">
        <v>99</v>
      </c>
      <c r="F100" t="s">
        <v>149</v>
      </c>
      <c r="G100" t="s">
        <v>306</v>
      </c>
      <c r="H100" t="str">
        <f>IFERROR(VLOOKUP(A100,'Physicochemical properties_othe'!$D$4:$N$281,3,FALSE),"")</f>
        <v/>
      </c>
      <c r="I100" t="str">
        <f>IFERROR(VLOOKUP(A100,'Physicochemical properties_othe'!$D$4:$N$281,2,FALSE),"")</f>
        <v/>
      </c>
      <c r="J100" t="str">
        <f>IFERROR(VLOOKUP(A100,'Physicochemical properties_othe'!$D$4:$N$281,4,FALSE),"")</f>
        <v/>
      </c>
      <c r="K100" t="str">
        <f>IFERROR(IF(VLOOKUP(A100,'Physicochemical properties_othe'!$D$4:$N$281,5,FALSE)=0,"",VLOOKUP(A100,'Physicochemical properties_othe'!$D$4:$N$281,5,FALSE)),"")</f>
        <v/>
      </c>
      <c r="L100" t="str">
        <f>IF(IFERROR(VLOOKUP(A100,'Physicochemical properties_othe'!$D$4:$N$281,6,FALSE),"")=0,"",IFERROR(VLOOKUP(A100,'Physicochemical properties_othe'!$D$4:$N$281,6,FALSE),""))</f>
        <v/>
      </c>
      <c r="M100" t="str">
        <f>IF(IFERROR(VLOOKUP(A100,'Physicochemical properties_othe'!$D$4:$N$281,10,FALSE),"")=0,"",IFERROR(VLOOKUP(A100,'Physicochemical properties_othe'!$D$4:$N$281,10,FALSE),""))</f>
        <v/>
      </c>
      <c r="P100" t="str">
        <f>IFERROR(IF(VLOOKUP(A100,'Physicochemical properties_othe'!$D$4:$N$281,11,FALSE)=0,"",VLOOKUP(A100,'Physicochemical properties_othe'!$D$4:$N$281,11,FALSE)),"")</f>
        <v/>
      </c>
      <c r="T100" t="str">
        <f>IFERROR(IF(VLOOKUP(A100,'Rate constant_O3_UV254_others'!$B$2:$M$282,7,FALSE)=0,"",VLOOKUP(A100,'Rate constant_O3_UV254_others'!$B$2:$M$282,7,FALSE)),"")</f>
        <v/>
      </c>
      <c r="V100" t="str">
        <f>IFERROR(IF(VLOOKUP(A100,'Rate constant_O3_UV254_others'!$B$2:$M$282,9,FALSE)=0,"",VLOOKUP(A100,'Rate constant_O3_UV254_others'!$B$2:$M$282,9,FALSE)),"")</f>
        <v/>
      </c>
      <c r="W100" t="str">
        <f>IFERROR(IF(VLOOKUP(A100,'Rate constant_O3_UV254_others'!$B$2:$M$282,10,FALSE)=0,"",VLOOKUP(A100,'Rate constant_O3_UV254_others'!$B$2:$M$282,10,FALSE)),"")</f>
        <v/>
      </c>
      <c r="X100" t="str">
        <f>IFERROR(IF(VLOOKUP(A100,'Rate constant_O3_UV254_others'!$B$2:$M$282,11,FALSE)=0,"",VLOOKUP(A100,'Rate constant_O3_UV254_others'!$B$2:$M$282,11,FALSE)),"")</f>
        <v/>
      </c>
      <c r="Y100" t="str">
        <f>IFERROR(IF(VLOOKUP(A100,'Rate constant_O3_UV254_others'!$B$2:$M$282,12,FALSE)=0,"",VLOOKUP(A100,'Rate constant_O3_UV254_others'!$B$2:$M$282,12,FALSE)),"")</f>
        <v/>
      </c>
      <c r="Z100" t="str">
        <f>IFERROR(IF(VLOOKUP(A100,'Rate constant_·OH_otherlit'!$B$2:$K$271,2,FALSE)=0,"",VLOOKUP(A100,'Rate constant_·OH_otherlit'!$B$2:$K$271,2,FALSE)),"")</f>
        <v/>
      </c>
      <c r="AA100" t="str">
        <f>IFERROR(IF(VLOOKUP(A100,'Rate constant_·OH_otherlit'!$B$2:$K$271,3,FALSE)=0,"",VLOOKUP(A100,'Rate constant_·OH_otherlit'!$B$2:$K$271,3,FALSE)),"")</f>
        <v/>
      </c>
      <c r="AB100" t="str">
        <f>IFERROR(IF(VLOOKUP(A100,'Rate constant_·OH_otherlit'!$B$2:$K$271,10,FALSE)=0,"",VLOOKUP(A100,'Rate constant_·OH_otherlit'!$B$2:$K$271,10,FALSE)),"")</f>
        <v/>
      </c>
      <c r="AC100" t="str">
        <f>IFERROR(IF(VLOOKUP(A100,'Rate constant_O3_UV254_others'!$B$2:$AA$282,23,FALSE)=0,"",VLOOKUP(A100,'Rate constant_O3_UV254_others'!$B$2:$AA$282,23,FALSE)),"")</f>
        <v/>
      </c>
      <c r="AE100" t="str">
        <f>IFERROR(IF(VLOOKUP(A100,'Rate constant_O3_UV254_others'!$B$2:$AA$282,25,FALSE)=0,"",VLOOKUP(A100,'Rate constant_O3_UV254_others'!$B$2:$AA$282,25,FALSE)),"")</f>
        <v/>
      </c>
      <c r="AG100" t="str">
        <f>IFERROR(IF(VLOOKUP(A100,'Rate constant_O3_UV254_others'!$B$2:$AA$282,26,FALSE)=0,"",VLOOKUP(A100,'Rate constant_O3_UV254_others'!$B$2:$AA$282,26,FALSE)),"")</f>
        <v/>
      </c>
    </row>
    <row r="101" spans="1:33">
      <c r="A101" t="s">
        <v>307</v>
      </c>
      <c r="B101" t="s">
        <v>307</v>
      </c>
      <c r="C101">
        <v>100</v>
      </c>
      <c r="F101" t="s">
        <v>149</v>
      </c>
      <c r="G101" t="s">
        <v>308</v>
      </c>
      <c r="H101" t="str">
        <f>IFERROR(VLOOKUP(A101,'Physicochemical properties_othe'!$D$4:$N$281,3,FALSE),"")</f>
        <v/>
      </c>
      <c r="I101" t="str">
        <f>IFERROR(VLOOKUP(A101,'Physicochemical properties_othe'!$D$4:$N$281,2,FALSE),"")</f>
        <v/>
      </c>
      <c r="J101" t="str">
        <f>IFERROR(VLOOKUP(A101,'Physicochemical properties_othe'!$D$4:$N$281,4,FALSE),"")</f>
        <v/>
      </c>
      <c r="K101" t="str">
        <f>IFERROR(IF(VLOOKUP(A101,'Physicochemical properties_othe'!$D$4:$N$281,5,FALSE)=0,"",VLOOKUP(A101,'Physicochemical properties_othe'!$D$4:$N$281,5,FALSE)),"")</f>
        <v/>
      </c>
      <c r="L101" t="str">
        <f>IF(IFERROR(VLOOKUP(A101,'Physicochemical properties_othe'!$D$4:$N$281,6,FALSE),"")=0,"",IFERROR(VLOOKUP(A101,'Physicochemical properties_othe'!$D$4:$N$281,6,FALSE),""))</f>
        <v/>
      </c>
      <c r="M101" t="str">
        <f>IF(IFERROR(VLOOKUP(A101,'Physicochemical properties_othe'!$D$4:$N$281,10,FALSE),"")=0,"",IFERROR(VLOOKUP(A101,'Physicochemical properties_othe'!$D$4:$N$281,10,FALSE),""))</f>
        <v/>
      </c>
      <c r="P101" t="str">
        <f>IFERROR(IF(VLOOKUP(A101,'Physicochemical properties_othe'!$D$4:$N$281,11,FALSE)=0,"",VLOOKUP(A101,'Physicochemical properties_othe'!$D$4:$N$281,11,FALSE)),"")</f>
        <v/>
      </c>
      <c r="T101" t="str">
        <f>IFERROR(IF(VLOOKUP(A101,'Rate constant_O3_UV254_others'!$B$2:$M$282,7,FALSE)=0,"",VLOOKUP(A101,'Rate constant_O3_UV254_others'!$B$2:$M$282,7,FALSE)),"")</f>
        <v/>
      </c>
      <c r="V101" t="str">
        <f>IFERROR(IF(VLOOKUP(A101,'Rate constant_O3_UV254_others'!$B$2:$M$282,9,FALSE)=0,"",VLOOKUP(A101,'Rate constant_O3_UV254_others'!$B$2:$M$282,9,FALSE)),"")</f>
        <v/>
      </c>
      <c r="W101" t="str">
        <f>IFERROR(IF(VLOOKUP(A101,'Rate constant_O3_UV254_others'!$B$2:$M$282,10,FALSE)=0,"",VLOOKUP(A101,'Rate constant_O3_UV254_others'!$B$2:$M$282,10,FALSE)),"")</f>
        <v/>
      </c>
      <c r="X101" t="str">
        <f>IFERROR(IF(VLOOKUP(A101,'Rate constant_O3_UV254_others'!$B$2:$M$282,11,FALSE)=0,"",VLOOKUP(A101,'Rate constant_O3_UV254_others'!$B$2:$M$282,11,FALSE)),"")</f>
        <v/>
      </c>
      <c r="Y101" t="str">
        <f>IFERROR(IF(VLOOKUP(A101,'Rate constant_O3_UV254_others'!$B$2:$M$282,12,FALSE)=0,"",VLOOKUP(A101,'Rate constant_O3_UV254_others'!$B$2:$M$282,12,FALSE)),"")</f>
        <v/>
      </c>
      <c r="Z101" t="str">
        <f>IFERROR(IF(VLOOKUP(A101,'Rate constant_·OH_otherlit'!$B$2:$K$271,2,FALSE)=0,"",VLOOKUP(A101,'Rate constant_·OH_otherlit'!$B$2:$K$271,2,FALSE)),"")</f>
        <v/>
      </c>
      <c r="AA101" t="str">
        <f>IFERROR(IF(VLOOKUP(A101,'Rate constant_·OH_otherlit'!$B$2:$K$271,3,FALSE)=0,"",VLOOKUP(A101,'Rate constant_·OH_otherlit'!$B$2:$K$271,3,FALSE)),"")</f>
        <v/>
      </c>
      <c r="AB101" t="str">
        <f>IFERROR(IF(VLOOKUP(A101,'Rate constant_·OH_otherlit'!$B$2:$K$271,10,FALSE)=0,"",VLOOKUP(A101,'Rate constant_·OH_otherlit'!$B$2:$K$271,10,FALSE)),"")</f>
        <v/>
      </c>
      <c r="AC101" t="str">
        <f>IFERROR(IF(VLOOKUP(A101,'Rate constant_O3_UV254_others'!$B$2:$AA$282,23,FALSE)=0,"",VLOOKUP(A101,'Rate constant_O3_UV254_others'!$B$2:$AA$282,23,FALSE)),"")</f>
        <v/>
      </c>
      <c r="AE101" t="str">
        <f>IFERROR(IF(VLOOKUP(A101,'Rate constant_O3_UV254_others'!$B$2:$AA$282,25,FALSE)=0,"",VLOOKUP(A101,'Rate constant_O3_UV254_others'!$B$2:$AA$282,25,FALSE)),"")</f>
        <v/>
      </c>
      <c r="AG101" t="str">
        <f>IFERROR(IF(VLOOKUP(A101,'Rate constant_O3_UV254_others'!$B$2:$AA$282,26,FALSE)=0,"",VLOOKUP(A101,'Rate constant_O3_UV254_others'!$B$2:$AA$282,26,FALSE)),"")</f>
        <v/>
      </c>
    </row>
    <row r="102" spans="1:33">
      <c r="A102" t="s">
        <v>309</v>
      </c>
      <c r="B102" t="s">
        <v>309</v>
      </c>
      <c r="C102">
        <v>101</v>
      </c>
      <c r="F102" t="s">
        <v>149</v>
      </c>
      <c r="G102" t="s">
        <v>310</v>
      </c>
      <c r="H102" t="str">
        <f>IFERROR(VLOOKUP(A102,'Physicochemical properties_othe'!$D$4:$N$281,3,FALSE),"")</f>
        <v/>
      </c>
      <c r="I102" t="str">
        <f>IFERROR(VLOOKUP(A102,'Physicochemical properties_othe'!$D$4:$N$281,2,FALSE),"")</f>
        <v/>
      </c>
      <c r="J102" t="str">
        <f>IFERROR(VLOOKUP(A102,'Physicochemical properties_othe'!$D$4:$N$281,4,FALSE),"")</f>
        <v/>
      </c>
      <c r="K102" t="str">
        <f>IFERROR(IF(VLOOKUP(A102,'Physicochemical properties_othe'!$D$4:$N$281,5,FALSE)=0,"",VLOOKUP(A102,'Physicochemical properties_othe'!$D$4:$N$281,5,FALSE)),"")</f>
        <v/>
      </c>
      <c r="L102" t="str">
        <f>IF(IFERROR(VLOOKUP(A102,'Physicochemical properties_othe'!$D$4:$N$281,6,FALSE),"")=0,"",IFERROR(VLOOKUP(A102,'Physicochemical properties_othe'!$D$4:$N$281,6,FALSE),""))</f>
        <v/>
      </c>
      <c r="M102" t="str">
        <f>IF(IFERROR(VLOOKUP(A102,'Physicochemical properties_othe'!$D$4:$N$281,10,FALSE),"")=0,"",IFERROR(VLOOKUP(A102,'Physicochemical properties_othe'!$D$4:$N$281,10,FALSE),""))</f>
        <v/>
      </c>
      <c r="P102" t="str">
        <f>IFERROR(IF(VLOOKUP(A102,'Physicochemical properties_othe'!$D$4:$N$281,11,FALSE)=0,"",VLOOKUP(A102,'Physicochemical properties_othe'!$D$4:$N$281,11,FALSE)),"")</f>
        <v/>
      </c>
      <c r="T102" t="str">
        <f>IFERROR(IF(VLOOKUP(A102,'Rate constant_O3_UV254_others'!$B$2:$M$282,7,FALSE)=0,"",VLOOKUP(A102,'Rate constant_O3_UV254_others'!$B$2:$M$282,7,FALSE)),"")</f>
        <v/>
      </c>
      <c r="V102" t="str">
        <f>IFERROR(IF(VLOOKUP(A102,'Rate constant_O3_UV254_others'!$B$2:$M$282,9,FALSE)=0,"",VLOOKUP(A102,'Rate constant_O3_UV254_others'!$B$2:$M$282,9,FALSE)),"")</f>
        <v/>
      </c>
      <c r="W102" t="str">
        <f>IFERROR(IF(VLOOKUP(A102,'Rate constant_O3_UV254_others'!$B$2:$M$282,10,FALSE)=0,"",VLOOKUP(A102,'Rate constant_O3_UV254_others'!$B$2:$M$282,10,FALSE)),"")</f>
        <v/>
      </c>
      <c r="X102" t="str">
        <f>IFERROR(IF(VLOOKUP(A102,'Rate constant_O3_UV254_others'!$B$2:$M$282,11,FALSE)=0,"",VLOOKUP(A102,'Rate constant_O3_UV254_others'!$B$2:$M$282,11,FALSE)),"")</f>
        <v/>
      </c>
      <c r="Y102" t="str">
        <f>IFERROR(IF(VLOOKUP(A102,'Rate constant_O3_UV254_others'!$B$2:$M$282,12,FALSE)=0,"",VLOOKUP(A102,'Rate constant_O3_UV254_others'!$B$2:$M$282,12,FALSE)),"")</f>
        <v/>
      </c>
      <c r="Z102" t="str">
        <f>IFERROR(IF(VLOOKUP(A102,'Rate constant_·OH_otherlit'!$B$2:$K$271,2,FALSE)=0,"",VLOOKUP(A102,'Rate constant_·OH_otherlit'!$B$2:$K$271,2,FALSE)),"")</f>
        <v/>
      </c>
      <c r="AA102" t="str">
        <f>IFERROR(IF(VLOOKUP(A102,'Rate constant_·OH_otherlit'!$B$2:$K$271,3,FALSE)=0,"",VLOOKUP(A102,'Rate constant_·OH_otherlit'!$B$2:$K$271,3,FALSE)),"")</f>
        <v/>
      </c>
      <c r="AB102" t="str">
        <f>IFERROR(IF(VLOOKUP(A102,'Rate constant_·OH_otherlit'!$B$2:$K$271,10,FALSE)=0,"",VLOOKUP(A102,'Rate constant_·OH_otherlit'!$B$2:$K$271,10,FALSE)),"")</f>
        <v/>
      </c>
      <c r="AC102" t="str">
        <f>IFERROR(IF(VLOOKUP(A102,'Rate constant_O3_UV254_others'!$B$2:$AA$282,23,FALSE)=0,"",VLOOKUP(A102,'Rate constant_O3_UV254_others'!$B$2:$AA$282,23,FALSE)),"")</f>
        <v/>
      </c>
      <c r="AE102" t="str">
        <f>IFERROR(IF(VLOOKUP(A102,'Rate constant_O3_UV254_others'!$B$2:$AA$282,25,FALSE)=0,"",VLOOKUP(A102,'Rate constant_O3_UV254_others'!$B$2:$AA$282,25,FALSE)),"")</f>
        <v/>
      </c>
      <c r="AG102" t="str">
        <f>IFERROR(IF(VLOOKUP(A102,'Rate constant_O3_UV254_others'!$B$2:$AA$282,26,FALSE)=0,"",VLOOKUP(A102,'Rate constant_O3_UV254_others'!$B$2:$AA$282,26,FALSE)),"")</f>
        <v/>
      </c>
    </row>
    <row r="103" spans="1:33">
      <c r="A103" t="s">
        <v>311</v>
      </c>
      <c r="B103" t="s">
        <v>311</v>
      </c>
      <c r="C103">
        <v>102</v>
      </c>
      <c r="F103" t="s">
        <v>149</v>
      </c>
      <c r="G103" t="s">
        <v>312</v>
      </c>
      <c r="H103" t="str">
        <f>IFERROR(VLOOKUP(A103,'Physicochemical properties_othe'!$D$4:$N$281,3,FALSE),"")</f>
        <v>C49H74N10O12</v>
      </c>
      <c r="I103" t="str">
        <f>IFERROR(VLOOKUP(A103,'Physicochemical properties_othe'!$D$4:$N$281,2,FALSE),"")</f>
        <v>101043-37-2</v>
      </c>
      <c r="J103">
        <f>IFERROR(VLOOKUP(A103,'Physicochemical properties_othe'!$D$4:$N$281,4,FALSE),"")</f>
        <v>995.2</v>
      </c>
      <c r="K103" t="str">
        <f>IFERROR(IF(VLOOKUP(A103,'Physicochemical properties_othe'!$D$4:$N$281,5,FALSE)=0,"",VLOOKUP(A103,'Physicochemical properties_othe'!$D$4:$N$281,5,FALSE)),"")</f>
        <v/>
      </c>
      <c r="L103" t="str">
        <f>IF(IFERROR(VLOOKUP(A103,'Physicochemical properties_othe'!$D$4:$N$281,6,FALSE),"")=0,"",IFERROR(VLOOKUP(A103,'Physicochemical properties_othe'!$D$4:$N$281,6,FALSE),""))</f>
        <v/>
      </c>
      <c r="M103" t="str">
        <f>IF(IFERROR(VLOOKUP(A103,'Physicochemical properties_othe'!$D$4:$N$281,10,FALSE),"")=0,"",IFERROR(VLOOKUP(A103,'Physicochemical properties_othe'!$D$4:$N$281,10,FALSE),""))</f>
        <v/>
      </c>
      <c r="P103" t="str">
        <f>IFERROR(IF(VLOOKUP(A103,'Physicochemical properties_othe'!$D$4:$N$281,11,FALSE)=0,"",VLOOKUP(A103,'Physicochemical properties_othe'!$D$4:$N$281,11,FALSE)),"")</f>
        <v>https://pubchem.ncbi.nlm.nih.gov/compound/445434</v>
      </c>
      <c r="T103">
        <f>IFERROR(IF(VLOOKUP(A103,'Rate constant_O3_UV254_others'!$B$2:$M$282,7,FALSE)=0,"",VLOOKUP(A103,'Rate constant_O3_UV254_others'!$B$2:$M$282,7,FALSE)),"")</f>
        <v>34000</v>
      </c>
      <c r="V103" t="str">
        <f>IFERROR(IF(VLOOKUP(A103,'Rate constant_O3_UV254_others'!$B$2:$M$282,9,FALSE)=0,"",VLOOKUP(A103,'Rate constant_O3_UV254_others'!$B$2:$M$282,9,FALSE)),"")</f>
        <v/>
      </c>
      <c r="W103" t="str">
        <f>IFERROR(IF(VLOOKUP(A103,'Rate constant_O3_UV254_others'!$B$2:$M$282,10,FALSE)=0,"",VLOOKUP(A103,'Rate constant_O3_UV254_others'!$B$2:$M$282,10,FALSE)),"")</f>
        <v/>
      </c>
      <c r="X103" t="str">
        <f>IFERROR(IF(VLOOKUP(A103,'Rate constant_O3_UV254_others'!$B$2:$M$282,11,FALSE)=0,"",VLOOKUP(A103,'Rate constant_O3_UV254_others'!$B$2:$M$282,11,FALSE)),"")</f>
        <v/>
      </c>
      <c r="Y103" t="str">
        <f>IFERROR(IF(VLOOKUP(A103,'Rate constant_O3_UV254_others'!$B$2:$M$282,12,FALSE)=0,"",VLOOKUP(A103,'Rate constant_O3_UV254_others'!$B$2:$M$282,12,FALSE)),"")</f>
        <v>Rivas, J., Gimeno, O., Encinas, A., &amp; Beltrán, F. (2009). Ozonation of the pharmaceutical compound ranitidine: Reactivity and kinetic aspects. Chemosphere, 76(5), 651-656.</v>
      </c>
      <c r="Z103">
        <f>IFERROR(IF(VLOOKUP(A103,'Rate constant_·OH_otherlit'!$B$2:$K$271,2,FALSE)=0,"",VLOOKUP(A103,'Rate constant_·OH_otherlit'!$B$2:$K$271,2,FALSE)),"")</f>
        <v>10000000000</v>
      </c>
      <c r="AA103" t="str">
        <f>IFERROR(IF(VLOOKUP(A103,'Rate constant_·OH_otherlit'!$B$2:$K$271,3,FALSE)=0,"",VLOOKUP(A103,'Rate constant_·OH_otherlit'!$B$2:$K$271,3,FALSE)),"")</f>
        <v/>
      </c>
      <c r="AB103" t="str">
        <f>IFERROR(IF(VLOOKUP(A103,'Rate constant_·OH_otherlit'!$B$2:$K$271,10,FALSE)=0,"",VLOOKUP(A103,'Rate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03">
        <f>IFERROR(IF(VLOOKUP(A103,'Rate constant_O3_UV254_others'!$B$2:$AA$282,23,FALSE)=0,"",VLOOKUP(A103,'Rate constant_O3_UV254_others'!$B$2:$AA$282,23,FALSE)),"")</f>
        <v>11560</v>
      </c>
      <c r="AE103" s="160">
        <v>5.0999999999999997E-2</v>
      </c>
      <c r="AF103">
        <v>7.2</v>
      </c>
      <c r="AG103" t="str">
        <f>IFERROR(IF(VLOOKUP(A103,'Rate constant_O3_UV254_others'!$B$2:$AA$282,26,FALSE)=0,"",VLOOKUP(A103,'Rate constant_O3_UV254_others'!$B$2:$AA$282,26,FALSE)),"")</f>
        <v xml:space="preserve">Li, L., Gao, N., Deng, Y., Yao, J., Zhang, K., Li, H., … Guo, J. (2009). Experimental and model comparisons of H2O2 assisted UV photodegradation of Microcystin-LR in simulated drinking water. Journal of Zhejiang University-SCIENCE A, 10(11), 1660–1669. </v>
      </c>
    </row>
    <row r="104" spans="1:33">
      <c r="A104" t="s">
        <v>313</v>
      </c>
      <c r="B104" t="s">
        <v>313</v>
      </c>
      <c r="C104">
        <v>103</v>
      </c>
      <c r="F104" t="s">
        <v>149</v>
      </c>
      <c r="G104" t="s">
        <v>314</v>
      </c>
      <c r="H104" t="str">
        <f>IFERROR(VLOOKUP(A104,'Physicochemical properties_othe'!$D$4:$N$281,3,FALSE),"")</f>
        <v>C10H15NO</v>
      </c>
      <c r="I104" t="str">
        <f>IFERROR(VLOOKUP(A104,'Physicochemical properties_othe'!$D$4:$N$281,2,FALSE),"")</f>
        <v>64285-06-9</v>
      </c>
      <c r="J104">
        <f>IFERROR(VLOOKUP(A104,'Physicochemical properties_othe'!$D$4:$N$281,4,FALSE),"")</f>
        <v>165.23</v>
      </c>
      <c r="K104">
        <f>IFERROR(IF(VLOOKUP(A104,'Physicochemical properties_othe'!$D$4:$N$281,5,FALSE)=0,"",VLOOKUP(A104,'Physicochemical properties_othe'!$D$4:$N$281,5,FALSE)),"")</f>
        <v>1.1200000000000001</v>
      </c>
      <c r="L104" t="str">
        <f>IF(IFERROR(VLOOKUP(A104,'Physicochemical properties_othe'!$D$4:$N$281,6,FALSE),"")=0,"",IFERROR(VLOOKUP(A104,'Physicochemical properties_othe'!$D$4:$N$281,6,FALSE),""))</f>
        <v>72</v>
      </c>
      <c r="M104">
        <f>IF(IFERROR(VLOOKUP(A104,'Physicochemical properties_othe'!$D$4:$N$281,10,FALSE),"")=0,"",IFERROR(VLOOKUP(A104,'Physicochemical properties_othe'!$D$4:$N$281,10,FALSE),""))</f>
        <v>9.4</v>
      </c>
      <c r="P104" t="str">
        <f>IFERROR(IF(VLOOKUP(A104,'Physicochemical properties_othe'!$D$4:$N$281,11,FALSE)=0,"",VLOOKUP(A104,'Physicochemical properties_othe'!$D$4:$N$281,11,FALSE)),"")</f>
        <v>https://pubchem.ncbi.nlm.nih.gov/compound/3034748</v>
      </c>
      <c r="T104">
        <f>IFERROR(IF(VLOOKUP(A104,'Rate constant_O3_UV254_others'!$B$2:$M$282,7,FALSE)=0,"",VLOOKUP(A104,'Rate constant_O3_UV254_others'!$B$2:$M$282,7,FALSE)),"")</f>
        <v>640000</v>
      </c>
      <c r="V104">
        <f>IFERROR(IF(VLOOKUP(A104,'Rate constant_O3_UV254_others'!$B$2:$M$282,9,FALSE)=0,"",VLOOKUP(A104,'Rate constant_O3_UV254_others'!$B$2:$M$282,9,FALSE)),"")</f>
        <v>870000</v>
      </c>
      <c r="W104">
        <f>IFERROR(IF(VLOOKUP(A104,'Rate constant_O3_UV254_others'!$B$2:$M$282,10,FALSE)=0,"",VLOOKUP(A104,'Rate constant_O3_UV254_others'!$B$2:$M$282,10,FALSE)),"")</f>
        <v>28000</v>
      </c>
      <c r="X104" t="str">
        <f>IFERROR(IF(VLOOKUP(A104,'Rate constant_O3_UV254_others'!$B$2:$M$282,11,FALSE)=0,"",VLOOKUP(A104,'Rate constant_O3_UV254_others'!$B$2:$M$282,11,FALSE)),"")</f>
        <v/>
      </c>
      <c r="Y104" t="str">
        <f>IFERROR(IF(VLOOKUP(A104,'Rate constant_O3_UV254_others'!$B$2:$M$282,12,FALSE)=0,"",VLOOKUP(A104,'Rate constant_O3_UV254_others'!$B$2:$M$282,12,FALSE)),"")</f>
        <v>Rodríguez, E., Onstad, G. D., Kull, T. P., Metcalf, J. S., Acero, J. L., &amp; von Gunten, U. (2007). Oxidative elimination of cyanotoxins: comparison of ozone, chlorine, chlorine dioxide and permanganate. Water Research, 41(15), 3381-3393.</v>
      </c>
      <c r="Z104">
        <f>IFERROR(IF(VLOOKUP(A104,'Rate constant_·OH_otherlit'!$B$2:$K$271,2,FALSE)=0,"",VLOOKUP(A104,'Rate constant_·OH_otherlit'!$B$2:$K$271,2,FALSE)),"")</f>
        <v>3000000000</v>
      </c>
      <c r="AA104" t="str">
        <f>IFERROR(IF(VLOOKUP(A104,'Rate constant_·OH_otherlit'!$B$2:$K$271,3,FALSE)=0,"",VLOOKUP(A104,'Rate constant_·OH_otherlit'!$B$2:$K$271,3,FALSE)),"")</f>
        <v/>
      </c>
      <c r="AB104" t="str">
        <f>IFERROR(IF(VLOOKUP(A104,'Rate constant_·OH_otherlit'!$B$2:$K$271,10,FALSE)=0,"",VLOOKUP(A104,'Rate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04">
        <f>IFERROR(IF(VLOOKUP(A104,'Rate constant_O3_UV254_others'!$B$2:$AA$282,23,FALSE)=0,"",VLOOKUP(A104,'Rate constant_O3_UV254_others'!$B$2:$AA$282,23,FALSE)),"")</f>
        <v>1800</v>
      </c>
      <c r="AE104" s="160">
        <v>0.16</v>
      </c>
      <c r="AF104">
        <v>8</v>
      </c>
      <c r="AG104" t="str">
        <f>IFERROR(IF(VLOOKUP(A104,'Rate constant_O3_UV254_others'!$B$2:$AA$282,26,FALSE)=0,"",VLOOKUP(A104,'Rate constant_O3_UV254_others'!$B$2:$AA$282,26,FALSE)),"")</f>
        <v>Experiment</v>
      </c>
    </row>
    <row r="105" spans="1:33">
      <c r="A105" t="s">
        <v>315</v>
      </c>
      <c r="B105" t="s">
        <v>315</v>
      </c>
      <c r="C105">
        <v>104</v>
      </c>
      <c r="F105" t="s">
        <v>149</v>
      </c>
      <c r="G105" t="s">
        <v>316</v>
      </c>
      <c r="H105" t="str">
        <f>IFERROR(VLOOKUP(A105,'Physicochemical properties_othe'!$D$4:$N$281,3,FALSE),"")</f>
        <v>C41H60N8O10</v>
      </c>
      <c r="I105" t="str">
        <f>IFERROR(VLOOKUP(A105,'Physicochemical properties_othe'!$D$4:$N$281,2,FALSE),"")</f>
        <v>118399-22-7</v>
      </c>
      <c r="J105">
        <f>IFERROR(VLOOKUP(A105,'Physicochemical properties_othe'!$D$4:$N$281,4,FALSE),"")</f>
        <v>825</v>
      </c>
      <c r="K105" t="str">
        <f>IFERROR(IF(VLOOKUP(A105,'Physicochemical properties_othe'!$D$4:$N$281,5,FALSE)=0,"",VLOOKUP(A105,'Physicochemical properties_othe'!$D$4:$N$281,5,FALSE)),"")</f>
        <v/>
      </c>
      <c r="L105" t="str">
        <f>IF(IFERROR(VLOOKUP(A105,'Physicochemical properties_othe'!$D$4:$N$281,6,FALSE),"")=0,"",IFERROR(VLOOKUP(A105,'Physicochemical properties_othe'!$D$4:$N$281,6,FALSE),""))</f>
        <v/>
      </c>
      <c r="M105" t="str">
        <f>IF(IFERROR(VLOOKUP(A105,'Physicochemical properties_othe'!$D$4:$N$281,10,FALSE),"")=0,"",IFERROR(VLOOKUP(A105,'Physicochemical properties_othe'!$D$4:$N$281,10,FALSE),""))</f>
        <v/>
      </c>
      <c r="P105" t="str">
        <f>IFERROR(IF(VLOOKUP(A105,'Physicochemical properties_othe'!$D$4:$N$281,11,FALSE)=0,"",VLOOKUP(A105,'Physicochemical properties_othe'!$D$4:$N$281,11,FALSE)),"")</f>
        <v>https://pubchem.ncbi.nlm.nih.gov/compound/14217092</v>
      </c>
      <c r="T105" t="str">
        <f>IFERROR(IF(VLOOKUP(A105,'Rate constant_O3_UV254_others'!$B$2:$M$282,7,FALSE)=0,"",VLOOKUP(A105,'Rate constant_O3_UV254_others'!$B$2:$M$282,7,FALSE)),"")</f>
        <v/>
      </c>
      <c r="V105" t="str">
        <f>IFERROR(IF(VLOOKUP(A105,'Rate constant_O3_UV254_others'!$B$2:$M$282,9,FALSE)=0,"",VLOOKUP(A105,'Rate constant_O3_UV254_others'!$B$2:$M$282,9,FALSE)),"")</f>
        <v/>
      </c>
      <c r="W105" t="str">
        <f>IFERROR(IF(VLOOKUP(A105,'Rate constant_O3_UV254_others'!$B$2:$M$282,10,FALSE)=0,"",VLOOKUP(A105,'Rate constant_O3_UV254_others'!$B$2:$M$282,10,FALSE)),"")</f>
        <v/>
      </c>
      <c r="X105" t="str">
        <f>IFERROR(IF(VLOOKUP(A105,'Rate constant_O3_UV254_others'!$B$2:$M$282,11,FALSE)=0,"",VLOOKUP(A105,'Rate constant_O3_UV254_others'!$B$2:$M$282,11,FALSE)),"")</f>
        <v/>
      </c>
      <c r="Y105" t="str">
        <f>IFERROR(IF(VLOOKUP(A105,'Rate constant_O3_UV254_others'!$B$2:$M$282,12,FALSE)=0,"",VLOOKUP(A105,'Rate constant_O3_UV254_others'!$B$2:$M$282,12,FALSE)),"")</f>
        <v/>
      </c>
      <c r="Z105" t="str">
        <f>IFERROR(IF(VLOOKUP(A105,'Rate constant_·OH_otherlit'!$B$2:$K$271,2,FALSE)=0,"",VLOOKUP(A105,'Rate constant_·OH_otherlit'!$B$2:$K$271,2,FALSE)),"")</f>
        <v/>
      </c>
      <c r="AA105" t="str">
        <f>IFERROR(IF(VLOOKUP(A105,'Rate constant_·OH_otherlit'!$B$2:$K$271,3,FALSE)=0,"",VLOOKUP(A105,'Rate constant_·OH_otherlit'!$B$2:$K$271,3,FALSE)),"")</f>
        <v/>
      </c>
      <c r="AB105" t="str">
        <f>IFERROR(IF(VLOOKUP(A105,'Rate constant_·OH_otherlit'!$B$2:$K$271,10,FALSE)=0,"",VLOOKUP(A105,'Rate constant_·OH_otherlit'!$B$2:$K$271,10,FALSE)),"")</f>
        <v/>
      </c>
      <c r="AC105" t="str">
        <f>IFERROR(IF(VLOOKUP(A105,'Rate constant_O3_UV254_others'!$B$2:$AA$282,23,FALSE)=0,"",VLOOKUP(A105,'Rate constant_O3_UV254_others'!$B$2:$AA$282,23,FALSE)),"")</f>
        <v/>
      </c>
      <c r="AE105" t="str">
        <f>IFERROR(IF(VLOOKUP(A105,'Rate constant_O3_UV254_others'!$B$2:$AA$282,25,FALSE)=0,"",VLOOKUP(A105,'Rate constant_O3_UV254_others'!$B$2:$AA$282,25,FALSE)),"")</f>
        <v/>
      </c>
      <c r="AG105" t="str">
        <f>IFERROR(IF(VLOOKUP(A105,'Rate constant_O3_UV254_others'!$B$2:$AA$282,26,FALSE)=0,"",VLOOKUP(A105,'Rate constant_O3_UV254_others'!$B$2:$AA$282,26,FALSE)),"")</f>
        <v/>
      </c>
    </row>
    <row r="106" spans="1:33">
      <c r="A106" t="s">
        <v>317</v>
      </c>
      <c r="B106" t="s">
        <v>317</v>
      </c>
      <c r="C106">
        <v>105</v>
      </c>
      <c r="F106" t="s">
        <v>149</v>
      </c>
      <c r="G106" t="s">
        <v>318</v>
      </c>
      <c r="H106" t="str">
        <f>IFERROR(VLOOKUP(A106,'Physicochemical properties_othe'!$D$4:$N$281,3,FALSE),"")</f>
        <v>Ni</v>
      </c>
      <c r="I106" t="str">
        <f>IFERROR(VLOOKUP(A106,'Physicochemical properties_othe'!$D$4:$N$281,2,FALSE),"")</f>
        <v>7440-02-0</v>
      </c>
      <c r="J106">
        <f>IFERROR(VLOOKUP(A106,'Physicochemical properties_othe'!$D$4:$N$281,4,FALSE),"")</f>
        <v>58.692999999999998</v>
      </c>
      <c r="K106" t="str">
        <f>IFERROR(IF(VLOOKUP(A106,'Physicochemical properties_othe'!$D$4:$N$281,5,FALSE)=0,"",VLOOKUP(A106,'Physicochemical properties_othe'!$D$4:$N$281,5,FALSE)),"")</f>
        <v/>
      </c>
      <c r="L106" t="str">
        <f>IF(IFERROR(VLOOKUP(A106,'Physicochemical properties_othe'!$D$4:$N$281,6,FALSE),"")=0,"",IFERROR(VLOOKUP(A106,'Physicochemical properties_othe'!$D$4:$N$281,6,FALSE),""))</f>
        <v>insoluble</v>
      </c>
      <c r="M106" t="str">
        <f>IF(IFERROR(VLOOKUP(A106,'Physicochemical properties_othe'!$D$4:$N$281,10,FALSE),"")=0,"",IFERROR(VLOOKUP(A106,'Physicochemical properties_othe'!$D$4:$N$281,10,FALSE),""))</f>
        <v/>
      </c>
      <c r="P106" t="str">
        <f>IFERROR(IF(VLOOKUP(A106,'Physicochemical properties_othe'!$D$4:$N$281,11,FALSE)=0,"",VLOOKUP(A106,'Physicochemical properties_othe'!$D$4:$N$281,11,FALSE)),"")</f>
        <v>https://pubchem.ncbi.nlm.nih.gov/compound/935</v>
      </c>
      <c r="T106" t="str">
        <f>IFERROR(IF(VLOOKUP(A106,'Rate constant_O3_UV254_others'!$B$2:$M$282,7,FALSE)=0,"",VLOOKUP(A106,'Rate constant_O3_UV254_others'!$B$2:$M$282,7,FALSE)),"")</f>
        <v/>
      </c>
      <c r="V106" t="str">
        <f>IFERROR(IF(VLOOKUP(A106,'Rate constant_O3_UV254_others'!$B$2:$M$282,9,FALSE)=0,"",VLOOKUP(A106,'Rate constant_O3_UV254_others'!$B$2:$M$282,9,FALSE)),"")</f>
        <v/>
      </c>
      <c r="W106" t="str">
        <f>IFERROR(IF(VLOOKUP(A106,'Rate constant_O3_UV254_others'!$B$2:$M$282,10,FALSE)=0,"",VLOOKUP(A106,'Rate constant_O3_UV254_others'!$B$2:$M$282,10,FALSE)),"")</f>
        <v/>
      </c>
      <c r="X106" t="str">
        <f>IFERROR(IF(VLOOKUP(A106,'Rate constant_O3_UV254_others'!$B$2:$M$282,11,FALSE)=0,"",VLOOKUP(A106,'Rate constant_O3_UV254_others'!$B$2:$M$282,11,FALSE)),"")</f>
        <v/>
      </c>
      <c r="Y106" t="str">
        <f>IFERROR(IF(VLOOKUP(A106,'Rate constant_O3_UV254_others'!$B$2:$M$282,12,FALSE)=0,"",VLOOKUP(A106,'Rate constant_O3_UV254_others'!$B$2:$M$282,12,FALSE)),"")</f>
        <v/>
      </c>
      <c r="Z106" t="str">
        <f>IFERROR(IF(VLOOKUP(A106,'Rate constant_·OH_otherlit'!$B$2:$K$271,2,FALSE)=0,"",VLOOKUP(A106,'Rate constant_·OH_otherlit'!$B$2:$K$271,2,FALSE)),"")</f>
        <v/>
      </c>
      <c r="AA106" t="str">
        <f>IFERROR(IF(VLOOKUP(A106,'Rate constant_·OH_otherlit'!$B$2:$K$271,3,FALSE)=0,"",VLOOKUP(A106,'Rate constant_·OH_otherlit'!$B$2:$K$271,3,FALSE)),"")</f>
        <v/>
      </c>
      <c r="AB106" t="str">
        <f>IFERROR(IF(VLOOKUP(A106,'Rate constant_·OH_otherlit'!$B$2:$K$271,10,FALSE)=0,"",VLOOKUP(A106,'Rate constant_·OH_otherlit'!$B$2:$K$271,10,FALSE)),"")</f>
        <v/>
      </c>
      <c r="AC106" t="str">
        <f>IFERROR(IF(VLOOKUP(A106,'Rate constant_O3_UV254_others'!$B$2:$AA$282,23,FALSE)=0,"",VLOOKUP(A106,'Rate constant_O3_UV254_others'!$B$2:$AA$282,23,FALSE)),"")</f>
        <v/>
      </c>
      <c r="AE106" t="str">
        <f>IFERROR(IF(VLOOKUP(A106,'Rate constant_O3_UV254_others'!$B$2:$AA$282,25,FALSE)=0,"",VLOOKUP(A106,'Rate constant_O3_UV254_others'!$B$2:$AA$282,25,FALSE)),"")</f>
        <v/>
      </c>
      <c r="AG106" t="str">
        <f>IFERROR(IF(VLOOKUP(A106,'Rate constant_O3_UV254_others'!$B$2:$AA$282,26,FALSE)=0,"",VLOOKUP(A106,'Rate constant_O3_UV254_others'!$B$2:$AA$282,26,FALSE)),"")</f>
        <v/>
      </c>
    </row>
    <row r="107" spans="1:33">
      <c r="A107" t="s">
        <v>319</v>
      </c>
      <c r="B107" t="s">
        <v>319</v>
      </c>
      <c r="C107">
        <v>106</v>
      </c>
      <c r="F107" t="s">
        <v>149</v>
      </c>
      <c r="G107" t="s">
        <v>320</v>
      </c>
      <c r="H107" t="str">
        <f>IFERROR(VLOOKUP(A107,'Physicochemical properties_othe'!$D$4:$N$281,3,FALSE),"")</f>
        <v>Ag</v>
      </c>
      <c r="I107" t="str">
        <f>IFERROR(VLOOKUP(A107,'Physicochemical properties_othe'!$D$4:$N$281,2,FALSE),"")</f>
        <v>7440-22-4</v>
      </c>
      <c r="J107">
        <f>IFERROR(VLOOKUP(A107,'Physicochemical properties_othe'!$D$4:$N$281,4,FALSE),"")</f>
        <v>107.86799999999999</v>
      </c>
      <c r="K107" t="str">
        <f>IFERROR(IF(VLOOKUP(A107,'Physicochemical properties_othe'!$D$4:$N$281,5,FALSE)=0,"",VLOOKUP(A107,'Physicochemical properties_othe'!$D$4:$N$281,5,FALSE)),"")</f>
        <v/>
      </c>
      <c r="L107" t="str">
        <f>IF(IFERROR(VLOOKUP(A107,'Physicochemical properties_othe'!$D$4:$N$281,6,FALSE),"")=0,"",IFERROR(VLOOKUP(A107,'Physicochemical properties_othe'!$D$4:$N$281,6,FALSE),""))</f>
        <v>insoluble</v>
      </c>
      <c r="M107" t="str">
        <f>IF(IFERROR(VLOOKUP(A107,'Physicochemical properties_othe'!$D$4:$N$281,10,FALSE),"")=0,"",IFERROR(VLOOKUP(A107,'Physicochemical properties_othe'!$D$4:$N$281,10,FALSE),""))</f>
        <v/>
      </c>
      <c r="P107" t="str">
        <f>IFERROR(IF(VLOOKUP(A107,'Physicochemical properties_othe'!$D$4:$N$281,11,FALSE)=0,"",VLOOKUP(A107,'Physicochemical properties_othe'!$D$4:$N$281,11,FALSE)),"")</f>
        <v>https://pubchem.ncbi.nlm.nih.gov/compound/23954</v>
      </c>
      <c r="T107" t="str">
        <f>IFERROR(IF(VLOOKUP(A107,'Rate constant_O3_UV254_others'!$B$2:$M$282,7,FALSE)=0,"",VLOOKUP(A107,'Rate constant_O3_UV254_others'!$B$2:$M$282,7,FALSE)),"")</f>
        <v>(11±3)E-02</v>
      </c>
      <c r="V107" t="str">
        <f>IFERROR(IF(VLOOKUP(A107,'Rate constant_O3_UV254_others'!$B$2:$M$282,9,FALSE)=0,"",VLOOKUP(A107,'Rate constant_O3_UV254_others'!$B$2:$M$282,9,FALSE)),"")</f>
        <v/>
      </c>
      <c r="W107" t="str">
        <f>IFERROR(IF(VLOOKUP(A107,'Rate constant_O3_UV254_others'!$B$2:$M$282,10,FALSE)=0,"",VLOOKUP(A107,'Rate constant_O3_UV254_others'!$B$2:$M$282,10,FALSE)),"")</f>
        <v/>
      </c>
      <c r="X107" t="str">
        <f>IFERROR(IF(VLOOKUP(A107,'Rate constant_O3_UV254_others'!$B$2:$M$282,11,FALSE)=0,"",VLOOKUP(A107,'Rate constant_O3_UV254_others'!$B$2:$M$282,11,FALSE)),"")</f>
        <v/>
      </c>
      <c r="Y107" t="str">
        <f>IFERROR(IF(VLOOKUP(A107,'Rate constant_O3_UV254_others'!$B$2:$M$282,12,FALSE)=0,"",VLOOKUP(A107,'Rate constant_O3_UV254_others'!$B$2:$M$282,12,FALSE)),"")</f>
        <v/>
      </c>
      <c r="Z107" t="str">
        <f>IFERROR(IF(VLOOKUP(A107,'Rate constant_·OH_otherlit'!$B$2:$K$271,2,FALSE)=0,"",VLOOKUP(A107,'Rate constant_·OH_otherlit'!$B$2:$K$271,2,FALSE)),"")</f>
        <v/>
      </c>
      <c r="AA107" t="str">
        <f>IFERROR(IF(VLOOKUP(A107,'Rate constant_·OH_otherlit'!$B$2:$K$271,3,FALSE)=0,"",VLOOKUP(A107,'Rate constant_·OH_otherlit'!$B$2:$K$271,3,FALSE)),"")</f>
        <v/>
      </c>
      <c r="AB107" t="str">
        <f>IFERROR(IF(VLOOKUP(A107,'Rate constant_·OH_otherlit'!$B$2:$K$271,10,FALSE)=0,"",VLOOKUP(A107,'Rate constant_·OH_otherlit'!$B$2:$K$271,10,FALSE)),"")</f>
        <v/>
      </c>
      <c r="AC107" t="str">
        <f>IFERROR(IF(VLOOKUP(A107,'Rate constant_O3_UV254_others'!$B$2:$AA$282,23,FALSE)=0,"",VLOOKUP(A107,'Rate constant_O3_UV254_others'!$B$2:$AA$282,23,FALSE)),"")</f>
        <v/>
      </c>
      <c r="AE107" t="str">
        <f>IFERROR(IF(VLOOKUP(A107,'Rate constant_O3_UV254_others'!$B$2:$AA$282,25,FALSE)=0,"",VLOOKUP(A107,'Rate constant_O3_UV254_others'!$B$2:$AA$282,25,FALSE)),"")</f>
        <v/>
      </c>
      <c r="AG107" t="str">
        <f>IFERROR(IF(VLOOKUP(A107,'Rate constant_O3_UV254_others'!$B$2:$AA$282,26,FALSE)=0,"",VLOOKUP(A107,'Rate constant_O3_UV254_others'!$B$2:$AA$282,26,FALSE)),"")</f>
        <v/>
      </c>
    </row>
    <row r="108" spans="1:33">
      <c r="A108" t="s">
        <v>321</v>
      </c>
      <c r="B108" t="s">
        <v>321</v>
      </c>
      <c r="C108">
        <v>107</v>
      </c>
      <c r="F108" t="s">
        <v>149</v>
      </c>
      <c r="G108" t="s">
        <v>322</v>
      </c>
      <c r="H108" t="str">
        <f>IFERROR(VLOOKUP(A108,'Physicochemical properties_othe'!$D$4:$N$281,3,FALSE),"")</f>
        <v>Tl</v>
      </c>
      <c r="I108" t="str">
        <f>IFERROR(VLOOKUP(A108,'Physicochemical properties_othe'!$D$4:$N$281,2,FALSE),"")</f>
        <v>7440-28-0</v>
      </c>
      <c r="J108">
        <f>IFERROR(VLOOKUP(A108,'Physicochemical properties_othe'!$D$4:$N$281,4,FALSE),"")</f>
        <v>204.38300000000001</v>
      </c>
      <c r="K108" t="str">
        <f>IFERROR(IF(VLOOKUP(A108,'Physicochemical properties_othe'!$D$4:$N$281,5,FALSE)=0,"",VLOOKUP(A108,'Physicochemical properties_othe'!$D$4:$N$281,5,FALSE)),"")</f>
        <v/>
      </c>
      <c r="L108" t="str">
        <f>IF(IFERROR(VLOOKUP(A108,'Physicochemical properties_othe'!$D$4:$N$281,6,FALSE),"")=0,"",IFERROR(VLOOKUP(A108,'Physicochemical properties_othe'!$D$4:$N$281,6,FALSE),""))</f>
        <v>insoluble</v>
      </c>
      <c r="M108" t="str">
        <f>IF(IFERROR(VLOOKUP(A108,'Physicochemical properties_othe'!$D$4:$N$281,10,FALSE),"")=0,"",IFERROR(VLOOKUP(A108,'Physicochemical properties_othe'!$D$4:$N$281,10,FALSE),""))</f>
        <v/>
      </c>
      <c r="P108" t="str">
        <f>IFERROR(IF(VLOOKUP(A108,'Physicochemical properties_othe'!$D$4:$N$281,11,FALSE)=0,"",VLOOKUP(A108,'Physicochemical properties_othe'!$D$4:$N$281,11,FALSE)),"")</f>
        <v>https://pubchem.ncbi.nlm.nih.gov/compound/5359464</v>
      </c>
      <c r="T108" t="str">
        <f>IFERROR(IF(VLOOKUP(A108,'Rate constant_O3_UV254_others'!$B$2:$M$282,7,FALSE)=0,"",VLOOKUP(A108,'Rate constant_O3_UV254_others'!$B$2:$M$282,7,FALSE)),"")</f>
        <v/>
      </c>
      <c r="V108" t="str">
        <f>IFERROR(IF(VLOOKUP(A108,'Rate constant_O3_UV254_others'!$B$2:$M$282,9,FALSE)=0,"",VLOOKUP(A108,'Rate constant_O3_UV254_others'!$B$2:$M$282,9,FALSE)),"")</f>
        <v/>
      </c>
      <c r="W108" t="str">
        <f>IFERROR(IF(VLOOKUP(A108,'Rate constant_O3_UV254_others'!$B$2:$M$282,10,FALSE)=0,"",VLOOKUP(A108,'Rate constant_O3_UV254_others'!$B$2:$M$282,10,FALSE)),"")</f>
        <v/>
      </c>
      <c r="X108" t="str">
        <f>IFERROR(IF(VLOOKUP(A108,'Rate constant_O3_UV254_others'!$B$2:$M$282,11,FALSE)=0,"",VLOOKUP(A108,'Rate constant_O3_UV254_others'!$B$2:$M$282,11,FALSE)),"")</f>
        <v/>
      </c>
      <c r="Y108" t="str">
        <f>IFERROR(IF(VLOOKUP(A108,'Rate constant_O3_UV254_others'!$B$2:$M$282,12,FALSE)=0,"",VLOOKUP(A108,'Rate constant_O3_UV254_others'!$B$2:$M$282,12,FALSE)),"")</f>
        <v/>
      </c>
      <c r="Z108" t="str">
        <f>IFERROR(IF(VLOOKUP(A108,'Rate constant_·OH_otherlit'!$B$2:$K$271,2,FALSE)=0,"",VLOOKUP(A108,'Rate constant_·OH_otherlit'!$B$2:$K$271,2,FALSE)),"")</f>
        <v/>
      </c>
      <c r="AA108" t="str">
        <f>IFERROR(IF(VLOOKUP(A108,'Rate constant_·OH_otherlit'!$B$2:$K$271,3,FALSE)=0,"",VLOOKUP(A108,'Rate constant_·OH_otherlit'!$B$2:$K$271,3,FALSE)),"")</f>
        <v/>
      </c>
      <c r="AB108" t="str">
        <f>IFERROR(IF(VLOOKUP(A108,'Rate constant_·OH_otherlit'!$B$2:$K$271,10,FALSE)=0,"",VLOOKUP(A108,'Rate constant_·OH_otherlit'!$B$2:$K$271,10,FALSE)),"")</f>
        <v/>
      </c>
      <c r="AC108" t="str">
        <f>IFERROR(IF(VLOOKUP(A108,'Rate constant_O3_UV254_others'!$B$2:$AA$282,23,FALSE)=0,"",VLOOKUP(A108,'Rate constant_O3_UV254_others'!$B$2:$AA$282,23,FALSE)),"")</f>
        <v/>
      </c>
      <c r="AE108" t="str">
        <f>IFERROR(IF(VLOOKUP(A108,'Rate constant_O3_UV254_others'!$B$2:$AA$282,25,FALSE)=0,"",VLOOKUP(A108,'Rate constant_O3_UV254_others'!$B$2:$AA$282,25,FALSE)),"")</f>
        <v/>
      </c>
      <c r="AG108" t="str">
        <f>IFERROR(IF(VLOOKUP(A108,'Rate constant_O3_UV254_others'!$B$2:$AA$282,26,FALSE)=0,"",VLOOKUP(A108,'Rate constant_O3_UV254_others'!$B$2:$AA$282,26,FALSE)),"")</f>
        <v/>
      </c>
    </row>
    <row r="109" spans="1:33">
      <c r="A109" t="s">
        <v>323</v>
      </c>
      <c r="B109" t="s">
        <v>323</v>
      </c>
      <c r="C109">
        <v>108</v>
      </c>
      <c r="F109" t="s">
        <v>149</v>
      </c>
      <c r="G109" t="s">
        <v>324</v>
      </c>
      <c r="H109" t="str">
        <f>IFERROR(VLOOKUP(A109,'Physicochemical properties_othe'!$D$4:$N$281,3,FALSE),"")</f>
        <v>ClO4-</v>
      </c>
      <c r="I109" t="str">
        <f>IFERROR(VLOOKUP(A109,'Physicochemical properties_othe'!$D$4:$N$281,2,FALSE),"")</f>
        <v>14797-73-0</v>
      </c>
      <c r="J109">
        <f>IFERROR(VLOOKUP(A109,'Physicochemical properties_othe'!$D$4:$N$281,4,FALSE),"")</f>
        <v>99.45</v>
      </c>
      <c r="K109">
        <f>IFERROR(IF(VLOOKUP(A109,'Physicochemical properties_othe'!$D$4:$N$281,5,FALSE)=0,"",VLOOKUP(A109,'Physicochemical properties_othe'!$D$4:$N$281,5,FALSE)),"")</f>
        <v>-4.63</v>
      </c>
      <c r="L109" t="str">
        <f>IF(IFERROR(VLOOKUP(A109,'Physicochemical properties_othe'!$D$4:$N$281,6,FALSE),"")=0,"",IFERROR(VLOOKUP(A109,'Physicochemical properties_othe'!$D$4:$N$281,6,FALSE),""))</f>
        <v>1000</v>
      </c>
      <c r="M109" t="str">
        <f>IF(IFERROR(VLOOKUP(A109,'Physicochemical properties_othe'!$D$4:$N$281,10,FALSE),"")=0,"",IFERROR(VLOOKUP(A109,'Physicochemical properties_othe'!$D$4:$N$281,10,FALSE),""))</f>
        <v/>
      </c>
      <c r="P109" t="str">
        <f>IFERROR(IF(VLOOKUP(A109,'Physicochemical properties_othe'!$D$4:$N$281,11,FALSE)=0,"",VLOOKUP(A109,'Physicochemical properties_othe'!$D$4:$N$281,11,FALSE)),"")</f>
        <v>http://www.chemspider.com/Chemical-Structure.109953.html?rid=37634cbe-e8c8-49ca-8412-9ca33695588c</v>
      </c>
      <c r="T109" t="str">
        <f>IFERROR(IF(VLOOKUP(A109,'Rate constant_O3_UV254_others'!$B$2:$M$282,7,FALSE)=0,"",VLOOKUP(A109,'Rate constant_O3_UV254_others'!$B$2:$M$282,7,FALSE)),"")</f>
        <v/>
      </c>
      <c r="V109" t="str">
        <f>IFERROR(IF(VLOOKUP(A109,'Rate constant_O3_UV254_others'!$B$2:$M$282,9,FALSE)=0,"",VLOOKUP(A109,'Rate constant_O3_UV254_others'!$B$2:$M$282,9,FALSE)),"")</f>
        <v/>
      </c>
      <c r="W109" t="str">
        <f>IFERROR(IF(VLOOKUP(A109,'Rate constant_O3_UV254_others'!$B$2:$M$282,10,FALSE)=0,"",VLOOKUP(A109,'Rate constant_O3_UV254_others'!$B$2:$M$282,10,FALSE)),"")</f>
        <v/>
      </c>
      <c r="X109" t="str">
        <f>IFERROR(IF(VLOOKUP(A109,'Rate constant_O3_UV254_others'!$B$2:$M$282,11,FALSE)=0,"",VLOOKUP(A109,'Rate constant_O3_UV254_others'!$B$2:$M$282,11,FALSE)),"")</f>
        <v/>
      </c>
      <c r="Y109" t="str">
        <f>IFERROR(IF(VLOOKUP(A109,'Rate constant_O3_UV254_others'!$B$2:$M$282,12,FALSE)=0,"",VLOOKUP(A109,'Rate constant_O3_UV254_others'!$B$2:$M$282,12,FALSE)),"")</f>
        <v/>
      </c>
      <c r="Z109" t="str">
        <f>IFERROR(IF(VLOOKUP(A109,'Rate constant_·OH_otherlit'!$B$2:$K$271,2,FALSE)=0,"",VLOOKUP(A109,'Rate constant_·OH_otherlit'!$B$2:$K$271,2,FALSE)),"")</f>
        <v/>
      </c>
      <c r="AA109" t="str">
        <f>IFERROR(IF(VLOOKUP(A109,'Rate constant_·OH_otherlit'!$B$2:$K$271,3,FALSE)=0,"",VLOOKUP(A109,'Rate constant_·OH_otherlit'!$B$2:$K$271,3,FALSE)),"")</f>
        <v/>
      </c>
      <c r="AB109" t="str">
        <f>IFERROR(IF(VLOOKUP(A109,'Rate constant_·OH_otherlit'!$B$2:$K$271,10,FALSE)=0,"",VLOOKUP(A109,'Rate constant_·OH_otherlit'!$B$2:$K$271,10,FALSE)),"")</f>
        <v/>
      </c>
      <c r="AC109" t="str">
        <f>IFERROR(IF(VLOOKUP(A109,'Rate constant_O3_UV254_others'!$B$2:$AA$282,23,FALSE)=0,"",VLOOKUP(A109,'Rate constant_O3_UV254_others'!$B$2:$AA$282,23,FALSE)),"")</f>
        <v/>
      </c>
      <c r="AE109" t="str">
        <f>IFERROR(IF(VLOOKUP(A109,'Rate constant_O3_UV254_others'!$B$2:$AA$282,25,FALSE)=0,"",VLOOKUP(A109,'Rate constant_O3_UV254_others'!$B$2:$AA$282,25,FALSE)),"")</f>
        <v/>
      </c>
      <c r="AG109" t="str">
        <f>IFERROR(IF(VLOOKUP(A109,'Rate constant_O3_UV254_others'!$B$2:$AA$282,26,FALSE)=0,"",VLOOKUP(A109,'Rate constant_O3_UV254_others'!$B$2:$AA$282,26,FALSE)),"")</f>
        <v/>
      </c>
    </row>
    <row r="110" spans="1:33">
      <c r="A110" t="s">
        <v>325</v>
      </c>
      <c r="B110" t="s">
        <v>325</v>
      </c>
      <c r="C110">
        <v>109</v>
      </c>
      <c r="F110" t="s">
        <v>149</v>
      </c>
      <c r="G110" t="s">
        <v>326</v>
      </c>
      <c r="H110" t="str">
        <f>IFERROR(VLOOKUP(A110,'Physicochemical properties_othe'!$D$4:$N$281,3,FALSE),"")</f>
        <v>C12H22O</v>
      </c>
      <c r="I110" t="str">
        <f>IFERROR(VLOOKUP(A110,'Physicochemical properties_othe'!$D$4:$N$281,2,FALSE),"")</f>
        <v>19700-21-1</v>
      </c>
      <c r="J110">
        <f>IFERROR(VLOOKUP(A110,'Physicochemical properties_othe'!$D$4:$N$281,4,FALSE),"")</f>
        <v>182.3</v>
      </c>
      <c r="K110">
        <f>IFERROR(IF(VLOOKUP(A110,'Physicochemical properties_othe'!$D$4:$N$281,5,FALSE)=0,"",VLOOKUP(A110,'Physicochemical properties_othe'!$D$4:$N$281,5,FALSE)),"")</f>
        <v>3.57</v>
      </c>
      <c r="L110" t="str">
        <f>IF(IFERROR(VLOOKUP(A110,'Physicochemical properties_othe'!$D$4:$N$281,6,FALSE),"")=0,"",IFERROR(VLOOKUP(A110,'Physicochemical properties_othe'!$D$4:$N$281,6,FALSE),""))</f>
        <v>0.1567</v>
      </c>
      <c r="M110" t="str">
        <f>IF(IFERROR(VLOOKUP(A110,'Physicochemical properties_othe'!$D$4:$N$281,10,FALSE),"")=0,"",IFERROR(VLOOKUP(A110,'Physicochemical properties_othe'!$D$4:$N$281,10,FALSE),""))</f>
        <v/>
      </c>
      <c r="P110" t="str">
        <f>IFERROR(IF(VLOOKUP(A110,'Physicochemical properties_othe'!$D$4:$N$281,11,FALSE)=0,"",VLOOKUP(A110,'Physicochemical properties_othe'!$D$4:$N$281,11,FALSE)),"")</f>
        <v>http://www.chemspider.com/Chemical-Structure.27642.html?rid=164ec1b4-eda9-4d5d-bb97-63c0506162a9&amp;page_num=0</v>
      </c>
      <c r="T110">
        <f>IFERROR(IF(VLOOKUP(A110,'Rate constant_O3_UV254_others'!$B$2:$M$282,7,FALSE)=0,"",VLOOKUP(A110,'Rate constant_O3_UV254_others'!$B$2:$M$282,7,FALSE)),"")</f>
        <v>7.5</v>
      </c>
      <c r="V110" t="str">
        <f>IFERROR(IF(VLOOKUP(A110,'Rate constant_O3_UV254_others'!$B$2:$M$282,9,FALSE)=0,"",VLOOKUP(A110,'Rate constant_O3_UV254_others'!$B$2:$M$282,9,FALSE)),"")</f>
        <v/>
      </c>
      <c r="W110" t="str">
        <f>IFERROR(IF(VLOOKUP(A110,'Rate constant_O3_UV254_others'!$B$2:$M$282,10,FALSE)=0,"",VLOOKUP(A110,'Rate constant_O3_UV254_others'!$B$2:$M$282,10,FALSE)),"")</f>
        <v/>
      </c>
      <c r="X110" t="str">
        <f>IFERROR(IF(VLOOKUP(A110,'Rate constant_O3_UV254_others'!$B$2:$M$282,11,FALSE)=0,"",VLOOKUP(A110,'Rate constant_O3_UV254_others'!$B$2:$M$282,11,FALSE)),"")</f>
        <v/>
      </c>
      <c r="Y110" t="str">
        <f>IFERROR(IF(VLOOKUP(A110,'Rate constant_O3_UV254_others'!$B$2:$M$282,12,FALSE)=0,"",VLOOKUP(A110,'Rate constant_O3_UV254_others'!$B$2:$M$282,12,FALSE)),"")</f>
        <v>Westerhoff, P., Nalinakumari, B., &amp; Pei, P. (2006). Kinetics of MIB and geosmin oxidation during ozonation. Ozone: science &amp; engineering, 28(5), 277-286.</v>
      </c>
      <c r="Z110" t="str">
        <f>IFERROR(IF(VLOOKUP(A110,'Rate constant_·OH_otherlit'!$B$2:$K$271,2,FALSE)=0,"",VLOOKUP(A110,'Rate constant_·OH_otherlit'!$B$2:$K$271,2,FALSE)),"")</f>
        <v/>
      </c>
      <c r="AA110" t="str">
        <f>IFERROR(IF(VLOOKUP(A110,'Rate constant_·OH_otherlit'!$B$2:$K$271,3,FALSE)=0,"",VLOOKUP(A110,'Rate constant_·OH_otherlit'!$B$2:$K$271,3,FALSE)),"")</f>
        <v/>
      </c>
      <c r="AB110" t="str">
        <f>IFERROR(IF(VLOOKUP(A110,'Rate constant_·OH_otherlit'!$B$2:$K$271,10,FALSE)=0,"",VLOOKUP(A110,'Rate constant_·OH_otherlit'!$B$2:$K$271,10,FALSE)),"")</f>
        <v/>
      </c>
      <c r="AC110">
        <f>IFERROR(IF(VLOOKUP(A110,'Rate constant_O3_UV254_others'!$B$2:$AA$282,23,FALSE)=0,"",VLOOKUP(A110,'Rate constant_O3_UV254_others'!$B$2:$AA$282,23,FALSE)),"")</f>
        <v>294</v>
      </c>
      <c r="AE110" s="160">
        <v>1.9E-2</v>
      </c>
      <c r="AF110">
        <v>7</v>
      </c>
      <c r="AG110" t="str">
        <f>IFERROR(IF(VLOOKUP(A110,'Rate constant_O3_UV254_others'!$B$2:$AA$282,26,FALSE)=0,"",VLOOKUP(A110,'Rate constant_O3_UV254_others'!$B$2:$AA$282,26,FALSE)),"")</f>
        <v>Kim, T. K., Moon, B. R., Kim, T., Kim, M. K., &amp; Zoh, K. D. (2016). Degradation mechanisms of geosmin and 2-MIB during UV photolysis and UV/chlorine reactions. Chemosphere, 162, 157–164.</v>
      </c>
    </row>
    <row r="111" spans="1:33">
      <c r="A111" t="s">
        <v>327</v>
      </c>
      <c r="B111" t="s">
        <v>327</v>
      </c>
      <c r="C111">
        <v>110</v>
      </c>
      <c r="F111" t="s">
        <v>149</v>
      </c>
      <c r="G111" t="s">
        <v>328</v>
      </c>
      <c r="H111" t="str">
        <f>IFERROR(VLOOKUP(A111,'Physicochemical properties_othe'!$D$4:$N$281,3,FALSE),"")</f>
        <v>C11H20O</v>
      </c>
      <c r="I111" t="str">
        <f>IFERROR(VLOOKUP(A111,'Physicochemical properties_othe'!$D$4:$N$281,2,FALSE),"")</f>
        <v>2371-42-8</v>
      </c>
      <c r="J111">
        <f>IFERROR(VLOOKUP(A111,'Physicochemical properties_othe'!$D$4:$N$281,4,FALSE),"")</f>
        <v>168.28</v>
      </c>
      <c r="K111">
        <f>IFERROR(IF(VLOOKUP(A111,'Physicochemical properties_othe'!$D$4:$N$281,5,FALSE)=0,"",VLOOKUP(A111,'Physicochemical properties_othe'!$D$4:$N$281,5,FALSE)),"")</f>
        <v>3.31</v>
      </c>
      <c r="L111" t="str">
        <f>IF(IFERROR(VLOOKUP(A111,'Physicochemical properties_othe'!$D$4:$N$281,6,FALSE),"")=0,"",IFERROR(VLOOKUP(A111,'Physicochemical properties_othe'!$D$4:$N$281,6,FALSE),""))</f>
        <v>0.305</v>
      </c>
      <c r="M111" t="str">
        <f>IF(IFERROR(VLOOKUP(A111,'Physicochemical properties_othe'!$D$4:$N$281,10,FALSE),"")=0,"",IFERROR(VLOOKUP(A111,'Physicochemical properties_othe'!$D$4:$N$281,10,FALSE),""))</f>
        <v/>
      </c>
      <c r="P111" t="str">
        <f>IFERROR(IF(VLOOKUP(A111,'Physicochemical properties_othe'!$D$4:$N$281,11,FALSE)=0,"",VLOOKUP(A111,'Physicochemical properties_othe'!$D$4:$N$281,11,FALSE)),"")</f>
        <v>http://www.chemspider.com/Chemical-Structure.9237955.html?rid=4b0ba672-f539-458a-96e5-8bee1abfe687</v>
      </c>
      <c r="T111">
        <f>IFERROR(IF(VLOOKUP(A111,'Rate constant_O3_UV254_others'!$B$2:$M$282,7,FALSE)=0,"",VLOOKUP(A111,'Rate constant_O3_UV254_others'!$B$2:$M$282,7,FALSE)),"")</f>
        <v>1</v>
      </c>
      <c r="V111" t="str">
        <f>IFERROR(IF(VLOOKUP(A111,'Rate constant_O3_UV254_others'!$B$2:$M$282,9,FALSE)=0,"",VLOOKUP(A111,'Rate constant_O3_UV254_others'!$B$2:$M$282,9,FALSE)),"")</f>
        <v/>
      </c>
      <c r="W111" t="str">
        <f>IFERROR(IF(VLOOKUP(A111,'Rate constant_O3_UV254_others'!$B$2:$M$282,10,FALSE)=0,"",VLOOKUP(A111,'Rate constant_O3_UV254_others'!$B$2:$M$282,10,FALSE)),"")</f>
        <v/>
      </c>
      <c r="X111" t="str">
        <f>IFERROR(IF(VLOOKUP(A111,'Rate constant_O3_UV254_others'!$B$2:$M$282,11,FALSE)=0,"",VLOOKUP(A111,'Rate constant_O3_UV254_others'!$B$2:$M$282,11,FALSE)),"")</f>
        <v/>
      </c>
      <c r="Y111" t="str">
        <f>IFERROR(IF(VLOOKUP(A111,'Rate constant_O3_UV254_others'!$B$2:$M$282,12,FALSE)=0,"",VLOOKUP(A111,'Rate constant_O3_UV254_others'!$B$2:$M$282,12,FALSE)),"")</f>
        <v>Westerhoff, P., Nalinakumari, B., &amp; Pei, P. (2006). Kinetics of MIB and geosmin oxidation during ozonation. Ozone: science &amp; engineering, 28(5), 277-286.</v>
      </c>
      <c r="Z111" t="str">
        <f>IFERROR(IF(VLOOKUP(A111,'Rate constant_·OH_otherlit'!$B$2:$K$271,2,FALSE)=0,"",VLOOKUP(A111,'Rate constant_·OH_otherlit'!$B$2:$K$271,2,FALSE)),"")</f>
        <v/>
      </c>
      <c r="AA111" t="str">
        <f>IFERROR(IF(VLOOKUP(A111,'Rate constant_·OH_otherlit'!$B$2:$K$271,3,FALSE)=0,"",VLOOKUP(A111,'Rate constant_·OH_otherlit'!$B$2:$K$271,3,FALSE)),"")</f>
        <v/>
      </c>
      <c r="AB111" t="str">
        <f>IFERROR(IF(VLOOKUP(A111,'Rate constant_·OH_otherlit'!$B$2:$K$271,10,FALSE)=0,"",VLOOKUP(A111,'Rate constant_·OH_otherlit'!$B$2:$K$271,10,FALSE)),"")</f>
        <v/>
      </c>
      <c r="AC111">
        <f>IFERROR(IF(VLOOKUP(A111,'Rate constant_O3_UV254_others'!$B$2:$AA$282,23,FALSE)=0,"",VLOOKUP(A111,'Rate constant_O3_UV254_others'!$B$2:$AA$282,23,FALSE)),"")</f>
        <v>295</v>
      </c>
      <c r="AE111" s="160">
        <v>4.1999999999999997E-3</v>
      </c>
      <c r="AF111">
        <v>7</v>
      </c>
      <c r="AG111" t="str">
        <f>IFERROR(IF(VLOOKUP(A111,'Rate constant_O3_UV254_others'!$B$2:$AA$282,26,FALSE)=0,"",VLOOKUP(A111,'Rate constant_O3_UV254_others'!$B$2:$AA$282,26,FALSE)),"")</f>
        <v>Kim, T. K., Moon, B. R., Kim, T., Kim, M. K., &amp; Zoh, K. D. (2016). Degradation mechanisms of geosmin and 2-MIB during UV photolysis and UV/chlorine reactions. Chemosphere, 162, 157–164.</v>
      </c>
    </row>
    <row r="112" spans="1:33">
      <c r="A112" t="s">
        <v>329</v>
      </c>
      <c r="B112" t="s">
        <v>329</v>
      </c>
      <c r="C112">
        <v>111</v>
      </c>
      <c r="F112" t="s">
        <v>149</v>
      </c>
      <c r="G112" t="s">
        <v>330</v>
      </c>
      <c r="H112" t="str">
        <f>IFERROR(VLOOKUP(A112,'Physicochemical properties_othe'!$D$4:$N$281,3,FALSE),"")</f>
        <v>ClO2-</v>
      </c>
      <c r="I112" t="str">
        <f>IFERROR(VLOOKUP(A112,'Physicochemical properties_othe'!$D$4:$N$281,2,FALSE),"")</f>
        <v>14998-27-7</v>
      </c>
      <c r="J112">
        <f>IFERROR(VLOOKUP(A112,'Physicochemical properties_othe'!$D$4:$N$281,4,FALSE),"")</f>
        <v>67.45</v>
      </c>
      <c r="K112">
        <f>IFERROR(IF(VLOOKUP(A112,'Physicochemical properties_othe'!$D$4:$N$281,5,FALSE)=0,"",VLOOKUP(A112,'Physicochemical properties_othe'!$D$4:$N$281,5,FALSE)),"")</f>
        <v>-4.63</v>
      </c>
      <c r="L112" t="str">
        <f>IF(IFERROR(VLOOKUP(A112,'Physicochemical properties_othe'!$D$4:$N$281,6,FALSE),"")=0,"",IFERROR(VLOOKUP(A112,'Physicochemical properties_othe'!$D$4:$N$281,6,FALSE),""))</f>
        <v>1000</v>
      </c>
      <c r="M112" t="str">
        <f>IF(IFERROR(VLOOKUP(A112,'Physicochemical properties_othe'!$D$4:$N$281,10,FALSE),"")=0,"",IFERROR(VLOOKUP(A112,'Physicochemical properties_othe'!$D$4:$N$281,10,FALSE),""))</f>
        <v/>
      </c>
      <c r="P112" t="str">
        <f>IFERROR(IF(VLOOKUP(A112,'Physicochemical properties_othe'!$D$4:$N$281,11,FALSE)=0,"",VLOOKUP(A112,'Physicochemical properties_othe'!$D$4:$N$281,11,FALSE)),"")</f>
        <v>http://www.chemspider.com/Chemical-Structure.170734.html?rid=14302683-807b-473d-b98f-6d3646128504</v>
      </c>
      <c r="T112">
        <f>IFERROR(IF(VLOOKUP(A112,'Rate constant_O3_UV254_others'!$B$2:$M$282,7,FALSE)=0,"",VLOOKUP(A112,'Rate constant_O3_UV254_others'!$B$2:$M$282,7,FALSE)),"")</f>
        <v>8200000</v>
      </c>
      <c r="V112" t="str">
        <f>IFERROR(IF(VLOOKUP(A112,'Rate constant_O3_UV254_others'!$B$2:$M$282,9,FALSE)=0,"",VLOOKUP(A112,'Rate constant_O3_UV254_others'!$B$2:$M$282,9,FALSE)),"")</f>
        <v/>
      </c>
      <c r="W112" t="str">
        <f>IFERROR(IF(VLOOKUP(A112,'Rate constant_O3_UV254_others'!$B$2:$M$282,10,FALSE)=0,"",VLOOKUP(A112,'Rate constant_O3_UV254_others'!$B$2:$M$282,10,FALSE)),"")</f>
        <v/>
      </c>
      <c r="X112" t="str">
        <f>IFERROR(IF(VLOOKUP(A112,'Rate constant_O3_UV254_others'!$B$2:$M$282,11,FALSE)=0,"",VLOOKUP(A112,'Rate constant_O3_UV254_others'!$B$2:$M$282,11,FALSE)),"")</f>
        <v/>
      </c>
      <c r="Y112" t="str">
        <f>IFERROR(IF(VLOOKUP(A112,'Rate constant_O3_UV254_others'!$B$2:$M$282,12,FALSE)=0,"",VLOOKUP(A112,'Rate constant_O3_UV254_others'!$B$2:$M$282,12,FALSE)),"")</f>
        <v>Nicoson, J. S., Wang, L., Becker, R. H., Huff Hartz, K. E., Muller, C. E., &amp; Margerum, D. W. (2002). Kinetics and mechanisms of the ozone/bromite and ozone/chlorite reactions. Inorganic chemistry, 41(11), 2975-2980.</v>
      </c>
      <c r="Z112" t="str">
        <f>IFERROR(IF(VLOOKUP(A112,'Rate constant_·OH_otherlit'!$B$2:$K$271,2,FALSE)=0,"",VLOOKUP(A112,'Rate constant_·OH_otherlit'!$B$2:$K$271,2,FALSE)),"")</f>
        <v/>
      </c>
      <c r="AA112" t="str">
        <f>IFERROR(IF(VLOOKUP(A112,'Rate constant_·OH_otherlit'!$B$2:$K$271,3,FALSE)=0,"",VLOOKUP(A112,'Rate constant_·OH_otherlit'!$B$2:$K$271,3,FALSE)),"")</f>
        <v/>
      </c>
      <c r="AB112" t="str">
        <f>IFERROR(IF(VLOOKUP(A112,'Rate constant_·OH_otherlit'!$B$2:$K$271,10,FALSE)=0,"",VLOOKUP(A112,'Rate constant_·OH_otherlit'!$B$2:$K$271,10,FALSE)),"")</f>
        <v/>
      </c>
      <c r="AC112">
        <f>IFERROR(IF(VLOOKUP(A112,'Rate constant_O3_UV254_others'!$B$2:$AA$282,23,FALSE)=0,"",VLOOKUP(A112,'Rate constant_O3_UV254_others'!$B$2:$AA$282,23,FALSE)),"")</f>
        <v>120</v>
      </c>
      <c r="AE112">
        <v>1</v>
      </c>
      <c r="AF112" t="s">
        <v>2704</v>
      </c>
      <c r="AG112" t="str">
        <f>IFERROR(IF(VLOOKUP(A112,'Rate constant_O3_UV254_others'!$B$2:$AA$282,26,FALSE)=0,"",VLOOKUP(A112,'Rate constant_O3_UV254_others'!$B$2:$AA$282,26,FALSE)),"")</f>
        <v xml:space="preserve">Karpel Vel Leitner, N., De Laat, J., &amp; Dore, M. (1992). Photodecomposition of chlorine dioxide and chlorite by U.V.-irradiation - Part II. Kinetic study. [French] TT  - Photodecomposition du bioxyde de chlore et des ions chlorite par irradiation u.v. en milieu aqueux - partie ii. etude cinetique. Water Research, 26(12), 1665–1672. </v>
      </c>
    </row>
    <row r="113" spans="1:33">
      <c r="A113" t="s">
        <v>331</v>
      </c>
      <c r="B113" t="s">
        <v>331</v>
      </c>
      <c r="C113">
        <v>112</v>
      </c>
      <c r="F113" t="s">
        <v>149</v>
      </c>
      <c r="G113" t="s">
        <v>332</v>
      </c>
      <c r="H113" t="str">
        <f>IFERROR(VLOOKUP(A113,'Physicochemical properties_othe'!$D$4:$N$281,3,FALSE),"")</f>
        <v>ClO3-</v>
      </c>
      <c r="I113" t="str">
        <f>IFERROR(VLOOKUP(A113,'Physicochemical properties_othe'!$D$4:$N$281,2,FALSE),"")</f>
        <v>14866-68-3</v>
      </c>
      <c r="J113">
        <f>IFERROR(VLOOKUP(A113,'Physicochemical properties_othe'!$D$4:$N$281,4,FALSE),"")</f>
        <v>83.45</v>
      </c>
      <c r="K113">
        <f>IFERROR(IF(VLOOKUP(A113,'Physicochemical properties_othe'!$D$4:$N$281,5,FALSE)=0,"",VLOOKUP(A113,'Physicochemical properties_othe'!$D$4:$N$281,5,FALSE)),"")</f>
        <v>-4.63</v>
      </c>
      <c r="L113" t="str">
        <f>IF(IFERROR(VLOOKUP(A113,'Physicochemical properties_othe'!$D$4:$N$281,6,FALSE),"")=0,"",IFERROR(VLOOKUP(A113,'Physicochemical properties_othe'!$D$4:$N$281,6,FALSE),""))</f>
        <v>1000</v>
      </c>
      <c r="M113" t="str">
        <f>IF(IFERROR(VLOOKUP(A113,'Physicochemical properties_othe'!$D$4:$N$281,10,FALSE),"")=0,"",IFERROR(VLOOKUP(A113,'Physicochemical properties_othe'!$D$4:$N$281,10,FALSE),""))</f>
        <v/>
      </c>
      <c r="P113" t="str">
        <f>IFERROR(IF(VLOOKUP(A113,'Physicochemical properties_othe'!$D$4:$N$281,11,FALSE)=0,"",VLOOKUP(A113,'Physicochemical properties_othe'!$D$4:$N$281,11,FALSE)),"")</f>
        <v>http://www.chemspider.com/Chemical-Structure.18513.html?rid=790893ce-8c87-40c5-9ed6-507af9cfb1d8</v>
      </c>
      <c r="T113" t="str">
        <f>IFERROR(IF(VLOOKUP(A113,'Rate constant_O3_UV254_others'!$B$2:$M$282,7,FALSE)=0,"",VLOOKUP(A113,'Rate constant_O3_UV254_others'!$B$2:$M$282,7,FALSE)),"")</f>
        <v/>
      </c>
      <c r="V113" t="str">
        <f>IFERROR(IF(VLOOKUP(A113,'Rate constant_O3_UV254_others'!$B$2:$M$282,9,FALSE)=0,"",VLOOKUP(A113,'Rate constant_O3_UV254_others'!$B$2:$M$282,9,FALSE)),"")</f>
        <v/>
      </c>
      <c r="W113" t="str">
        <f>IFERROR(IF(VLOOKUP(A113,'Rate constant_O3_UV254_others'!$B$2:$M$282,10,FALSE)=0,"",VLOOKUP(A113,'Rate constant_O3_UV254_others'!$B$2:$M$282,10,FALSE)),"")</f>
        <v/>
      </c>
      <c r="X113" t="str">
        <f>IFERROR(IF(VLOOKUP(A113,'Rate constant_O3_UV254_others'!$B$2:$M$282,11,FALSE)=0,"",VLOOKUP(A113,'Rate constant_O3_UV254_others'!$B$2:$M$282,11,FALSE)),"")</f>
        <v/>
      </c>
      <c r="Y113" t="str">
        <f>IFERROR(IF(VLOOKUP(A113,'Rate constant_O3_UV254_others'!$B$2:$M$282,12,FALSE)=0,"",VLOOKUP(A113,'Rate constant_O3_UV254_others'!$B$2:$M$282,12,FALSE)),"")</f>
        <v/>
      </c>
      <c r="Z113" t="str">
        <f>IFERROR(IF(VLOOKUP(A113,'Rate constant_·OH_otherlit'!$B$2:$K$271,2,FALSE)=0,"",VLOOKUP(A113,'Rate constant_·OH_otherlit'!$B$2:$K$271,2,FALSE)),"")</f>
        <v/>
      </c>
      <c r="AA113" t="str">
        <f>IFERROR(IF(VLOOKUP(A113,'Rate constant_·OH_otherlit'!$B$2:$K$271,3,FALSE)=0,"",VLOOKUP(A113,'Rate constant_·OH_otherlit'!$B$2:$K$271,3,FALSE)),"")</f>
        <v/>
      </c>
      <c r="AB113" t="str">
        <f>IFERROR(IF(VLOOKUP(A113,'Rate constant_·OH_otherlit'!$B$2:$K$271,10,FALSE)=0,"",VLOOKUP(A113,'Rate constant_·OH_otherlit'!$B$2:$K$271,10,FALSE)),"")</f>
        <v/>
      </c>
      <c r="AC113" t="str">
        <f>IFERROR(IF(VLOOKUP(A113,'Rate constant_O3_UV254_others'!$B$2:$AA$282,23,FALSE)=0,"",VLOOKUP(A113,'Rate constant_O3_UV254_others'!$B$2:$AA$282,23,FALSE)),"")</f>
        <v/>
      </c>
      <c r="AE113" t="str">
        <f>IFERROR(IF(VLOOKUP(A113,'Rate constant_O3_UV254_others'!$B$2:$AA$282,25,FALSE)=0,"",VLOOKUP(A113,'Rate constant_O3_UV254_others'!$B$2:$AA$282,25,FALSE)),"")</f>
        <v/>
      </c>
      <c r="AG113" t="str">
        <f>IFERROR(IF(VLOOKUP(A113,'Rate constant_O3_UV254_others'!$B$2:$AA$282,26,FALSE)=0,"",VLOOKUP(A113,'Rate constant_O3_UV254_others'!$B$2:$AA$282,26,FALSE)),"")</f>
        <v/>
      </c>
    </row>
    <row r="114" spans="1:33">
      <c r="A114" t="s">
        <v>333</v>
      </c>
      <c r="B114" t="s">
        <v>333</v>
      </c>
      <c r="C114">
        <v>113</v>
      </c>
      <c r="F114" t="s">
        <v>149</v>
      </c>
      <c r="G114" t="s">
        <v>334</v>
      </c>
      <c r="H114" t="str">
        <f>IFERROR(VLOOKUP(A114,'Physicochemical properties_othe'!$D$4:$N$281,3,FALSE),"")</f>
        <v>C22H42O4</v>
      </c>
      <c r="I114" t="str">
        <f>IFERROR(VLOOKUP(A114,'Physicochemical properties_othe'!$D$4:$N$281,2,FALSE),"")</f>
        <v>103-23-1</v>
      </c>
      <c r="J114">
        <f>IFERROR(VLOOKUP(A114,'Physicochemical properties_othe'!$D$4:$N$281,4,FALSE),"")</f>
        <v>370.6</v>
      </c>
      <c r="K114">
        <f>IFERROR(IF(VLOOKUP(A114,'Physicochemical properties_othe'!$D$4:$N$281,5,FALSE)=0,"",VLOOKUP(A114,'Physicochemical properties_othe'!$D$4:$N$281,5,FALSE)),"")</f>
        <v>8.1</v>
      </c>
      <c r="L114" t="str">
        <f>IF(IFERROR(VLOOKUP(A114,'Physicochemical properties_othe'!$D$4:$N$281,6,FALSE),"")=0,"",IFERROR(VLOOKUP(A114,'Physicochemical properties_othe'!$D$4:$N$281,6,FALSE),""))</f>
        <v>0.78 mg/L</v>
      </c>
      <c r="M114" t="str">
        <f>IF(IFERROR(VLOOKUP(A114,'Physicochemical properties_othe'!$D$4:$N$281,10,FALSE),"")=0,"",IFERROR(VLOOKUP(A114,'Physicochemical properties_othe'!$D$4:$N$281,10,FALSE),""))</f>
        <v/>
      </c>
      <c r="P114" t="str">
        <f>IFERROR(IF(VLOOKUP(A114,'Physicochemical properties_othe'!$D$4:$N$281,11,FALSE)=0,"",VLOOKUP(A114,'Physicochemical properties_othe'!$D$4:$N$281,11,FALSE)),"")</f>
        <v>https://pubchem.ncbi.nlm.nih.gov/compound/7641</v>
      </c>
      <c r="T114" t="str">
        <f>IFERROR(IF(VLOOKUP(A114,'Rate constant_O3_UV254_others'!$B$2:$M$282,7,FALSE)=0,"",VLOOKUP(A114,'Rate constant_O3_UV254_others'!$B$2:$M$282,7,FALSE)),"")</f>
        <v/>
      </c>
      <c r="V114" t="str">
        <f>IFERROR(IF(VLOOKUP(A114,'Rate constant_O3_UV254_others'!$B$2:$M$282,9,FALSE)=0,"",VLOOKUP(A114,'Rate constant_O3_UV254_others'!$B$2:$M$282,9,FALSE)),"")</f>
        <v/>
      </c>
      <c r="W114" t="str">
        <f>IFERROR(IF(VLOOKUP(A114,'Rate constant_O3_UV254_others'!$B$2:$M$282,10,FALSE)=0,"",VLOOKUP(A114,'Rate constant_O3_UV254_others'!$B$2:$M$282,10,FALSE)),"")</f>
        <v/>
      </c>
      <c r="X114" t="str">
        <f>IFERROR(IF(VLOOKUP(A114,'Rate constant_O3_UV254_others'!$B$2:$M$282,11,FALSE)=0,"",VLOOKUP(A114,'Rate constant_O3_UV254_others'!$B$2:$M$282,11,FALSE)),"")</f>
        <v/>
      </c>
      <c r="Y114" t="str">
        <f>IFERROR(IF(VLOOKUP(A114,'Rate constant_O3_UV254_others'!$B$2:$M$282,12,FALSE)=0,"",VLOOKUP(A114,'Rate constant_O3_UV254_others'!$B$2:$M$282,12,FALSE)),"")</f>
        <v/>
      </c>
      <c r="Z114" t="str">
        <f>IFERROR(IF(VLOOKUP(A114,'Rate constant_·OH_otherlit'!$B$2:$K$271,2,FALSE)=0,"",VLOOKUP(A114,'Rate constant_·OH_otherlit'!$B$2:$K$271,2,FALSE)),"")</f>
        <v/>
      </c>
      <c r="AA114" t="str">
        <f>IFERROR(IF(VLOOKUP(A114,'Rate constant_·OH_otherlit'!$B$2:$K$271,3,FALSE)=0,"",VLOOKUP(A114,'Rate constant_·OH_otherlit'!$B$2:$K$271,3,FALSE)),"")</f>
        <v/>
      </c>
      <c r="AB114" t="str">
        <f>IFERROR(IF(VLOOKUP(A114,'Rate constant_·OH_otherlit'!$B$2:$K$271,10,FALSE)=0,"",VLOOKUP(A114,'Rate constant_·OH_otherlit'!$B$2:$K$271,10,FALSE)),"")</f>
        <v/>
      </c>
      <c r="AC114" t="str">
        <f>IFERROR(IF(VLOOKUP(A114,'Rate constant_O3_UV254_others'!$B$2:$AA$282,23,FALSE)=0,"",VLOOKUP(A114,'Rate constant_O3_UV254_others'!$B$2:$AA$282,23,FALSE)),"")</f>
        <v/>
      </c>
      <c r="AE114" t="str">
        <f>IFERROR(IF(VLOOKUP(A114,'Rate constant_O3_UV254_others'!$B$2:$AA$282,25,FALSE)=0,"",VLOOKUP(A114,'Rate constant_O3_UV254_others'!$B$2:$AA$282,25,FALSE)),"")</f>
        <v/>
      </c>
      <c r="AG114" t="str">
        <f>IFERROR(IF(VLOOKUP(A114,'Rate constant_O3_UV254_others'!$B$2:$AA$282,26,FALSE)=0,"",VLOOKUP(A114,'Rate constant_O3_UV254_others'!$B$2:$AA$282,26,FALSE)),"")</f>
        <v/>
      </c>
    </row>
    <row r="115" spans="1:33">
      <c r="A115" t="s">
        <v>335</v>
      </c>
      <c r="B115" t="s">
        <v>335</v>
      </c>
      <c r="C115">
        <v>114</v>
      </c>
      <c r="F115" t="s">
        <v>149</v>
      </c>
      <c r="G115" t="s">
        <v>336</v>
      </c>
      <c r="H115" t="str">
        <f>IFERROR(VLOOKUP(A115,'Physicochemical properties_othe'!$D$4:$N$281,3,FALSE),"")</f>
        <v>C24H38O4</v>
      </c>
      <c r="I115" t="str">
        <f>IFERROR(VLOOKUP(A115,'Physicochemical properties_othe'!$D$4:$N$281,2,FALSE),"")</f>
        <v>117-81-7</v>
      </c>
      <c r="J115">
        <f>IFERROR(VLOOKUP(A115,'Physicochemical properties_othe'!$D$4:$N$281,4,FALSE),"")</f>
        <v>390.6</v>
      </c>
      <c r="K115">
        <f>IFERROR(IF(VLOOKUP(A115,'Physicochemical properties_othe'!$D$4:$N$281,5,FALSE)=0,"",VLOOKUP(A115,'Physicochemical properties_othe'!$D$4:$N$281,5,FALSE)),"")</f>
        <v>7.6</v>
      </c>
      <c r="L115" t="str">
        <f>IF(IFERROR(VLOOKUP(A115,'Physicochemical properties_othe'!$D$4:$N$281,6,FALSE),"")=0,"",IFERROR(VLOOKUP(A115,'Physicochemical properties_othe'!$D$4:$N$281,6,FALSE),""))</f>
        <v>0.27 mg/L</v>
      </c>
      <c r="M115" t="str">
        <f>IF(IFERROR(VLOOKUP(A115,'Physicochemical properties_othe'!$D$4:$N$281,10,FALSE),"")=0,"",IFERROR(VLOOKUP(A115,'Physicochemical properties_othe'!$D$4:$N$281,10,FALSE),""))</f>
        <v/>
      </c>
      <c r="P115" t="str">
        <f>IFERROR(IF(VLOOKUP(A115,'Physicochemical properties_othe'!$D$4:$N$281,11,FALSE)=0,"",VLOOKUP(A115,'Physicochemical properties_othe'!$D$4:$N$281,11,FALSE)),"")</f>
        <v>https://pubchem.ncbi.nlm.nih.gov/compound/8343</v>
      </c>
      <c r="T115" t="str">
        <f>IFERROR(IF(VLOOKUP(A115,'Rate constant_O3_UV254_others'!$B$2:$M$282,7,FALSE)=0,"",VLOOKUP(A115,'Rate constant_O3_UV254_others'!$B$2:$M$282,7,FALSE)),"")</f>
        <v/>
      </c>
      <c r="V115" t="str">
        <f>IFERROR(IF(VLOOKUP(A115,'Rate constant_O3_UV254_others'!$B$2:$M$282,9,FALSE)=0,"",VLOOKUP(A115,'Rate constant_O3_UV254_others'!$B$2:$M$282,9,FALSE)),"")</f>
        <v/>
      </c>
      <c r="W115" t="str">
        <f>IFERROR(IF(VLOOKUP(A115,'Rate constant_O3_UV254_others'!$B$2:$M$282,10,FALSE)=0,"",VLOOKUP(A115,'Rate constant_O3_UV254_others'!$B$2:$M$282,10,FALSE)),"")</f>
        <v/>
      </c>
      <c r="X115" t="str">
        <f>IFERROR(IF(VLOOKUP(A115,'Rate constant_O3_UV254_others'!$B$2:$M$282,11,FALSE)=0,"",VLOOKUP(A115,'Rate constant_O3_UV254_others'!$B$2:$M$282,11,FALSE)),"")</f>
        <v/>
      </c>
      <c r="Y115" t="str">
        <f>IFERROR(IF(VLOOKUP(A115,'Rate constant_O3_UV254_others'!$B$2:$M$282,12,FALSE)=0,"",VLOOKUP(A115,'Rate constant_O3_UV254_others'!$B$2:$M$282,12,FALSE)),"")</f>
        <v/>
      </c>
      <c r="Z115" t="str">
        <f>IFERROR(IF(VLOOKUP(A115,'Rate constant_·OH_otherlit'!$B$2:$K$271,2,FALSE)=0,"",VLOOKUP(A115,'Rate constant_·OH_otherlit'!$B$2:$K$271,2,FALSE)),"")</f>
        <v/>
      </c>
      <c r="AA115" t="str">
        <f>IFERROR(IF(VLOOKUP(A115,'Rate constant_·OH_otherlit'!$B$2:$K$271,3,FALSE)=0,"",VLOOKUP(A115,'Rate constant_·OH_otherlit'!$B$2:$K$271,3,FALSE)),"")</f>
        <v/>
      </c>
      <c r="AB115" t="str">
        <f>IFERROR(IF(VLOOKUP(A115,'Rate constant_·OH_otherlit'!$B$2:$K$271,10,FALSE)=0,"",VLOOKUP(A115,'Rate constant_·OH_otherlit'!$B$2:$K$271,10,FALSE)),"")</f>
        <v/>
      </c>
      <c r="AC115" t="str">
        <f>IFERROR(IF(VLOOKUP(A115,'Rate constant_O3_UV254_others'!$B$2:$AA$282,23,FALSE)=0,"",VLOOKUP(A115,'Rate constant_O3_UV254_others'!$B$2:$AA$282,23,FALSE)),"")</f>
        <v/>
      </c>
      <c r="AE115" t="str">
        <f>IFERROR(IF(VLOOKUP(A115,'Rate constant_O3_UV254_others'!$B$2:$AA$282,25,FALSE)=0,"",VLOOKUP(A115,'Rate constant_O3_UV254_others'!$B$2:$AA$282,25,FALSE)),"")</f>
        <v/>
      </c>
      <c r="AG115" t="str">
        <f>IFERROR(IF(VLOOKUP(A115,'Rate constant_O3_UV254_others'!$B$2:$AA$282,26,FALSE)=0,"",VLOOKUP(A115,'Rate constant_O3_UV254_others'!$B$2:$AA$282,26,FALSE)),"")</f>
        <v/>
      </c>
    </row>
    <row r="116" spans="1:33">
      <c r="A116" t="s">
        <v>337</v>
      </c>
      <c r="B116" t="s">
        <v>337</v>
      </c>
      <c r="C116">
        <v>115</v>
      </c>
      <c r="F116" t="s">
        <v>149</v>
      </c>
      <c r="G116" t="s">
        <v>338</v>
      </c>
      <c r="H116" t="str">
        <f>IFERROR(VLOOKUP(A116,'Physicochemical properties_othe'!$D$4:$N$281,3,FALSE),"")</f>
        <v>C66H75Cl2N9O24</v>
      </c>
      <c r="I116" t="str">
        <f>IFERROR(VLOOKUP(A116,'Physicochemical properties_othe'!$D$4:$N$281,2,FALSE),"")</f>
        <v>1404-90-6</v>
      </c>
      <c r="J116">
        <f>IFERROR(VLOOKUP(A116,'Physicochemical properties_othe'!$D$4:$N$281,4,FALSE),"")</f>
        <v>1449.2</v>
      </c>
      <c r="K116">
        <f>IFERROR(IF(VLOOKUP(A116,'Physicochemical properties_othe'!$D$4:$N$281,5,FALSE)=0,"",VLOOKUP(A116,'Physicochemical properties_othe'!$D$4:$N$281,5,FALSE)),"")</f>
        <v>-3.1</v>
      </c>
      <c r="L116" t="str">
        <f>IF(IFERROR(VLOOKUP(A116,'Physicochemical properties_othe'!$D$4:$N$281,6,FALSE),"")=0,"",IFERROR(VLOOKUP(A116,'Physicochemical properties_othe'!$D$4:$N$281,6,FALSE),""))</f>
        <v>0.225</v>
      </c>
      <c r="M116" t="str">
        <f>IF(IFERROR(VLOOKUP(A116,'Physicochemical properties_othe'!$D$4:$N$281,10,FALSE),"")=0,"",IFERROR(VLOOKUP(A116,'Physicochemical properties_othe'!$D$4:$N$281,10,FALSE),""))</f>
        <v/>
      </c>
      <c r="P116" t="str">
        <f>IFERROR(IF(VLOOKUP(A116,'Physicochemical properties_othe'!$D$4:$N$281,11,FALSE)=0,"",VLOOKUP(A116,'Physicochemical properties_othe'!$D$4:$N$281,11,FALSE)),"")</f>
        <v>https://pubchem.ncbi.nlm.nih.gov/compound/14969</v>
      </c>
      <c r="T116">
        <f>IFERROR(IF(VLOOKUP(A116,'Rate constant_O3_UV254_others'!$B$2:$M$282,7,FALSE)=0,"",VLOOKUP(A116,'Rate constant_O3_UV254_others'!$B$2:$M$282,7,FALSE)),"")</f>
        <v>610000</v>
      </c>
      <c r="V116" t="str">
        <f>IFERROR(IF(VLOOKUP(A116,'Rate constant_O3_UV254_others'!$B$2:$M$282,9,FALSE)=0,"",VLOOKUP(A116,'Rate constant_O3_UV254_others'!$B$2:$M$282,9,FALSE)),"")</f>
        <v/>
      </c>
      <c r="W116" t="str">
        <f>IFERROR(IF(VLOOKUP(A116,'Rate constant_O3_UV254_others'!$B$2:$M$282,10,FALSE)=0,"",VLOOKUP(A116,'Rate constant_O3_UV254_others'!$B$2:$M$282,10,FALSE)),"")</f>
        <v/>
      </c>
      <c r="X116" t="str">
        <f>IFERROR(IF(VLOOKUP(A116,'Rate constant_O3_UV254_others'!$B$2:$M$282,11,FALSE)=0,"",VLOOKUP(A116,'Rate constant_O3_UV254_others'!$B$2:$M$282,11,FALSE)),"")</f>
        <v/>
      </c>
      <c r="Y116" t="str">
        <f>IFERROR(IF(VLOOKUP(A116,'Rate constant_O3_UV254_others'!$B$2:$M$282,12,FALSE)=0,"",VLOOKUP(A116,'Rate constant_O3_UV254_others'!$B$2:$M$282,12,FALSE)),"")</f>
        <v>Dodd, M. C., Buffle, M. O., &amp; Von Gunten, U. (2006). Oxidation of antibacterial molecules by aqueous ozone: moiety-specific reaction kinetics and application to ozone-based wastewater treatment. Environmental Science &amp; Technology, 40(6), 1969-1977.</v>
      </c>
      <c r="Z116" t="str">
        <f>IFERROR(IF(VLOOKUP(A116,'Rate constant_·OH_otherlit'!$B$2:$K$271,2,FALSE)=0,"",VLOOKUP(A116,'Rate constant_·OH_otherlit'!$B$2:$K$271,2,FALSE)),"")</f>
        <v/>
      </c>
      <c r="AA116" t="str">
        <f>IFERROR(IF(VLOOKUP(A116,'Rate constant_·OH_otherlit'!$B$2:$K$271,3,FALSE)=0,"",VLOOKUP(A116,'Rate constant_·OH_otherlit'!$B$2:$K$271,3,FALSE)),"")</f>
        <v/>
      </c>
      <c r="AB116" t="str">
        <f>IFERROR(IF(VLOOKUP(A116,'Rate constant_·OH_otherlit'!$B$2:$K$271,10,FALSE)=0,"",VLOOKUP(A116,'Rate constant_·OH_otherlit'!$B$2:$K$271,10,FALSE)),"")</f>
        <v/>
      </c>
      <c r="AC116" t="str">
        <f>IFERROR(IF(VLOOKUP(A116,'Rate constant_O3_UV254_others'!$B$2:$AA$282,23,FALSE)=0,"",VLOOKUP(A116,'Rate constant_O3_UV254_others'!$B$2:$AA$282,23,FALSE)),"")</f>
        <v/>
      </c>
      <c r="AE116" t="str">
        <f>IFERROR(IF(VLOOKUP(A116,'Rate constant_O3_UV254_others'!$B$2:$AA$282,25,FALSE)=0,"",VLOOKUP(A116,'Rate constant_O3_UV254_others'!$B$2:$AA$282,25,FALSE)),"")</f>
        <v/>
      </c>
      <c r="AG116" t="str">
        <f>IFERROR(IF(VLOOKUP(A116,'Rate constant_O3_UV254_others'!$B$2:$AA$282,26,FALSE)=0,"",VLOOKUP(A116,'Rate constant_O3_UV254_others'!$B$2:$AA$282,26,FALSE)),"")</f>
        <v/>
      </c>
    </row>
    <row r="117" spans="1:33">
      <c r="A117" t="s">
        <v>339</v>
      </c>
      <c r="B117" t="s">
        <v>339</v>
      </c>
      <c r="C117">
        <v>116</v>
      </c>
      <c r="F117" t="s">
        <v>149</v>
      </c>
      <c r="G117" t="s">
        <v>340</v>
      </c>
      <c r="H117" t="str">
        <f>IFERROR(VLOOKUP(A117,'Physicochemical properties_othe'!$D$4:$N$281,3,FALSE),"")</f>
        <v>C16H31N2O8P</v>
      </c>
      <c r="I117" t="str">
        <f>IFERROR(VLOOKUP(A117,'Physicochemical properties_othe'!$D$4:$N$281,2,FALSE),"")</f>
        <v>204255-11-8</v>
      </c>
      <c r="J117">
        <f>IFERROR(VLOOKUP(A117,'Physicochemical properties_othe'!$D$4:$N$281,4,FALSE),"")</f>
        <v>410.4</v>
      </c>
      <c r="K117">
        <f>IFERROR(IF(VLOOKUP(A117,'Physicochemical properties_othe'!$D$4:$N$281,5,FALSE)=0,"",VLOOKUP(A117,'Physicochemical properties_othe'!$D$4:$N$281,5,FALSE)),"")</f>
        <v>0.95</v>
      </c>
      <c r="L117" t="str">
        <f>IF(IFERROR(VLOOKUP(A117,'Physicochemical properties_othe'!$D$4:$N$281,6,FALSE),"")=0,"",IFERROR(VLOOKUP(A117,'Physicochemical properties_othe'!$D$4:$N$281,6,FALSE),""))</f>
        <v>1.6</v>
      </c>
      <c r="M117">
        <f>IF(IFERROR(VLOOKUP(A117,'Physicochemical properties_othe'!$D$4:$N$281,10,FALSE),"")=0,"",IFERROR(VLOOKUP(A117,'Physicochemical properties_othe'!$D$4:$N$281,10,FALSE),""))</f>
        <v>7.7</v>
      </c>
      <c r="P117" t="str">
        <f>IFERROR(IF(VLOOKUP(A117,'Physicochemical properties_othe'!$D$4:$N$281,11,FALSE)=0,"",VLOOKUP(A117,'Physicochemical properties_othe'!$D$4:$N$281,11,FALSE)),"")</f>
        <v>https://pubchem.ncbi.nlm.nih.gov/compound/78000</v>
      </c>
      <c r="T117" t="str">
        <f>IFERROR(IF(VLOOKUP(A117,'Rate constant_O3_UV254_others'!$B$2:$M$282,7,FALSE)=0,"",VLOOKUP(A117,'Rate constant_O3_UV254_others'!$B$2:$M$282,7,FALSE)),"")</f>
        <v/>
      </c>
      <c r="V117" t="str">
        <f>IFERROR(IF(VLOOKUP(A117,'Rate constant_O3_UV254_others'!$B$2:$M$282,9,FALSE)=0,"",VLOOKUP(A117,'Rate constant_O3_UV254_others'!$B$2:$M$282,9,FALSE)),"")</f>
        <v/>
      </c>
      <c r="W117" t="str">
        <f>IFERROR(IF(VLOOKUP(A117,'Rate constant_O3_UV254_others'!$B$2:$M$282,10,FALSE)=0,"",VLOOKUP(A117,'Rate constant_O3_UV254_others'!$B$2:$M$282,10,FALSE)),"")</f>
        <v/>
      </c>
      <c r="X117" t="str">
        <f>IFERROR(IF(VLOOKUP(A117,'Rate constant_O3_UV254_others'!$B$2:$M$282,11,FALSE)=0,"",VLOOKUP(A117,'Rate constant_O3_UV254_others'!$B$2:$M$282,11,FALSE)),"")</f>
        <v/>
      </c>
      <c r="Y117" t="str">
        <f>IFERROR(IF(VLOOKUP(A117,'Rate constant_O3_UV254_others'!$B$2:$M$282,12,FALSE)=0,"",VLOOKUP(A117,'Rate constant_O3_UV254_others'!$B$2:$M$282,12,FALSE)),"")</f>
        <v/>
      </c>
      <c r="Z117" t="str">
        <f>IFERROR(IF(VLOOKUP(A117,'Rate constant_·OH_otherlit'!$B$2:$K$271,2,FALSE)=0,"",VLOOKUP(A117,'Rate constant_·OH_otherlit'!$B$2:$K$271,2,FALSE)),"")</f>
        <v/>
      </c>
      <c r="AA117" t="str">
        <f>IFERROR(IF(VLOOKUP(A117,'Rate constant_·OH_otherlit'!$B$2:$K$271,3,FALSE)=0,"",VLOOKUP(A117,'Rate constant_·OH_otherlit'!$B$2:$K$271,3,FALSE)),"")</f>
        <v/>
      </c>
      <c r="AB117" t="str">
        <f>IFERROR(IF(VLOOKUP(A117,'Rate constant_·OH_otherlit'!$B$2:$K$271,10,FALSE)=0,"",VLOOKUP(A117,'Rate constant_·OH_otherlit'!$B$2:$K$271,10,FALSE)),"")</f>
        <v/>
      </c>
      <c r="AC117">
        <f>IFERROR(IF(VLOOKUP(A117,'Rate constant_O3_UV254_others'!$B$2:$AA$282,23,FALSE)=0,"",VLOOKUP(A117,'Rate constant_O3_UV254_others'!$B$2:$AA$282,23,FALSE)),"")</f>
        <v>575</v>
      </c>
      <c r="AE117">
        <f>IFERROR(IF(VLOOKUP(A117,'Rate constant_O3_UV254_others'!$B$2:$AA$282,25,FALSE)=0,"",VLOOKUP(A117,'Rate constant_O3_UV254_others'!$B$2:$AA$282,25,FALSE)),"")</f>
        <v>1.4E-2</v>
      </c>
      <c r="AG117" t="str">
        <f>IFERROR(IF(VLOOKUP(A117,'Rate constant_O3_UV254_others'!$B$2:$AA$282,26,FALSE)=0,"",VLOOKUP(A117,'Rate constant_O3_UV254_others'!$B$2:$AA$282,26,FALSE)),"")</f>
        <v xml:space="preserve">Tong, A. Y. C., Braund, R., Tan, E. W., Tremblay, L. A., Stringer, T., Trought, K., &amp; Peake, B. M. (2011). UV-induced photodegradation of oseltamivir (Tamiflu) in water. Environmental Chemistry, 8(2), 182–189. </v>
      </c>
    </row>
    <row r="118" spans="1:33">
      <c r="A118" t="s">
        <v>341</v>
      </c>
      <c r="B118" t="s">
        <v>341</v>
      </c>
      <c r="C118">
        <v>117</v>
      </c>
      <c r="F118" t="s">
        <v>149</v>
      </c>
      <c r="G118" t="s">
        <v>342</v>
      </c>
      <c r="H118" t="str">
        <f>IFERROR(VLOOKUP(A118,'Physicochemical properties_othe'!$D$4:$N$281,3,FALSE),"")</f>
        <v>C2H3Cl3O2</v>
      </c>
      <c r="I118" t="str">
        <f>IFERROR(VLOOKUP(A118,'Physicochemical properties_othe'!$D$4:$N$281,2,FALSE),"")</f>
        <v>302-17-0</v>
      </c>
      <c r="J118">
        <f>IFERROR(VLOOKUP(A118,'Physicochemical properties_othe'!$D$4:$N$281,4,FALSE),"")</f>
        <v>165.4</v>
      </c>
      <c r="K118">
        <f>IFERROR(IF(VLOOKUP(A118,'Physicochemical properties_othe'!$D$4:$N$281,5,FALSE)=0,"",VLOOKUP(A118,'Physicochemical properties_othe'!$D$4:$N$281,5,FALSE)),"")</f>
        <v>0.99</v>
      </c>
      <c r="L118" t="str">
        <f>IF(IFERROR(VLOOKUP(A118,'Physicochemical properties_othe'!$D$4:$N$281,6,FALSE),"")=0,"",IFERROR(VLOOKUP(A118,'Physicochemical properties_othe'!$D$4:$N$281,6,FALSE),""))</f>
        <v>793</v>
      </c>
      <c r="M118" t="str">
        <f>IF(IFERROR(VLOOKUP(A118,'Physicochemical properties_othe'!$D$4:$N$281,10,FALSE),"")=0,"",IFERROR(VLOOKUP(A118,'Physicochemical properties_othe'!$D$4:$N$281,10,FALSE),""))</f>
        <v/>
      </c>
      <c r="P118" t="str">
        <f>IFERROR(IF(VLOOKUP(A118,'Physicochemical properties_othe'!$D$4:$N$281,11,FALSE)=0,"",VLOOKUP(A118,'Physicochemical properties_othe'!$D$4:$N$281,11,FALSE)),"")</f>
        <v>https://pubchem.ncbi.nlm.nih.gov/compound/2707</v>
      </c>
      <c r="T118" t="str">
        <f>IFERROR(IF(VLOOKUP(A118,'Rate constant_O3_UV254_others'!$B$2:$M$282,7,FALSE)=0,"",VLOOKUP(A118,'Rate constant_O3_UV254_others'!$B$2:$M$282,7,FALSE)),"")</f>
        <v/>
      </c>
      <c r="V118" t="str">
        <f>IFERROR(IF(VLOOKUP(A118,'Rate constant_O3_UV254_others'!$B$2:$M$282,9,FALSE)=0,"",VLOOKUP(A118,'Rate constant_O3_UV254_others'!$B$2:$M$282,9,FALSE)),"")</f>
        <v/>
      </c>
      <c r="W118" t="str">
        <f>IFERROR(IF(VLOOKUP(A118,'Rate constant_O3_UV254_others'!$B$2:$M$282,10,FALSE)=0,"",VLOOKUP(A118,'Rate constant_O3_UV254_others'!$B$2:$M$282,10,FALSE)),"")</f>
        <v/>
      </c>
      <c r="X118" t="str">
        <f>IFERROR(IF(VLOOKUP(A118,'Rate constant_O3_UV254_others'!$B$2:$M$282,11,FALSE)=0,"",VLOOKUP(A118,'Rate constant_O3_UV254_others'!$B$2:$M$282,11,FALSE)),"")</f>
        <v/>
      </c>
      <c r="Y118" t="str">
        <f>IFERROR(IF(VLOOKUP(A118,'Rate constant_O3_UV254_others'!$B$2:$M$282,12,FALSE)=0,"",VLOOKUP(A118,'Rate constant_O3_UV254_others'!$B$2:$M$282,12,FALSE)),"")</f>
        <v/>
      </c>
      <c r="Z118" t="str">
        <f>IFERROR(IF(VLOOKUP(A118,'Rate constant_·OH_otherlit'!$B$2:$K$271,2,FALSE)=0,"",VLOOKUP(A118,'Rate constant_·OH_otherlit'!$B$2:$K$271,2,FALSE)),"")</f>
        <v/>
      </c>
      <c r="AA118" t="str">
        <f>IFERROR(IF(VLOOKUP(A118,'Rate constant_·OH_otherlit'!$B$2:$K$271,3,FALSE)=0,"",VLOOKUP(A118,'Rate constant_·OH_otherlit'!$B$2:$K$271,3,FALSE)),"")</f>
        <v/>
      </c>
      <c r="AB118" t="str">
        <f>IFERROR(IF(VLOOKUP(A118,'Rate constant_·OH_otherlit'!$B$2:$K$271,10,FALSE)=0,"",VLOOKUP(A118,'Rate constant_·OH_otherlit'!$B$2:$K$271,10,FALSE)),"")</f>
        <v/>
      </c>
      <c r="AC118" t="str">
        <f>IFERROR(IF(VLOOKUP(A118,'Rate constant_O3_UV254_others'!$B$2:$AA$282,23,FALSE)=0,"",VLOOKUP(A118,'Rate constant_O3_UV254_others'!$B$2:$AA$282,23,FALSE)),"")</f>
        <v/>
      </c>
      <c r="AE118" t="str">
        <f>IFERROR(IF(VLOOKUP(A118,'Rate constant_O3_UV254_others'!$B$2:$AA$282,25,FALSE)=0,"",VLOOKUP(A118,'Rate constant_O3_UV254_others'!$B$2:$AA$282,25,FALSE)),"")</f>
        <v/>
      </c>
      <c r="AG118" t="str">
        <f>IFERROR(IF(VLOOKUP(A118,'Rate constant_O3_UV254_others'!$B$2:$AA$282,26,FALSE)=0,"",VLOOKUP(A118,'Rate constant_O3_UV254_others'!$B$2:$AA$282,26,FALSE)),"")</f>
        <v/>
      </c>
    </row>
    <row r="119" spans="1:33">
      <c r="A119" t="s">
        <v>343</v>
      </c>
      <c r="B119" t="s">
        <v>343</v>
      </c>
      <c r="C119">
        <v>118</v>
      </c>
      <c r="F119" t="s">
        <v>149</v>
      </c>
      <c r="G119" t="s">
        <v>344</v>
      </c>
      <c r="H119" t="str">
        <f>IFERROR(VLOOKUP(A119,'Physicochemical properties_othe'!$D$4:$N$281,3,FALSE),"")</f>
        <v>C8H6Cl2O3</v>
      </c>
      <c r="I119" t="str">
        <f>IFERROR(VLOOKUP(A119,'Physicochemical properties_othe'!$D$4:$N$281,2,FALSE),"")</f>
        <v>94-75-7</v>
      </c>
      <c r="J119">
        <f>IFERROR(VLOOKUP(A119,'Physicochemical properties_othe'!$D$4:$N$281,4,FALSE),"")</f>
        <v>221.03</v>
      </c>
      <c r="K119">
        <f>IFERROR(IF(VLOOKUP(A119,'Physicochemical properties_othe'!$D$4:$N$281,5,FALSE)=0,"",VLOOKUP(A119,'Physicochemical properties_othe'!$D$4:$N$281,5,FALSE)),"")</f>
        <v>2.81</v>
      </c>
      <c r="L119" t="str">
        <f>IF(IFERROR(VLOOKUP(A119,'Physicochemical properties_othe'!$D$4:$N$281,6,FALSE),"")=0,"",IFERROR(VLOOKUP(A119,'Physicochemical properties_othe'!$D$4:$N$281,6,FALSE),""))</f>
        <v>0.677</v>
      </c>
      <c r="M119">
        <f>IF(IFERROR(VLOOKUP(A119,'Physicochemical properties_othe'!$D$4:$N$281,10,FALSE),"")=0,"",IFERROR(VLOOKUP(A119,'Physicochemical properties_othe'!$D$4:$N$281,10,FALSE),""))</f>
        <v>2.73</v>
      </c>
      <c r="P119" t="str">
        <f>IFERROR(IF(VLOOKUP(A119,'Physicochemical properties_othe'!$D$4:$N$281,11,FALSE)=0,"",VLOOKUP(A119,'Physicochemical properties_othe'!$D$4:$N$281,11,FALSE)),"")</f>
        <v>https://pubchem.ncbi.nlm.nih.gov/compound/1486</v>
      </c>
      <c r="T119" t="str">
        <f>IFERROR(IF(VLOOKUP(A119,'Rate constant_O3_UV254_others'!$B$2:$M$282,7,FALSE)=0,"",VLOOKUP(A119,'Rate constant_O3_UV254_others'!$B$2:$M$282,7,FALSE)),"")</f>
        <v>?</v>
      </c>
      <c r="V119" t="str">
        <f>IFERROR(IF(VLOOKUP(A119,'Rate constant_O3_UV254_others'!$B$2:$M$282,9,FALSE)=0,"",VLOOKUP(A119,'Rate constant_O3_UV254_others'!$B$2:$M$282,9,FALSE)),"")</f>
        <v/>
      </c>
      <c r="W119" t="str">
        <f>IFERROR(IF(VLOOKUP(A119,'Rate constant_O3_UV254_others'!$B$2:$M$282,10,FALSE)=0,"",VLOOKUP(A119,'Rate constant_O3_UV254_others'!$B$2:$M$282,10,FALSE)),"")</f>
        <v/>
      </c>
      <c r="X119" t="str">
        <f>IFERROR(IF(VLOOKUP(A119,'Rate constant_O3_UV254_others'!$B$2:$M$282,11,FALSE)=0,"",VLOOKUP(A119,'Rate constant_O3_UV254_others'!$B$2:$M$282,11,FALSE)),"")</f>
        <v/>
      </c>
      <c r="Y119" t="str">
        <f>IFERROR(IF(VLOOKUP(A119,'Rate constant_O3_UV254_others'!$B$2:$M$282,12,FALSE)=0,"",VLOOKUP(A119,'Rate constant_O3_UV254_others'!$B$2:$M$282,12,FALSE)),"")</f>
        <v/>
      </c>
      <c r="Z119">
        <f>IFERROR(IF(VLOOKUP(A119,'Rate constant_·OH_otherlit'!$B$2:$K$271,2,FALSE)=0,"",VLOOKUP(A119,'Rate constant_·OH_otherlit'!$B$2:$K$271,2,FALSE)),"")</f>
        <v>4400000000</v>
      </c>
      <c r="AA119">
        <v>7</v>
      </c>
      <c r="AB119" t="str">
        <f>IFERROR(IF(VLOOKUP(A119,'Rate constant_·OH_otherlit'!$B$2:$K$271,10,FALSE)=0,"",VLOOKUP(A119,'Rate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19">
        <f>IFERROR(IF(VLOOKUP(A119,'Rate constant_O3_UV254_others'!$B$2:$AA$282,23,FALSE)=0,"",VLOOKUP(A119,'Rate constant_O3_UV254_others'!$B$2:$AA$282,23,FALSE)),"")</f>
        <v>173</v>
      </c>
      <c r="AE119" s="160">
        <v>9.4999999999999998E-3</v>
      </c>
      <c r="AF119">
        <v>7</v>
      </c>
      <c r="AG119" t="str">
        <f>IFERROR(IF(VLOOKUP(A119,'Rate constant_O3_UV254_others'!$B$2:$AA$282,26,FALSE)=0,"",VLOOKUP(A119,'Rate constant_O3_UV254_others'!$B$2:$AA$282,26,FALSE)),"")</f>
        <v>Benitez, F. J., Acero, J. L., Real, F. J., &amp; Roman, S. (2004). Oxidation of MCPA and 2,4-D by UV radiation, ozone, and the combinations UV/H2O2 and O3/H2O2. Journal of Environmental Science and Health - Part B Pesticides, Food Contaminants, and Agricultural Wastes, 39(3), 393–409.</v>
      </c>
    </row>
    <row r="120" spans="1:33">
      <c r="A120" t="s">
        <v>345</v>
      </c>
      <c r="B120" t="s">
        <v>345</v>
      </c>
      <c r="C120">
        <v>119</v>
      </c>
      <c r="F120" t="s">
        <v>149</v>
      </c>
      <c r="G120" t="s">
        <v>346</v>
      </c>
      <c r="H120" t="str">
        <f>IFERROR(VLOOKUP(A120,'Physicochemical properties_othe'!$D$4:$N$281,3,FALSE),"")</f>
        <v>C2H4Br2</v>
      </c>
      <c r="I120" t="str">
        <f>IFERROR(VLOOKUP(A120,'Physicochemical properties_othe'!$D$4:$N$281,2,FALSE),"")</f>
        <v>106-93-4</v>
      </c>
      <c r="J120">
        <f>IFERROR(VLOOKUP(A120,'Physicochemical properties_othe'!$D$4:$N$281,4,FALSE),"")</f>
        <v>187.86</v>
      </c>
      <c r="K120">
        <f>IFERROR(IF(VLOOKUP(A120,'Physicochemical properties_othe'!$D$4:$N$281,5,FALSE)=0,"",VLOOKUP(A120,'Physicochemical properties_othe'!$D$4:$N$281,5,FALSE)),"")</f>
        <v>1.96</v>
      </c>
      <c r="L120" t="str">
        <f>IF(IFERROR(VLOOKUP(A120,'Physicochemical properties_othe'!$D$4:$N$281,6,FALSE),"")=0,"",IFERROR(VLOOKUP(A120,'Physicochemical properties_othe'!$D$4:$N$281,6,FALSE),""))</f>
        <v>3.91</v>
      </c>
      <c r="M120" t="str">
        <f>IF(IFERROR(VLOOKUP(A120,'Physicochemical properties_othe'!$D$4:$N$281,10,FALSE),"")=0,"",IFERROR(VLOOKUP(A120,'Physicochemical properties_othe'!$D$4:$N$281,10,FALSE),""))</f>
        <v/>
      </c>
      <c r="P120" t="str">
        <f>IFERROR(IF(VLOOKUP(A120,'Physicochemical properties_othe'!$D$4:$N$281,11,FALSE)=0,"",VLOOKUP(A120,'Physicochemical properties_othe'!$D$4:$N$281,11,FALSE)),"")</f>
        <v>https://pubchem.ncbi.nlm.nih.gov/compound/7839</v>
      </c>
      <c r="T120" t="str">
        <f>IFERROR(IF(VLOOKUP(A120,'Rate constant_O3_UV254_others'!$B$2:$M$282,7,FALSE)=0,"",VLOOKUP(A120,'Rate constant_O3_UV254_others'!$B$2:$M$282,7,FALSE)),"")</f>
        <v/>
      </c>
      <c r="V120" t="str">
        <f>IFERROR(IF(VLOOKUP(A120,'Rate constant_O3_UV254_others'!$B$2:$M$282,9,FALSE)=0,"",VLOOKUP(A120,'Rate constant_O3_UV254_others'!$B$2:$M$282,9,FALSE)),"")</f>
        <v/>
      </c>
      <c r="W120" t="str">
        <f>IFERROR(IF(VLOOKUP(A120,'Rate constant_O3_UV254_others'!$B$2:$M$282,10,FALSE)=0,"",VLOOKUP(A120,'Rate constant_O3_UV254_others'!$B$2:$M$282,10,FALSE)),"")</f>
        <v/>
      </c>
      <c r="X120" t="str">
        <f>IFERROR(IF(VLOOKUP(A120,'Rate constant_O3_UV254_others'!$B$2:$M$282,11,FALSE)=0,"",VLOOKUP(A120,'Rate constant_O3_UV254_others'!$B$2:$M$282,11,FALSE)),"")</f>
        <v/>
      </c>
      <c r="Y120" t="str">
        <f>IFERROR(IF(VLOOKUP(A120,'Rate constant_O3_UV254_others'!$B$2:$M$282,12,FALSE)=0,"",VLOOKUP(A120,'Rate constant_O3_UV254_others'!$B$2:$M$282,12,FALSE)),"")</f>
        <v/>
      </c>
      <c r="Z120" t="str">
        <f>IFERROR(IF(VLOOKUP(A120,'Rate constant_·OH_otherlit'!$B$2:$K$271,2,FALSE)=0,"",VLOOKUP(A120,'Rate constant_·OH_otherlit'!$B$2:$K$271,2,FALSE)),"")</f>
        <v/>
      </c>
      <c r="AB120" t="str">
        <f>IFERROR(IF(VLOOKUP(A120,'Rate constant_·OH_otherlit'!$B$2:$K$271,10,FALSE)=0,"",VLOOKUP(A120,'Rate constant_·OH_otherlit'!$B$2:$K$271,10,FALSE)),"")</f>
        <v/>
      </c>
      <c r="AC120" t="str">
        <f>IFERROR(IF(VLOOKUP(A120,'Rate constant_O3_UV254_others'!$B$2:$AA$282,23,FALSE)=0,"",VLOOKUP(A120,'Rate constant_O3_UV254_others'!$B$2:$AA$282,23,FALSE)),"")</f>
        <v/>
      </c>
      <c r="AE120" t="str">
        <f>IFERROR(IF(VLOOKUP(A120,'Rate constant_O3_UV254_others'!$B$2:$AA$282,25,FALSE)=0,"",VLOOKUP(A120,'Rate constant_O3_UV254_others'!$B$2:$AA$282,25,FALSE)),"")</f>
        <v/>
      </c>
      <c r="AG120" t="str">
        <f>IFERROR(IF(VLOOKUP(A120,'Rate constant_O3_UV254_others'!$B$2:$AA$282,26,FALSE)=0,"",VLOOKUP(A120,'Rate constant_O3_UV254_others'!$B$2:$AA$282,26,FALSE)),"")</f>
        <v/>
      </c>
    </row>
    <row r="121" spans="1:33">
      <c r="A121" t="s">
        <v>347</v>
      </c>
      <c r="B121" t="s">
        <v>347</v>
      </c>
      <c r="C121">
        <v>120</v>
      </c>
      <c r="F121" t="s">
        <v>149</v>
      </c>
      <c r="G121" t="s">
        <v>348</v>
      </c>
      <c r="H121" t="str">
        <f>IFERROR(VLOOKUP(A121,'Physicochemical properties_othe'!$D$4:$N$281,3,FALSE),"")</f>
        <v>C12H18N2O</v>
      </c>
      <c r="I121" t="str">
        <f>IFERROR(VLOOKUP(A121,'Physicochemical properties_othe'!$D$4:$N$281,2,FALSE),"")</f>
        <v>34123-59-6</v>
      </c>
      <c r="J121">
        <f>IFERROR(VLOOKUP(A121,'Physicochemical properties_othe'!$D$4:$N$281,4,FALSE),"")</f>
        <v>206.28</v>
      </c>
      <c r="K121">
        <f>IFERROR(IF(VLOOKUP(A121,'Physicochemical properties_othe'!$D$4:$N$281,5,FALSE)=0,"",VLOOKUP(A121,'Physicochemical properties_othe'!$D$4:$N$281,5,FALSE)),"")</f>
        <v>2.87</v>
      </c>
      <c r="L121" t="str">
        <f>IF(IFERROR(VLOOKUP(A121,'Physicochemical properties_othe'!$D$4:$N$281,6,FALSE),"")=0,"",IFERROR(VLOOKUP(A121,'Physicochemical properties_othe'!$D$4:$N$281,6,FALSE),""))</f>
        <v>0.065</v>
      </c>
      <c r="M121" t="str">
        <f>IF(IFERROR(VLOOKUP(A121,'Physicochemical properties_othe'!$D$4:$N$281,10,FALSE),"")=0,"",IFERROR(VLOOKUP(A121,'Physicochemical properties_othe'!$D$4:$N$281,10,FALSE),""))</f>
        <v/>
      </c>
      <c r="P121" t="str">
        <f>IFERROR(IF(VLOOKUP(A121,'Physicochemical properties_othe'!$D$4:$N$281,11,FALSE)=0,"",VLOOKUP(A121,'Physicochemical properties_othe'!$D$4:$N$281,11,FALSE)),"")</f>
        <v>https://pubchem.ncbi.nlm.nih.gov/compound/36679</v>
      </c>
      <c r="T121" t="str">
        <f>IFERROR(IF(VLOOKUP(A121,'Rate constant_O3_UV254_others'!$B$2:$M$282,7,FALSE)=0,"",VLOOKUP(A121,'Rate constant_O3_UV254_others'!$B$2:$M$282,7,FALSE)),"")</f>
        <v>2163.3(±258)</v>
      </c>
      <c r="V121" t="str">
        <f>IFERROR(IF(VLOOKUP(A121,'Rate constant_O3_UV254_others'!$B$2:$M$282,9,FALSE)=0,"",VLOOKUP(A121,'Rate constant_O3_UV254_others'!$B$2:$M$282,9,FALSE)),"")</f>
        <v/>
      </c>
      <c r="W121" t="str">
        <f>IFERROR(IF(VLOOKUP(A121,'Rate constant_O3_UV254_others'!$B$2:$M$282,10,FALSE)=0,"",VLOOKUP(A121,'Rate constant_O3_UV254_others'!$B$2:$M$282,10,FALSE)),"")</f>
        <v/>
      </c>
      <c r="X121" t="str">
        <f>IFERROR(IF(VLOOKUP(A121,'Rate constant_O3_UV254_others'!$B$2:$M$282,11,FALSE)=0,"",VLOOKUP(A121,'Rate constant_O3_UV254_others'!$B$2:$M$282,11,FALSE)),"")</f>
        <v/>
      </c>
      <c r="Y121" t="str">
        <f>IFERROR(IF(VLOOKUP(A121,'Rate constant_O3_UV254_others'!$B$2:$M$282,12,FALSE)=0,"",VLOOKUP(A121,'Rate constant_O3_UV254_others'!$B$2:$M$282,12,FALSE)),"")</f>
        <v>Benitez, F. J., Real, F. J., Acero, J. L., &amp; Garcia, C. (2007). Kinetics of the transformation of phenyl-urea herbicides during ozonation of natural waters: Rate constants and model predictions. Water research, 41(18), 4073-4084.</v>
      </c>
      <c r="Z121">
        <f>IFERROR(IF(VLOOKUP(A121,'Rate constant_·OH_otherlit'!$B$2:$K$271,2,FALSE)=0,"",VLOOKUP(A121,'Rate constant_·OH_otherlit'!$B$2:$K$271,2,FALSE)),"")</f>
        <v>5200000000</v>
      </c>
      <c r="AA121">
        <v>8.3000000000000007</v>
      </c>
      <c r="AB121" t="str">
        <f>IFERROR(IF(VLOOKUP(A121,'Rate constant_·OH_otherlit'!$B$2:$K$271,10,FALSE)=0,"",VLOOKUP(A121,'Rate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21">
        <f>IFERROR(IF(VLOOKUP(A121,'Rate constant_O3_UV254_others'!$B$2:$AA$282,23,FALSE)=0,"",VLOOKUP(A121,'Rate constant_O3_UV254_others'!$B$2:$AA$282,23,FALSE)),"")</f>
        <v>5944</v>
      </c>
      <c r="AE121">
        <f>IFERROR(IF(VLOOKUP(A121,'Rate constant_O3_UV254_others'!$B$2:$AA$282,25,FALSE)=0,"",VLOOKUP(A121,'Rate constant_O3_UV254_others'!$B$2:$AA$282,25,FALSE)),"")</f>
        <v>2E-3</v>
      </c>
      <c r="AG121" t="str">
        <f>IFERROR(IF(VLOOKUP(A121,'Rate constant_O3_UV254_others'!$B$2:$AA$282,26,FALSE)=0,"",VLOOKUP(A121,'Rate constant_O3_UV254_others'!$B$2:$AA$282,26,FALSE)),"")</f>
        <v>Sanches, S., Barreto Crespo, M. T., &amp; Pereira, V. J. (2010). Drinking water treatment of priority pesticides using low pressure UV photolysis and advanced oxidation processes. Water Research, 44(6), 1809–1818.</v>
      </c>
    </row>
    <row r="122" spans="1:33">
      <c r="A122" t="s">
        <v>349</v>
      </c>
      <c r="B122" t="s">
        <v>349</v>
      </c>
      <c r="C122">
        <v>121</v>
      </c>
      <c r="F122" t="s">
        <v>149</v>
      </c>
      <c r="G122" t="s">
        <v>350</v>
      </c>
      <c r="H122" t="str">
        <f>IFERROR(VLOOKUP(A122,'Physicochemical properties_othe'!$D$4:$N$281,3,FALSE),"")</f>
        <v>C7H12ClN5</v>
      </c>
      <c r="I122" t="str">
        <f>IFERROR(VLOOKUP(A122,'Physicochemical properties_othe'!$D$4:$N$281,2,FALSE),"")</f>
        <v>122-34-9</v>
      </c>
      <c r="J122">
        <f>IFERROR(VLOOKUP(A122,'Physicochemical properties_othe'!$D$4:$N$281,4,FALSE),"")</f>
        <v>201.66</v>
      </c>
      <c r="K122">
        <f>IFERROR(IF(VLOOKUP(A122,'Physicochemical properties_othe'!$D$4:$N$281,5,FALSE)=0,"",VLOOKUP(A122,'Physicochemical properties_othe'!$D$4:$N$281,5,FALSE)),"")</f>
        <v>2.1800000000000002</v>
      </c>
      <c r="L122" t="str">
        <f>IF(IFERROR(VLOOKUP(A122,'Physicochemical properties_othe'!$D$4:$N$281,6,FALSE),"")=0,"",IFERROR(VLOOKUP(A122,'Physicochemical properties_othe'!$D$4:$N$281,6,FALSE),""))</f>
        <v>0.003</v>
      </c>
      <c r="M122">
        <f>IF(IFERROR(VLOOKUP(A122,'Physicochemical properties_othe'!$D$4:$N$281,10,FALSE),"")=0,"",IFERROR(VLOOKUP(A122,'Physicochemical properties_othe'!$D$4:$N$281,10,FALSE),""))</f>
        <v>1.62</v>
      </c>
      <c r="P122" t="str">
        <f>IFERROR(IF(VLOOKUP(A122,'Physicochemical properties_othe'!$D$4:$N$281,11,FALSE)=0,"",VLOOKUP(A122,'Physicochemical properties_othe'!$D$4:$N$281,11,FALSE)),"")</f>
        <v>https://pubchem.ncbi.nlm.nih.gov/compound/5216</v>
      </c>
      <c r="T122" t="str">
        <f>IFERROR(IF(VLOOKUP(A122,'Rate constant_O3_UV254_others'!$B$2:$M$282,7,FALSE)=0,"",VLOOKUP(A122,'Rate constant_O3_UV254_others'!$B$2:$M$282,7,FALSE)),"")</f>
        <v/>
      </c>
      <c r="V122" t="str">
        <f>IFERROR(IF(VLOOKUP(A122,'Rate constant_O3_UV254_others'!$B$2:$M$282,9,FALSE)=0,"",VLOOKUP(A122,'Rate constant_O3_UV254_others'!$B$2:$M$282,9,FALSE)),"")</f>
        <v/>
      </c>
      <c r="W122" t="str">
        <f>IFERROR(IF(VLOOKUP(A122,'Rate constant_O3_UV254_others'!$B$2:$M$282,10,FALSE)=0,"",VLOOKUP(A122,'Rate constant_O3_UV254_others'!$B$2:$M$282,10,FALSE)),"")</f>
        <v/>
      </c>
      <c r="X122" t="str">
        <f>IFERROR(IF(VLOOKUP(A122,'Rate constant_O3_UV254_others'!$B$2:$M$282,11,FALSE)=0,"",VLOOKUP(A122,'Rate constant_O3_UV254_others'!$B$2:$M$282,11,FALSE)),"")</f>
        <v/>
      </c>
      <c r="Y122" t="str">
        <f>IFERROR(IF(VLOOKUP(A122,'Rate constant_O3_UV254_others'!$B$2:$M$282,12,FALSE)=0,"",VLOOKUP(A122,'Rate constant_O3_UV254_others'!$B$2:$M$282,12,FALSE)),"")</f>
        <v>Xiong, F., &amp; Graham, N. J. (1992). Rate constants for herbicide degradation by ozone.</v>
      </c>
      <c r="Z122">
        <f>IFERROR(IF(VLOOKUP(A122,'Rate constant_·OH_otherlit'!$B$2:$K$271,2,FALSE)=0,"",VLOOKUP(A122,'Rate constant_·OH_otherlit'!$B$2:$K$271,2,FALSE)),"")</f>
        <v>2800000000</v>
      </c>
      <c r="AA122" t="str">
        <f>IFERROR(IF(VLOOKUP(A122,'Rate constant_·OH_otherlit'!$B$2:$K$271,3,FALSE)=0,"",VLOOKUP(A122,'Rate constant_·OH_otherlit'!$B$2:$K$271,3,FALSE)),"")</f>
        <v/>
      </c>
      <c r="AB122" t="str">
        <f>IFERROR(IF(VLOOKUP(A122,'Rate constant_·OH_otherlit'!$B$2:$K$271,10,FALSE)=0,"",VLOOKUP(A122,'Rate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22" t="str">
        <f>IFERROR(IF(VLOOKUP(A122,'Rate constant_O3_UV254_others'!$B$2:$AA$282,23,FALSE)=0,"",VLOOKUP(A122,'Rate constant_O3_UV254_others'!$B$2:$AA$282,23,FALSE)),"")</f>
        <v/>
      </c>
      <c r="AE122" t="str">
        <f>IFERROR(IF(VLOOKUP(A122,'Rate constant_O3_UV254_others'!$B$2:$AA$282,25,FALSE)=0,"",VLOOKUP(A122,'Rate constant_O3_UV254_others'!$B$2:$AA$282,25,FALSE)),"")</f>
        <v/>
      </c>
      <c r="AG122" t="str">
        <f>IFERROR(IF(VLOOKUP(A122,'Rate constant_O3_UV254_others'!$B$2:$AA$282,26,FALSE)=0,"",VLOOKUP(A122,'Rate constant_O3_UV254_others'!$B$2:$AA$282,26,FALSE)),"")</f>
        <v/>
      </c>
    </row>
    <row r="123" spans="1:33">
      <c r="A123" t="s">
        <v>351</v>
      </c>
      <c r="B123" t="s">
        <v>351</v>
      </c>
      <c r="C123">
        <v>122</v>
      </c>
      <c r="F123" t="s">
        <v>149</v>
      </c>
      <c r="G123" t="s">
        <v>352</v>
      </c>
      <c r="H123" t="str">
        <f>IFERROR(VLOOKUP(A123,'Physicochemical properties_othe'!$D$4:$N$281,3,FALSE),"")</f>
        <v>C13H16F3N3O4</v>
      </c>
      <c r="I123" t="str">
        <f>IFERROR(VLOOKUP(A123,'Physicochemical properties_othe'!$D$4:$N$281,2,FALSE),"")</f>
        <v>1582-09-8</v>
      </c>
      <c r="J123">
        <f>IFERROR(VLOOKUP(A123,'Physicochemical properties_othe'!$D$4:$N$281,4,FALSE),"")</f>
        <v>335.28</v>
      </c>
      <c r="K123">
        <f>IFERROR(IF(VLOOKUP(A123,'Physicochemical properties_othe'!$D$4:$N$281,5,FALSE)=0,"",VLOOKUP(A123,'Physicochemical properties_othe'!$D$4:$N$281,5,FALSE)),"")</f>
        <v>5.34</v>
      </c>
      <c r="L123" t="str">
        <f>IF(IFERROR(VLOOKUP(A123,'Physicochemical properties_othe'!$D$4:$N$281,6,FALSE),"")=0,"",IFERROR(VLOOKUP(A123,'Physicochemical properties_othe'!$D$4:$N$281,6,FALSE),""))</f>
        <v>0.221 mg/L</v>
      </c>
      <c r="M123" t="str">
        <f>IF(IFERROR(VLOOKUP(A123,'Physicochemical properties_othe'!$D$4:$N$281,10,FALSE),"")=0,"",IFERROR(VLOOKUP(A123,'Physicochemical properties_othe'!$D$4:$N$281,10,FALSE),""))</f>
        <v/>
      </c>
      <c r="P123" t="str">
        <f>IFERROR(IF(VLOOKUP(A123,'Physicochemical properties_othe'!$D$4:$N$281,11,FALSE)=0,"",VLOOKUP(A123,'Physicochemical properties_othe'!$D$4:$N$281,11,FALSE)),"")</f>
        <v>https://pubchem.ncbi.nlm.nih.gov/compound/5569</v>
      </c>
      <c r="T123">
        <f>IFERROR(IF(VLOOKUP(A123,'Rate constant_O3_UV254_others'!$B$2:$M$282,7,FALSE)=0,"",VLOOKUP(A123,'Rate constant_O3_UV254_others'!$B$2:$M$282,7,FALSE)),"")</f>
        <v>307</v>
      </c>
      <c r="V123" t="str">
        <f>IFERROR(IF(VLOOKUP(A123,'Rate constant_O3_UV254_others'!$B$2:$M$282,9,FALSE)=0,"",VLOOKUP(A123,'Rate constant_O3_UV254_others'!$B$2:$M$282,9,FALSE)),"")</f>
        <v/>
      </c>
      <c r="W123" t="str">
        <f>IFERROR(IF(VLOOKUP(A123,'Rate constant_O3_UV254_others'!$B$2:$M$282,10,FALSE)=0,"",VLOOKUP(A123,'Rate constant_O3_UV254_others'!$B$2:$M$282,10,FALSE)),"")</f>
        <v/>
      </c>
      <c r="X123" t="str">
        <f>IFERROR(IF(VLOOKUP(A123,'Rate constant_O3_UV254_others'!$B$2:$M$282,11,FALSE)=0,"",VLOOKUP(A123,'Rate constant_O3_UV254_others'!$B$2:$M$282,11,FALSE)),"")</f>
        <v/>
      </c>
      <c r="Y123" t="str">
        <f>IFERROR(IF(VLOOKUP(A123,'Rate constant_O3_UV254_others'!$B$2:$M$282,12,FALSE)=0,"",VLOOKUP(A123,'Rate constant_O3_UV254_others'!$B$2:$M$282,12,FALSE)),"")</f>
        <v>Chelme-Ayala, P., El-Din, M. G., &amp; Smith, D. W. (2010). Kinetics and mechanism of the degradation of two pesticides in aqueous solutions by ozonation. Chemosphere, 78(5), 557-562.</v>
      </c>
      <c r="Z123">
        <f>IFERROR(IF(VLOOKUP(A123,'Rate constant_·OH_otherlit'!$B$2:$K$271,2,FALSE)=0,"",VLOOKUP(A123,'Rate constant_·OH_otherlit'!$B$2:$K$271,2,FALSE)),"")</f>
        <v>7500000000</v>
      </c>
      <c r="AA123">
        <v>11</v>
      </c>
      <c r="AB123" t="str">
        <f>IFERROR(IF(VLOOKUP(A123,'Rate constant_·OH_otherlit'!$B$2:$K$271,10,FALSE)=0,"",VLOOKUP(A123,'Rate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23">
        <f>IFERROR(IF(VLOOKUP(A123,'Rate constant_O3_UV254_others'!$B$2:$AA$282,23,FALSE)=0,"",VLOOKUP(A123,'Rate constant_O3_UV254_others'!$B$2:$AA$282,23,FALSE)),"")</f>
        <v>4970</v>
      </c>
      <c r="AE123" s="160">
        <v>0.6</v>
      </c>
      <c r="AF123">
        <v>7</v>
      </c>
      <c r="AG123" t="str">
        <f>IFERROR(IF(VLOOKUP(A123,'Rate constant_O3_UV254_others'!$B$2:$AA$282,26,FALSE)=0,"",VLOOKUP(A123,'Rate constant_O3_UV254_others'!$B$2:$AA$282,26,FALSE)),"")</f>
        <v>Chelme-Ayala, P., El-Din, M. G., Smith, D. W., 2010a. Degradation of bromoxynil and trifluralin in natural water by direct photolysis and UV plus H2O2 advanced oxidation process. Water Research 44 (7), 2221–2228.</v>
      </c>
    </row>
    <row r="124" spans="1:33">
      <c r="A124" t="s">
        <v>353</v>
      </c>
      <c r="B124" t="s">
        <v>353</v>
      </c>
      <c r="C124">
        <v>123</v>
      </c>
      <c r="F124" t="s">
        <v>149</v>
      </c>
      <c r="G124" t="s">
        <v>354</v>
      </c>
      <c r="H124" t="str">
        <f>IFERROR(VLOOKUP(A124,'Physicochemical properties_othe'!$D$4:$N$281,3,FALSE),"")</f>
        <v>C14H20ClNO2</v>
      </c>
      <c r="I124" t="str">
        <f>IFERROR(VLOOKUP(A124,'Physicochemical properties_othe'!$D$4:$N$281,2,FALSE),"")</f>
        <v>15972-60-8</v>
      </c>
      <c r="J124">
        <f>IFERROR(VLOOKUP(A124,'Physicochemical properties_othe'!$D$4:$N$281,4,FALSE),"")</f>
        <v>269.77</v>
      </c>
      <c r="K124">
        <f>IFERROR(IF(VLOOKUP(A124,'Physicochemical properties_othe'!$D$4:$N$281,5,FALSE)=0,"",VLOOKUP(A124,'Physicochemical properties_othe'!$D$4:$N$281,5,FALSE)),"")</f>
        <v>3.52</v>
      </c>
      <c r="L124" t="str">
        <f>IF(IFERROR(VLOOKUP(A124,'Physicochemical properties_othe'!$D$4:$N$281,6,FALSE),"")=0,"",IFERROR(VLOOKUP(A124,'Physicochemical properties_othe'!$D$4:$N$281,6,FALSE),""))</f>
        <v>0.24</v>
      </c>
      <c r="M124" t="str">
        <f>IF(IFERROR(VLOOKUP(A124,'Physicochemical properties_othe'!$D$4:$N$281,10,FALSE),"")=0,"",IFERROR(VLOOKUP(A124,'Physicochemical properties_othe'!$D$4:$N$281,10,FALSE),""))</f>
        <v/>
      </c>
      <c r="P124" t="str">
        <f>IFERROR(IF(VLOOKUP(A124,'Physicochemical properties_othe'!$D$4:$N$281,11,FALSE)=0,"",VLOOKUP(A124,'Physicochemical properties_othe'!$D$4:$N$281,11,FALSE)),"")</f>
        <v>https://pubchem.ncbi.nlm.nih.gov/compound/2078</v>
      </c>
      <c r="T124" t="str">
        <f>IFERROR(IF(VLOOKUP(A124,'Rate constant_O3_UV254_others'!$B$2:$M$282,7,FALSE)=0,"",VLOOKUP(A124,'Rate constant_O3_UV254_others'!$B$2:$M$282,7,FALSE)),"")</f>
        <v>3.8±0.4</v>
      </c>
      <c r="V124" t="str">
        <f>IFERROR(IF(VLOOKUP(A124,'Rate constant_O3_UV254_others'!$B$2:$M$282,9,FALSE)=0,"",VLOOKUP(A124,'Rate constant_O3_UV254_others'!$B$2:$M$282,9,FALSE)),"")</f>
        <v/>
      </c>
      <c r="W124" t="str">
        <f>IFERROR(IF(VLOOKUP(A124,'Rate constant_O3_UV254_others'!$B$2:$M$282,10,FALSE)=0,"",VLOOKUP(A124,'Rate constant_O3_UV254_others'!$B$2:$M$282,10,FALSE)),"")</f>
        <v/>
      </c>
      <c r="X124" t="str">
        <f>IFERROR(IF(VLOOKUP(A124,'Rate constant_O3_UV254_others'!$B$2:$M$282,11,FALSE)=0,"",VLOOKUP(A124,'Rate constant_O3_UV254_others'!$B$2:$M$282,11,FALSE)),"")</f>
        <v/>
      </c>
      <c r="Y124" t="str">
        <f>IFERROR(IF(VLOOKUP(A124,'Rate constant_O3_UV254_others'!$B$2:$M$282,12,FALSE)=0,"",VLOOKUP(A124,'Rate constant_O3_UV254_others'!$B$2:$M$282,12,FALSE)),"")</f>
        <v>Yao, C. D., &amp; Haag, W. R. (1991). Rate constants for direct reactions of ozone with several drinking water contaminants. Water research, 25(7), 761-773.</v>
      </c>
      <c r="Z124">
        <f>IFERROR(IF(VLOOKUP(A124,'Rate constant_·OH_otherlit'!$B$2:$K$271,2,FALSE)=0,"",VLOOKUP(A124,'Rate constant_·OH_otherlit'!$B$2:$K$271,2,FALSE)),"")</f>
        <v>7000000000</v>
      </c>
      <c r="AA124" t="str">
        <f>IFERROR(IF(VLOOKUP(A124,'Rate constant_·OH_otherlit'!$B$2:$K$271,3,FALSE)=0,"",VLOOKUP(A124,'Rate constant_·OH_otherlit'!$B$2:$K$271,3,FALSE)),"")</f>
        <v/>
      </c>
      <c r="AB124" t="str">
        <f>IFERROR(IF(VLOOKUP(A124,'Rate constant_·OH_otherlit'!$B$2:$K$271,10,FALSE)=0,"",VLOOKUP(A124,'Rate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24">
        <f>IFERROR(IF(VLOOKUP(A124,'Rate constant_O3_UV254_others'!$B$2:$AA$282,23,FALSE)=0,"",VLOOKUP(A124,'Rate constant_O3_UV254_others'!$B$2:$AA$282,23,FALSE)),"")</f>
        <v>543</v>
      </c>
      <c r="AE124">
        <f>IFERROR(IF(VLOOKUP(A124,'Rate constant_O3_UV254_others'!$B$2:$AA$282,25,FALSE)=0,"",VLOOKUP(A124,'Rate constant_O3_UV254_others'!$B$2:$AA$282,25,FALSE)),"")</f>
        <v>0.21</v>
      </c>
      <c r="AG124" t="str">
        <f>IFERROR(IF(VLOOKUP(A124,'Rate constant_O3_UV254_others'!$B$2:$AA$282,26,FALSE)=0,"",VLOOKUP(A124,'Rate constant_O3_UV254_others'!$B$2:$AA$282,26,FALSE)),"")</f>
        <v>Sanches, S., Barreto Crespo, M. T., &amp; Pereira, V. J. (2010). Drinking water treatment of priority pesticides using low pressure UV photolysis and advanced oxidation processes. Water Research, 44(6), 1809–1818.</v>
      </c>
    </row>
    <row r="125" spans="1:33">
      <c r="A125" t="s">
        <v>355</v>
      </c>
      <c r="B125" t="s">
        <v>355</v>
      </c>
      <c r="C125">
        <v>124</v>
      </c>
      <c r="F125" t="s">
        <v>149</v>
      </c>
      <c r="G125" t="s">
        <v>356</v>
      </c>
      <c r="H125" t="str">
        <f>IFERROR(VLOOKUP(A125,'Physicochemical properties_othe'!$D$4:$N$281,3,FALSE),"")</f>
        <v/>
      </c>
      <c r="I125" t="str">
        <f>IFERROR(VLOOKUP(A125,'Physicochemical properties_othe'!$D$4:$N$281,2,FALSE),"")</f>
        <v/>
      </c>
      <c r="J125" t="str">
        <f>IFERROR(VLOOKUP(A125,'Physicochemical properties_othe'!$D$4:$N$281,4,FALSE),"")</f>
        <v/>
      </c>
      <c r="K125" t="str">
        <f>IFERROR(IF(VLOOKUP(A125,'Physicochemical properties_othe'!$D$4:$N$281,5,FALSE)=0,"",VLOOKUP(A125,'Physicochemical properties_othe'!$D$4:$N$281,5,FALSE)),"")</f>
        <v/>
      </c>
      <c r="L125" t="str">
        <f>IF(IFERROR(VLOOKUP(A125,'Physicochemical properties_othe'!$D$4:$N$281,6,FALSE),"")=0,"",IFERROR(VLOOKUP(A125,'Physicochemical properties_othe'!$D$4:$N$281,6,FALSE),""))</f>
        <v/>
      </c>
      <c r="M125" t="str">
        <f>IF(IFERROR(VLOOKUP(A125,'Physicochemical properties_othe'!$D$4:$N$281,10,FALSE),"")=0,"",IFERROR(VLOOKUP(A125,'Physicochemical properties_othe'!$D$4:$N$281,10,FALSE),""))</f>
        <v/>
      </c>
      <c r="P125" t="str">
        <f>IFERROR(IF(VLOOKUP(A125,'Physicochemical properties_othe'!$D$4:$N$281,11,FALSE)=0,"",VLOOKUP(A125,'Physicochemical properties_othe'!$D$4:$N$281,11,FALSE)),"")</f>
        <v/>
      </c>
      <c r="T125" t="str">
        <f>IFERROR(IF(VLOOKUP(A125,'Rate constant_O3_UV254_others'!$B$2:$M$282,7,FALSE)=0,"",VLOOKUP(A125,'Rate constant_O3_UV254_others'!$B$2:$M$282,7,FALSE)),"")</f>
        <v/>
      </c>
      <c r="V125" t="str">
        <f>IFERROR(IF(VLOOKUP(A125,'Rate constant_O3_UV254_others'!$B$2:$M$282,9,FALSE)=0,"",VLOOKUP(A125,'Rate constant_O3_UV254_others'!$B$2:$M$282,9,FALSE)),"")</f>
        <v/>
      </c>
      <c r="W125" t="str">
        <f>IFERROR(IF(VLOOKUP(A125,'Rate constant_O3_UV254_others'!$B$2:$M$282,10,FALSE)=0,"",VLOOKUP(A125,'Rate constant_O3_UV254_others'!$B$2:$M$282,10,FALSE)),"")</f>
        <v/>
      </c>
      <c r="X125" t="str">
        <f>IFERROR(IF(VLOOKUP(A125,'Rate constant_O3_UV254_others'!$B$2:$M$282,11,FALSE)=0,"",VLOOKUP(A125,'Rate constant_O3_UV254_others'!$B$2:$M$282,11,FALSE)),"")</f>
        <v/>
      </c>
      <c r="Y125" t="str">
        <f>IFERROR(IF(VLOOKUP(A125,'Rate constant_O3_UV254_others'!$B$2:$M$282,12,FALSE)=0,"",VLOOKUP(A125,'Rate constant_O3_UV254_others'!$B$2:$M$282,12,FALSE)),"")</f>
        <v/>
      </c>
      <c r="Z125" t="str">
        <f>IFERROR(IF(VLOOKUP(A125,'Rate constant_·OH_otherlit'!$B$2:$K$271,2,FALSE)=0,"",VLOOKUP(A125,'Rate constant_·OH_otherlit'!$B$2:$K$271,2,FALSE)),"")</f>
        <v/>
      </c>
      <c r="AA125" t="str">
        <f>IFERROR(IF(VLOOKUP(A125,'Rate constant_·OH_otherlit'!$B$2:$K$271,3,FALSE)=0,"",VLOOKUP(A125,'Rate constant_·OH_otherlit'!$B$2:$K$271,3,FALSE)),"")</f>
        <v/>
      </c>
      <c r="AB125" t="str">
        <f>IFERROR(IF(VLOOKUP(A125,'Rate constant_·OH_otherlit'!$B$2:$K$271,10,FALSE)=0,"",VLOOKUP(A125,'Rate constant_·OH_otherlit'!$B$2:$K$271,10,FALSE)),"")</f>
        <v/>
      </c>
      <c r="AC125" t="str">
        <f>IFERROR(IF(VLOOKUP(A125,'Rate constant_O3_UV254_others'!$B$2:$AA$282,23,FALSE)=0,"",VLOOKUP(A125,'Rate constant_O3_UV254_others'!$B$2:$AA$282,23,FALSE)),"")</f>
        <v/>
      </c>
      <c r="AE125" t="str">
        <f>IFERROR(IF(VLOOKUP(A125,'Rate constant_O3_UV254_others'!$B$2:$AA$282,25,FALSE)=0,"",VLOOKUP(A125,'Rate constant_O3_UV254_others'!$B$2:$AA$282,25,FALSE)),"")</f>
        <v/>
      </c>
      <c r="AG125" t="str">
        <f>IFERROR(IF(VLOOKUP(A125,'Rate constant_O3_UV254_others'!$B$2:$AA$282,26,FALSE)=0,"",VLOOKUP(A125,'Rate constant_O3_UV254_others'!$B$2:$AA$282,26,FALSE)),"")</f>
        <v/>
      </c>
    </row>
    <row r="126" spans="1:33">
      <c r="A126" t="s">
        <v>357</v>
      </c>
      <c r="B126" t="s">
        <v>357</v>
      </c>
      <c r="C126">
        <v>125</v>
      </c>
      <c r="F126" t="s">
        <v>149</v>
      </c>
      <c r="G126" t="s">
        <v>358</v>
      </c>
      <c r="H126" t="str">
        <f>IFERROR(VLOOKUP(A126,'Physicochemical properties_othe'!$D$4:$N$281,3,FALSE),"")</f>
        <v>C12H8Cl6</v>
      </c>
      <c r="I126" t="str">
        <f>IFERROR(VLOOKUP(A126,'Physicochemical properties_othe'!$D$4:$N$281,2,FALSE),"")</f>
        <v>309-00-2</v>
      </c>
      <c r="J126">
        <f>IFERROR(VLOOKUP(A126,'Physicochemical properties_othe'!$D$4:$N$281,4,FALSE),"")</f>
        <v>364.9</v>
      </c>
      <c r="K126">
        <f>IFERROR(IF(VLOOKUP(A126,'Physicochemical properties_othe'!$D$4:$N$281,5,FALSE)=0,"",VLOOKUP(A126,'Physicochemical properties_othe'!$D$4:$N$281,5,FALSE)),"")</f>
        <v>6.5</v>
      </c>
      <c r="L126" t="str">
        <f>IF(IFERROR(VLOOKUP(A126,'Physicochemical properties_othe'!$D$4:$N$281,6,FALSE),"")=0,"",IFERROR(VLOOKUP(A126,'Physicochemical properties_othe'!$D$4:$N$281,6,FALSE),""))</f>
        <v>0.17</v>
      </c>
      <c r="M126" t="str">
        <f>IF(IFERROR(VLOOKUP(A126,'Physicochemical properties_othe'!$D$4:$N$281,10,FALSE),"")=0,"",IFERROR(VLOOKUP(A126,'Physicochemical properties_othe'!$D$4:$N$281,10,FALSE),""))</f>
        <v/>
      </c>
      <c r="P126" t="str">
        <f>IFERROR(IF(VLOOKUP(A126,'Physicochemical properties_othe'!$D$4:$N$281,11,FALSE)=0,"",VLOOKUP(A126,'Physicochemical properties_othe'!$D$4:$N$281,11,FALSE)),"")</f>
        <v>https://pubchem.ncbi.nlm.nih.gov/compound/12310947</v>
      </c>
      <c r="T126" t="str">
        <f>IFERROR(IF(VLOOKUP(A126,'Rate constant_O3_UV254_others'!$B$2:$M$282,7,FALSE)=0,"",VLOOKUP(A126,'Rate constant_O3_UV254_others'!$B$2:$M$282,7,FALSE)),"")</f>
        <v/>
      </c>
      <c r="V126" t="str">
        <f>IFERROR(IF(VLOOKUP(A126,'Rate constant_O3_UV254_others'!$B$2:$M$282,9,FALSE)=0,"",VLOOKUP(A126,'Rate constant_O3_UV254_others'!$B$2:$M$282,9,FALSE)),"")</f>
        <v/>
      </c>
      <c r="W126" t="str">
        <f>IFERROR(IF(VLOOKUP(A126,'Rate constant_O3_UV254_others'!$B$2:$M$282,10,FALSE)=0,"",VLOOKUP(A126,'Rate constant_O3_UV254_others'!$B$2:$M$282,10,FALSE)),"")</f>
        <v/>
      </c>
      <c r="X126" t="str">
        <f>IFERROR(IF(VLOOKUP(A126,'Rate constant_O3_UV254_others'!$B$2:$M$282,11,FALSE)=0,"",VLOOKUP(A126,'Rate constant_O3_UV254_others'!$B$2:$M$282,11,FALSE)),"")</f>
        <v/>
      </c>
      <c r="Y126" t="str">
        <f>IFERROR(IF(VLOOKUP(A126,'Rate constant_O3_UV254_others'!$B$2:$M$282,12,FALSE)=0,"",VLOOKUP(A126,'Rate constant_O3_UV254_others'!$B$2:$M$282,12,FALSE)),"")</f>
        <v/>
      </c>
      <c r="Z126" t="str">
        <f>IFERROR(IF(VLOOKUP(A126,'Rate constant_·OH_otherlit'!$B$2:$K$271,2,FALSE)=0,"",VLOOKUP(A126,'Rate constant_·OH_otherlit'!$B$2:$K$271,2,FALSE)),"")</f>
        <v/>
      </c>
      <c r="AA126" t="str">
        <f>IFERROR(IF(VLOOKUP(A126,'Rate constant_·OH_otherlit'!$B$2:$K$271,3,FALSE)=0,"",VLOOKUP(A126,'Rate constant_·OH_otherlit'!$B$2:$K$271,3,FALSE)),"")</f>
        <v/>
      </c>
      <c r="AB126" t="str">
        <f>IFERROR(IF(VLOOKUP(A126,'Rate constant_·OH_otherlit'!$B$2:$K$271,10,FALSE)=0,"",VLOOKUP(A126,'Rate constant_·OH_otherlit'!$B$2:$K$271,10,FALSE)),"")</f>
        <v/>
      </c>
      <c r="AC126" t="str">
        <f>IFERROR(IF(VLOOKUP(A126,'Rate constant_O3_UV254_others'!$B$2:$AA$282,23,FALSE)=0,"",VLOOKUP(A126,'Rate constant_O3_UV254_others'!$B$2:$AA$282,23,FALSE)),"")</f>
        <v/>
      </c>
      <c r="AE126" t="str">
        <f>IFERROR(IF(VLOOKUP(A126,'Rate constant_O3_UV254_others'!$B$2:$AA$282,25,FALSE)=0,"",VLOOKUP(A126,'Rate constant_O3_UV254_others'!$B$2:$AA$282,25,FALSE)),"")</f>
        <v/>
      </c>
      <c r="AG126" t="str">
        <f>IFERROR(IF(VLOOKUP(A126,'Rate constant_O3_UV254_others'!$B$2:$AA$282,26,FALSE)=0,"",VLOOKUP(A126,'Rate constant_O3_UV254_others'!$B$2:$AA$282,26,FALSE)),"")</f>
        <v/>
      </c>
    </row>
    <row r="127" spans="1:33">
      <c r="A127" t="s">
        <v>359</v>
      </c>
      <c r="B127" t="s">
        <v>359</v>
      </c>
      <c r="C127">
        <v>126</v>
      </c>
      <c r="F127" t="s">
        <v>149</v>
      </c>
      <c r="G127" t="s">
        <v>360</v>
      </c>
      <c r="H127" t="str">
        <f>IFERROR(VLOOKUP(A127,'Physicochemical properties_othe'!$D$4:$N$281,3,FALSE),"")</f>
        <v>C9H11Cl3NO3PS</v>
      </c>
      <c r="I127" t="str">
        <f>IFERROR(VLOOKUP(A127,'Physicochemical properties_othe'!$D$4:$N$281,2,FALSE),"")</f>
        <v>2921-88-2</v>
      </c>
      <c r="J127">
        <f>IFERROR(VLOOKUP(A127,'Physicochemical properties_othe'!$D$4:$N$281,4,FALSE),"")</f>
        <v>350.6</v>
      </c>
      <c r="K127">
        <f>IFERROR(IF(VLOOKUP(A127,'Physicochemical properties_othe'!$D$4:$N$281,5,FALSE)=0,"",VLOOKUP(A127,'Physicochemical properties_othe'!$D$4:$N$281,5,FALSE)),"")</f>
        <v>4.96</v>
      </c>
      <c r="L127" t="str">
        <f>IF(IFERROR(VLOOKUP(A127,'Physicochemical properties_othe'!$D$4:$N$281,6,FALSE),"")=0,"",IFERROR(VLOOKUP(A127,'Physicochemical properties_othe'!$D$4:$N$281,6,FALSE),""))</f>
        <v>1.4 mg/L</v>
      </c>
      <c r="M127" t="str">
        <f>IF(IFERROR(VLOOKUP(A127,'Physicochemical properties_othe'!$D$4:$N$281,10,FALSE),"")=0,"",IFERROR(VLOOKUP(A127,'Physicochemical properties_othe'!$D$4:$N$281,10,FALSE),""))</f>
        <v/>
      </c>
      <c r="P127" t="str">
        <f>IFERROR(IF(VLOOKUP(A127,'Physicochemical properties_othe'!$D$4:$N$281,11,FALSE)=0,"",VLOOKUP(A127,'Physicochemical properties_othe'!$D$4:$N$281,11,FALSE)),"")</f>
        <v>https://pubchem.ncbi.nlm.nih.gov/compound/2730</v>
      </c>
      <c r="T127" t="str">
        <f>IFERROR(IF(VLOOKUP(A127,'Rate constant_O3_UV254_others'!$B$2:$M$282,7,FALSE)=0,"",VLOOKUP(A127,'Rate constant_O3_UV254_others'!$B$2:$M$282,7,FALSE)),"")</f>
        <v/>
      </c>
      <c r="V127" t="str">
        <f>IFERROR(IF(VLOOKUP(A127,'Rate constant_O3_UV254_others'!$B$2:$M$282,9,FALSE)=0,"",VLOOKUP(A127,'Rate constant_O3_UV254_others'!$B$2:$M$282,9,FALSE)),"")</f>
        <v/>
      </c>
      <c r="W127" t="str">
        <f>IFERROR(IF(VLOOKUP(A127,'Rate constant_O3_UV254_others'!$B$2:$M$282,10,FALSE)=0,"",VLOOKUP(A127,'Rate constant_O3_UV254_others'!$B$2:$M$282,10,FALSE)),"")</f>
        <v/>
      </c>
      <c r="X127" t="str">
        <f>IFERROR(IF(VLOOKUP(A127,'Rate constant_O3_UV254_others'!$B$2:$M$282,11,FALSE)=0,"",VLOOKUP(A127,'Rate constant_O3_UV254_others'!$B$2:$M$282,11,FALSE)),"")</f>
        <v/>
      </c>
      <c r="Y127" t="str">
        <f>IFERROR(IF(VLOOKUP(A127,'Rate constant_O3_UV254_others'!$B$2:$M$282,12,FALSE)=0,"",VLOOKUP(A127,'Rate constant_O3_UV254_others'!$B$2:$M$282,12,FALSE)),"")</f>
        <v/>
      </c>
      <c r="Z127">
        <f>IFERROR(IF(VLOOKUP(A127,'Rate constant_·OH_otherlit'!$B$2:$K$271,2,FALSE)=0,"",VLOOKUP(A127,'Rate constant_·OH_otherlit'!$B$2:$K$271,2,FALSE)),"")</f>
        <v>4900000000</v>
      </c>
      <c r="AA127">
        <v>7</v>
      </c>
      <c r="AB127" t="str">
        <f>IFERROR(IF(VLOOKUP(A127,'Rate constant_·OH_otherlit'!$B$2:$K$271,10,FALSE)=0,"",VLOOKUP(A127,'Rate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27">
        <f>IFERROR(IF(VLOOKUP(A127,'Rate constant_O3_UV254_others'!$B$2:$AA$282,23,FALSE)=0,"",VLOOKUP(A127,'Rate constant_O3_UV254_others'!$B$2:$AA$282,23,FALSE)),"")</f>
        <v>650</v>
      </c>
      <c r="AE127" s="160">
        <v>1.6E-2</v>
      </c>
      <c r="AF127">
        <v>5.6</v>
      </c>
      <c r="AG127" t="str">
        <f>IFERROR(IF(VLOOKUP(A127,'Rate constant_O3_UV254_others'!$B$2:$AA$282,26,FALSE)=0,"",VLOOKUP(A127,'Rate constant_O3_UV254_others'!$B$2:$AA$282,26,FALSE)),"")</f>
        <v>Wan, H. Bin, Wong, M. K., &amp; Mok, C. Y. (1994). Comparative Study on the Quantum Yields of Direct Photolysis of Organophosphorus Pesticides in Aqueous Solution. Journal of Agricultural and Food Chemistry, 42(11), 2625–2630.</v>
      </c>
    </row>
    <row r="128" spans="1:33">
      <c r="A128" t="s">
        <v>361</v>
      </c>
      <c r="B128" t="s">
        <v>361</v>
      </c>
      <c r="C128">
        <v>127</v>
      </c>
      <c r="F128" t="s">
        <v>149</v>
      </c>
      <c r="G128" t="s">
        <v>362</v>
      </c>
      <c r="H128" t="str">
        <f>IFERROR(VLOOKUP(A128,'Physicochemical properties_othe'!$D$4:$N$281,3,FALSE),"")</f>
        <v>C12H8Cl6O</v>
      </c>
      <c r="I128" t="str">
        <f>IFERROR(VLOOKUP(A128,'Physicochemical properties_othe'!$D$4:$N$281,2,FALSE),"")</f>
        <v>60-57-1</v>
      </c>
      <c r="J128">
        <f>IFERROR(VLOOKUP(A128,'Physicochemical properties_othe'!$D$4:$N$281,4,FALSE),"")</f>
        <v>380.9</v>
      </c>
      <c r="K128">
        <f>IFERROR(IF(VLOOKUP(A128,'Physicochemical properties_othe'!$D$4:$N$281,5,FALSE)=0,"",VLOOKUP(A128,'Physicochemical properties_othe'!$D$4:$N$281,5,FALSE)),"")</f>
        <v>5.4</v>
      </c>
      <c r="L128" t="str">
        <f>IF(IFERROR(VLOOKUP(A128,'Physicochemical properties_othe'!$D$4:$N$281,6,FALSE),"")=0,"",IFERROR(VLOOKUP(A128,'Physicochemical properties_othe'!$D$4:$N$281,6,FALSE),""))</f>
        <v>0.195 mg/L</v>
      </c>
      <c r="M128" t="str">
        <f>IF(IFERROR(VLOOKUP(A128,'Physicochemical properties_othe'!$D$4:$N$281,10,FALSE),"")=0,"",IFERROR(VLOOKUP(A128,'Physicochemical properties_othe'!$D$4:$N$281,10,FALSE),""))</f>
        <v/>
      </c>
      <c r="P128" t="str">
        <f>IFERROR(IF(VLOOKUP(A128,'Physicochemical properties_othe'!$D$4:$N$281,11,FALSE)=0,"",VLOOKUP(A128,'Physicochemical properties_othe'!$D$4:$N$281,11,FALSE)),"")</f>
        <v>https://pubchem.ncbi.nlm.nih.gov/compound/969491</v>
      </c>
      <c r="T128" t="str">
        <f>IFERROR(IF(VLOOKUP(A128,'Rate constant_O3_UV254_others'!$B$2:$M$282,7,FALSE)=0,"",VLOOKUP(A128,'Rate constant_O3_UV254_others'!$B$2:$M$282,7,FALSE)),"")</f>
        <v/>
      </c>
      <c r="V128" t="str">
        <f>IFERROR(IF(VLOOKUP(A128,'Rate constant_O3_UV254_others'!$B$2:$M$282,9,FALSE)=0,"",VLOOKUP(A128,'Rate constant_O3_UV254_others'!$B$2:$M$282,9,FALSE)),"")</f>
        <v/>
      </c>
      <c r="W128" t="str">
        <f>IFERROR(IF(VLOOKUP(A128,'Rate constant_O3_UV254_others'!$B$2:$M$282,10,FALSE)=0,"",VLOOKUP(A128,'Rate constant_O3_UV254_others'!$B$2:$M$282,10,FALSE)),"")</f>
        <v/>
      </c>
      <c r="X128" t="str">
        <f>IFERROR(IF(VLOOKUP(A128,'Rate constant_O3_UV254_others'!$B$2:$M$282,11,FALSE)=0,"",VLOOKUP(A128,'Rate constant_O3_UV254_others'!$B$2:$M$282,11,FALSE)),"")</f>
        <v/>
      </c>
      <c r="Y128" t="str">
        <f>IFERROR(IF(VLOOKUP(A128,'Rate constant_O3_UV254_others'!$B$2:$M$282,12,FALSE)=0,"",VLOOKUP(A128,'Rate constant_O3_UV254_others'!$B$2:$M$282,12,FALSE)),"")</f>
        <v/>
      </c>
      <c r="Z128" t="str">
        <f>IFERROR(IF(VLOOKUP(A128,'Rate constant_·OH_otherlit'!$B$2:$K$271,2,FALSE)=0,"",VLOOKUP(A128,'Rate constant_·OH_otherlit'!$B$2:$K$271,2,FALSE)),"")</f>
        <v/>
      </c>
      <c r="AA128" t="str">
        <f>IFERROR(IF(VLOOKUP(A128,'Rate constant_·OH_otherlit'!$B$2:$K$271,3,FALSE)=0,"",VLOOKUP(A128,'Rate constant_·OH_otherlit'!$B$2:$K$271,3,FALSE)),"")</f>
        <v/>
      </c>
      <c r="AB128" t="str">
        <f>IFERROR(IF(VLOOKUP(A128,'Rate constant_·OH_otherlit'!$B$2:$K$271,10,FALSE)=0,"",VLOOKUP(A128,'Rate constant_·OH_otherlit'!$B$2:$K$271,10,FALSE)),"")</f>
        <v/>
      </c>
      <c r="AC128" t="str">
        <f>IFERROR(IF(VLOOKUP(A128,'Rate constant_O3_UV254_others'!$B$2:$AA$282,23,FALSE)=0,"",VLOOKUP(A128,'Rate constant_O3_UV254_others'!$B$2:$AA$282,23,FALSE)),"")</f>
        <v/>
      </c>
      <c r="AE128" t="str">
        <f>IFERROR(IF(VLOOKUP(A128,'Rate constant_O3_UV254_others'!$B$2:$AA$282,25,FALSE)=0,"",VLOOKUP(A128,'Rate constant_O3_UV254_others'!$B$2:$AA$282,25,FALSE)),"")</f>
        <v/>
      </c>
      <c r="AG128" t="str">
        <f>IFERROR(IF(VLOOKUP(A128,'Rate constant_O3_UV254_others'!$B$2:$AA$282,26,FALSE)=0,"",VLOOKUP(A128,'Rate constant_O3_UV254_others'!$B$2:$AA$282,26,FALSE)),"")</f>
        <v/>
      </c>
    </row>
    <row r="129" spans="1:33">
      <c r="A129" t="s">
        <v>363</v>
      </c>
      <c r="B129" t="s">
        <v>363</v>
      </c>
      <c r="C129">
        <v>128</v>
      </c>
      <c r="F129" t="s">
        <v>149</v>
      </c>
      <c r="G129" t="s">
        <v>364</v>
      </c>
      <c r="H129" t="str">
        <f>IFERROR(VLOOKUP(A129,'Physicochemical properties_othe'!$D$4:$N$281,3,FALSE),"")</f>
        <v>C5H12NO3PS2</v>
      </c>
      <c r="I129" t="str">
        <f>IFERROR(VLOOKUP(A129,'Physicochemical properties_othe'!$D$4:$N$281,2,FALSE),"")</f>
        <v>60-51-5</v>
      </c>
      <c r="J129">
        <f>IFERROR(VLOOKUP(A129,'Physicochemical properties_othe'!$D$4:$N$281,4,FALSE),"")</f>
        <v>229.3</v>
      </c>
      <c r="K129">
        <f>IFERROR(IF(VLOOKUP(A129,'Physicochemical properties_othe'!$D$4:$N$281,5,FALSE)=0,"",VLOOKUP(A129,'Physicochemical properties_othe'!$D$4:$N$281,5,FALSE)),"")</f>
        <v>0.78</v>
      </c>
      <c r="L129" t="str">
        <f>IF(IFERROR(VLOOKUP(A129,'Physicochemical properties_othe'!$D$4:$N$281,6,FALSE),"")=0,"",IFERROR(VLOOKUP(A129,'Physicochemical properties_othe'!$D$4:$N$281,6,FALSE),""))</f>
        <v>25</v>
      </c>
      <c r="M129" t="str">
        <f>IF(IFERROR(VLOOKUP(A129,'Physicochemical properties_othe'!$D$4:$N$281,10,FALSE),"")=0,"",IFERROR(VLOOKUP(A129,'Physicochemical properties_othe'!$D$4:$N$281,10,FALSE),""))</f>
        <v/>
      </c>
      <c r="P129" t="str">
        <f>IFERROR(IF(VLOOKUP(A129,'Physicochemical properties_othe'!$D$4:$N$281,11,FALSE)=0,"",VLOOKUP(A129,'Physicochemical properties_othe'!$D$4:$N$281,11,FALSE)),"")</f>
        <v>https://pubchem.ncbi.nlm.nih.gov/compound/3082</v>
      </c>
      <c r="T129" t="str">
        <f>IFERROR(IF(VLOOKUP(A129,'Rate constant_O3_UV254_others'!$B$2:$M$282,7,FALSE)=0,"",VLOOKUP(A129,'Rate constant_O3_UV254_others'!$B$2:$M$282,7,FALSE)),"")</f>
        <v/>
      </c>
      <c r="V129" t="str">
        <f>IFERROR(IF(VLOOKUP(A129,'Rate constant_O3_UV254_others'!$B$2:$M$282,9,FALSE)=0,"",VLOOKUP(A129,'Rate constant_O3_UV254_others'!$B$2:$M$282,9,FALSE)),"")</f>
        <v/>
      </c>
      <c r="W129" t="str">
        <f>IFERROR(IF(VLOOKUP(A129,'Rate constant_O3_UV254_others'!$B$2:$M$282,10,FALSE)=0,"",VLOOKUP(A129,'Rate constant_O3_UV254_others'!$B$2:$M$282,10,FALSE)),"")</f>
        <v/>
      </c>
      <c r="X129" t="str">
        <f>IFERROR(IF(VLOOKUP(A129,'Rate constant_O3_UV254_others'!$B$2:$M$282,11,FALSE)=0,"",VLOOKUP(A129,'Rate constant_O3_UV254_others'!$B$2:$M$282,11,FALSE)),"")</f>
        <v/>
      </c>
      <c r="Y129" t="str">
        <f>IFERROR(IF(VLOOKUP(A129,'Rate constant_O3_UV254_others'!$B$2:$M$282,12,FALSE)=0,"",VLOOKUP(A129,'Rate constant_O3_UV254_others'!$B$2:$M$282,12,FALSE)),"")</f>
        <v/>
      </c>
      <c r="Z129" t="str">
        <f>IFERROR(IF(VLOOKUP(A129,'Rate constant_·OH_otherlit'!$B$2:$K$271,2,FALSE)=0,"",VLOOKUP(A129,'Rate constant_·OH_otherlit'!$B$2:$K$271,2,FALSE)),"")</f>
        <v/>
      </c>
      <c r="AA129" t="str">
        <f>IFERROR(IF(VLOOKUP(A129,'Rate constant_·OH_otherlit'!$B$2:$K$271,3,FALSE)=0,"",VLOOKUP(A129,'Rate constant_·OH_otherlit'!$B$2:$K$271,3,FALSE)),"")</f>
        <v/>
      </c>
      <c r="AB129" t="str">
        <f>IFERROR(IF(VLOOKUP(A129,'Rate constant_·OH_otherlit'!$B$2:$K$271,10,FALSE)=0,"",VLOOKUP(A129,'Rate constant_·OH_otherlit'!$B$2:$K$271,10,FALSE)),"")</f>
        <v/>
      </c>
      <c r="AC129" t="str">
        <f>IFERROR(IF(VLOOKUP(A129,'Rate constant_O3_UV254_others'!$B$2:$AA$282,23,FALSE)=0,"",VLOOKUP(A129,'Rate constant_O3_UV254_others'!$B$2:$AA$282,23,FALSE)),"")</f>
        <v/>
      </c>
      <c r="AE129" t="str">
        <f>IFERROR(IF(VLOOKUP(A129,'Rate constant_O3_UV254_others'!$B$2:$AA$282,25,FALSE)=0,"",VLOOKUP(A129,'Rate constant_O3_UV254_others'!$B$2:$AA$282,25,FALSE)),"")</f>
        <v/>
      </c>
      <c r="AG129" t="str">
        <f>IFERROR(IF(VLOOKUP(A129,'Rate constant_O3_UV254_others'!$B$2:$AA$282,26,FALSE)=0,"",VLOOKUP(A129,'Rate constant_O3_UV254_others'!$B$2:$AA$282,26,FALSE)),"")</f>
        <v/>
      </c>
    </row>
    <row r="130" spans="1:33">
      <c r="A130" t="s">
        <v>365</v>
      </c>
      <c r="B130" t="s">
        <v>365</v>
      </c>
      <c r="C130">
        <v>129</v>
      </c>
      <c r="F130" t="s">
        <v>149</v>
      </c>
      <c r="G130" t="s">
        <v>366</v>
      </c>
      <c r="H130" t="str">
        <f>IFERROR(VLOOKUP(A130,'Physicochemical properties_othe'!$D$4:$N$281,3,FALSE),"")</f>
        <v>C10H12N2O5</v>
      </c>
      <c r="I130" t="str">
        <f>IFERROR(VLOOKUP(A130,'Physicochemical properties_othe'!$D$4:$N$281,2,FALSE),"")</f>
        <v>88-85-7</v>
      </c>
      <c r="J130">
        <f>IFERROR(VLOOKUP(A130,'Physicochemical properties_othe'!$D$4:$N$281,4,FALSE),"")</f>
        <v>240.21</v>
      </c>
      <c r="K130">
        <f>IFERROR(IF(VLOOKUP(A130,'Physicochemical properties_othe'!$D$4:$N$281,5,FALSE)=0,"",VLOOKUP(A130,'Physicochemical properties_othe'!$D$4:$N$281,5,FALSE)),"")</f>
        <v>3.56</v>
      </c>
      <c r="L130" t="str">
        <f>IF(IFERROR(VLOOKUP(A130,'Physicochemical properties_othe'!$D$4:$N$281,6,FALSE),"")=0,"",IFERROR(VLOOKUP(A130,'Physicochemical properties_othe'!$D$4:$N$281,6,FALSE),""))</f>
        <v>0.052</v>
      </c>
      <c r="M130">
        <f>IF(IFERROR(VLOOKUP(A130,'Physicochemical properties_othe'!$D$4:$N$281,10,FALSE),"")=0,"",IFERROR(VLOOKUP(A130,'Physicochemical properties_othe'!$D$4:$N$281,10,FALSE),""))</f>
        <v>4.62</v>
      </c>
      <c r="P130" t="str">
        <f>IFERROR(IF(VLOOKUP(A130,'Physicochemical properties_othe'!$D$4:$N$281,11,FALSE)=0,"",VLOOKUP(A130,'Physicochemical properties_othe'!$D$4:$N$281,11,FALSE)),"")</f>
        <v>https://pubchem.ncbi.nlm.nih.gov/compound/6950</v>
      </c>
      <c r="T130">
        <f>IFERROR(IF(VLOOKUP(A130,'Rate constant_O3_UV254_others'!$B$2:$M$282,7,FALSE)=0,"",VLOOKUP(A130,'Rate constant_O3_UV254_others'!$B$2:$M$282,7,FALSE)),"")</f>
        <v>1882</v>
      </c>
      <c r="V130" t="str">
        <f>IFERROR(IF(VLOOKUP(A130,'Rate constant_O3_UV254_others'!$B$2:$M$282,9,FALSE)=0,"",VLOOKUP(A130,'Rate constant_O3_UV254_others'!$B$2:$M$282,9,FALSE)),"")</f>
        <v/>
      </c>
      <c r="W130" t="str">
        <f>IFERROR(IF(VLOOKUP(A130,'Rate constant_O3_UV254_others'!$B$2:$M$282,10,FALSE)=0,"",VLOOKUP(A130,'Rate constant_O3_UV254_others'!$B$2:$M$282,10,FALSE)),"")</f>
        <v/>
      </c>
      <c r="X130" t="str">
        <f>IFERROR(IF(VLOOKUP(A130,'Rate constant_O3_UV254_others'!$B$2:$M$282,11,FALSE)=0,"",VLOOKUP(A130,'Rate constant_O3_UV254_others'!$B$2:$M$282,11,FALSE)),"")</f>
        <v/>
      </c>
      <c r="Y130" t="str">
        <f>IFERROR(IF(VLOOKUP(A130,'Rate constant_O3_UV254_others'!$B$2:$M$282,12,FALSE)=0,"",VLOOKUP(A130,'Rate constant_O3_UV254_others'!$B$2:$M$282,12,FALSE)),"")</f>
        <v/>
      </c>
      <c r="Z130">
        <f>IFERROR(IF(VLOOKUP(A130,'Rate constant_·OH_otherlit'!$B$2:$K$271,2,FALSE)=0,"",VLOOKUP(A130,'Rate constant_·OH_otherlit'!$B$2:$K$271,2,FALSE)),"")</f>
        <v>4000000000</v>
      </c>
      <c r="AA130" t="str">
        <f>IFERROR(IF(VLOOKUP(A130,'Rate constant_·OH_otherlit'!$B$2:$K$271,3,FALSE)=0,"",VLOOKUP(A130,'Rate constant_·OH_otherlit'!$B$2:$K$271,3,FALSE)),"")</f>
        <v/>
      </c>
      <c r="AB130" t="str">
        <f>IFERROR(IF(VLOOKUP(A130,'Rate constant_·OH_otherlit'!$B$2:$K$271,10,FALSE)=0,"",VLOOKUP(A130,'Rate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30" t="str">
        <f>IFERROR(IF(VLOOKUP(A130,'Rate constant_O3_UV254_others'!$B$2:$AA$282,23,FALSE)=0,"",VLOOKUP(A130,'Rate constant_O3_UV254_others'!$B$2:$AA$282,23,FALSE)),"")</f>
        <v/>
      </c>
      <c r="AE130" t="str">
        <f>IFERROR(IF(VLOOKUP(A130,'Rate constant_O3_UV254_others'!$B$2:$AA$282,25,FALSE)=0,"",VLOOKUP(A130,'Rate constant_O3_UV254_others'!$B$2:$AA$282,25,FALSE)),"")</f>
        <v/>
      </c>
      <c r="AG130" t="str">
        <f>IFERROR(IF(VLOOKUP(A130,'Rate constant_O3_UV254_others'!$B$2:$AA$282,26,FALSE)=0,"",VLOOKUP(A130,'Rate constant_O3_UV254_others'!$B$2:$AA$282,26,FALSE)),"")</f>
        <v/>
      </c>
    </row>
    <row r="131" spans="1:33">
      <c r="A131" t="s">
        <v>367</v>
      </c>
      <c r="B131" t="s">
        <v>367</v>
      </c>
      <c r="C131">
        <v>130</v>
      </c>
      <c r="F131" t="s">
        <v>149</v>
      </c>
      <c r="G131" t="s">
        <v>368</v>
      </c>
      <c r="H131" t="str">
        <f>IFERROR(VLOOKUP(A131,'Physicochemical properties_othe'!$D$4:$N$281,3,FALSE),"")</f>
        <v>C12H8Cl6O</v>
      </c>
      <c r="I131" t="str">
        <f>IFERROR(VLOOKUP(A131,'Physicochemical properties_othe'!$D$4:$N$281,2,FALSE),"")</f>
        <v>128-10-9</v>
      </c>
      <c r="J131" t="str">
        <f>IFERROR(VLOOKUP(A131,'Physicochemical properties_othe'!$D$4:$N$281,4,FALSE),"")</f>
        <v>380.9 </v>
      </c>
      <c r="K131">
        <f>IFERROR(IF(VLOOKUP(A131,'Physicochemical properties_othe'!$D$4:$N$281,5,FALSE)=0,"",VLOOKUP(A131,'Physicochemical properties_othe'!$D$4:$N$281,5,FALSE)),"")</f>
        <v>5.4</v>
      </c>
      <c r="L131" t="str">
        <f>IF(IFERROR(VLOOKUP(A131,'Physicochemical properties_othe'!$D$4:$N$281,6,FALSE),"")=0,"",IFERROR(VLOOKUP(A131,'Physicochemical properties_othe'!$D$4:$N$281,6,FALSE),""))</f>
        <v>0.195 mg/L</v>
      </c>
      <c r="M131" t="str">
        <f>IF(IFERROR(VLOOKUP(A131,'Physicochemical properties_othe'!$D$4:$N$281,10,FALSE),"")=0,"",IFERROR(VLOOKUP(A131,'Physicochemical properties_othe'!$D$4:$N$281,10,FALSE),""))</f>
        <v/>
      </c>
      <c r="P131" t="str">
        <f>IFERROR(IF(VLOOKUP(A131,'Physicochemical properties_othe'!$D$4:$N$281,11,FALSE)=0,"",VLOOKUP(A131,'Physicochemical properties_othe'!$D$4:$N$281,11,FALSE)),"")</f>
        <v>https://pubchem.ncbi.nlm.nih.gov/compound/3048</v>
      </c>
      <c r="T131" t="str">
        <f>IFERROR(IF(VLOOKUP(A131,'Rate constant_O3_UV254_others'!$B$2:$M$282,7,FALSE)=0,"",VLOOKUP(A131,'Rate constant_O3_UV254_others'!$B$2:$M$282,7,FALSE)),"")</f>
        <v/>
      </c>
      <c r="V131" t="str">
        <f>IFERROR(IF(VLOOKUP(A131,'Rate constant_O3_UV254_others'!$B$2:$M$282,9,FALSE)=0,"",VLOOKUP(A131,'Rate constant_O3_UV254_others'!$B$2:$M$282,9,FALSE)),"")</f>
        <v/>
      </c>
      <c r="W131" t="str">
        <f>IFERROR(IF(VLOOKUP(A131,'Rate constant_O3_UV254_others'!$B$2:$M$282,10,FALSE)=0,"",VLOOKUP(A131,'Rate constant_O3_UV254_others'!$B$2:$M$282,10,FALSE)),"")</f>
        <v/>
      </c>
      <c r="X131" t="str">
        <f>IFERROR(IF(VLOOKUP(A131,'Rate constant_O3_UV254_others'!$B$2:$M$282,11,FALSE)=0,"",VLOOKUP(A131,'Rate constant_O3_UV254_others'!$B$2:$M$282,11,FALSE)),"")</f>
        <v/>
      </c>
      <c r="Y131" t="str">
        <f>IFERROR(IF(VLOOKUP(A131,'Rate constant_O3_UV254_others'!$B$2:$M$282,12,FALSE)=0,"",VLOOKUP(A131,'Rate constant_O3_UV254_others'!$B$2:$M$282,12,FALSE)),"")</f>
        <v/>
      </c>
      <c r="Z131">
        <f>IFERROR(IF(VLOOKUP(A131,'Rate constant_·OH_otherlit'!$B$2:$K$271,2,FALSE)=0,"",VLOOKUP(A131,'Rate constant_·OH_otherlit'!$B$2:$K$271,2,FALSE)),"")</f>
        <v>270000000</v>
      </c>
      <c r="AA131" t="str">
        <f>IFERROR(IF(VLOOKUP(A131,'Rate constant_·OH_otherlit'!$B$2:$K$271,3,FALSE)=0,"",VLOOKUP(A131,'Rate constant_·OH_otherlit'!$B$2:$K$271,3,FALSE)),"")</f>
        <v/>
      </c>
      <c r="AB131" t="str">
        <f>IFERROR(IF(VLOOKUP(A131,'Rate constant_·OH_otherlit'!$B$2:$K$271,10,FALSE)=0,"",VLOOKUP(A131,'Rate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31" t="str">
        <f>IFERROR(IF(VLOOKUP(A131,'Rate constant_O3_UV254_others'!$B$2:$AA$282,23,FALSE)=0,"",VLOOKUP(A131,'Rate constant_O3_UV254_others'!$B$2:$AA$282,23,FALSE)),"")</f>
        <v/>
      </c>
      <c r="AE131" t="str">
        <f>IFERROR(IF(VLOOKUP(A131,'Rate constant_O3_UV254_others'!$B$2:$AA$282,25,FALSE)=0,"",VLOOKUP(A131,'Rate constant_O3_UV254_others'!$B$2:$AA$282,25,FALSE)),"")</f>
        <v/>
      </c>
      <c r="AG131" t="str">
        <f>IFERROR(IF(VLOOKUP(A131,'Rate constant_O3_UV254_others'!$B$2:$AA$282,26,FALSE)=0,"",VLOOKUP(A131,'Rate constant_O3_UV254_others'!$B$2:$AA$282,26,FALSE)),"")</f>
        <v/>
      </c>
    </row>
    <row r="132" spans="1:33">
      <c r="A132" t="s">
        <v>369</v>
      </c>
      <c r="B132" t="s">
        <v>369</v>
      </c>
      <c r="C132">
        <v>131</v>
      </c>
      <c r="F132" t="s">
        <v>149</v>
      </c>
      <c r="G132" t="s">
        <v>370</v>
      </c>
      <c r="H132" t="str">
        <f>IFERROR(VLOOKUP(A132,'Physicochemical properties_othe'!$D$4:$N$281,3,FALSE),"")</f>
        <v>C10H5Cl7</v>
      </c>
      <c r="I132" t="str">
        <f>IFERROR(VLOOKUP(A132,'Physicochemical properties_othe'!$D$4:$N$281,2,FALSE),"")</f>
        <v>76-44-8</v>
      </c>
      <c r="J132">
        <f>IFERROR(VLOOKUP(A132,'Physicochemical properties_othe'!$D$4:$N$281,4,FALSE),"")</f>
        <v>373.3</v>
      </c>
      <c r="K132">
        <f>IFERROR(IF(VLOOKUP(A132,'Physicochemical properties_othe'!$D$4:$N$281,5,FALSE)=0,"",VLOOKUP(A132,'Physicochemical properties_othe'!$D$4:$N$281,5,FALSE)),"")</f>
        <v>6.1</v>
      </c>
      <c r="L132" t="str">
        <f>IF(IFERROR(VLOOKUP(A132,'Physicochemical properties_othe'!$D$4:$N$281,6,FALSE),"")=0,"",IFERROR(VLOOKUP(A132,'Physicochemical properties_othe'!$D$4:$N$281,6,FALSE),""))</f>
        <v>0.18 mg/L</v>
      </c>
      <c r="M132" t="str">
        <f>IF(IFERROR(VLOOKUP(A132,'Physicochemical properties_othe'!$D$4:$N$281,10,FALSE),"")=0,"",IFERROR(VLOOKUP(A132,'Physicochemical properties_othe'!$D$4:$N$281,10,FALSE),""))</f>
        <v/>
      </c>
      <c r="P132" t="str">
        <f>IFERROR(IF(VLOOKUP(A132,'Physicochemical properties_othe'!$D$4:$N$281,11,FALSE)=0,"",VLOOKUP(A132,'Physicochemical properties_othe'!$D$4:$N$281,11,FALSE)),"")</f>
        <v>https://pubchem.ncbi.nlm.nih.gov/compound/3589</v>
      </c>
      <c r="T132" t="str">
        <f>IFERROR(IF(VLOOKUP(A132,'Rate constant_O3_UV254_others'!$B$2:$M$282,7,FALSE)=0,"",VLOOKUP(A132,'Rate constant_O3_UV254_others'!$B$2:$M$282,7,FALSE)),"")</f>
        <v>90±9</v>
      </c>
      <c r="V132" t="str">
        <f>IFERROR(IF(VLOOKUP(A132,'Rate constant_O3_UV254_others'!$B$2:$M$282,9,FALSE)=0,"",VLOOKUP(A132,'Rate constant_O3_UV254_others'!$B$2:$M$282,9,FALSE)),"")</f>
        <v/>
      </c>
      <c r="W132" t="str">
        <f>IFERROR(IF(VLOOKUP(A132,'Rate constant_O3_UV254_others'!$B$2:$M$282,10,FALSE)=0,"",VLOOKUP(A132,'Rate constant_O3_UV254_others'!$B$2:$M$282,10,FALSE)),"")</f>
        <v/>
      </c>
      <c r="X132" t="str">
        <f>IFERROR(IF(VLOOKUP(A132,'Rate constant_O3_UV254_others'!$B$2:$M$282,11,FALSE)=0,"",VLOOKUP(A132,'Rate constant_O3_UV254_others'!$B$2:$M$282,11,FALSE)),"")</f>
        <v/>
      </c>
      <c r="Y132" t="str">
        <f>IFERROR(IF(VLOOKUP(A132,'Rate constant_O3_UV254_others'!$B$2:$M$282,12,FALSE)=0,"",VLOOKUP(A132,'Rate constant_O3_UV254_others'!$B$2:$M$282,12,FALSE)),"")</f>
        <v/>
      </c>
      <c r="Z132" t="str">
        <f>IFERROR(IF(VLOOKUP(A132,'Rate constant_·OH_otherlit'!$B$2:$K$271,2,FALSE)=0,"",VLOOKUP(A132,'Rate constant_·OH_otherlit'!$B$2:$K$271,2,FALSE)),"")</f>
        <v/>
      </c>
      <c r="AA132" t="str">
        <f>IFERROR(IF(VLOOKUP(A132,'Rate constant_·OH_otherlit'!$B$2:$K$271,3,FALSE)=0,"",VLOOKUP(A132,'Rate constant_·OH_otherlit'!$B$2:$K$271,3,FALSE)),"")</f>
        <v/>
      </c>
      <c r="AB132" t="str">
        <f>IFERROR(IF(VLOOKUP(A132,'Rate constant_·OH_otherlit'!$B$2:$K$271,10,FALSE)=0,"",VLOOKUP(A132,'Rate constant_·OH_otherlit'!$B$2:$K$271,10,FALSE)),"")</f>
        <v/>
      </c>
      <c r="AC132" t="str">
        <f>IFERROR(IF(VLOOKUP(A132,'Rate constant_O3_UV254_others'!$B$2:$AA$282,23,FALSE)=0,"",VLOOKUP(A132,'Rate constant_O3_UV254_others'!$B$2:$AA$282,23,FALSE)),"")</f>
        <v/>
      </c>
      <c r="AE132" t="str">
        <f>IFERROR(IF(VLOOKUP(A132,'Rate constant_O3_UV254_others'!$B$2:$AA$282,25,FALSE)=0,"",VLOOKUP(A132,'Rate constant_O3_UV254_others'!$B$2:$AA$282,25,FALSE)),"")</f>
        <v/>
      </c>
      <c r="AG132" t="str">
        <f>IFERROR(IF(VLOOKUP(A132,'Rate constant_O3_UV254_others'!$B$2:$AA$282,26,FALSE)=0,"",VLOOKUP(A132,'Rate constant_O3_UV254_others'!$B$2:$AA$282,26,FALSE)),"")</f>
        <v/>
      </c>
    </row>
    <row r="133" spans="1:33">
      <c r="A133" t="s">
        <v>371</v>
      </c>
      <c r="B133" t="s">
        <v>371</v>
      </c>
      <c r="C133">
        <v>132</v>
      </c>
      <c r="F133" t="s">
        <v>149</v>
      </c>
      <c r="G133" t="s">
        <v>372</v>
      </c>
      <c r="H133" t="str">
        <f>IFERROR(VLOOKUP(A133,'Physicochemical properties_othe'!$D$4:$N$281,3,FALSE),"")</f>
        <v>C10H5Cl7O</v>
      </c>
      <c r="I133" t="str">
        <f>IFERROR(VLOOKUP(A133,'Physicochemical properties_othe'!$D$4:$N$281,2,FALSE),"")</f>
        <v>1024-57-3</v>
      </c>
      <c r="J133">
        <f>IFERROR(VLOOKUP(A133,'Physicochemical properties_othe'!$D$4:$N$281,4,FALSE),"")</f>
        <v>389.3</v>
      </c>
      <c r="K133">
        <f>IFERROR(IF(VLOOKUP(A133,'Physicochemical properties_othe'!$D$4:$N$281,5,FALSE)=0,"",VLOOKUP(A133,'Physicochemical properties_othe'!$D$4:$N$281,5,FALSE)),"")</f>
        <v>5.4</v>
      </c>
      <c r="L133" t="str">
        <f>IF(IFERROR(VLOOKUP(A133,'Physicochemical properties_othe'!$D$4:$N$281,6,FALSE),"")=0,"",IFERROR(VLOOKUP(A133,'Physicochemical properties_othe'!$D$4:$N$281,6,FALSE),""))</f>
        <v>0.35 mg/L</v>
      </c>
      <c r="M133" t="str">
        <f>IF(IFERROR(VLOOKUP(A133,'Physicochemical properties_othe'!$D$4:$N$281,10,FALSE),"")=0,"",IFERROR(VLOOKUP(A133,'Physicochemical properties_othe'!$D$4:$N$281,10,FALSE),""))</f>
        <v/>
      </c>
      <c r="P133" t="str">
        <f>IFERROR(IF(VLOOKUP(A133,'Physicochemical properties_othe'!$D$4:$N$281,11,FALSE)=0,"",VLOOKUP(A133,'Physicochemical properties_othe'!$D$4:$N$281,11,FALSE)),"")</f>
        <v>https://pubchem.ncbi.nlm.nih.gov/compound/13930</v>
      </c>
      <c r="T133" t="str">
        <f>IFERROR(IF(VLOOKUP(A133,'Rate constant_O3_UV254_others'!$B$2:$M$282,7,FALSE)=0,"",VLOOKUP(A133,'Rate constant_O3_UV254_others'!$B$2:$M$282,7,FALSE)),"")</f>
        <v/>
      </c>
      <c r="V133" t="str">
        <f>IFERROR(IF(VLOOKUP(A133,'Rate constant_O3_UV254_others'!$B$2:$M$282,9,FALSE)=0,"",VLOOKUP(A133,'Rate constant_O3_UV254_others'!$B$2:$M$282,9,FALSE)),"")</f>
        <v/>
      </c>
      <c r="W133" t="str">
        <f>IFERROR(IF(VLOOKUP(A133,'Rate constant_O3_UV254_others'!$B$2:$M$282,10,FALSE)=0,"",VLOOKUP(A133,'Rate constant_O3_UV254_others'!$B$2:$M$282,10,FALSE)),"")</f>
        <v/>
      </c>
      <c r="X133" t="str">
        <f>IFERROR(IF(VLOOKUP(A133,'Rate constant_O3_UV254_others'!$B$2:$M$282,11,FALSE)=0,"",VLOOKUP(A133,'Rate constant_O3_UV254_others'!$B$2:$M$282,11,FALSE)),"")</f>
        <v/>
      </c>
      <c r="Y133" t="str">
        <f>IFERROR(IF(VLOOKUP(A133,'Rate constant_O3_UV254_others'!$B$2:$M$282,12,FALSE)=0,"",VLOOKUP(A133,'Rate constant_O3_UV254_others'!$B$2:$M$282,12,FALSE)),"")</f>
        <v/>
      </c>
      <c r="Z133" t="str">
        <f>IFERROR(IF(VLOOKUP(A133,'Rate constant_·OH_otherlit'!$B$2:$K$271,2,FALSE)=0,"",VLOOKUP(A133,'Rate constant_·OH_otherlit'!$B$2:$K$271,2,FALSE)),"")</f>
        <v/>
      </c>
      <c r="AA133" t="str">
        <f>IFERROR(IF(VLOOKUP(A133,'Rate constant_·OH_otherlit'!$B$2:$K$271,3,FALSE)=0,"",VLOOKUP(A133,'Rate constant_·OH_otherlit'!$B$2:$K$271,3,FALSE)),"")</f>
        <v/>
      </c>
      <c r="AB133" t="str">
        <f>IFERROR(IF(VLOOKUP(A133,'Rate constant_·OH_otherlit'!$B$2:$K$271,10,FALSE)=0,"",VLOOKUP(A133,'Rate constant_·OH_otherlit'!$B$2:$K$271,10,FALSE)),"")</f>
        <v/>
      </c>
      <c r="AC133" t="str">
        <f>IFERROR(IF(VLOOKUP(A133,'Rate constant_O3_UV254_others'!$B$2:$AA$282,23,FALSE)=0,"",VLOOKUP(A133,'Rate constant_O3_UV254_others'!$B$2:$AA$282,23,FALSE)),"")</f>
        <v/>
      </c>
      <c r="AE133" t="str">
        <f>IFERROR(IF(VLOOKUP(A133,'Rate constant_O3_UV254_others'!$B$2:$AA$282,25,FALSE)=0,"",VLOOKUP(A133,'Rate constant_O3_UV254_others'!$B$2:$AA$282,25,FALSE)),"")</f>
        <v/>
      </c>
      <c r="AG133" t="str">
        <f>IFERROR(IF(VLOOKUP(A133,'Rate constant_O3_UV254_others'!$B$2:$AA$282,26,FALSE)=0,"",VLOOKUP(A133,'Rate constant_O3_UV254_others'!$B$2:$AA$282,26,FALSE)),"")</f>
        <v/>
      </c>
    </row>
    <row r="134" spans="1:33">
      <c r="A134" t="s">
        <v>373</v>
      </c>
      <c r="B134" t="s">
        <v>373</v>
      </c>
      <c r="C134">
        <v>133</v>
      </c>
      <c r="F134" t="s">
        <v>149</v>
      </c>
      <c r="G134" t="s">
        <v>374</v>
      </c>
      <c r="H134" t="str">
        <f>IFERROR(VLOOKUP(A134,'Physicochemical properties_othe'!$D$4:$N$281,3,FALSE),"")</f>
        <v>C9H9ClO3</v>
      </c>
      <c r="I134" t="str">
        <f>IFERROR(VLOOKUP(A134,'Physicochemical properties_othe'!$D$4:$N$281,2,FALSE),"")</f>
        <v>94-74-6</v>
      </c>
      <c r="J134">
        <f>IFERROR(VLOOKUP(A134,'Physicochemical properties_othe'!$D$4:$N$281,4,FALSE),"")</f>
        <v>200.62</v>
      </c>
      <c r="K134">
        <f>IFERROR(IF(VLOOKUP(A134,'Physicochemical properties_othe'!$D$4:$N$281,5,FALSE)=0,"",VLOOKUP(A134,'Physicochemical properties_othe'!$D$4:$N$281,5,FALSE)),"")</f>
        <v>3.25</v>
      </c>
      <c r="L134" t="str">
        <f>IF(IFERROR(VLOOKUP(A134,'Physicochemical properties_othe'!$D$4:$N$281,6,FALSE),"")=0,"",IFERROR(VLOOKUP(A134,'Physicochemical properties_othe'!$D$4:$N$281,6,FALSE),""))</f>
        <v>0.63</v>
      </c>
      <c r="M134">
        <f>IF(IFERROR(VLOOKUP(A134,'Physicochemical properties_othe'!$D$4:$N$281,10,FALSE),"")=0,"",IFERROR(VLOOKUP(A134,'Physicochemical properties_othe'!$D$4:$N$281,10,FALSE),""))</f>
        <v>3.13</v>
      </c>
      <c r="P134" t="str">
        <f>IFERROR(IF(VLOOKUP(A134,'Physicochemical properties_othe'!$D$4:$N$281,11,FALSE)=0,"",VLOOKUP(A134,'Physicochemical properties_othe'!$D$4:$N$281,11,FALSE)),"")</f>
        <v>https://pubchem.ncbi.nlm.nih.gov/compound/7204</v>
      </c>
      <c r="T134">
        <f>IFERROR(IF(VLOOKUP(A134,'Rate constant_O3_UV254_others'!$B$2:$M$282,7,FALSE)=0,"",VLOOKUP(A134,'Rate constant_O3_UV254_others'!$B$2:$M$282,7,FALSE)),"")</f>
        <v>0.59599999999999997</v>
      </c>
      <c r="V134" t="str">
        <f>IFERROR(IF(VLOOKUP(A134,'Rate constant_O3_UV254_others'!$B$2:$M$282,9,FALSE)=0,"",VLOOKUP(A134,'Rate constant_O3_UV254_others'!$B$2:$M$282,9,FALSE)),"")</f>
        <v/>
      </c>
      <c r="W134" t="str">
        <f>IFERROR(IF(VLOOKUP(A134,'Rate constant_O3_UV254_others'!$B$2:$M$282,10,FALSE)=0,"",VLOOKUP(A134,'Rate constant_O3_UV254_others'!$B$2:$M$282,10,FALSE)),"")</f>
        <v/>
      </c>
      <c r="X134" t="str">
        <f>IFERROR(IF(VLOOKUP(A134,'Rate constant_O3_UV254_others'!$B$2:$M$282,11,FALSE)=0,"",VLOOKUP(A134,'Rate constant_O3_UV254_others'!$B$2:$M$282,11,FALSE)),"")</f>
        <v/>
      </c>
      <c r="Y134" t="str">
        <f>IFERROR(IF(VLOOKUP(A134,'Rate constant_O3_UV254_others'!$B$2:$M$282,12,FALSE)=0,"",VLOOKUP(A134,'Rate constant_O3_UV254_others'!$B$2:$M$282,12,FALSE)),"")</f>
        <v/>
      </c>
      <c r="Z134" t="str">
        <f>IFERROR(IF(VLOOKUP(A134,'Rate constant_·OH_otherlit'!$B$2:$K$271,2,FALSE)=0,"",VLOOKUP(A134,'Rate constant_·OH_otherlit'!$B$2:$K$271,2,FALSE)),"")</f>
        <v/>
      </c>
      <c r="AA134" t="str">
        <f>IFERROR(IF(VLOOKUP(A134,'Rate constant_·OH_otherlit'!$B$2:$K$271,3,FALSE)=0,"",VLOOKUP(A134,'Rate constant_·OH_otherlit'!$B$2:$K$271,3,FALSE)),"")</f>
        <v/>
      </c>
      <c r="AB134" t="str">
        <f>IFERROR(IF(VLOOKUP(A134,'Rate constant_·OH_otherlit'!$B$2:$K$271,10,FALSE)=0,"",VLOOKUP(A134,'Rate constant_·OH_otherlit'!$B$2:$K$271,10,FALSE)),"")</f>
        <v/>
      </c>
      <c r="AC134">
        <f>IFERROR(IF(VLOOKUP(A134,'Rate constant_O3_UV254_others'!$B$2:$AA$282,23,FALSE)=0,"",VLOOKUP(A134,'Rate constant_O3_UV254_others'!$B$2:$AA$282,23,FALSE)),"")</f>
        <v>352</v>
      </c>
      <c r="AE134" s="160">
        <v>0.15</v>
      </c>
      <c r="AF134">
        <v>7</v>
      </c>
      <c r="AG134" t="str">
        <f>IFERROR(IF(VLOOKUP(A134,'Rate constant_O3_UV254_others'!$B$2:$AA$282,26,FALSE)=0,"",VLOOKUP(A134,'Rate constant_O3_UV254_others'!$B$2:$AA$282,26,FALSE)),"")</f>
        <v>Benitez, F. J., Acero, J. L., Real, F. J., &amp; Roman, S. (2004). Oxidation of MCPA and 2,4-D by UV radiation, ozone, and the combinations UV/H2O2 and O3/H2O2. Journal of Environmental Science and Health - Part B Pesticides, Food Contaminants, and Agricultural Wastes, 39(3), 393–409.</v>
      </c>
    </row>
    <row r="135" spans="1:33">
      <c r="A135" t="s">
        <v>375</v>
      </c>
      <c r="B135" t="s">
        <v>375</v>
      </c>
      <c r="C135">
        <v>134</v>
      </c>
      <c r="F135" t="s">
        <v>149</v>
      </c>
      <c r="G135" t="s">
        <v>376</v>
      </c>
      <c r="H135" t="str">
        <f>IFERROR(VLOOKUP(A135,'Physicochemical properties_othe'!$D$4:$N$281,3,FALSE),"")</f>
        <v>C10H11ClO3</v>
      </c>
      <c r="I135" t="str">
        <f>IFERROR(VLOOKUP(A135,'Physicochemical properties_othe'!$D$4:$N$281,2,FALSE),"")</f>
        <v>93-65-2</v>
      </c>
      <c r="J135">
        <f>IFERROR(VLOOKUP(A135,'Physicochemical properties_othe'!$D$4:$N$281,4,FALSE),"")</f>
        <v>214.64</v>
      </c>
      <c r="K135">
        <f>IFERROR(IF(VLOOKUP(A135,'Physicochemical properties_othe'!$D$4:$N$281,5,FALSE)=0,"",VLOOKUP(A135,'Physicochemical properties_othe'!$D$4:$N$281,5,FALSE)),"")</f>
        <v>3.13</v>
      </c>
      <c r="L135" t="str">
        <f>IF(IFERROR(VLOOKUP(A135,'Physicochemical properties_othe'!$D$4:$N$281,6,FALSE),"")=0,"",IFERROR(VLOOKUP(A135,'Physicochemical properties_othe'!$D$4:$N$281,6,FALSE),""))</f>
        <v>0.88</v>
      </c>
      <c r="M135">
        <f>IF(IFERROR(VLOOKUP(A135,'Physicochemical properties_othe'!$D$4:$N$281,10,FALSE),"")=0,"",IFERROR(VLOOKUP(A135,'Physicochemical properties_othe'!$D$4:$N$281,10,FALSE),""))</f>
        <v>3.78</v>
      </c>
      <c r="P135" t="str">
        <f>IFERROR(IF(VLOOKUP(A135,'Physicochemical properties_othe'!$D$4:$N$281,11,FALSE)=0,"",VLOOKUP(A135,'Physicochemical properties_othe'!$D$4:$N$281,11,FALSE)),"")</f>
        <v>https://pubchem.ncbi.nlm.nih.gov/compound/7153</v>
      </c>
      <c r="T135">
        <f>IFERROR(IF(VLOOKUP(A135,'Rate constant_O3_UV254_others'!$B$2:$M$282,7,FALSE)=0,"",VLOOKUP(A135,'Rate constant_O3_UV254_others'!$B$2:$M$282,7,FALSE)),"")</f>
        <v>326</v>
      </c>
      <c r="V135" t="str">
        <f>IFERROR(IF(VLOOKUP(A135,'Rate constant_O3_UV254_others'!$B$2:$M$282,9,FALSE)=0,"",VLOOKUP(A135,'Rate constant_O3_UV254_others'!$B$2:$M$282,9,FALSE)),"")</f>
        <v/>
      </c>
      <c r="W135" t="str">
        <f>IFERROR(IF(VLOOKUP(A135,'Rate constant_O3_UV254_others'!$B$2:$M$282,10,FALSE)=0,"",VLOOKUP(A135,'Rate constant_O3_UV254_others'!$B$2:$M$282,10,FALSE)),"")</f>
        <v/>
      </c>
      <c r="X135" t="str">
        <f>IFERROR(IF(VLOOKUP(A135,'Rate constant_O3_UV254_others'!$B$2:$M$282,11,FALSE)=0,"",VLOOKUP(A135,'Rate constant_O3_UV254_others'!$B$2:$M$282,11,FALSE)),"")</f>
        <v/>
      </c>
      <c r="Y135" t="str">
        <f>IFERROR(IF(VLOOKUP(A135,'Rate constant_O3_UV254_others'!$B$2:$M$282,12,FALSE)=0,"",VLOOKUP(A135,'Rate constant_O3_UV254_others'!$B$2:$M$282,12,FALSE)),"")</f>
        <v/>
      </c>
      <c r="Z135">
        <f>IFERROR(IF(VLOOKUP(A135,'Rate constant_·OH_otherlit'!$B$2:$K$271,2,FALSE)=0,"",VLOOKUP(A135,'Rate constant_·OH_otherlit'!$B$2:$K$271,2,FALSE)),"")</f>
        <v>6460000000</v>
      </c>
      <c r="AA135">
        <v>7</v>
      </c>
      <c r="AB135" t="str">
        <f>IFERROR(IF(VLOOKUP(A135,'Rate constant_·OH_otherlit'!$B$2:$K$271,10,FALSE)=0,"",VLOOKUP(A135,'Rate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35" t="str">
        <f>IFERROR(IF(VLOOKUP(A135,'Rate constant_O3_UV254_others'!$B$2:$AA$282,23,FALSE)=0,"",VLOOKUP(A135,'Rate constant_O3_UV254_others'!$B$2:$AA$282,23,FALSE)),"")</f>
        <v/>
      </c>
      <c r="AE135" t="str">
        <f>IFERROR(IF(VLOOKUP(A135,'Rate constant_O3_UV254_others'!$B$2:$AA$282,25,FALSE)=0,"",VLOOKUP(A135,'Rate constant_O3_UV254_others'!$B$2:$AA$282,25,FALSE)),"")</f>
        <v/>
      </c>
      <c r="AG135" t="str">
        <f>IFERROR(IF(VLOOKUP(A135,'Rate constant_O3_UV254_others'!$B$2:$AA$282,26,FALSE)=0,"",VLOOKUP(A135,'Rate constant_O3_UV254_others'!$B$2:$AA$282,26,FALSE)),"")</f>
        <v/>
      </c>
    </row>
    <row r="136" spans="1:33">
      <c r="A136" t="s">
        <v>377</v>
      </c>
      <c r="B136" t="s">
        <v>377</v>
      </c>
      <c r="C136">
        <v>135</v>
      </c>
      <c r="F136" t="s">
        <v>149</v>
      </c>
      <c r="G136" t="s">
        <v>378</v>
      </c>
      <c r="H136" t="str">
        <f>IFERROR(VLOOKUP(A136,'Physicochemical properties_othe'!$D$4:$N$281,3,FALSE),"")</f>
        <v>C12H15NO3</v>
      </c>
      <c r="I136" t="str">
        <f>IFERROR(VLOOKUP(A136,'Physicochemical properties_othe'!$D$4:$N$281,2,FALSE),"")</f>
        <v>1563-66-2</v>
      </c>
      <c r="J136" t="str">
        <f>IFERROR(VLOOKUP(A136,'Physicochemical properties_othe'!$D$4:$N$281,4,FALSE),"")</f>
        <v>221.25 </v>
      </c>
      <c r="K136">
        <f>IFERROR(IF(VLOOKUP(A136,'Physicochemical properties_othe'!$D$4:$N$281,5,FALSE)=0,"",VLOOKUP(A136,'Physicochemical properties_othe'!$D$4:$N$281,5,FALSE)),"")</f>
        <v>2.3199999999999998</v>
      </c>
      <c r="L136" t="str">
        <f>IF(IFERROR(VLOOKUP(A136,'Physicochemical properties_othe'!$D$4:$N$281,6,FALSE),"")=0,"",IFERROR(VLOOKUP(A136,'Physicochemical properties_othe'!$D$4:$N$281,6,FALSE),""))</f>
        <v>0.351</v>
      </c>
      <c r="M136" t="str">
        <f>IF(IFERROR(VLOOKUP(A136,'Physicochemical properties_othe'!$D$4:$N$281,10,FALSE),"")=0,"",IFERROR(VLOOKUP(A136,'Physicochemical properties_othe'!$D$4:$N$281,10,FALSE),""))</f>
        <v/>
      </c>
      <c r="P136" t="str">
        <f>IFERROR(IF(VLOOKUP(A136,'Physicochemical properties_othe'!$D$4:$N$281,11,FALSE)=0,"",VLOOKUP(A136,'Physicochemical properties_othe'!$D$4:$N$281,11,FALSE)),"")</f>
        <v>https://pubchem.ncbi.nlm.nih.gov/compound/2566</v>
      </c>
      <c r="T136" t="str">
        <f>IFERROR(IF(VLOOKUP(A136,'Rate constant_O3_UV254_others'!$B$2:$M$282,7,FALSE)=0,"",VLOOKUP(A136,'Rate constant_O3_UV254_others'!$B$2:$M$282,7,FALSE)),"")</f>
        <v/>
      </c>
      <c r="V136" t="str">
        <f>IFERROR(IF(VLOOKUP(A136,'Rate constant_O3_UV254_others'!$B$2:$M$282,9,FALSE)=0,"",VLOOKUP(A136,'Rate constant_O3_UV254_others'!$B$2:$M$282,9,FALSE)),"")</f>
        <v/>
      </c>
      <c r="W136" t="str">
        <f>IFERROR(IF(VLOOKUP(A136,'Rate constant_O3_UV254_others'!$B$2:$M$282,10,FALSE)=0,"",VLOOKUP(A136,'Rate constant_O3_UV254_others'!$B$2:$M$282,10,FALSE)),"")</f>
        <v/>
      </c>
      <c r="X136" t="str">
        <f>IFERROR(IF(VLOOKUP(A136,'Rate constant_O3_UV254_others'!$B$2:$M$282,11,FALSE)=0,"",VLOOKUP(A136,'Rate constant_O3_UV254_others'!$B$2:$M$282,11,FALSE)),"")</f>
        <v/>
      </c>
      <c r="Y136" t="str">
        <f>IFERROR(IF(VLOOKUP(A136,'Rate constant_O3_UV254_others'!$B$2:$M$282,12,FALSE)=0,"",VLOOKUP(A136,'Rate constant_O3_UV254_others'!$B$2:$M$282,12,FALSE)),"")</f>
        <v/>
      </c>
      <c r="Z136">
        <f>IFERROR(IF(VLOOKUP(A136,'Rate constant_·OH_otherlit'!$B$2:$K$271,2,FALSE)=0,"",VLOOKUP(A136,'Rate constant_·OH_otherlit'!$B$2:$K$271,2,FALSE)),"")</f>
        <v>1730000000</v>
      </c>
      <c r="AA136">
        <v>7</v>
      </c>
      <c r="AB136" t="str">
        <f>IFERROR(IF(VLOOKUP(A136,'Rate constant_·OH_otherlit'!$B$2:$K$271,10,FALSE)=0,"",VLOOKUP(A136,'Rate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36">
        <f>IFERROR(IF(VLOOKUP(A136,'Rate constant_O3_UV254_others'!$B$2:$AA$282,23,FALSE)=0,"",VLOOKUP(A136,'Rate constant_O3_UV254_others'!$B$2:$AA$282,23,FALSE)),"")</f>
        <v>800</v>
      </c>
      <c r="AE136" s="160">
        <v>1.66E-2</v>
      </c>
      <c r="AF136">
        <v>7</v>
      </c>
      <c r="AG136" t="str">
        <f>IFERROR(IF(VLOOKUP(A136,'Rate constant_O3_UV254_others'!$B$2:$AA$282,26,FALSE)=0,"",VLOOKUP(A136,'Rate constant_O3_UV254_others'!$B$2:$AA$282,26,FALSE)),"")</f>
        <v>Benitez, F. J., Beltran-Heredia, J., Gonzalez, T., &amp; Real, F. (1995). Photooxidation of Carbofuran by a Polychromatic UV Irradiation without and with Hydrogen Peroxide. Industrial and Engineering Chemistry Research, 34(11), 4099–4105.</v>
      </c>
    </row>
    <row r="137" spans="1:33">
      <c r="A137" t="s">
        <v>379</v>
      </c>
      <c r="B137" t="s">
        <v>379</v>
      </c>
      <c r="C137">
        <v>136</v>
      </c>
      <c r="F137" t="s">
        <v>149</v>
      </c>
      <c r="G137" t="s">
        <v>380</v>
      </c>
      <c r="H137" t="str">
        <f>IFERROR(VLOOKUP(A137,'Physicochemical properties_othe'!$D$4:$N$281,3,FALSE),"")</f>
        <v>C3H4Cl2O2</v>
      </c>
      <c r="I137" t="str">
        <f>IFERROR(VLOOKUP(A137,'Physicochemical properties_othe'!$D$4:$N$281,2,FALSE),"")</f>
        <v>75-99-0</v>
      </c>
      <c r="J137">
        <f>IFERROR(VLOOKUP(A137,'Physicochemical properties_othe'!$D$4:$N$281,4,FALSE),"")</f>
        <v>142.97</v>
      </c>
      <c r="K137">
        <f>IFERROR(IF(VLOOKUP(A137,'Physicochemical properties_othe'!$D$4:$N$281,5,FALSE)=0,"",VLOOKUP(A137,'Physicochemical properties_othe'!$D$4:$N$281,5,FALSE)),"")</f>
        <v>0.78</v>
      </c>
      <c r="L137" t="str">
        <f>IF(IFERROR(VLOOKUP(A137,'Physicochemical properties_othe'!$D$4:$N$281,6,FALSE),"")=0,"",IFERROR(VLOOKUP(A137,'Physicochemical properties_othe'!$D$4:$N$281,6,FALSE),""))</f>
        <v>502</v>
      </c>
      <c r="M137">
        <f>IF(IFERROR(VLOOKUP(A137,'Physicochemical properties_othe'!$D$4:$N$281,10,FALSE),"")=0,"",IFERROR(VLOOKUP(A137,'Physicochemical properties_othe'!$D$4:$N$281,10,FALSE),""))</f>
        <v>1.74</v>
      </c>
      <c r="P137" t="str">
        <f>IFERROR(IF(VLOOKUP(A137,'Physicochemical properties_othe'!$D$4:$N$281,11,FALSE)=0,"",VLOOKUP(A137,'Physicochemical properties_othe'!$D$4:$N$281,11,FALSE)),"")</f>
        <v>https://pubchem.ncbi.nlm.nih.gov/compound/6418</v>
      </c>
      <c r="T137" t="str">
        <f>IFERROR(IF(VLOOKUP(A137,'Rate constant_O3_UV254_others'!$B$2:$M$282,7,FALSE)=0,"",VLOOKUP(A137,'Rate constant_O3_UV254_others'!$B$2:$M$282,7,FALSE)),"")</f>
        <v/>
      </c>
      <c r="V137" t="str">
        <f>IFERROR(IF(VLOOKUP(A137,'Rate constant_O3_UV254_others'!$B$2:$M$282,9,FALSE)=0,"",VLOOKUP(A137,'Rate constant_O3_UV254_others'!$B$2:$M$282,9,FALSE)),"")</f>
        <v/>
      </c>
      <c r="W137" t="str">
        <f>IFERROR(IF(VLOOKUP(A137,'Rate constant_O3_UV254_others'!$B$2:$M$282,10,FALSE)=0,"",VLOOKUP(A137,'Rate constant_O3_UV254_others'!$B$2:$M$282,10,FALSE)),"")</f>
        <v/>
      </c>
      <c r="X137" t="str">
        <f>IFERROR(IF(VLOOKUP(A137,'Rate constant_O3_UV254_others'!$B$2:$M$282,11,FALSE)=0,"",VLOOKUP(A137,'Rate constant_O3_UV254_others'!$B$2:$M$282,11,FALSE)),"")</f>
        <v/>
      </c>
      <c r="Y137" t="str">
        <f>IFERROR(IF(VLOOKUP(A137,'Rate constant_O3_UV254_others'!$B$2:$M$282,12,FALSE)=0,"",VLOOKUP(A137,'Rate constant_O3_UV254_others'!$B$2:$M$282,12,FALSE)),"")</f>
        <v/>
      </c>
      <c r="Z137">
        <f>IFERROR(IF(VLOOKUP(A137,'Rate constant_·OH_otherlit'!$B$2:$K$271,2,FALSE)=0,"",VLOOKUP(A137,'Rate constant_·OH_otherlit'!$B$2:$K$271,2,FALSE)),"")</f>
        <v>73000000</v>
      </c>
      <c r="AA137" t="str">
        <f>IFERROR(IF(VLOOKUP(A137,'Rate constant_·OH_otherlit'!$B$2:$K$271,3,FALSE)=0,"",VLOOKUP(A137,'Rate constant_·OH_otherlit'!$B$2:$K$271,3,FALSE)),"")</f>
        <v/>
      </c>
      <c r="AB137" t="str">
        <f>IFERROR(IF(VLOOKUP(A137,'Rate constant_·OH_otherlit'!$B$2:$K$271,10,FALSE)=0,"",VLOOKUP(A137,'Rate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37" t="str">
        <f>IFERROR(IF(VLOOKUP(A137,'Rate constant_O3_UV254_others'!$B$2:$AA$282,23,FALSE)=0,"",VLOOKUP(A137,'Rate constant_O3_UV254_others'!$B$2:$AA$282,23,FALSE)),"")</f>
        <v/>
      </c>
      <c r="AE137" t="str">
        <f>IFERROR(IF(VLOOKUP(A137,'Rate constant_O3_UV254_others'!$B$2:$AA$282,25,FALSE)=0,"",VLOOKUP(A137,'Rate constant_O3_UV254_others'!$B$2:$AA$282,25,FALSE)),"")</f>
        <v/>
      </c>
      <c r="AG137" t="str">
        <f>IFERROR(IF(VLOOKUP(A137,'Rate constant_O3_UV254_others'!$B$2:$AA$282,26,FALSE)=0,"",VLOOKUP(A137,'Rate constant_O3_UV254_others'!$B$2:$AA$282,26,FALSE)),"")</f>
        <v/>
      </c>
    </row>
    <row r="138" spans="1:33">
      <c r="A138" t="s">
        <v>381</v>
      </c>
      <c r="B138" t="s">
        <v>381</v>
      </c>
      <c r="C138">
        <v>137</v>
      </c>
      <c r="F138" t="s">
        <v>149</v>
      </c>
      <c r="G138" t="s">
        <v>382</v>
      </c>
      <c r="H138" t="str">
        <f>IFERROR(VLOOKUP(A138,'Physicochemical properties_othe'!$D$4:$N$281,3,FALSE),"")</f>
        <v>C8H10O5</v>
      </c>
      <c r="I138" t="str">
        <f>IFERROR(VLOOKUP(A138,'Physicochemical properties_othe'!$D$4:$N$281,2,FALSE),"")</f>
        <v>28874-46-6</v>
      </c>
      <c r="J138">
        <f>IFERROR(VLOOKUP(A138,'Physicochemical properties_othe'!$D$4:$N$281,4,FALSE),"")</f>
        <v>186.16</v>
      </c>
      <c r="K138">
        <f>IFERROR(IF(VLOOKUP(A138,'Physicochemical properties_othe'!$D$4:$N$281,5,FALSE)=0,"",VLOOKUP(A138,'Physicochemical properties_othe'!$D$4:$N$281,5,FALSE)),"")</f>
        <v>1.91</v>
      </c>
      <c r="L138" t="str">
        <f>IF(IFERROR(VLOOKUP(A138,'Physicochemical properties_othe'!$D$4:$N$281,6,FALSE),"")=0,"",IFERROR(VLOOKUP(A138,'Physicochemical properties_othe'!$D$4:$N$281,6,FALSE),""))</f>
        <v>100 (20°C)</v>
      </c>
      <c r="M138" t="str">
        <f>IF(IFERROR(VLOOKUP(A138,'Physicochemical properties_othe'!$D$4:$N$281,10,FALSE),"")=0,"",IFERROR(VLOOKUP(A138,'Physicochemical properties_othe'!$D$4:$N$281,10,FALSE),""))</f>
        <v/>
      </c>
      <c r="P138" t="str">
        <f>IFERROR(IF(VLOOKUP(A138,'Physicochemical properties_othe'!$D$4:$N$281,11,FALSE)=0,"",VLOOKUP(A138,'Physicochemical properties_othe'!$D$4:$N$281,11,FALSE)),"")</f>
        <v>https://pubchem.ncbi.nlm.nih.gov/compound/3225</v>
      </c>
      <c r="T138" t="str">
        <f>IFERROR(IF(VLOOKUP(A138,'Rate constant_O3_UV254_others'!$B$2:$M$282,7,FALSE)=0,"",VLOOKUP(A138,'Rate constant_O3_UV254_others'!$B$2:$M$282,7,FALSE)),"")</f>
        <v/>
      </c>
      <c r="V138" t="str">
        <f>IFERROR(IF(VLOOKUP(A138,'Rate constant_O3_UV254_others'!$B$2:$M$282,9,FALSE)=0,"",VLOOKUP(A138,'Rate constant_O3_UV254_others'!$B$2:$M$282,9,FALSE)),"")</f>
        <v/>
      </c>
      <c r="W138" t="str">
        <f>IFERROR(IF(VLOOKUP(A138,'Rate constant_O3_UV254_others'!$B$2:$M$282,10,FALSE)=0,"",VLOOKUP(A138,'Rate constant_O3_UV254_others'!$B$2:$M$282,10,FALSE)),"")</f>
        <v/>
      </c>
      <c r="X138" t="str">
        <f>IFERROR(IF(VLOOKUP(A138,'Rate constant_O3_UV254_others'!$B$2:$M$282,11,FALSE)=0,"",VLOOKUP(A138,'Rate constant_O3_UV254_others'!$B$2:$M$282,11,FALSE)),"")</f>
        <v/>
      </c>
      <c r="Y138" t="str">
        <f>IFERROR(IF(VLOOKUP(A138,'Rate constant_O3_UV254_others'!$B$2:$M$282,12,FALSE)=0,"",VLOOKUP(A138,'Rate constant_O3_UV254_others'!$B$2:$M$282,12,FALSE)),"")</f>
        <v/>
      </c>
      <c r="Z138">
        <f>IFERROR(IF(VLOOKUP(A138,'Rate constant_·OH_otherlit'!$B$2:$K$271,2,FALSE)=0,"",VLOOKUP(A138,'Rate constant_·OH_otherlit'!$B$2:$K$271,2,FALSE)),"")</f>
        <v>1500000000</v>
      </c>
      <c r="AA138" t="str">
        <f>IFERROR(IF(VLOOKUP(A138,'Rate constant_·OH_otherlit'!$B$2:$K$271,3,FALSE)=0,"",VLOOKUP(A138,'Rate constant_·OH_otherlit'!$B$2:$K$271,3,FALSE)),"")</f>
        <v/>
      </c>
      <c r="AB138" t="str">
        <f>IFERROR(IF(VLOOKUP(A138,'Rate constant_·OH_otherlit'!$B$2:$K$271,10,FALSE)=0,"",VLOOKUP(A138,'Rate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38" t="str">
        <f>IFERROR(IF(VLOOKUP(A138,'Rate constant_O3_UV254_others'!$B$2:$AA$282,23,FALSE)=0,"",VLOOKUP(A138,'Rate constant_O3_UV254_others'!$B$2:$AA$282,23,FALSE)),"")</f>
        <v/>
      </c>
      <c r="AE138" t="str">
        <f>IFERROR(IF(VLOOKUP(A138,'Rate constant_O3_UV254_others'!$B$2:$AA$282,25,FALSE)=0,"",VLOOKUP(A138,'Rate constant_O3_UV254_others'!$B$2:$AA$282,25,FALSE)),"")</f>
        <v/>
      </c>
      <c r="AG138" t="str">
        <f>IFERROR(IF(VLOOKUP(A138,'Rate constant_O3_UV254_others'!$B$2:$AA$282,26,FALSE)=0,"",VLOOKUP(A138,'Rate constant_O3_UV254_others'!$B$2:$AA$282,26,FALSE)),"")</f>
        <v/>
      </c>
    </row>
    <row r="139" spans="1:33">
      <c r="A139" t="s">
        <v>383</v>
      </c>
      <c r="B139" t="s">
        <v>383</v>
      </c>
      <c r="C139">
        <v>138</v>
      </c>
      <c r="F139" t="s">
        <v>149</v>
      </c>
      <c r="G139" t="s">
        <v>384</v>
      </c>
      <c r="H139" t="str">
        <f>IFERROR(VLOOKUP(A139,'Physicochemical properties_othe'!$D$4:$N$281,3,FALSE),"")</f>
        <v>C3H5ClO</v>
      </c>
      <c r="I139" t="str">
        <f>IFERROR(VLOOKUP(A139,'Physicochemical properties_othe'!$D$4:$N$281,2,FALSE),"")</f>
        <v>106-89-8</v>
      </c>
      <c r="J139">
        <f>IFERROR(VLOOKUP(A139,'Physicochemical properties_othe'!$D$4:$N$281,4,FALSE),"")</f>
        <v>92.52</v>
      </c>
      <c r="K139">
        <f>IFERROR(IF(VLOOKUP(A139,'Physicochemical properties_othe'!$D$4:$N$281,5,FALSE)=0,"",VLOOKUP(A139,'Physicochemical properties_othe'!$D$4:$N$281,5,FALSE)),"")</f>
        <v>0.45</v>
      </c>
      <c r="L139" t="str">
        <f>IF(IFERROR(VLOOKUP(A139,'Physicochemical properties_othe'!$D$4:$N$281,6,FALSE),"")=0,"",IFERROR(VLOOKUP(A139,'Physicochemical properties_othe'!$D$4:$N$281,6,FALSE),""))</f>
        <v>65.9</v>
      </c>
      <c r="M139" t="str">
        <f>IF(IFERROR(VLOOKUP(A139,'Physicochemical properties_othe'!$D$4:$N$281,10,FALSE),"")=0,"",IFERROR(VLOOKUP(A139,'Physicochemical properties_othe'!$D$4:$N$281,10,FALSE),""))</f>
        <v/>
      </c>
      <c r="P139" t="str">
        <f>IFERROR(IF(VLOOKUP(A139,'Physicochemical properties_othe'!$D$4:$N$281,11,FALSE)=0,"",VLOOKUP(A139,'Physicochemical properties_othe'!$D$4:$N$281,11,FALSE)),"")</f>
        <v>https://pubchem.ncbi.nlm.nih.gov/compound/7835</v>
      </c>
      <c r="T139" t="str">
        <f>IFERROR(IF(VLOOKUP(A139,'Rate constant_O3_UV254_others'!$B$2:$M$282,7,FALSE)=0,"",VLOOKUP(A139,'Rate constant_O3_UV254_others'!$B$2:$M$282,7,FALSE)),"")</f>
        <v/>
      </c>
      <c r="V139" t="str">
        <f>IFERROR(IF(VLOOKUP(A139,'Rate constant_O3_UV254_others'!$B$2:$M$282,9,FALSE)=0,"",VLOOKUP(A139,'Rate constant_O3_UV254_others'!$B$2:$M$282,9,FALSE)),"")</f>
        <v/>
      </c>
      <c r="W139" t="str">
        <f>IFERROR(IF(VLOOKUP(A139,'Rate constant_O3_UV254_others'!$B$2:$M$282,10,FALSE)=0,"",VLOOKUP(A139,'Rate constant_O3_UV254_others'!$B$2:$M$282,10,FALSE)),"")</f>
        <v/>
      </c>
      <c r="X139" t="str">
        <f>IFERROR(IF(VLOOKUP(A139,'Rate constant_O3_UV254_others'!$B$2:$M$282,11,FALSE)=0,"",VLOOKUP(A139,'Rate constant_O3_UV254_others'!$B$2:$M$282,11,FALSE)),"")</f>
        <v/>
      </c>
      <c r="Y139" t="str">
        <f>IFERROR(IF(VLOOKUP(A139,'Rate constant_O3_UV254_others'!$B$2:$M$282,12,FALSE)=0,"",VLOOKUP(A139,'Rate constant_O3_UV254_others'!$B$2:$M$282,12,FALSE)),"")</f>
        <v/>
      </c>
      <c r="Z139">
        <f>IFERROR(IF(VLOOKUP(A139,'Rate constant_·OH_otherlit'!$B$2:$K$271,2,FALSE)=0,"",VLOOKUP(A139,'Rate constant_·OH_otherlit'!$B$2:$K$271,2,FALSE)),"")</f>
        <v>290000000</v>
      </c>
      <c r="AA139" t="str">
        <f>IFERROR(IF(VLOOKUP(A139,'Rate constant_·OH_otherlit'!$B$2:$K$271,3,FALSE)=0,"",VLOOKUP(A139,'Rate constant_·OH_otherlit'!$B$2:$K$271,3,FALSE)),"")</f>
        <v/>
      </c>
      <c r="AB139" t="str">
        <f>IFERROR(IF(VLOOKUP(A139,'Rate constant_·OH_otherlit'!$B$2:$K$271,10,FALSE)=0,"",VLOOKUP(A139,'Rate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39" t="str">
        <f>IFERROR(IF(VLOOKUP(A139,'Rate constant_O3_UV254_others'!$B$2:$AA$282,23,FALSE)=0,"",VLOOKUP(A139,'Rate constant_O3_UV254_others'!$B$2:$AA$282,23,FALSE)),"")</f>
        <v/>
      </c>
      <c r="AE139" t="str">
        <f>IFERROR(IF(VLOOKUP(A139,'Rate constant_O3_UV254_others'!$B$2:$AA$282,25,FALSE)=0,"",VLOOKUP(A139,'Rate constant_O3_UV254_others'!$B$2:$AA$282,25,FALSE)),"")</f>
        <v/>
      </c>
      <c r="AG139" t="str">
        <f>IFERROR(IF(VLOOKUP(A139,'Rate constant_O3_UV254_others'!$B$2:$AA$282,26,FALSE)=0,"",VLOOKUP(A139,'Rate constant_O3_UV254_others'!$B$2:$AA$282,26,FALSE)),"")</f>
        <v/>
      </c>
    </row>
    <row r="140" spans="1:33">
      <c r="A140" t="s">
        <v>385</v>
      </c>
      <c r="B140" t="s">
        <v>385</v>
      </c>
      <c r="C140">
        <v>139</v>
      </c>
      <c r="F140" t="s">
        <v>149</v>
      </c>
      <c r="G140" t="s">
        <v>386</v>
      </c>
      <c r="H140" t="str">
        <f>IFERROR(VLOOKUP(A140,'Physicochemical properties_othe'!$D$4:$N$281,3,FALSE),"")</f>
        <v>C9H7Cl3O3</v>
      </c>
      <c r="I140" t="str">
        <f>IFERROR(VLOOKUP(A140,'Physicochemical properties_othe'!$D$4:$N$281,2,FALSE),"")</f>
        <v>93-72-1</v>
      </c>
      <c r="J140">
        <f>IFERROR(VLOOKUP(A140,'Physicochemical properties_othe'!$D$4:$N$281,4,FALSE),"")</f>
        <v>269.5</v>
      </c>
      <c r="K140">
        <f>IFERROR(IF(VLOOKUP(A140,'Physicochemical properties_othe'!$D$4:$N$281,5,FALSE)=0,"",VLOOKUP(A140,'Physicochemical properties_othe'!$D$4:$N$281,5,FALSE)),"")</f>
        <v>3.8</v>
      </c>
      <c r="L140" t="str">
        <f>IF(IFERROR(VLOOKUP(A140,'Physicochemical properties_othe'!$D$4:$N$281,6,FALSE),"")=0,"",IFERROR(VLOOKUP(A140,'Physicochemical properties_othe'!$D$4:$N$281,6,FALSE),""))</f>
        <v>0.071</v>
      </c>
      <c r="M140">
        <f>IF(IFERROR(VLOOKUP(A140,'Physicochemical properties_othe'!$D$4:$N$281,10,FALSE),"")=0,"",IFERROR(VLOOKUP(A140,'Physicochemical properties_othe'!$D$4:$N$281,10,FALSE),""))</f>
        <v>2.84</v>
      </c>
      <c r="P140" t="str">
        <f>IFERROR(IF(VLOOKUP(A140,'Physicochemical properties_othe'!$D$4:$N$281,11,FALSE)=0,"",VLOOKUP(A140,'Physicochemical properties_othe'!$D$4:$N$281,11,FALSE)),"")</f>
        <v>https://pubchem.ncbi.nlm.nih.gov/compound/7158</v>
      </c>
      <c r="T140" t="str">
        <f>IFERROR(IF(VLOOKUP(A140,'Rate constant_O3_UV254_others'!$B$2:$M$282,7,FALSE)=0,"",VLOOKUP(A140,'Rate constant_O3_UV254_others'!$B$2:$M$282,7,FALSE)),"")</f>
        <v/>
      </c>
      <c r="V140" t="str">
        <f>IFERROR(IF(VLOOKUP(A140,'Rate constant_O3_UV254_others'!$B$2:$M$282,9,FALSE)=0,"",VLOOKUP(A140,'Rate constant_O3_UV254_others'!$B$2:$M$282,9,FALSE)),"")</f>
        <v/>
      </c>
      <c r="W140" t="str">
        <f>IFERROR(IF(VLOOKUP(A140,'Rate constant_O3_UV254_others'!$B$2:$M$282,10,FALSE)=0,"",VLOOKUP(A140,'Rate constant_O3_UV254_others'!$B$2:$M$282,10,FALSE)),"")</f>
        <v/>
      </c>
      <c r="X140" t="str">
        <f>IFERROR(IF(VLOOKUP(A140,'Rate constant_O3_UV254_others'!$B$2:$M$282,11,FALSE)=0,"",VLOOKUP(A140,'Rate constant_O3_UV254_others'!$B$2:$M$282,11,FALSE)),"")</f>
        <v/>
      </c>
      <c r="Y140" t="str">
        <f>IFERROR(IF(VLOOKUP(A140,'Rate constant_O3_UV254_others'!$B$2:$M$282,12,FALSE)=0,"",VLOOKUP(A140,'Rate constant_O3_UV254_others'!$B$2:$M$282,12,FALSE)),"")</f>
        <v/>
      </c>
      <c r="Z140">
        <f>IFERROR(IF(VLOOKUP(A140,'Rate constant_·OH_otherlit'!$B$2:$K$271,2,FALSE)=0,"",VLOOKUP(A140,'Rate constant_·OH_otherlit'!$B$2:$K$271,2,FALSE)),"")</f>
        <v>4000000000</v>
      </c>
      <c r="AA140" t="str">
        <f>IFERROR(IF(VLOOKUP(A140,'Rate constant_·OH_otherlit'!$B$2:$K$271,3,FALSE)=0,"",VLOOKUP(A140,'Rate constant_·OH_otherlit'!$B$2:$K$271,3,FALSE)),"")</f>
        <v/>
      </c>
      <c r="AB140" t="str">
        <f>IFERROR(IF(VLOOKUP(A140,'Rate constant_·OH_otherlit'!$B$2:$K$271,10,FALSE)=0,"",VLOOKUP(A140,'Rate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40" t="str">
        <f>IFERROR(IF(VLOOKUP(A140,'Rate constant_O3_UV254_others'!$B$2:$AA$282,23,FALSE)=0,"",VLOOKUP(A140,'Rate constant_O3_UV254_others'!$B$2:$AA$282,23,FALSE)),"")</f>
        <v/>
      </c>
      <c r="AE140" t="str">
        <f>IFERROR(IF(VLOOKUP(A140,'Rate constant_O3_UV254_others'!$B$2:$AA$282,25,FALSE)=0,"",VLOOKUP(A140,'Rate constant_O3_UV254_others'!$B$2:$AA$282,25,FALSE)),"")</f>
        <v/>
      </c>
      <c r="AG140" t="str">
        <f>IFERROR(IF(VLOOKUP(A140,'Rate constant_O3_UV254_others'!$B$2:$AA$282,26,FALSE)=0,"",VLOOKUP(A140,'Rate constant_O3_UV254_others'!$B$2:$AA$282,26,FALSE)),"")</f>
        <v/>
      </c>
    </row>
    <row r="141" spans="1:33">
      <c r="A141" t="s">
        <v>387</v>
      </c>
      <c r="B141" t="s">
        <v>387</v>
      </c>
      <c r="C141">
        <v>140</v>
      </c>
      <c r="F141" t="s">
        <v>149</v>
      </c>
      <c r="G141" t="s">
        <v>388</v>
      </c>
      <c r="H141" t="str">
        <f>IFERROR(VLOOKUP(A141,'Physicochemical properties_othe'!$D$4:$N$281,3,FALSE),"")</f>
        <v>C3H8NO5P</v>
      </c>
      <c r="I141" t="str">
        <f>IFERROR(VLOOKUP(A141,'Physicochemical properties_othe'!$D$4:$N$281,2,FALSE),"")</f>
        <v>1071-83-6</v>
      </c>
      <c r="J141">
        <f>IFERROR(VLOOKUP(A141,'Physicochemical properties_othe'!$D$4:$N$281,4,FALSE),"")</f>
        <v>169.07</v>
      </c>
      <c r="K141">
        <f>IFERROR(IF(VLOOKUP(A141,'Physicochemical properties_othe'!$D$4:$N$281,5,FALSE)=0,"",VLOOKUP(A141,'Physicochemical properties_othe'!$D$4:$N$281,5,FALSE)),"")</f>
        <v>-3.4</v>
      </c>
      <c r="L141" t="str">
        <f>IF(IFERROR(VLOOKUP(A141,'Physicochemical properties_othe'!$D$4:$N$281,6,FALSE),"")=0,"",IFERROR(VLOOKUP(A141,'Physicochemical properties_othe'!$D$4:$N$281,6,FALSE),""))</f>
        <v>10</v>
      </c>
      <c r="M141" t="str">
        <f>IF(IFERROR(VLOOKUP(A141,'Physicochemical properties_othe'!$D$4:$N$281,10,FALSE),"")=0,"",IFERROR(VLOOKUP(A141,'Physicochemical properties_othe'!$D$4:$N$281,10,FALSE),""))</f>
        <v/>
      </c>
      <c r="P141" t="str">
        <f>IFERROR(IF(VLOOKUP(A141,'Physicochemical properties_othe'!$D$4:$N$281,11,FALSE)=0,"",VLOOKUP(A141,'Physicochemical properties_othe'!$D$4:$N$281,11,FALSE)),"")</f>
        <v>https://pubchem.ncbi.nlm.nih.gov/compound/3496</v>
      </c>
      <c r="T141" t="str">
        <f>IFERROR(IF(VLOOKUP(A141,'Rate constant_O3_UV254_others'!$B$2:$M$282,7,FALSE)=0,"",VLOOKUP(A141,'Rate constant_O3_UV254_others'!$B$2:$M$282,7,FALSE)),"")</f>
        <v>(0.027-8.2)E+03</v>
      </c>
      <c r="V141" t="str">
        <f>IFERROR(IF(VLOOKUP(A141,'Rate constant_O3_UV254_others'!$B$2:$M$282,9,FALSE)=0,"",VLOOKUP(A141,'Rate constant_O3_UV254_others'!$B$2:$M$282,9,FALSE)),"")</f>
        <v/>
      </c>
      <c r="W141" t="str">
        <f>IFERROR(IF(VLOOKUP(A141,'Rate constant_O3_UV254_others'!$B$2:$M$282,10,FALSE)=0,"",VLOOKUP(A141,'Rate constant_O3_UV254_others'!$B$2:$M$282,10,FALSE)),"")</f>
        <v/>
      </c>
      <c r="X141" t="str">
        <f>IFERROR(IF(VLOOKUP(A141,'Rate constant_O3_UV254_others'!$B$2:$M$282,11,FALSE)=0,"",VLOOKUP(A141,'Rate constant_O3_UV254_others'!$B$2:$M$282,11,FALSE)),"")</f>
        <v/>
      </c>
      <c r="Y141" t="str">
        <f>IFERROR(IF(VLOOKUP(A141,'Rate constant_O3_UV254_others'!$B$2:$M$282,12,FALSE)=0,"",VLOOKUP(A141,'Rate constant_O3_UV254_others'!$B$2:$M$282,12,FALSE)),"")</f>
        <v/>
      </c>
      <c r="Z141">
        <f>IFERROR(IF(VLOOKUP(A141,'Rate constant_·OH_otherlit'!$B$2:$K$271,2,FALSE)=0,"",VLOOKUP(A141,'Rate constant_·OH_otherlit'!$B$2:$K$271,2,FALSE)),"")</f>
        <v>180000000</v>
      </c>
      <c r="AA141" t="str">
        <f>IFERROR(IF(VLOOKUP(A141,'Rate constant_·OH_otherlit'!$B$2:$K$271,3,FALSE)=0,"",VLOOKUP(A141,'Rate constant_·OH_otherlit'!$B$2:$K$271,3,FALSE)),"")</f>
        <v/>
      </c>
      <c r="AB141" t="str">
        <f>IFERROR(IF(VLOOKUP(A141,'Rate constant_·OH_otherlit'!$B$2:$K$271,10,FALSE)=0,"",VLOOKUP(A141,'Rate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41" t="str">
        <f>IFERROR(IF(VLOOKUP(A141,'Rate constant_O3_UV254_others'!$B$2:$AA$282,23,FALSE)=0,"",VLOOKUP(A141,'Rate constant_O3_UV254_others'!$B$2:$AA$282,23,FALSE)),"")</f>
        <v/>
      </c>
      <c r="AE141" t="str">
        <f>IFERROR(IF(VLOOKUP(A141,'Rate constant_O3_UV254_others'!$B$2:$AA$282,25,FALSE)=0,"",VLOOKUP(A141,'Rate constant_O3_UV254_others'!$B$2:$AA$282,25,FALSE)),"")</f>
        <v/>
      </c>
      <c r="AG141" t="str">
        <f>IFERROR(IF(VLOOKUP(A141,'Rate constant_O3_UV254_others'!$B$2:$AA$282,26,FALSE)=0,"",VLOOKUP(A141,'Rate constant_O3_UV254_others'!$B$2:$AA$282,26,FALSE)),"")</f>
        <v/>
      </c>
    </row>
    <row r="142" spans="1:33">
      <c r="A142" t="s">
        <v>389</v>
      </c>
      <c r="B142" t="s">
        <v>389</v>
      </c>
      <c r="C142">
        <v>141</v>
      </c>
      <c r="F142" t="s">
        <v>149</v>
      </c>
      <c r="G142" t="s">
        <v>390</v>
      </c>
      <c r="H142" t="str">
        <f>IFERROR(VLOOKUP(A142,'Physicochemical properties_othe'!$D$4:$N$281,3,FALSE),"")</f>
        <v>C5Cl6</v>
      </c>
      <c r="I142" t="str">
        <f>IFERROR(VLOOKUP(A142,'Physicochemical properties_othe'!$D$4:$N$281,2,FALSE),"")</f>
        <v>77-47-4</v>
      </c>
      <c r="J142">
        <f>IFERROR(VLOOKUP(A142,'Physicochemical properties_othe'!$D$4:$N$281,4,FALSE),"")</f>
        <v>272.8</v>
      </c>
      <c r="K142">
        <f>IFERROR(IF(VLOOKUP(A142,'Physicochemical properties_othe'!$D$4:$N$281,5,FALSE)=0,"",VLOOKUP(A142,'Physicochemical properties_othe'!$D$4:$N$281,5,FALSE)),"")</f>
        <v>5.04</v>
      </c>
      <c r="L142" t="str">
        <f>IF(IFERROR(VLOOKUP(A142,'Physicochemical properties_othe'!$D$4:$N$281,6,FALSE),"")=0,"",IFERROR(VLOOKUP(A142,'Physicochemical properties_othe'!$D$4:$N$281,6,FALSE),""))</f>
        <v>1.8 mg/L</v>
      </c>
      <c r="M142" t="str">
        <f>IF(IFERROR(VLOOKUP(A142,'Physicochemical properties_othe'!$D$4:$N$281,10,FALSE),"")=0,"",IFERROR(VLOOKUP(A142,'Physicochemical properties_othe'!$D$4:$N$281,10,FALSE),""))</f>
        <v/>
      </c>
      <c r="P142" t="str">
        <f>IFERROR(IF(VLOOKUP(A142,'Physicochemical properties_othe'!$D$4:$N$281,11,FALSE)=0,"",VLOOKUP(A142,'Physicochemical properties_othe'!$D$4:$N$281,11,FALSE)),"")</f>
        <v>https://pubchem.ncbi.nlm.nih.gov/compound/6478</v>
      </c>
      <c r="T142">
        <f>IFERROR(IF(VLOOKUP(A142,'Rate constant_O3_UV254_others'!$B$2:$M$282,7,FALSE)=0,"",VLOOKUP(A142,'Rate constant_O3_UV254_others'!$B$2:$M$282,7,FALSE)),"")</f>
        <v>90</v>
      </c>
      <c r="V142" t="str">
        <f>IFERROR(IF(VLOOKUP(A142,'Rate constant_O3_UV254_others'!$B$2:$M$282,9,FALSE)=0,"",VLOOKUP(A142,'Rate constant_O3_UV254_others'!$B$2:$M$282,9,FALSE)),"")</f>
        <v/>
      </c>
      <c r="W142" t="str">
        <f>IFERROR(IF(VLOOKUP(A142,'Rate constant_O3_UV254_others'!$B$2:$M$282,10,FALSE)=0,"",VLOOKUP(A142,'Rate constant_O3_UV254_others'!$B$2:$M$282,10,FALSE)),"")</f>
        <v/>
      </c>
      <c r="X142" t="str">
        <f>IFERROR(IF(VLOOKUP(A142,'Rate constant_O3_UV254_others'!$B$2:$M$282,11,FALSE)=0,"",VLOOKUP(A142,'Rate constant_O3_UV254_others'!$B$2:$M$282,11,FALSE)),"")</f>
        <v/>
      </c>
      <c r="Y142" t="str">
        <f>IFERROR(IF(VLOOKUP(A142,'Rate constant_O3_UV254_others'!$B$2:$M$282,12,FALSE)=0,"",VLOOKUP(A142,'Rate constant_O3_UV254_others'!$B$2:$M$282,12,FALSE)),"")</f>
        <v/>
      </c>
      <c r="Z142">
        <f>IFERROR(IF(VLOOKUP(A142,'Rate constant_·OH_otherlit'!$B$2:$K$271,2,FALSE)=0,"",VLOOKUP(A142,'Rate constant_·OH_otherlit'!$B$2:$K$271,2,FALSE)),"")</f>
        <v>880000000</v>
      </c>
      <c r="AA142" t="str">
        <f>IFERROR(IF(VLOOKUP(A142,'Rate constant_·OH_otherlit'!$B$2:$K$271,3,FALSE)=0,"",VLOOKUP(A142,'Rate constant_·OH_otherlit'!$B$2:$K$271,3,FALSE)),"")</f>
        <v/>
      </c>
      <c r="AB142" t="str">
        <f>IFERROR(IF(VLOOKUP(A142,'Rate constant_·OH_otherlit'!$B$2:$K$271,10,FALSE)=0,"",VLOOKUP(A142,'Rate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42" t="str">
        <f>IFERROR(IF(VLOOKUP(A142,'Rate constant_O3_UV254_others'!$B$2:$AA$282,23,FALSE)=0,"",VLOOKUP(A142,'Rate constant_O3_UV254_others'!$B$2:$AA$282,23,FALSE)),"")</f>
        <v/>
      </c>
      <c r="AE142" t="str">
        <f>IFERROR(IF(VLOOKUP(A142,'Rate constant_O3_UV254_others'!$B$2:$AA$282,25,FALSE)=0,"",VLOOKUP(A142,'Rate constant_O3_UV254_others'!$B$2:$AA$282,25,FALSE)),"")</f>
        <v/>
      </c>
      <c r="AG142" t="str">
        <f>IFERROR(IF(VLOOKUP(A142,'Rate constant_O3_UV254_others'!$B$2:$AA$282,26,FALSE)=0,"",VLOOKUP(A142,'Rate constant_O3_UV254_others'!$B$2:$AA$282,26,FALSE)),"")</f>
        <v/>
      </c>
    </row>
    <row r="143" spans="1:33">
      <c r="A143" t="s">
        <v>391</v>
      </c>
      <c r="B143" t="s">
        <v>391</v>
      </c>
      <c r="C143">
        <v>142</v>
      </c>
      <c r="F143" t="s">
        <v>149</v>
      </c>
      <c r="G143" t="s">
        <v>392</v>
      </c>
      <c r="H143" t="str">
        <f>IFERROR(VLOOKUP(A143,'Physicochemical properties_othe'!$D$4:$N$281,3,FALSE),"")</f>
        <v>C6H6Cl6</v>
      </c>
      <c r="I143" t="str">
        <f>IFERROR(VLOOKUP(A143,'Physicochemical properties_othe'!$D$4:$N$281,2,FALSE),"")</f>
        <v>58-89-9</v>
      </c>
      <c r="J143">
        <f>IFERROR(VLOOKUP(A143,'Physicochemical properties_othe'!$D$4:$N$281,4,FALSE),"")</f>
        <v>290.8</v>
      </c>
      <c r="K143">
        <f>IFERROR(IF(VLOOKUP(A143,'Physicochemical properties_othe'!$D$4:$N$281,5,FALSE)=0,"",VLOOKUP(A143,'Physicochemical properties_othe'!$D$4:$N$281,5,FALSE)),"")</f>
        <v>3.72</v>
      </c>
      <c r="L143" t="str">
        <f>IF(IFERROR(VLOOKUP(A143,'Physicochemical properties_othe'!$D$4:$N$281,6,FALSE),"")=0,"",IFERROR(VLOOKUP(A143,'Physicochemical properties_othe'!$D$4:$N$281,6,FALSE),""))</f>
        <v>7.3 mg/L</v>
      </c>
      <c r="M143" t="str">
        <f>IF(IFERROR(VLOOKUP(A143,'Physicochemical properties_othe'!$D$4:$N$281,10,FALSE),"")=0,"",IFERROR(VLOOKUP(A143,'Physicochemical properties_othe'!$D$4:$N$281,10,FALSE),""))</f>
        <v/>
      </c>
      <c r="P143" t="str">
        <f>IFERROR(IF(VLOOKUP(A143,'Physicochemical properties_othe'!$D$4:$N$281,11,FALSE)=0,"",VLOOKUP(A143,'Physicochemical properties_othe'!$D$4:$N$281,11,FALSE)),"")</f>
        <v>https://pubchem.ncbi.nlm.nih.gov/compound/727</v>
      </c>
      <c r="T143" t="str">
        <f>IFERROR(IF(VLOOKUP(A143,'Rate constant_O3_UV254_others'!$B$2:$M$282,7,FALSE)=0,"",VLOOKUP(A143,'Rate constant_O3_UV254_others'!$B$2:$M$282,7,FALSE)),"")</f>
        <v>&lt;0.04</v>
      </c>
      <c r="V143" t="str">
        <f>IFERROR(IF(VLOOKUP(A143,'Rate constant_O3_UV254_others'!$B$2:$M$282,9,FALSE)=0,"",VLOOKUP(A143,'Rate constant_O3_UV254_others'!$B$2:$M$282,9,FALSE)),"")</f>
        <v/>
      </c>
      <c r="W143" t="str">
        <f>IFERROR(IF(VLOOKUP(A143,'Rate constant_O3_UV254_others'!$B$2:$M$282,10,FALSE)=0,"",VLOOKUP(A143,'Rate constant_O3_UV254_others'!$B$2:$M$282,10,FALSE)),"")</f>
        <v/>
      </c>
      <c r="X143" t="str">
        <f>IFERROR(IF(VLOOKUP(A143,'Rate constant_O3_UV254_others'!$B$2:$M$282,11,FALSE)=0,"",VLOOKUP(A143,'Rate constant_O3_UV254_others'!$B$2:$M$282,11,FALSE)),"")</f>
        <v/>
      </c>
      <c r="Y143" t="str">
        <f>IFERROR(IF(VLOOKUP(A143,'Rate constant_O3_UV254_others'!$B$2:$M$282,12,FALSE)=0,"",VLOOKUP(A143,'Rate constant_O3_UV254_others'!$B$2:$M$282,12,FALSE)),"")</f>
        <v/>
      </c>
      <c r="Z143">
        <f>IFERROR(IF(VLOOKUP(A143,'Rate constant_·OH_otherlit'!$B$2:$K$271,2,FALSE)=0,"",VLOOKUP(A143,'Rate constant_·OH_otherlit'!$B$2:$K$271,2,FALSE)),"")</f>
        <v>580000000</v>
      </c>
      <c r="AA143" t="str">
        <f>IFERROR(IF(VLOOKUP(A143,'Rate constant_·OH_otherlit'!$B$2:$K$271,3,FALSE)=0,"",VLOOKUP(A143,'Rate constant_·OH_otherlit'!$B$2:$K$271,3,FALSE)),"")</f>
        <v/>
      </c>
      <c r="AB143" t="str">
        <f>IFERROR(IF(VLOOKUP(A143,'Rate constant_·OH_otherlit'!$B$2:$K$271,10,FALSE)=0,"",VLOOKUP(A143,'Rate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43" t="str">
        <f>IFERROR(IF(VLOOKUP(A143,'Rate constant_O3_UV254_others'!$B$2:$AA$282,23,FALSE)=0,"",VLOOKUP(A143,'Rate constant_O3_UV254_others'!$B$2:$AA$282,23,FALSE)),"")</f>
        <v/>
      </c>
      <c r="AE143" t="str">
        <f>IFERROR(IF(VLOOKUP(A143,'Rate constant_O3_UV254_others'!$B$2:$AA$282,25,FALSE)=0,"",VLOOKUP(A143,'Rate constant_O3_UV254_others'!$B$2:$AA$282,25,FALSE)),"")</f>
        <v/>
      </c>
      <c r="AG143" t="str">
        <f>IFERROR(IF(VLOOKUP(A143,'Rate constant_O3_UV254_others'!$B$2:$AA$282,26,FALSE)=0,"",VLOOKUP(A143,'Rate constant_O3_UV254_others'!$B$2:$AA$282,26,FALSE)),"")</f>
        <v/>
      </c>
    </row>
    <row r="144" spans="1:33">
      <c r="A144" t="s">
        <v>393</v>
      </c>
      <c r="B144" t="s">
        <v>393</v>
      </c>
      <c r="C144">
        <v>143</v>
      </c>
      <c r="F144" t="s">
        <v>149</v>
      </c>
      <c r="G144" t="s">
        <v>394</v>
      </c>
      <c r="H144" t="str">
        <f>IFERROR(VLOOKUP(A144,'Physicochemical properties_othe'!$D$4:$N$281,3,FALSE),"")</f>
        <v>C7H13N3O3S</v>
      </c>
      <c r="I144" t="str">
        <f>IFERROR(VLOOKUP(A144,'Physicochemical properties_othe'!$D$4:$N$281,2,FALSE),"")</f>
        <v>23135-22-0</v>
      </c>
      <c r="J144">
        <f>IFERROR(VLOOKUP(A144,'Physicochemical properties_othe'!$D$4:$N$281,4,FALSE),"")</f>
        <v>219.26</v>
      </c>
      <c r="K144">
        <f>IFERROR(IF(VLOOKUP(A144,'Physicochemical properties_othe'!$D$4:$N$281,5,FALSE)=0,"",VLOOKUP(A144,'Physicochemical properties_othe'!$D$4:$N$281,5,FALSE)),"")</f>
        <v>-0.47</v>
      </c>
      <c r="L144" t="str">
        <f>IF(IFERROR(VLOOKUP(A144,'Physicochemical properties_othe'!$D$4:$N$281,6,FALSE),"")=0,"",IFERROR(VLOOKUP(A144,'Physicochemical properties_othe'!$D$4:$N$281,6,FALSE),""))</f>
        <v>280</v>
      </c>
      <c r="M144" t="str">
        <f>IF(IFERROR(VLOOKUP(A144,'Physicochemical properties_othe'!$D$4:$N$281,10,FALSE),"")=0,"",IFERROR(VLOOKUP(A144,'Physicochemical properties_othe'!$D$4:$N$281,10,FALSE),""))</f>
        <v/>
      </c>
      <c r="P144" t="str">
        <f>IFERROR(IF(VLOOKUP(A144,'Physicochemical properties_othe'!$D$4:$N$281,11,FALSE)=0,"",VLOOKUP(A144,'Physicochemical properties_othe'!$D$4:$N$281,11,FALSE)),"")</f>
        <v>https://pubchem.ncbi.nlm.nih.gov/compound/9595287</v>
      </c>
      <c r="T144" t="str">
        <f>IFERROR(IF(VLOOKUP(A144,'Rate constant_O3_UV254_others'!$B$2:$M$282,7,FALSE)=0,"",VLOOKUP(A144,'Rate constant_O3_UV254_others'!$B$2:$M$282,7,FALSE)),"")</f>
        <v>620±150</v>
      </c>
      <c r="V144" t="str">
        <f>IFERROR(IF(VLOOKUP(A144,'Rate constant_O3_UV254_others'!$B$2:$M$282,9,FALSE)=0,"",VLOOKUP(A144,'Rate constant_O3_UV254_others'!$B$2:$M$282,9,FALSE)),"")</f>
        <v/>
      </c>
      <c r="W144" t="str">
        <f>IFERROR(IF(VLOOKUP(A144,'Rate constant_O3_UV254_others'!$B$2:$M$282,10,FALSE)=0,"",VLOOKUP(A144,'Rate constant_O3_UV254_others'!$B$2:$M$282,10,FALSE)),"")</f>
        <v/>
      </c>
      <c r="X144" t="str">
        <f>IFERROR(IF(VLOOKUP(A144,'Rate constant_O3_UV254_others'!$B$2:$M$282,11,FALSE)=0,"",VLOOKUP(A144,'Rate constant_O3_UV254_others'!$B$2:$M$282,11,FALSE)),"")</f>
        <v/>
      </c>
      <c r="Y144" t="str">
        <f>IFERROR(IF(VLOOKUP(A144,'Rate constant_O3_UV254_others'!$B$2:$M$282,12,FALSE)=0,"",VLOOKUP(A144,'Rate constant_O3_UV254_others'!$B$2:$M$282,12,FALSE)),"")</f>
        <v/>
      </c>
      <c r="Z144">
        <f>IFERROR(IF(VLOOKUP(A144,'Rate constant_·OH_otherlit'!$B$2:$K$271,2,FALSE)=0,"",VLOOKUP(A144,'Rate constant_·OH_otherlit'!$B$2:$K$271,2,FALSE)),"")</f>
        <v>2000000000</v>
      </c>
      <c r="AA144" t="str">
        <f>IFERROR(IF(VLOOKUP(A144,'Rate constant_·OH_otherlit'!$B$2:$K$271,3,FALSE)=0,"",VLOOKUP(A144,'Rate constant_·OH_otherlit'!$B$2:$K$271,3,FALSE)),"")</f>
        <v/>
      </c>
      <c r="AB144" t="str">
        <f>IFERROR(IF(VLOOKUP(A144,'Rate constant_·OH_otherlit'!$B$2:$K$271,10,FALSE)=0,"",VLOOKUP(A144,'Rate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44">
        <f>IFERROR(IF(VLOOKUP(A144,'Rate constant_O3_UV254_others'!$B$2:$AA$282,23,FALSE)=0,"",VLOOKUP(A144,'Rate constant_O3_UV254_others'!$B$2:$AA$282,23,FALSE)),"")</f>
        <v>5320</v>
      </c>
      <c r="AE144" s="160">
        <v>0.55000000000000004</v>
      </c>
      <c r="AF144">
        <v>6</v>
      </c>
      <c r="AG144" t="str">
        <f>IFERROR(IF(VLOOKUP(A144,'Rate constant_O3_UV254_others'!$B$2:$AA$282,26,FALSE)=0,"",VLOOKUP(A144,'Rate constant_O3_UV254_others'!$B$2:$AA$282,26,FALSE)),"")</f>
        <v>Mazellier, P., Zamy, C., &amp; Sarakha, M. (2010). Phototransformation of oxamyl in aqueous solution. Environmental Chemistry Letters, 8(1), 19–24.</v>
      </c>
    </row>
    <row r="145" spans="1:33">
      <c r="A145" t="s">
        <v>395</v>
      </c>
      <c r="B145" t="s">
        <v>395</v>
      </c>
      <c r="C145">
        <v>144</v>
      </c>
      <c r="F145" t="s">
        <v>149</v>
      </c>
      <c r="G145" t="s">
        <v>396</v>
      </c>
      <c r="H145" t="str">
        <f>IFERROR(VLOOKUP(A145,'Physicochemical properties_othe'!$D$4:$N$281,3,FALSE),"")</f>
        <v>C6H3Cl3N2O2</v>
      </c>
      <c r="I145" t="str">
        <f>IFERROR(VLOOKUP(A145,'Physicochemical properties_othe'!$D$4:$N$281,2,FALSE),"")</f>
        <v>1918-02-1</v>
      </c>
      <c r="J145">
        <f>IFERROR(VLOOKUP(A145,'Physicochemical properties_othe'!$D$4:$N$281,4,FALSE),"")</f>
        <v>241.5</v>
      </c>
      <c r="K145">
        <f>IFERROR(IF(VLOOKUP(A145,'Physicochemical properties_othe'!$D$4:$N$281,5,FALSE)=0,"",VLOOKUP(A145,'Physicochemical properties_othe'!$D$4:$N$281,5,FALSE)),"")</f>
        <v>1.9</v>
      </c>
      <c r="L145" t="str">
        <f>IF(IFERROR(VLOOKUP(A145,'Physicochemical properties_othe'!$D$4:$N$281,6,FALSE),"")=0,"",IFERROR(VLOOKUP(A145,'Physicochemical properties_othe'!$D$4:$N$281,6,FALSE),""))</f>
        <v>0.43</v>
      </c>
      <c r="M145">
        <f>IF(IFERROR(VLOOKUP(A145,'Physicochemical properties_othe'!$D$4:$N$281,10,FALSE),"")=0,"",IFERROR(VLOOKUP(A145,'Physicochemical properties_othe'!$D$4:$N$281,10,FALSE),""))</f>
        <v>2.2999999999999998</v>
      </c>
      <c r="P145" t="str">
        <f>IFERROR(IF(VLOOKUP(A145,'Physicochemical properties_othe'!$D$4:$N$281,11,FALSE)=0,"",VLOOKUP(A145,'Physicochemical properties_othe'!$D$4:$N$281,11,FALSE)),"")</f>
        <v>https://pubchem.ncbi.nlm.nih.gov/compound/15965</v>
      </c>
      <c r="T145" t="str">
        <f>IFERROR(IF(VLOOKUP(A145,'Rate constant_O3_UV254_others'!$B$2:$M$282,7,FALSE)=0,"",VLOOKUP(A145,'Rate constant_O3_UV254_others'!$B$2:$M$282,7,FALSE)),"")</f>
        <v>4.1 (m-1)</v>
      </c>
      <c r="V145" t="str">
        <f>IFERROR(IF(VLOOKUP(A145,'Rate constant_O3_UV254_others'!$B$2:$M$282,9,FALSE)=0,"",VLOOKUP(A145,'Rate constant_O3_UV254_others'!$B$2:$M$282,9,FALSE)),"")</f>
        <v/>
      </c>
      <c r="W145" t="str">
        <f>IFERROR(IF(VLOOKUP(A145,'Rate constant_O3_UV254_others'!$B$2:$M$282,10,FALSE)=0,"",VLOOKUP(A145,'Rate constant_O3_UV254_others'!$B$2:$M$282,10,FALSE)),"")</f>
        <v/>
      </c>
      <c r="X145" t="str">
        <f>IFERROR(IF(VLOOKUP(A145,'Rate constant_O3_UV254_others'!$B$2:$M$282,11,FALSE)=0,"",VLOOKUP(A145,'Rate constant_O3_UV254_others'!$B$2:$M$282,11,FALSE)),"")</f>
        <v/>
      </c>
      <c r="Y145" t="str">
        <f>IFERROR(IF(VLOOKUP(A145,'Rate constant_O3_UV254_others'!$B$2:$M$282,12,FALSE)=0,"",VLOOKUP(A145,'Rate constant_O3_UV254_others'!$B$2:$M$282,12,FALSE)),"")</f>
        <v/>
      </c>
      <c r="Z145">
        <f>IFERROR(IF(VLOOKUP(A145,'Rate constant_·OH_otherlit'!$B$2:$K$271,2,FALSE)=0,"",VLOOKUP(A145,'Rate constant_·OH_otherlit'!$B$2:$K$271,2,FALSE)),"")</f>
        <v>3400000000</v>
      </c>
      <c r="AA145" t="str">
        <f>IFERROR(IF(VLOOKUP(A145,'Rate constant_·OH_otherlit'!$B$2:$K$271,3,FALSE)=0,"",VLOOKUP(A145,'Rate constant_·OH_otherlit'!$B$2:$K$271,3,FALSE)),"")</f>
        <v/>
      </c>
      <c r="AB145" t="str">
        <f>IFERROR(IF(VLOOKUP(A145,'Rate constant_·OH_otherlit'!$B$2:$K$271,10,FALSE)=0,"",VLOOKUP(A145,'Rate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45" t="str">
        <f>IFERROR(IF(VLOOKUP(A145,'Rate constant_O3_UV254_others'!$B$2:$AA$282,23,FALSE)=0,"",VLOOKUP(A145,'Rate constant_O3_UV254_others'!$B$2:$AA$282,23,FALSE)),"")</f>
        <v/>
      </c>
      <c r="AE145" t="str">
        <f>IFERROR(IF(VLOOKUP(A145,'Rate constant_O3_UV254_others'!$B$2:$AA$282,25,FALSE)=0,"",VLOOKUP(A145,'Rate constant_O3_UV254_others'!$B$2:$AA$282,25,FALSE)),"")</f>
        <v/>
      </c>
      <c r="AG145" t="str">
        <f>IFERROR(IF(VLOOKUP(A145,'Rate constant_O3_UV254_others'!$B$2:$AA$282,26,FALSE)=0,"",VLOOKUP(A145,'Rate constant_O3_UV254_others'!$B$2:$AA$282,26,FALSE)),"")</f>
        <v/>
      </c>
    </row>
    <row r="146" spans="1:33">
      <c r="A146" t="s">
        <v>397</v>
      </c>
      <c r="B146" t="s">
        <v>397</v>
      </c>
      <c r="C146">
        <v>145</v>
      </c>
      <c r="F146" t="s">
        <v>149</v>
      </c>
      <c r="G146" t="s">
        <v>398</v>
      </c>
      <c r="H146" t="str">
        <f>IFERROR(VLOOKUP(A146,'Physicochemical properties_othe'!$D$4:$N$281,3,FALSE),"")</f>
        <v>C10H10Cl2O3</v>
      </c>
      <c r="I146" t="str">
        <f>IFERROR(VLOOKUP(A146,'Physicochemical properties_othe'!$D$4:$N$281,2,FALSE),"")</f>
        <v>94-82-6</v>
      </c>
      <c r="J146">
        <f>IFERROR(VLOOKUP(A146,'Physicochemical properties_othe'!$D$4:$N$281,4,FALSE),"")</f>
        <v>249.09</v>
      </c>
      <c r="K146">
        <f>IFERROR(IF(VLOOKUP(A146,'Physicochemical properties_othe'!$D$4:$N$281,5,FALSE)=0,"",VLOOKUP(A146,'Physicochemical properties_othe'!$D$4:$N$281,5,FALSE)),"")</f>
        <v>3.53</v>
      </c>
      <c r="L146" t="str">
        <f>IF(IFERROR(VLOOKUP(A146,'Physicochemical properties_othe'!$D$4:$N$281,6,FALSE),"")=0,"",IFERROR(VLOOKUP(A146,'Physicochemical properties_othe'!$D$4:$N$281,6,FALSE),""))</f>
        <v>46 mg/L</v>
      </c>
      <c r="M146">
        <f>IF(IFERROR(VLOOKUP(A146,'Physicochemical properties_othe'!$D$4:$N$281,10,FALSE),"")=0,"",IFERROR(VLOOKUP(A146,'Physicochemical properties_othe'!$D$4:$N$281,10,FALSE),""))</f>
        <v>4.95</v>
      </c>
      <c r="P146" t="str">
        <f>IFERROR(IF(VLOOKUP(A146,'Physicochemical properties_othe'!$D$4:$N$281,11,FALSE)=0,"",VLOOKUP(A146,'Physicochemical properties_othe'!$D$4:$N$281,11,FALSE)),"")</f>
        <v>https://pubchem.ncbi.nlm.nih.gov/compound/1489</v>
      </c>
      <c r="T146" t="str">
        <f>IFERROR(IF(VLOOKUP(A146,'Rate constant_O3_UV254_others'!$B$2:$M$282,7,FALSE)=0,"",VLOOKUP(A146,'Rate constant_O3_UV254_others'!$B$2:$M$282,7,FALSE)),"")</f>
        <v/>
      </c>
      <c r="V146" t="str">
        <f>IFERROR(IF(VLOOKUP(A146,'Rate constant_O3_UV254_others'!$B$2:$M$282,9,FALSE)=0,"",VLOOKUP(A146,'Rate constant_O3_UV254_others'!$B$2:$M$282,9,FALSE)),"")</f>
        <v/>
      </c>
      <c r="W146" t="str">
        <f>IFERROR(IF(VLOOKUP(A146,'Rate constant_O3_UV254_others'!$B$2:$M$282,10,FALSE)=0,"",VLOOKUP(A146,'Rate constant_O3_UV254_others'!$B$2:$M$282,10,FALSE)),"")</f>
        <v/>
      </c>
      <c r="X146" t="str">
        <f>IFERROR(IF(VLOOKUP(A146,'Rate constant_O3_UV254_others'!$B$2:$M$282,11,FALSE)=0,"",VLOOKUP(A146,'Rate constant_O3_UV254_others'!$B$2:$M$282,11,FALSE)),"")</f>
        <v/>
      </c>
      <c r="Y146" t="str">
        <f>IFERROR(IF(VLOOKUP(A146,'Rate constant_O3_UV254_others'!$B$2:$M$282,12,FALSE)=0,"",VLOOKUP(A146,'Rate constant_O3_UV254_others'!$B$2:$M$282,12,FALSE)),"")</f>
        <v/>
      </c>
      <c r="Z146" t="str">
        <f>IFERROR(IF(VLOOKUP(A146,'Rate constant_·OH_otherlit'!$B$2:$K$271,2,FALSE)=0,"",VLOOKUP(A146,'Rate constant_·OH_otherlit'!$B$2:$K$271,2,FALSE)),"")</f>
        <v/>
      </c>
      <c r="AA146" t="str">
        <f>IFERROR(IF(VLOOKUP(A146,'Rate constant_·OH_otherlit'!$B$2:$K$271,3,FALSE)=0,"",VLOOKUP(A146,'Rate constant_·OH_otherlit'!$B$2:$K$271,3,FALSE)),"")</f>
        <v/>
      </c>
      <c r="AB146" t="str">
        <f>IFERROR(IF(VLOOKUP(A146,'Rate constant_·OH_otherlit'!$B$2:$K$271,10,FALSE)=0,"",VLOOKUP(A146,'Rate constant_·OH_otherlit'!$B$2:$K$271,10,FALSE)),"")</f>
        <v/>
      </c>
      <c r="AC146" t="str">
        <f>IFERROR(IF(VLOOKUP(A146,'Rate constant_O3_UV254_others'!$B$2:$AA$282,23,FALSE)=0,"",VLOOKUP(A146,'Rate constant_O3_UV254_others'!$B$2:$AA$282,23,FALSE)),"")</f>
        <v/>
      </c>
      <c r="AE146" t="str">
        <f>IFERROR(IF(VLOOKUP(A146,'Rate constant_O3_UV254_others'!$B$2:$AA$282,25,FALSE)=0,"",VLOOKUP(A146,'Rate constant_O3_UV254_others'!$B$2:$AA$282,25,FALSE)),"")</f>
        <v/>
      </c>
      <c r="AG146" t="str">
        <f>IFERROR(IF(VLOOKUP(A146,'Rate constant_O3_UV254_others'!$B$2:$AA$282,26,FALSE)=0,"",VLOOKUP(A146,'Rate constant_O3_UV254_others'!$B$2:$AA$282,26,FALSE)),"")</f>
        <v/>
      </c>
    </row>
    <row r="147" spans="1:33">
      <c r="A147" t="s">
        <v>399</v>
      </c>
      <c r="B147" t="s">
        <v>399</v>
      </c>
      <c r="C147">
        <v>146</v>
      </c>
      <c r="F147" t="s">
        <v>149</v>
      </c>
      <c r="G147" t="s">
        <v>400</v>
      </c>
      <c r="H147" t="str">
        <f>IFERROR(VLOOKUP(A147,'Physicochemical properties_othe'!$D$4:$N$281,3,FALSE),"")</f>
        <v>C10H12N2O3S</v>
      </c>
      <c r="I147" t="str">
        <f>IFERROR(VLOOKUP(A147,'Physicochemical properties_othe'!$D$4:$N$281,2,FALSE),"")</f>
        <v>25057-89-0</v>
      </c>
      <c r="J147">
        <f>IFERROR(VLOOKUP(A147,'Physicochemical properties_othe'!$D$4:$N$281,4,FALSE),"")</f>
        <v>240.28</v>
      </c>
      <c r="K147">
        <f>IFERROR(IF(VLOOKUP(A147,'Physicochemical properties_othe'!$D$4:$N$281,5,FALSE)=0,"",VLOOKUP(A147,'Physicochemical properties_othe'!$D$4:$N$281,5,FALSE)),"")</f>
        <v>2.34</v>
      </c>
      <c r="L147" t="str">
        <f>IF(IFERROR(VLOOKUP(A147,'Physicochemical properties_othe'!$D$4:$N$281,6,FALSE),"")=0,"",IFERROR(VLOOKUP(A147,'Physicochemical properties_othe'!$D$4:$N$281,6,FALSE),""))</f>
        <v>0.5 (20°C)</v>
      </c>
      <c r="M147">
        <f>IF(IFERROR(VLOOKUP(A147,'Physicochemical properties_othe'!$D$4:$N$281,10,FALSE),"")=0,"",IFERROR(VLOOKUP(A147,'Physicochemical properties_othe'!$D$4:$N$281,10,FALSE),""))</f>
        <v>3.3</v>
      </c>
      <c r="P147" t="str">
        <f>IFERROR(IF(VLOOKUP(A147,'Physicochemical properties_othe'!$D$4:$N$281,11,FALSE)=0,"",VLOOKUP(A147,'Physicochemical properties_othe'!$D$4:$N$281,11,FALSE)),"")</f>
        <v>https://pubchem.ncbi.nlm.nih.gov/compound/2328</v>
      </c>
      <c r="T147" t="str">
        <f>IFERROR(IF(VLOOKUP(A147,'Rate constant_O3_UV254_others'!$B$2:$M$282,7,FALSE)=0,"",VLOOKUP(A147,'Rate constant_O3_UV254_others'!$B$2:$M$282,7,FALSE)),"")</f>
        <v/>
      </c>
      <c r="V147" t="str">
        <f>IFERROR(IF(VLOOKUP(A147,'Rate constant_O3_UV254_others'!$B$2:$M$282,9,FALSE)=0,"",VLOOKUP(A147,'Rate constant_O3_UV254_others'!$B$2:$M$282,9,FALSE)),"")</f>
        <v/>
      </c>
      <c r="W147" t="str">
        <f>IFERROR(IF(VLOOKUP(A147,'Rate constant_O3_UV254_others'!$B$2:$M$282,10,FALSE)=0,"",VLOOKUP(A147,'Rate constant_O3_UV254_others'!$B$2:$M$282,10,FALSE)),"")</f>
        <v/>
      </c>
      <c r="X147" t="str">
        <f>IFERROR(IF(VLOOKUP(A147,'Rate constant_O3_UV254_others'!$B$2:$M$282,11,FALSE)=0,"",VLOOKUP(A147,'Rate constant_O3_UV254_others'!$B$2:$M$282,11,FALSE)),"")</f>
        <v/>
      </c>
      <c r="Y147" t="str">
        <f>IFERROR(IF(VLOOKUP(A147,'Rate constant_O3_UV254_others'!$B$2:$M$282,12,FALSE)=0,"",VLOOKUP(A147,'Rate constant_O3_UV254_others'!$B$2:$M$282,12,FALSE)),"")</f>
        <v/>
      </c>
      <c r="Z147" t="str">
        <f>IFERROR(IF(VLOOKUP(A147,'Rate constant_·OH_otherlit'!$B$2:$K$271,2,FALSE)=0,"",VLOOKUP(A147,'Rate constant_·OH_otherlit'!$B$2:$K$271,2,FALSE)),"")</f>
        <v/>
      </c>
      <c r="AA147" t="str">
        <f>IFERROR(IF(VLOOKUP(A147,'Rate constant_·OH_otherlit'!$B$2:$K$271,3,FALSE)=0,"",VLOOKUP(A147,'Rate constant_·OH_otherlit'!$B$2:$K$271,3,FALSE)),"")</f>
        <v/>
      </c>
      <c r="AB147" t="str">
        <f>IFERROR(IF(VLOOKUP(A147,'Rate constant_·OH_otherlit'!$B$2:$K$271,10,FALSE)=0,"",VLOOKUP(A147,'Rate constant_·OH_otherlit'!$B$2:$K$271,10,FALSE)),"")</f>
        <v/>
      </c>
      <c r="AC147" t="str">
        <f>IFERROR(IF(VLOOKUP(A147,'Rate constant_O3_UV254_others'!$B$2:$AA$282,23,FALSE)=0,"",VLOOKUP(A147,'Rate constant_O3_UV254_others'!$B$2:$AA$282,23,FALSE)),"")</f>
        <v/>
      </c>
      <c r="AE147" t="str">
        <f>IFERROR(IF(VLOOKUP(A147,'Rate constant_O3_UV254_others'!$B$2:$AA$282,25,FALSE)=0,"",VLOOKUP(A147,'Rate constant_O3_UV254_others'!$B$2:$AA$282,25,FALSE)),"")</f>
        <v/>
      </c>
      <c r="AG147" t="str">
        <f>IFERROR(IF(VLOOKUP(A147,'Rate constant_O3_UV254_others'!$B$2:$AA$282,26,FALSE)=0,"",VLOOKUP(A147,'Rate constant_O3_UV254_others'!$B$2:$AA$282,26,FALSE)),"")</f>
        <v/>
      </c>
    </row>
    <row r="148" spans="1:33">
      <c r="A148" t="s">
        <v>401</v>
      </c>
      <c r="B148" t="s">
        <v>401</v>
      </c>
      <c r="C148">
        <v>147</v>
      </c>
      <c r="F148" t="s">
        <v>149</v>
      </c>
      <c r="G148" t="s">
        <v>402</v>
      </c>
      <c r="H148" t="str">
        <f>IFERROR(VLOOKUP(A148,'Physicochemical properties_othe'!$D$4:$N$281,3,FALSE),"")</f>
        <v>C14H9Cl2NO5</v>
      </c>
      <c r="I148" t="str">
        <f>IFERROR(VLOOKUP(A148,'Physicochemical properties_othe'!$D$4:$N$281,2,FALSE),"")</f>
        <v>42576-02-3</v>
      </c>
      <c r="J148" t="str">
        <f>IFERROR(VLOOKUP(A148,'Physicochemical properties_othe'!$D$4:$N$281,4,FALSE),"")</f>
        <v>342.1 </v>
      </c>
      <c r="K148">
        <f>IFERROR(IF(VLOOKUP(A148,'Physicochemical properties_othe'!$D$4:$N$281,5,FALSE)=0,"",VLOOKUP(A148,'Physicochemical properties_othe'!$D$4:$N$281,5,FALSE)),"")</f>
        <v>4.4800000000000004</v>
      </c>
      <c r="L148" t="str">
        <f>IF(IFERROR(VLOOKUP(A148,'Physicochemical properties_othe'!$D$4:$N$281,6,FALSE),"")=0,"",IFERROR(VLOOKUP(A148,'Physicochemical properties_othe'!$D$4:$N$281,6,FALSE),""))</f>
        <v>0.398 mg/L</v>
      </c>
      <c r="M148" t="str">
        <f>IF(IFERROR(VLOOKUP(A148,'Physicochemical properties_othe'!$D$4:$N$281,10,FALSE),"")=0,"",IFERROR(VLOOKUP(A148,'Physicochemical properties_othe'!$D$4:$N$281,10,FALSE),""))</f>
        <v/>
      </c>
      <c r="P148" t="str">
        <f>IFERROR(IF(VLOOKUP(A148,'Physicochemical properties_othe'!$D$4:$N$281,11,FALSE)=0,"",VLOOKUP(A148,'Physicochemical properties_othe'!$D$4:$N$281,11,FALSE)),"")</f>
        <v>https://pubchem.ncbi.nlm.nih.gov/compound/39230</v>
      </c>
      <c r="T148" t="str">
        <f>IFERROR(IF(VLOOKUP(A148,'Rate constant_O3_UV254_others'!$B$2:$M$282,7,FALSE)=0,"",VLOOKUP(A148,'Rate constant_O3_UV254_others'!$B$2:$M$282,7,FALSE)),"")</f>
        <v/>
      </c>
      <c r="V148" t="str">
        <f>IFERROR(IF(VLOOKUP(A148,'Rate constant_O3_UV254_others'!$B$2:$M$282,9,FALSE)=0,"",VLOOKUP(A148,'Rate constant_O3_UV254_others'!$B$2:$M$282,9,FALSE)),"")</f>
        <v/>
      </c>
      <c r="W148" t="str">
        <f>IFERROR(IF(VLOOKUP(A148,'Rate constant_O3_UV254_others'!$B$2:$M$282,10,FALSE)=0,"",VLOOKUP(A148,'Rate constant_O3_UV254_others'!$B$2:$M$282,10,FALSE)),"")</f>
        <v/>
      </c>
      <c r="X148" t="str">
        <f>IFERROR(IF(VLOOKUP(A148,'Rate constant_O3_UV254_others'!$B$2:$M$282,11,FALSE)=0,"",VLOOKUP(A148,'Rate constant_O3_UV254_others'!$B$2:$M$282,11,FALSE)),"")</f>
        <v/>
      </c>
      <c r="Y148" t="str">
        <f>IFERROR(IF(VLOOKUP(A148,'Rate constant_O3_UV254_others'!$B$2:$M$282,12,FALSE)=0,"",VLOOKUP(A148,'Rate constant_O3_UV254_others'!$B$2:$M$282,12,FALSE)),"")</f>
        <v/>
      </c>
      <c r="Z148" t="str">
        <f>IFERROR(IF(VLOOKUP(A148,'Rate constant_·OH_otherlit'!$B$2:$K$271,2,FALSE)=0,"",VLOOKUP(A148,'Rate constant_·OH_otherlit'!$B$2:$K$271,2,FALSE)),"")</f>
        <v/>
      </c>
      <c r="AA148" t="str">
        <f>IFERROR(IF(VLOOKUP(A148,'Rate constant_·OH_otherlit'!$B$2:$K$271,3,FALSE)=0,"",VLOOKUP(A148,'Rate constant_·OH_otherlit'!$B$2:$K$271,3,FALSE)),"")</f>
        <v/>
      </c>
      <c r="AB148" t="str">
        <f>IFERROR(IF(VLOOKUP(A148,'Rate constant_·OH_otherlit'!$B$2:$K$271,10,FALSE)=0,"",VLOOKUP(A148,'Rate constant_·OH_otherlit'!$B$2:$K$271,10,FALSE)),"")</f>
        <v/>
      </c>
      <c r="AC148" t="str">
        <f>IFERROR(IF(VLOOKUP(A148,'Rate constant_O3_UV254_others'!$B$2:$AA$282,23,FALSE)=0,"",VLOOKUP(A148,'Rate constant_O3_UV254_others'!$B$2:$AA$282,23,FALSE)),"")</f>
        <v/>
      </c>
      <c r="AE148" t="str">
        <f>IFERROR(IF(VLOOKUP(A148,'Rate constant_O3_UV254_others'!$B$2:$AA$282,25,FALSE)=0,"",VLOOKUP(A148,'Rate constant_O3_UV254_others'!$B$2:$AA$282,25,FALSE)),"")</f>
        <v/>
      </c>
      <c r="AG148" t="str">
        <f>IFERROR(IF(VLOOKUP(A148,'Rate constant_O3_UV254_others'!$B$2:$AA$282,26,FALSE)=0,"",VLOOKUP(A148,'Rate constant_O3_UV254_others'!$B$2:$AA$282,26,FALSE)),"")</f>
        <v/>
      </c>
    </row>
    <row r="149" spans="1:33">
      <c r="A149" t="s">
        <v>403</v>
      </c>
      <c r="B149" t="s">
        <v>403</v>
      </c>
      <c r="C149">
        <v>148</v>
      </c>
      <c r="F149" t="s">
        <v>149</v>
      </c>
      <c r="G149" t="s">
        <v>404</v>
      </c>
      <c r="H149" t="str">
        <f>IFERROR(VLOOKUP(A149,'Physicochemical properties_othe'!$D$4:$N$281,3,FALSE),"")</f>
        <v>C10H6Cl8</v>
      </c>
      <c r="I149" t="str">
        <f>IFERROR(VLOOKUP(A149,'Physicochemical properties_othe'!$D$4:$N$281,2,FALSE),"")</f>
        <v>12789-03-6</v>
      </c>
      <c r="J149">
        <f>IFERROR(VLOOKUP(A149,'Physicochemical properties_othe'!$D$4:$N$281,4,FALSE),"")</f>
        <v>409.8</v>
      </c>
      <c r="K149">
        <f>IFERROR(IF(VLOOKUP(A149,'Physicochemical properties_othe'!$D$4:$N$281,5,FALSE)=0,"",VLOOKUP(A149,'Physicochemical properties_othe'!$D$4:$N$281,5,FALSE)),"")</f>
        <v>6.16</v>
      </c>
      <c r="L149" t="str">
        <f>IF(IFERROR(VLOOKUP(A149,'Physicochemical properties_othe'!$D$4:$N$281,6,FALSE),"")=0,"",IFERROR(VLOOKUP(A149,'Physicochemical properties_othe'!$D$4:$N$281,6,FALSE),""))</f>
        <v>0.056 mg/L </v>
      </c>
      <c r="M149" t="str">
        <f>IF(IFERROR(VLOOKUP(A149,'Physicochemical properties_othe'!$D$4:$N$281,10,FALSE),"")=0,"",IFERROR(VLOOKUP(A149,'Physicochemical properties_othe'!$D$4:$N$281,10,FALSE),""))</f>
        <v/>
      </c>
      <c r="P149" t="str">
        <f>IFERROR(IF(VLOOKUP(A149,'Physicochemical properties_othe'!$D$4:$N$281,11,FALSE)=0,"",VLOOKUP(A149,'Physicochemical properties_othe'!$D$4:$N$281,11,FALSE)),"")</f>
        <v>https://pubchem.ncbi.nlm.nih.gov/compound/5993</v>
      </c>
      <c r="T149" t="str">
        <f>IFERROR(IF(VLOOKUP(A149,'Rate constant_O3_UV254_others'!$B$2:$M$282,7,FALSE)=0,"",VLOOKUP(A149,'Rate constant_O3_UV254_others'!$B$2:$M$282,7,FALSE)),"")</f>
        <v/>
      </c>
      <c r="V149" t="str">
        <f>IFERROR(IF(VLOOKUP(A149,'Rate constant_O3_UV254_others'!$B$2:$M$282,9,FALSE)=0,"",VLOOKUP(A149,'Rate constant_O3_UV254_others'!$B$2:$M$282,9,FALSE)),"")</f>
        <v/>
      </c>
      <c r="W149" t="str">
        <f>IFERROR(IF(VLOOKUP(A149,'Rate constant_O3_UV254_others'!$B$2:$M$282,10,FALSE)=0,"",VLOOKUP(A149,'Rate constant_O3_UV254_others'!$B$2:$M$282,10,FALSE)),"")</f>
        <v/>
      </c>
      <c r="X149" t="str">
        <f>IFERROR(IF(VLOOKUP(A149,'Rate constant_O3_UV254_others'!$B$2:$M$282,11,FALSE)=0,"",VLOOKUP(A149,'Rate constant_O3_UV254_others'!$B$2:$M$282,11,FALSE)),"")</f>
        <v/>
      </c>
      <c r="Y149" t="str">
        <f>IFERROR(IF(VLOOKUP(A149,'Rate constant_O3_UV254_others'!$B$2:$M$282,12,FALSE)=0,"",VLOOKUP(A149,'Rate constant_O3_UV254_others'!$B$2:$M$282,12,FALSE)),"")</f>
        <v/>
      </c>
      <c r="Z149" t="str">
        <f>IFERROR(IF(VLOOKUP(A149,'Rate constant_·OH_otherlit'!$B$2:$K$271,2,FALSE)=0,"",VLOOKUP(A149,'Rate constant_·OH_otherlit'!$B$2:$K$271,2,FALSE)),"")</f>
        <v>0.6-17E9</v>
      </c>
      <c r="AA149" t="str">
        <f>IFERROR(IF(VLOOKUP(A149,'Rate constant_·OH_otherlit'!$B$2:$K$271,3,FALSE)=0,"",VLOOKUP(A149,'Rate constant_·OH_otherlit'!$B$2:$K$271,3,FALSE)),"")</f>
        <v/>
      </c>
      <c r="AB149" t="str">
        <f>IFERROR(IF(VLOOKUP(A149,'Rate constant_·OH_otherlit'!$B$2:$K$271,10,FALSE)=0,"",VLOOKUP(A149,'Rate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49" t="str">
        <f>IFERROR(IF(VLOOKUP(A149,'Rate constant_O3_UV254_others'!$B$2:$AA$282,23,FALSE)=0,"",VLOOKUP(A149,'Rate constant_O3_UV254_others'!$B$2:$AA$282,23,FALSE)),"")</f>
        <v/>
      </c>
      <c r="AE149" t="str">
        <f>IFERROR(IF(VLOOKUP(A149,'Rate constant_O3_UV254_others'!$B$2:$AA$282,25,FALSE)=0,"",VLOOKUP(A149,'Rate constant_O3_UV254_others'!$B$2:$AA$282,25,FALSE)),"")</f>
        <v/>
      </c>
      <c r="AG149" t="str">
        <f>IFERROR(IF(VLOOKUP(A149,'Rate constant_O3_UV254_others'!$B$2:$AA$282,26,FALSE)=0,"",VLOOKUP(A149,'Rate constant_O3_UV254_others'!$B$2:$AA$282,26,FALSE)),"")</f>
        <v/>
      </c>
    </row>
    <row r="150" spans="1:33">
      <c r="A150" t="s">
        <v>405</v>
      </c>
      <c r="B150" t="s">
        <v>405</v>
      </c>
      <c r="C150">
        <v>149</v>
      </c>
      <c r="F150" t="s">
        <v>149</v>
      </c>
      <c r="G150" t="s">
        <v>360</v>
      </c>
      <c r="H150" t="str">
        <f>IFERROR(VLOOKUP(A150,'Physicochemical properties_othe'!$D$4:$N$281,3,FALSE),"")</f>
        <v>C9H11Cl3NO3PS</v>
      </c>
      <c r="I150" t="str">
        <f>IFERROR(VLOOKUP(A150,'Physicochemical properties_othe'!$D$4:$N$281,2,FALSE),"")</f>
        <v>2921-88-2</v>
      </c>
      <c r="J150">
        <f>IFERROR(VLOOKUP(A150,'Physicochemical properties_othe'!$D$4:$N$281,4,FALSE),"")</f>
        <v>350.6</v>
      </c>
      <c r="K150">
        <f>IFERROR(IF(VLOOKUP(A150,'Physicochemical properties_othe'!$D$4:$N$281,5,FALSE)=0,"",VLOOKUP(A150,'Physicochemical properties_othe'!$D$4:$N$281,5,FALSE)),"")</f>
        <v>4.96</v>
      </c>
      <c r="L150" t="str">
        <f>IF(IFERROR(VLOOKUP(A150,'Physicochemical properties_othe'!$D$4:$N$281,6,FALSE),"")=0,"",IFERROR(VLOOKUP(A150,'Physicochemical properties_othe'!$D$4:$N$281,6,FALSE),""))</f>
        <v> 1.4 mg/L </v>
      </c>
      <c r="M150" t="str">
        <f>IF(IFERROR(VLOOKUP(A150,'Physicochemical properties_othe'!$D$4:$N$281,10,FALSE),"")=0,"",IFERROR(VLOOKUP(A150,'Physicochemical properties_othe'!$D$4:$N$281,10,FALSE),""))</f>
        <v/>
      </c>
      <c r="P150" t="str">
        <f>IFERROR(IF(VLOOKUP(A150,'Physicochemical properties_othe'!$D$4:$N$281,11,FALSE)=0,"",VLOOKUP(A150,'Physicochemical properties_othe'!$D$4:$N$281,11,FALSE)),"")</f>
        <v>https://pubchem.ncbi.nlm.nih.gov/compound/2730</v>
      </c>
      <c r="T150" t="str">
        <f>IFERROR(IF(VLOOKUP(A150,'Rate constant_O3_UV254_others'!$B$2:$M$282,7,FALSE)=0,"",VLOOKUP(A150,'Rate constant_O3_UV254_others'!$B$2:$M$282,7,FALSE)),"")</f>
        <v/>
      </c>
      <c r="V150" t="str">
        <f>IFERROR(IF(VLOOKUP(A150,'Rate constant_O3_UV254_others'!$B$2:$M$282,9,FALSE)=0,"",VLOOKUP(A150,'Rate constant_O3_UV254_others'!$B$2:$M$282,9,FALSE)),"")</f>
        <v/>
      </c>
      <c r="W150" t="str">
        <f>IFERROR(IF(VLOOKUP(A150,'Rate constant_O3_UV254_others'!$B$2:$M$282,10,FALSE)=0,"",VLOOKUP(A150,'Rate constant_O3_UV254_others'!$B$2:$M$282,10,FALSE)),"")</f>
        <v/>
      </c>
      <c r="X150" t="str">
        <f>IFERROR(IF(VLOOKUP(A150,'Rate constant_O3_UV254_others'!$B$2:$M$282,11,FALSE)=0,"",VLOOKUP(A150,'Rate constant_O3_UV254_others'!$B$2:$M$282,11,FALSE)),"")</f>
        <v/>
      </c>
      <c r="Y150" t="str">
        <f>IFERROR(IF(VLOOKUP(A150,'Rate constant_O3_UV254_others'!$B$2:$M$282,12,FALSE)=0,"",VLOOKUP(A150,'Rate constant_O3_UV254_others'!$B$2:$M$282,12,FALSE)),"")</f>
        <v/>
      </c>
      <c r="Z150" t="str">
        <f>IFERROR(IF(VLOOKUP(A150,'Rate constant_·OH_otherlit'!$B$2:$K$271,2,FALSE)=0,"",VLOOKUP(A150,'Rate constant_·OH_otherlit'!$B$2:$K$271,2,FALSE)),"")</f>
        <v/>
      </c>
      <c r="AA150" t="str">
        <f>IFERROR(IF(VLOOKUP(A150,'Rate constant_·OH_otherlit'!$B$2:$K$271,3,FALSE)=0,"",VLOOKUP(A150,'Rate constant_·OH_otherlit'!$B$2:$K$271,3,FALSE)),"")</f>
        <v/>
      </c>
      <c r="AB150" t="str">
        <f>IFERROR(IF(VLOOKUP(A150,'Rate constant_·OH_otherlit'!$B$2:$K$271,10,FALSE)=0,"",VLOOKUP(A150,'Rate constant_·OH_otherlit'!$B$2:$K$271,10,FALSE)),"")</f>
        <v/>
      </c>
      <c r="AC150" t="str">
        <f>IFERROR(IF(VLOOKUP(A150,'Rate constant_O3_UV254_others'!$B$2:$AA$282,23,FALSE)=0,"",VLOOKUP(A150,'Rate constant_O3_UV254_others'!$B$2:$AA$282,23,FALSE)),"")</f>
        <v/>
      </c>
      <c r="AE150" t="str">
        <f>IFERROR(IF(VLOOKUP(A150,'Rate constant_O3_UV254_others'!$B$2:$AA$282,25,FALSE)=0,"",VLOOKUP(A150,'Rate constant_O3_UV254_others'!$B$2:$AA$282,25,FALSE)),"")</f>
        <v/>
      </c>
      <c r="AG150" t="str">
        <f>IFERROR(IF(VLOOKUP(A150,'Rate constant_O3_UV254_others'!$B$2:$AA$282,26,FALSE)=0,"",VLOOKUP(A150,'Rate constant_O3_UV254_others'!$B$2:$AA$282,26,FALSE)),"")</f>
        <v/>
      </c>
    </row>
    <row r="151" spans="1:33">
      <c r="A151" t="s">
        <v>406</v>
      </c>
      <c r="B151" t="s">
        <v>406</v>
      </c>
      <c r="C151">
        <v>150</v>
      </c>
      <c r="F151" t="s">
        <v>149</v>
      </c>
      <c r="G151" t="s">
        <v>407</v>
      </c>
      <c r="H151" t="str">
        <f>IFERROR(VLOOKUP(A151,'Physicochemical properties_othe'!$D$4:$N$281,3,FALSE),"")</f>
        <v>C8Cl4N2</v>
      </c>
      <c r="I151" t="str">
        <f>IFERROR(VLOOKUP(A151,'Physicochemical properties_othe'!$D$4:$N$281,2,FALSE),"")</f>
        <v>1897-45-6</v>
      </c>
      <c r="J151">
        <f>IFERROR(VLOOKUP(A151,'Physicochemical properties_othe'!$D$4:$N$281,4,FALSE),"")</f>
        <v>265.89999999999998</v>
      </c>
      <c r="K151">
        <f>IFERROR(IF(VLOOKUP(A151,'Physicochemical properties_othe'!$D$4:$N$281,5,FALSE)=0,"",VLOOKUP(A151,'Physicochemical properties_othe'!$D$4:$N$281,5,FALSE)),"")</f>
        <v>3.05</v>
      </c>
      <c r="L151" t="str">
        <f>IF(IFERROR(VLOOKUP(A151,'Physicochemical properties_othe'!$D$4:$N$281,6,FALSE),"")=0,"",IFERROR(VLOOKUP(A151,'Physicochemical properties_othe'!$D$4:$N$281,6,FALSE),""))</f>
        <v> 0.81 mg/L</v>
      </c>
      <c r="M151" t="str">
        <f>IF(IFERROR(VLOOKUP(A151,'Physicochemical properties_othe'!$D$4:$N$281,10,FALSE),"")=0,"",IFERROR(VLOOKUP(A151,'Physicochemical properties_othe'!$D$4:$N$281,10,FALSE),""))</f>
        <v/>
      </c>
      <c r="P151" t="str">
        <f>IFERROR(IF(VLOOKUP(A151,'Physicochemical properties_othe'!$D$4:$N$281,11,FALSE)=0,"",VLOOKUP(A151,'Physicochemical properties_othe'!$D$4:$N$281,11,FALSE)),"")</f>
        <v>https://pubchem.ncbi.nlm.nih.gov/compound/15910</v>
      </c>
      <c r="T151" t="str">
        <f>IFERROR(IF(VLOOKUP(A151,'Rate constant_O3_UV254_others'!$B$2:$M$282,7,FALSE)=0,"",VLOOKUP(A151,'Rate constant_O3_UV254_others'!$B$2:$M$282,7,FALSE)),"")</f>
        <v/>
      </c>
      <c r="V151" t="str">
        <f>IFERROR(IF(VLOOKUP(A151,'Rate constant_O3_UV254_others'!$B$2:$M$282,9,FALSE)=0,"",VLOOKUP(A151,'Rate constant_O3_UV254_others'!$B$2:$M$282,9,FALSE)),"")</f>
        <v/>
      </c>
      <c r="W151" t="str">
        <f>IFERROR(IF(VLOOKUP(A151,'Rate constant_O3_UV254_others'!$B$2:$M$282,10,FALSE)=0,"",VLOOKUP(A151,'Rate constant_O3_UV254_others'!$B$2:$M$282,10,FALSE)),"")</f>
        <v/>
      </c>
      <c r="X151" t="str">
        <f>IFERROR(IF(VLOOKUP(A151,'Rate constant_O3_UV254_others'!$B$2:$M$282,11,FALSE)=0,"",VLOOKUP(A151,'Rate constant_O3_UV254_others'!$B$2:$M$282,11,FALSE)),"")</f>
        <v/>
      </c>
      <c r="Y151" t="str">
        <f>IFERROR(IF(VLOOKUP(A151,'Rate constant_O3_UV254_others'!$B$2:$M$282,12,FALSE)=0,"",VLOOKUP(A151,'Rate constant_O3_UV254_others'!$B$2:$M$282,12,FALSE)),"")</f>
        <v/>
      </c>
      <c r="Z151" t="str">
        <f>IFERROR(IF(VLOOKUP(A151,'Rate constant_·OH_otherlit'!$B$2:$K$271,2,FALSE)=0,"",VLOOKUP(A151,'Rate constant_·OH_otherlit'!$B$2:$K$271,2,FALSE)),"")</f>
        <v/>
      </c>
      <c r="AA151" t="str">
        <f>IFERROR(IF(VLOOKUP(A151,'Rate constant_·OH_otherlit'!$B$2:$K$271,3,FALSE)=0,"",VLOOKUP(A151,'Rate constant_·OH_otherlit'!$B$2:$K$271,3,FALSE)),"")</f>
        <v/>
      </c>
      <c r="AB151" t="str">
        <f>IFERROR(IF(VLOOKUP(A151,'Rate constant_·OH_otherlit'!$B$2:$K$271,10,FALSE)=0,"",VLOOKUP(A151,'Rate constant_·OH_otherlit'!$B$2:$K$271,10,FALSE)),"")</f>
        <v/>
      </c>
      <c r="AC151" t="str">
        <f>IFERROR(IF(VLOOKUP(A151,'Rate constant_O3_UV254_others'!$B$2:$AA$282,23,FALSE)=0,"",VLOOKUP(A151,'Rate constant_O3_UV254_others'!$B$2:$AA$282,23,FALSE)),"")</f>
        <v/>
      </c>
      <c r="AE151" t="str">
        <f>IFERROR(IF(VLOOKUP(A151,'Rate constant_O3_UV254_others'!$B$2:$AA$282,25,FALSE)=0,"",VLOOKUP(A151,'Rate constant_O3_UV254_others'!$B$2:$AA$282,25,FALSE)),"")</f>
        <v/>
      </c>
      <c r="AG151" t="str">
        <f>IFERROR(IF(VLOOKUP(A151,'Rate constant_O3_UV254_others'!$B$2:$AA$282,26,FALSE)=0,"",VLOOKUP(A151,'Rate constant_O3_UV254_others'!$B$2:$AA$282,26,FALSE)),"")</f>
        <v/>
      </c>
    </row>
    <row r="152" spans="1:33">
      <c r="A152" t="s">
        <v>408</v>
      </c>
      <c r="B152" t="s">
        <v>408</v>
      </c>
      <c r="C152">
        <v>151</v>
      </c>
      <c r="F152" t="s">
        <v>149</v>
      </c>
      <c r="G152" t="s">
        <v>409</v>
      </c>
      <c r="H152" t="str">
        <f>IFERROR(VLOOKUP(A152,'Physicochemical properties_othe'!$D$4:$N$281,3,FALSE),"")</f>
        <v>C9H13ClN6</v>
      </c>
      <c r="I152" t="str">
        <f>IFERROR(VLOOKUP(A152,'Physicochemical properties_othe'!$D$4:$N$281,2,FALSE),"")</f>
        <v>21725-46-2</v>
      </c>
      <c r="J152">
        <f>IFERROR(VLOOKUP(A152,'Physicochemical properties_othe'!$D$4:$N$281,4,FALSE),"")</f>
        <v>240.69</v>
      </c>
      <c r="K152">
        <f>IFERROR(IF(VLOOKUP(A152,'Physicochemical properties_othe'!$D$4:$N$281,5,FALSE)=0,"",VLOOKUP(A152,'Physicochemical properties_othe'!$D$4:$N$281,5,FALSE)),"")</f>
        <v>2.2200000000000002</v>
      </c>
      <c r="L152">
        <f>IF(IFERROR(VLOOKUP(A152,'Physicochemical properties_othe'!$D$4:$N$281,6,FALSE),"")=0,"",IFERROR(VLOOKUP(A152,'Physicochemical properties_othe'!$D$4:$N$281,6,FALSE),""))</f>
        <v>0.17</v>
      </c>
      <c r="M152">
        <f>IF(IFERROR(VLOOKUP(A152,'Physicochemical properties_othe'!$D$4:$N$281,10,FALSE),"")=0,"",IFERROR(VLOOKUP(A152,'Physicochemical properties_othe'!$D$4:$N$281,10,FALSE),""))</f>
        <v>0.87</v>
      </c>
      <c r="P152" t="str">
        <f>IFERROR(IF(VLOOKUP(A152,'Physicochemical properties_othe'!$D$4:$N$281,11,FALSE)=0,"",VLOOKUP(A152,'Physicochemical properties_othe'!$D$4:$N$281,11,FALSE)),"")</f>
        <v>https://pubchem.ncbi.nlm.nih.gov/compound/30773</v>
      </c>
      <c r="T152">
        <f>IFERROR(IF(VLOOKUP(A152,'Rate constant_O3_UV254_others'!$B$2:$M$282,7,FALSE)=0,"",VLOOKUP(A152,'Rate constant_O3_UV254_others'!$B$2:$M$282,7,FALSE)),"")</f>
        <v>61.8</v>
      </c>
      <c r="V152" t="str">
        <f>IFERROR(IF(VLOOKUP(A152,'Rate constant_O3_UV254_others'!$B$2:$M$282,9,FALSE)=0,"",VLOOKUP(A152,'Rate constant_O3_UV254_others'!$B$2:$M$282,9,FALSE)),"")</f>
        <v/>
      </c>
      <c r="W152" t="str">
        <f>IFERROR(IF(VLOOKUP(A152,'Rate constant_O3_UV254_others'!$B$2:$M$282,10,FALSE)=0,"",VLOOKUP(A152,'Rate constant_O3_UV254_others'!$B$2:$M$282,10,FALSE)),"")</f>
        <v/>
      </c>
      <c r="X152" t="str">
        <f>IFERROR(IF(VLOOKUP(A152,'Rate constant_O3_UV254_others'!$B$2:$M$282,11,FALSE)=0,"",VLOOKUP(A152,'Rate constant_O3_UV254_others'!$B$2:$M$282,11,FALSE)),"")</f>
        <v/>
      </c>
      <c r="Y152" t="str">
        <f>IFERROR(IF(VLOOKUP(A152,'Rate constant_O3_UV254_others'!$B$2:$M$282,12,FALSE)=0,"",VLOOKUP(A152,'Rate constant_O3_UV254_others'!$B$2:$M$282,12,FALSE)),"")</f>
        <v/>
      </c>
      <c r="Z152">
        <f>IFERROR(IF(VLOOKUP(A152,'Rate constant_·OH_otherlit'!$B$2:$K$271,2,FALSE)=0,"",VLOOKUP(A152,'Rate constant_·OH_otherlit'!$B$2:$K$271,2,FALSE)),"")</f>
        <v>1900000000</v>
      </c>
      <c r="AA152" t="str">
        <f>IFERROR(IF(VLOOKUP(A152,'Rate constant_·OH_otherlit'!$B$2:$K$271,3,FALSE)=0,"",VLOOKUP(A152,'Rate constant_·OH_otherlit'!$B$2:$K$271,3,FALSE)),"")</f>
        <v/>
      </c>
      <c r="AB152" t="str">
        <f>IFERROR(IF(VLOOKUP(A152,'Rate constant_·OH_otherlit'!$B$2:$K$271,10,FALSE)=0,"",VLOOKUP(A152,'Rate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52" t="str">
        <f>IFERROR(IF(VLOOKUP(A152,'Rate constant_O3_UV254_others'!$B$2:$AA$282,23,FALSE)=0,"",VLOOKUP(A152,'Rate constant_O3_UV254_others'!$B$2:$AA$282,23,FALSE)),"")</f>
        <v/>
      </c>
      <c r="AE152" t="str">
        <f>IFERROR(IF(VLOOKUP(A152,'Rate constant_O3_UV254_others'!$B$2:$AA$282,25,FALSE)=0,"",VLOOKUP(A152,'Rate constant_O3_UV254_others'!$B$2:$AA$282,25,FALSE)),"")</f>
        <v/>
      </c>
      <c r="AG152" t="str">
        <f>IFERROR(IF(VLOOKUP(A152,'Rate constant_O3_UV254_others'!$B$2:$AA$282,26,FALSE)=0,"",VLOOKUP(A152,'Rate constant_O3_UV254_others'!$B$2:$AA$282,26,FALSE)),"")</f>
        <v/>
      </c>
    </row>
    <row r="153" spans="1:33">
      <c r="A153" t="s">
        <v>410</v>
      </c>
      <c r="B153" t="s">
        <v>410</v>
      </c>
      <c r="C153">
        <v>152</v>
      </c>
      <c r="F153" t="s">
        <v>149</v>
      </c>
      <c r="G153" t="s">
        <v>411</v>
      </c>
      <c r="H153" t="str">
        <f>IFERROR(VLOOKUP(A153,'Physicochemical properties_othe'!$D$4:$N$281,3,FALSE),"")</f>
        <v>C22H19Cl2NO3</v>
      </c>
      <c r="I153" t="str">
        <f>IFERROR(VLOOKUP(A153,'Physicochemical properties_othe'!$D$4:$N$281,2,FALSE),"")</f>
        <v>52315-07-8</v>
      </c>
      <c r="J153" t="str">
        <f>IFERROR(VLOOKUP(A153,'Physicochemical properties_othe'!$D$4:$N$281,4,FALSE),"")</f>
        <v>416.3 </v>
      </c>
      <c r="K153">
        <f>IFERROR(IF(VLOOKUP(A153,'Physicochemical properties_othe'!$D$4:$N$281,5,FALSE)=0,"",VLOOKUP(A153,'Physicochemical properties_othe'!$D$4:$N$281,5,FALSE)),"")</f>
        <v>6.6</v>
      </c>
      <c r="L153" t="str">
        <f>IF(IFERROR(VLOOKUP(A153,'Physicochemical properties_othe'!$D$4:$N$281,6,FALSE),"")=0,"",IFERROR(VLOOKUP(A153,'Physicochemical properties_othe'!$D$4:$N$281,6,FALSE),""))</f>
        <v>4^10-3 mg/L</v>
      </c>
      <c r="M153" t="str">
        <f>IF(IFERROR(VLOOKUP(A153,'Physicochemical properties_othe'!$D$4:$N$281,10,FALSE),"")=0,"",IFERROR(VLOOKUP(A153,'Physicochemical properties_othe'!$D$4:$N$281,10,FALSE),""))</f>
        <v/>
      </c>
      <c r="P153" t="str">
        <f>IFERROR(IF(VLOOKUP(A153,'Physicochemical properties_othe'!$D$4:$N$281,11,FALSE)=0,"",VLOOKUP(A153,'Physicochemical properties_othe'!$D$4:$N$281,11,FALSE)),"")</f>
        <v>https://pubchem.ncbi.nlm.nih.gov/compound/2912</v>
      </c>
      <c r="T153" t="str">
        <f>IFERROR(IF(VLOOKUP(A153,'Rate constant_O3_UV254_others'!$B$2:$M$282,7,FALSE)=0,"",VLOOKUP(A153,'Rate constant_O3_UV254_others'!$B$2:$M$282,7,FALSE)),"")</f>
        <v/>
      </c>
      <c r="V153" t="str">
        <f>IFERROR(IF(VLOOKUP(A153,'Rate constant_O3_UV254_others'!$B$2:$M$282,9,FALSE)=0,"",VLOOKUP(A153,'Rate constant_O3_UV254_others'!$B$2:$M$282,9,FALSE)),"")</f>
        <v/>
      </c>
      <c r="W153" t="str">
        <f>IFERROR(IF(VLOOKUP(A153,'Rate constant_O3_UV254_others'!$B$2:$M$282,10,FALSE)=0,"",VLOOKUP(A153,'Rate constant_O3_UV254_others'!$B$2:$M$282,10,FALSE)),"")</f>
        <v/>
      </c>
      <c r="X153" t="str">
        <f>IFERROR(IF(VLOOKUP(A153,'Rate constant_O3_UV254_others'!$B$2:$M$282,11,FALSE)=0,"",VLOOKUP(A153,'Rate constant_O3_UV254_others'!$B$2:$M$282,11,FALSE)),"")</f>
        <v/>
      </c>
      <c r="Y153" t="str">
        <f>IFERROR(IF(VLOOKUP(A153,'Rate constant_O3_UV254_others'!$B$2:$M$282,12,FALSE)=0,"",VLOOKUP(A153,'Rate constant_O3_UV254_others'!$B$2:$M$282,12,FALSE)),"")</f>
        <v/>
      </c>
      <c r="Z153" t="str">
        <f>IFERROR(IF(VLOOKUP(A153,'Rate constant_·OH_otherlit'!$B$2:$K$271,2,FALSE)=0,"",VLOOKUP(A153,'Rate constant_·OH_otherlit'!$B$2:$K$271,2,FALSE)),"")</f>
        <v/>
      </c>
      <c r="AA153" t="str">
        <f>IFERROR(IF(VLOOKUP(A153,'Rate constant_·OH_otherlit'!$B$2:$K$271,3,FALSE)=0,"",VLOOKUP(A153,'Rate constant_·OH_otherlit'!$B$2:$K$271,3,FALSE)),"")</f>
        <v/>
      </c>
      <c r="AB153" t="str">
        <f>IFERROR(IF(VLOOKUP(A153,'Rate constant_·OH_otherlit'!$B$2:$K$271,10,FALSE)=0,"",VLOOKUP(A153,'Rate constant_·OH_otherlit'!$B$2:$K$271,10,FALSE)),"")</f>
        <v/>
      </c>
      <c r="AC153" t="str">
        <f>IFERROR(IF(VLOOKUP(A153,'Rate constant_O3_UV254_others'!$B$2:$AA$282,23,FALSE)=0,"",VLOOKUP(A153,'Rate constant_O3_UV254_others'!$B$2:$AA$282,23,FALSE)),"")</f>
        <v/>
      </c>
      <c r="AE153" t="str">
        <f>IFERROR(IF(VLOOKUP(A153,'Rate constant_O3_UV254_others'!$B$2:$AA$282,25,FALSE)=0,"",VLOOKUP(A153,'Rate constant_O3_UV254_others'!$B$2:$AA$282,25,FALSE)),"")</f>
        <v/>
      </c>
      <c r="AG153" t="str">
        <f>IFERROR(IF(VLOOKUP(A153,'Rate constant_O3_UV254_others'!$B$2:$AA$282,26,FALSE)=0,"",VLOOKUP(A153,'Rate constant_O3_UV254_others'!$B$2:$AA$282,26,FALSE)),"")</f>
        <v/>
      </c>
    </row>
    <row r="154" spans="1:33">
      <c r="A154" t="s">
        <v>412</v>
      </c>
      <c r="B154" t="s">
        <v>412</v>
      </c>
      <c r="C154">
        <v>153</v>
      </c>
      <c r="F154" t="s">
        <v>149</v>
      </c>
      <c r="G154" t="s">
        <v>413</v>
      </c>
      <c r="H154" t="str">
        <f>IFERROR(VLOOKUP(A154,'Physicochemical properties_othe'!$D$4:$N$281,3,FALSE),"")</f>
        <v>C9H8Cl2O3</v>
      </c>
      <c r="I154" t="str">
        <f>IFERROR(VLOOKUP(A154,'Physicochemical properties_othe'!$D$4:$N$281,2,FALSE),"")</f>
        <v>120-36-5</v>
      </c>
      <c r="J154">
        <f>IFERROR(VLOOKUP(A154,'Physicochemical properties_othe'!$D$4:$N$281,4,FALSE),"")</f>
        <v>235.06</v>
      </c>
      <c r="K154">
        <f>IFERROR(IF(VLOOKUP(A154,'Physicochemical properties_othe'!$D$4:$N$281,5,FALSE)=0,"",VLOOKUP(A154,'Physicochemical properties_othe'!$D$4:$N$281,5,FALSE)),"")</f>
        <v>3.43</v>
      </c>
      <c r="L154" t="str">
        <f>IF(IFERROR(VLOOKUP(A154,'Physicochemical properties_othe'!$D$4:$N$281,6,FALSE),"")=0,"",IFERROR(VLOOKUP(A154,'Physicochemical properties_othe'!$D$4:$N$281,6,FALSE),""))</f>
        <v>0.35 (20°C)</v>
      </c>
      <c r="M154">
        <f>IF(IFERROR(VLOOKUP(A154,'Physicochemical properties_othe'!$D$4:$N$281,10,FALSE),"")=0,"",IFERROR(VLOOKUP(A154,'Physicochemical properties_othe'!$D$4:$N$281,10,FALSE),""))</f>
        <v>3.1</v>
      </c>
      <c r="P154" t="str">
        <f>IFERROR(IF(VLOOKUP(A154,'Physicochemical properties_othe'!$D$4:$N$281,11,FALSE)=0,"",VLOOKUP(A154,'Physicochemical properties_othe'!$D$4:$N$281,11,FALSE)),"")</f>
        <v>https://pubchem.ncbi.nlm.nih.gov/compound/8427</v>
      </c>
      <c r="T154">
        <f>IFERROR(IF(VLOOKUP(A154,'Rate constant_O3_UV254_others'!$B$2:$M$282,7,FALSE)=0,"",VLOOKUP(A154,'Rate constant_O3_UV254_others'!$B$2:$M$282,7,FALSE)),"")</f>
        <v>260</v>
      </c>
      <c r="V154" t="str">
        <f>IFERROR(IF(VLOOKUP(A154,'Rate constant_O3_UV254_others'!$B$2:$M$282,9,FALSE)=0,"",VLOOKUP(A154,'Rate constant_O3_UV254_others'!$B$2:$M$282,9,FALSE)),"")</f>
        <v/>
      </c>
      <c r="W154" t="str">
        <f>IFERROR(IF(VLOOKUP(A154,'Rate constant_O3_UV254_others'!$B$2:$M$282,10,FALSE)=0,"",VLOOKUP(A154,'Rate constant_O3_UV254_others'!$B$2:$M$282,10,FALSE)),"")</f>
        <v/>
      </c>
      <c r="X154" t="str">
        <f>IFERROR(IF(VLOOKUP(A154,'Rate constant_O3_UV254_others'!$B$2:$M$282,11,FALSE)=0,"",VLOOKUP(A154,'Rate constant_O3_UV254_others'!$B$2:$M$282,11,FALSE)),"")</f>
        <v/>
      </c>
      <c r="Y154" t="str">
        <f>IFERROR(IF(VLOOKUP(A154,'Rate constant_O3_UV254_others'!$B$2:$M$282,12,FALSE)=0,"",VLOOKUP(A154,'Rate constant_O3_UV254_others'!$B$2:$M$282,12,FALSE)),"")</f>
        <v/>
      </c>
      <c r="Z154" t="str">
        <f>IFERROR(IF(VLOOKUP(A154,'Rate constant_·OH_otherlit'!$B$2:$K$271,2,FALSE)=0,"",VLOOKUP(A154,'Rate constant_·OH_otherlit'!$B$2:$K$271,2,FALSE)),"")</f>
        <v/>
      </c>
      <c r="AA154" t="str">
        <f>IFERROR(IF(VLOOKUP(A154,'Rate constant_·OH_otherlit'!$B$2:$K$271,3,FALSE)=0,"",VLOOKUP(A154,'Rate constant_·OH_otherlit'!$B$2:$K$271,3,FALSE)),"")</f>
        <v/>
      </c>
      <c r="AB154" t="str">
        <f>IFERROR(IF(VLOOKUP(A154,'Rate constant_·OH_otherlit'!$B$2:$K$271,10,FALSE)=0,"",VLOOKUP(A154,'Rate constant_·OH_otherlit'!$B$2:$K$271,10,FALSE)),"")</f>
        <v/>
      </c>
      <c r="AC154" t="str">
        <f>IFERROR(IF(VLOOKUP(A154,'Rate constant_O3_UV254_others'!$B$2:$AA$282,23,FALSE)=0,"",VLOOKUP(A154,'Rate constant_O3_UV254_others'!$B$2:$AA$282,23,FALSE)),"")</f>
        <v/>
      </c>
      <c r="AE154" t="str">
        <f>IFERROR(IF(VLOOKUP(A154,'Rate constant_O3_UV254_others'!$B$2:$AA$282,25,FALSE)=0,"",VLOOKUP(A154,'Rate constant_O3_UV254_others'!$B$2:$AA$282,25,FALSE)),"")</f>
        <v/>
      </c>
      <c r="AG154" t="str">
        <f>IFERROR(IF(VLOOKUP(A154,'Rate constant_O3_UV254_others'!$B$2:$AA$282,26,FALSE)=0,"",VLOOKUP(A154,'Rate constant_O3_UV254_others'!$B$2:$AA$282,26,FALSE)),"")</f>
        <v/>
      </c>
    </row>
    <row r="155" spans="1:33">
      <c r="A155" t="s">
        <v>414</v>
      </c>
      <c r="B155" t="s">
        <v>414</v>
      </c>
      <c r="C155">
        <v>154</v>
      </c>
      <c r="F155" t="s">
        <v>149</v>
      </c>
      <c r="G155" t="s">
        <v>415</v>
      </c>
      <c r="H155" t="str">
        <f>IFERROR(VLOOKUP(A155,'Physicochemical properties_othe'!$D$4:$N$281,3,FALSE),"")</f>
        <v>C4H7Cl2O4P</v>
      </c>
      <c r="I155" t="str">
        <f>IFERROR(VLOOKUP(A155,'Physicochemical properties_othe'!$D$4:$N$281,2,FALSE),"")</f>
        <v>62-73-7</v>
      </c>
      <c r="J155">
        <f>IFERROR(VLOOKUP(A155,'Physicochemical properties_othe'!$D$4:$N$281,4,FALSE),"")</f>
        <v>220.97</v>
      </c>
      <c r="K155">
        <f>IFERROR(IF(VLOOKUP(A155,'Physicochemical properties_othe'!$D$4:$N$281,5,FALSE)=0,"",VLOOKUP(A155,'Physicochemical properties_othe'!$D$4:$N$281,5,FALSE)),"")</f>
        <v>1.43</v>
      </c>
      <c r="L155" t="str">
        <f>IF(IFERROR(VLOOKUP(A155,'Physicochemical properties_othe'!$D$4:$N$281,6,FALSE),"")=0,"",IFERROR(VLOOKUP(A155,'Physicochemical properties_othe'!$D$4:$N$281,6,FALSE),""))</f>
        <v>8 (20°C)</v>
      </c>
      <c r="M155" t="str">
        <f>IF(IFERROR(VLOOKUP(A155,'Physicochemical properties_othe'!$D$4:$N$281,10,FALSE),"")=0,"",IFERROR(VLOOKUP(A155,'Physicochemical properties_othe'!$D$4:$N$281,10,FALSE),""))</f>
        <v/>
      </c>
      <c r="P155" t="str">
        <f>IFERROR(IF(VLOOKUP(A155,'Physicochemical properties_othe'!$D$4:$N$281,11,FALSE)=0,"",VLOOKUP(A155,'Physicochemical properties_othe'!$D$4:$N$281,11,FALSE)),"")</f>
        <v>https://pubchem.ncbi.nlm.nih.gov/compound/3039</v>
      </c>
      <c r="T155" t="str">
        <f>IFERROR(IF(VLOOKUP(A155,'Rate constant_O3_UV254_others'!$B$2:$M$282,7,FALSE)=0,"",VLOOKUP(A155,'Rate constant_O3_UV254_others'!$B$2:$M$282,7,FALSE)),"")</f>
        <v/>
      </c>
      <c r="V155" t="str">
        <f>IFERROR(IF(VLOOKUP(A155,'Rate constant_O3_UV254_others'!$B$2:$M$282,9,FALSE)=0,"",VLOOKUP(A155,'Rate constant_O3_UV254_others'!$B$2:$M$282,9,FALSE)),"")</f>
        <v/>
      </c>
      <c r="W155" t="str">
        <f>IFERROR(IF(VLOOKUP(A155,'Rate constant_O3_UV254_others'!$B$2:$M$282,10,FALSE)=0,"",VLOOKUP(A155,'Rate constant_O3_UV254_others'!$B$2:$M$282,10,FALSE)),"")</f>
        <v/>
      </c>
      <c r="X155" t="str">
        <f>IFERROR(IF(VLOOKUP(A155,'Rate constant_O3_UV254_others'!$B$2:$M$282,11,FALSE)=0,"",VLOOKUP(A155,'Rate constant_O3_UV254_others'!$B$2:$M$282,11,FALSE)),"")</f>
        <v/>
      </c>
      <c r="Y155" t="str">
        <f>IFERROR(IF(VLOOKUP(A155,'Rate constant_O3_UV254_others'!$B$2:$M$282,12,FALSE)=0,"",VLOOKUP(A155,'Rate constant_O3_UV254_others'!$B$2:$M$282,12,FALSE)),"")</f>
        <v/>
      </c>
      <c r="Z155" t="str">
        <f>IFERROR(IF(VLOOKUP(A155,'Rate constant_·OH_otherlit'!$B$2:$K$271,2,FALSE)=0,"",VLOOKUP(A155,'Rate constant_·OH_otherlit'!$B$2:$K$271,2,FALSE)),"")</f>
        <v/>
      </c>
      <c r="AA155" t="str">
        <f>IFERROR(IF(VLOOKUP(A155,'Rate constant_·OH_otherlit'!$B$2:$K$271,3,FALSE)=0,"",VLOOKUP(A155,'Rate constant_·OH_otherlit'!$B$2:$K$271,3,FALSE)),"")</f>
        <v/>
      </c>
      <c r="AB155" t="str">
        <f>IFERROR(IF(VLOOKUP(A155,'Rate constant_·OH_otherlit'!$B$2:$K$271,10,FALSE)=0,"",VLOOKUP(A155,'Rate constant_·OH_otherlit'!$B$2:$K$271,10,FALSE)),"")</f>
        <v/>
      </c>
      <c r="AC155" t="str">
        <f>IFERROR(IF(VLOOKUP(A155,'Rate constant_O3_UV254_others'!$B$2:$AA$282,23,FALSE)=0,"",VLOOKUP(A155,'Rate constant_O3_UV254_others'!$B$2:$AA$282,23,FALSE)),"")</f>
        <v/>
      </c>
      <c r="AE155" t="str">
        <f>IFERROR(IF(VLOOKUP(A155,'Rate constant_O3_UV254_others'!$B$2:$AA$282,25,FALSE)=0,"",VLOOKUP(A155,'Rate constant_O3_UV254_others'!$B$2:$AA$282,25,FALSE)),"")</f>
        <v/>
      </c>
      <c r="AG155" t="str">
        <f>IFERROR(IF(VLOOKUP(A155,'Rate constant_O3_UV254_others'!$B$2:$AA$282,26,FALSE)=0,"",VLOOKUP(A155,'Rate constant_O3_UV254_others'!$B$2:$AA$282,26,FALSE)),"")</f>
        <v/>
      </c>
    </row>
    <row r="156" spans="1:33">
      <c r="A156" t="s">
        <v>844</v>
      </c>
      <c r="B156" t="s">
        <v>844</v>
      </c>
      <c r="C156">
        <v>155</v>
      </c>
      <c r="F156" t="s">
        <v>149</v>
      </c>
      <c r="G156" t="s">
        <v>416</v>
      </c>
      <c r="H156" t="str">
        <f>IFERROR(VLOOKUP(A156,'Physicochemical properties_othe'!$D$4:$N$281,3,FALSE),"")</f>
        <v>C14H9Cl5O</v>
      </c>
      <c r="I156" t="str">
        <f>IFERROR(VLOOKUP(A156,'Physicochemical properties_othe'!$D$4:$N$281,2,FALSE),"")</f>
        <v>115-32-2</v>
      </c>
      <c r="J156">
        <f>IFERROR(VLOOKUP(A156,'Physicochemical properties_othe'!$D$4:$N$281,4,FALSE),"")</f>
        <v>370.5</v>
      </c>
      <c r="K156">
        <f>IFERROR(IF(VLOOKUP(A156,'Physicochemical properties_othe'!$D$4:$N$281,5,FALSE)=0,"",VLOOKUP(A156,'Physicochemical properties_othe'!$D$4:$N$281,5,FALSE)),"")</f>
        <v>5.0199999999999996</v>
      </c>
      <c r="L156" t="str">
        <f>IF(IFERROR(VLOOKUP(A156,'Physicochemical properties_othe'!$D$4:$N$281,6,FALSE),"")=0,"",IFERROR(VLOOKUP(A156,'Physicochemical properties_othe'!$D$4:$N$281,6,FALSE),""))</f>
        <v>0.8 mg/L</v>
      </c>
      <c r="M156" t="str">
        <f>IF(IFERROR(VLOOKUP(A156,'Physicochemical properties_othe'!$D$4:$N$281,10,FALSE),"")=0,"",IFERROR(VLOOKUP(A156,'Physicochemical properties_othe'!$D$4:$N$281,10,FALSE),""))</f>
        <v/>
      </c>
      <c r="P156" t="str">
        <f>IFERROR(IF(VLOOKUP(A156,'Physicochemical properties_othe'!$D$4:$N$281,11,FALSE)=0,"",VLOOKUP(A156,'Physicochemical properties_othe'!$D$4:$N$281,11,FALSE)),"")</f>
        <v>https://pubchem.ncbi.nlm.nih.gov/compound/8268</v>
      </c>
      <c r="T156" t="str">
        <f>IFERROR(IF(VLOOKUP(A156,'Rate constant_O3_UV254_others'!$B$2:$M$282,7,FALSE)=0,"",VLOOKUP(A156,'Rate constant_O3_UV254_others'!$B$2:$M$282,7,FALSE)),"")</f>
        <v/>
      </c>
      <c r="V156" t="str">
        <f>IFERROR(IF(VLOOKUP(A156,'Rate constant_O3_UV254_others'!$B$2:$M$282,9,FALSE)=0,"",VLOOKUP(A156,'Rate constant_O3_UV254_others'!$B$2:$M$282,9,FALSE)),"")</f>
        <v/>
      </c>
      <c r="W156" t="str">
        <f>IFERROR(IF(VLOOKUP(A156,'Rate constant_O3_UV254_others'!$B$2:$M$282,10,FALSE)=0,"",VLOOKUP(A156,'Rate constant_O3_UV254_others'!$B$2:$M$282,10,FALSE)),"")</f>
        <v/>
      </c>
      <c r="X156" t="str">
        <f>IFERROR(IF(VLOOKUP(A156,'Rate constant_O3_UV254_others'!$B$2:$M$282,11,FALSE)=0,"",VLOOKUP(A156,'Rate constant_O3_UV254_others'!$B$2:$M$282,11,FALSE)),"")</f>
        <v/>
      </c>
      <c r="Y156" t="str">
        <f>IFERROR(IF(VLOOKUP(A156,'Rate constant_O3_UV254_others'!$B$2:$M$282,12,FALSE)=0,"",VLOOKUP(A156,'Rate constant_O3_UV254_others'!$B$2:$M$282,12,FALSE)),"")</f>
        <v/>
      </c>
      <c r="Z156" t="str">
        <f>IFERROR(IF(VLOOKUP(A156,'Rate constant_·OH_otherlit'!$B$2:$K$271,2,FALSE)=0,"",VLOOKUP(A156,'Rate constant_·OH_otherlit'!$B$2:$K$271,2,FALSE)),"")</f>
        <v/>
      </c>
      <c r="AA156" t="str">
        <f>IFERROR(IF(VLOOKUP(A156,'Rate constant_·OH_otherlit'!$B$2:$K$271,3,FALSE)=0,"",VLOOKUP(A156,'Rate constant_·OH_otherlit'!$B$2:$K$271,3,FALSE)),"")</f>
        <v/>
      </c>
      <c r="AB156" t="str">
        <f>IFERROR(IF(VLOOKUP(A156,'Rate constant_·OH_otherlit'!$B$2:$K$271,10,FALSE)=0,"",VLOOKUP(A156,'Rate constant_·OH_otherlit'!$B$2:$K$271,10,FALSE)),"")</f>
        <v/>
      </c>
      <c r="AC156" t="str">
        <f>IFERROR(IF(VLOOKUP(A156,'Rate constant_O3_UV254_others'!$B$2:$AA$282,23,FALSE)=0,"",VLOOKUP(A156,'Rate constant_O3_UV254_others'!$B$2:$AA$282,23,FALSE)),"")</f>
        <v/>
      </c>
      <c r="AE156" t="str">
        <f>IFERROR(IF(VLOOKUP(A156,'Rate constant_O3_UV254_others'!$B$2:$AA$282,25,FALSE)=0,"",VLOOKUP(A156,'Rate constant_O3_UV254_others'!$B$2:$AA$282,25,FALSE)),"")</f>
        <v/>
      </c>
      <c r="AG156" t="str">
        <f>IFERROR(IF(VLOOKUP(A156,'Rate constant_O3_UV254_others'!$B$2:$AA$282,26,FALSE)=0,"",VLOOKUP(A156,'Rate constant_O3_UV254_others'!$B$2:$AA$282,26,FALSE)),"")</f>
        <v/>
      </c>
    </row>
    <row r="157" spans="1:33">
      <c r="A157" t="s">
        <v>417</v>
      </c>
      <c r="B157" t="s">
        <v>417</v>
      </c>
      <c r="C157">
        <v>156</v>
      </c>
      <c r="F157" t="s">
        <v>149</v>
      </c>
      <c r="G157" t="s">
        <v>418</v>
      </c>
      <c r="H157" t="str">
        <f>IFERROR(VLOOKUP(A157,'Physicochemical properties_othe'!$D$4:$N$281,3,FALSE),"")</f>
        <v>C16H15Cl3O2</v>
      </c>
      <c r="I157" t="str">
        <f>IFERROR(VLOOKUP(A157,'Physicochemical properties_othe'!$D$4:$N$281,2,FALSE),"")</f>
        <v>72-43-5</v>
      </c>
      <c r="J157">
        <f>IFERROR(VLOOKUP(A157,'Physicochemical properties_othe'!$D$4:$N$281,4,FALSE),"")</f>
        <v>345.6</v>
      </c>
      <c r="K157">
        <f>IFERROR(IF(VLOOKUP(A157,'Physicochemical properties_othe'!$D$4:$N$281,5,FALSE)=0,"",VLOOKUP(A157,'Physicochemical properties_othe'!$D$4:$N$281,5,FALSE)),"")</f>
        <v>5.08</v>
      </c>
      <c r="L157" t="str">
        <f>IF(IFERROR(VLOOKUP(A157,'Physicochemical properties_othe'!$D$4:$N$281,6,FALSE),"")=0,"",IFERROR(VLOOKUP(A157,'Physicochemical properties_othe'!$D$4:$N$281,6,FALSE),""))</f>
        <v>0.1 mg/L</v>
      </c>
      <c r="M157" t="str">
        <f>IF(IFERROR(VLOOKUP(A157,'Physicochemical properties_othe'!$D$4:$N$281,10,FALSE),"")=0,"",IFERROR(VLOOKUP(A157,'Physicochemical properties_othe'!$D$4:$N$281,10,FALSE),""))</f>
        <v/>
      </c>
      <c r="P157" t="str">
        <f>IFERROR(IF(VLOOKUP(A157,'Physicochemical properties_othe'!$D$4:$N$281,11,FALSE)=0,"",VLOOKUP(A157,'Physicochemical properties_othe'!$D$4:$N$281,11,FALSE)),"")</f>
        <v>https://pubchem.ncbi.nlm.nih.gov/compound/4115</v>
      </c>
      <c r="T157" t="str">
        <f>IFERROR(IF(VLOOKUP(A157,'Rate constant_O3_UV254_others'!$B$2:$M$282,7,FALSE)=0,"",VLOOKUP(A157,'Rate constant_O3_UV254_others'!$B$2:$M$282,7,FALSE)),"")</f>
        <v>270±80</v>
      </c>
      <c r="V157" t="str">
        <f>IFERROR(IF(VLOOKUP(A157,'Rate constant_O3_UV254_others'!$B$2:$M$282,9,FALSE)=0,"",VLOOKUP(A157,'Rate constant_O3_UV254_others'!$B$2:$M$282,9,FALSE)),"")</f>
        <v/>
      </c>
      <c r="W157" t="str">
        <f>IFERROR(IF(VLOOKUP(A157,'Rate constant_O3_UV254_others'!$B$2:$M$282,10,FALSE)=0,"",VLOOKUP(A157,'Rate constant_O3_UV254_others'!$B$2:$M$282,10,FALSE)),"")</f>
        <v/>
      </c>
      <c r="X157" t="str">
        <f>IFERROR(IF(VLOOKUP(A157,'Rate constant_O3_UV254_others'!$B$2:$M$282,11,FALSE)=0,"",VLOOKUP(A157,'Rate constant_O3_UV254_others'!$B$2:$M$282,11,FALSE)),"")</f>
        <v/>
      </c>
      <c r="Y157" t="str">
        <f>IFERROR(IF(VLOOKUP(A157,'Rate constant_O3_UV254_others'!$B$2:$M$282,12,FALSE)=0,"",VLOOKUP(A157,'Rate constant_O3_UV254_others'!$B$2:$M$282,12,FALSE)),"")</f>
        <v/>
      </c>
      <c r="Z157">
        <f>IFERROR(IF(VLOOKUP(A157,'Rate constant_·OH_otherlit'!$B$2:$K$271,2,FALSE)=0,"",VLOOKUP(A157,'Rate constant_·OH_otherlit'!$B$2:$K$271,2,FALSE)),"")</f>
        <v>20000000000</v>
      </c>
      <c r="AA157" t="str">
        <f>IFERROR(IF(VLOOKUP(A157,'Rate constant_·OH_otherlit'!$B$2:$K$271,3,FALSE)=0,"",VLOOKUP(A157,'Rate constant_·OH_otherlit'!$B$2:$K$271,3,FALSE)),"")</f>
        <v/>
      </c>
      <c r="AB157" t="str">
        <f>IFERROR(IF(VLOOKUP(A157,'Rate constant_·OH_otherlit'!$B$2:$K$271,10,FALSE)=0,"",VLOOKUP(A157,'Rate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57" t="str">
        <f>IFERROR(IF(VLOOKUP(A157,'Rate constant_O3_UV254_others'!$B$2:$AA$282,23,FALSE)=0,"",VLOOKUP(A157,'Rate constant_O3_UV254_others'!$B$2:$AA$282,23,FALSE)),"")</f>
        <v/>
      </c>
      <c r="AE157" t="str">
        <f>IFERROR(IF(VLOOKUP(A157,'Rate constant_O3_UV254_others'!$B$2:$AA$282,25,FALSE)=0,"",VLOOKUP(A157,'Rate constant_O3_UV254_others'!$B$2:$AA$282,25,FALSE)),"")</f>
        <v/>
      </c>
      <c r="AG157" t="str">
        <f>IFERROR(IF(VLOOKUP(A157,'Rate constant_O3_UV254_others'!$B$2:$AA$282,26,FALSE)=0,"",VLOOKUP(A157,'Rate constant_O3_UV254_others'!$B$2:$AA$282,26,FALSE)),"")</f>
        <v/>
      </c>
    </row>
    <row r="158" spans="1:33">
      <c r="A158" t="s">
        <v>419</v>
      </c>
      <c r="B158" t="s">
        <v>419</v>
      </c>
      <c r="C158">
        <v>157</v>
      </c>
      <c r="F158" t="s">
        <v>149</v>
      </c>
      <c r="G158" t="s">
        <v>420</v>
      </c>
      <c r="H158" t="str">
        <f>IFERROR(VLOOKUP(A158,'Physicochemical properties_othe'!$D$4:$N$281,3,FALSE),"")</f>
        <v>C10H8Cl8</v>
      </c>
      <c r="I158" t="str">
        <f>IFERROR(VLOOKUP(A158,'Physicochemical properties_othe'!$D$4:$N$281,2,FALSE),"")</f>
        <v>8001-35-2</v>
      </c>
      <c r="J158">
        <f>IFERROR(VLOOKUP(A158,'Physicochemical properties_othe'!$D$4:$N$281,4,FALSE),"")</f>
        <v>411.8</v>
      </c>
      <c r="K158">
        <f>IFERROR(IF(VLOOKUP(A158,'Physicochemical properties_othe'!$D$4:$N$281,5,FALSE)=0,"",VLOOKUP(A158,'Physicochemical properties_othe'!$D$4:$N$281,5,FALSE)),"")</f>
        <v>3.3</v>
      </c>
      <c r="L158" t="str">
        <f>IF(IFERROR(VLOOKUP(A158,'Physicochemical properties_othe'!$D$4:$N$281,6,FALSE),"")=0,"",IFERROR(VLOOKUP(A158,'Physicochemical properties_othe'!$D$4:$N$281,6,FALSE),""))</f>
        <v/>
      </c>
      <c r="M158" t="str">
        <f>IF(IFERROR(VLOOKUP(A158,'Physicochemical properties_othe'!$D$4:$N$281,10,FALSE),"")=0,"",IFERROR(VLOOKUP(A158,'Physicochemical properties_othe'!$D$4:$N$281,10,FALSE),""))</f>
        <v/>
      </c>
      <c r="P158" t="str">
        <f>IFERROR(IF(VLOOKUP(A158,'Physicochemical properties_othe'!$D$4:$N$281,11,FALSE)=0,"",VLOOKUP(A158,'Physicochemical properties_othe'!$D$4:$N$281,11,FALSE)),"")</f>
        <v>https://pubchem.ncbi.nlm.nih.gov/compound/5284469</v>
      </c>
      <c r="T158" t="str">
        <f>IFERROR(IF(VLOOKUP(A158,'Rate constant_O3_UV254_others'!$B$2:$M$282,7,FALSE)=0,"",VLOOKUP(A158,'Rate constant_O3_UV254_others'!$B$2:$M$282,7,FALSE)),"")</f>
        <v/>
      </c>
      <c r="V158" t="str">
        <f>IFERROR(IF(VLOOKUP(A158,'Rate constant_O3_UV254_others'!$B$2:$M$282,9,FALSE)=0,"",VLOOKUP(A158,'Rate constant_O3_UV254_others'!$B$2:$M$282,9,FALSE)),"")</f>
        <v/>
      </c>
      <c r="W158" t="str">
        <f>IFERROR(IF(VLOOKUP(A158,'Rate constant_O3_UV254_others'!$B$2:$M$282,10,FALSE)=0,"",VLOOKUP(A158,'Rate constant_O3_UV254_others'!$B$2:$M$282,10,FALSE)),"")</f>
        <v/>
      </c>
      <c r="X158" t="str">
        <f>IFERROR(IF(VLOOKUP(A158,'Rate constant_O3_UV254_others'!$B$2:$M$282,11,FALSE)=0,"",VLOOKUP(A158,'Rate constant_O3_UV254_others'!$B$2:$M$282,11,FALSE)),"")</f>
        <v/>
      </c>
      <c r="Y158" t="str">
        <f>IFERROR(IF(VLOOKUP(A158,'Rate constant_O3_UV254_others'!$B$2:$M$282,12,FALSE)=0,"",VLOOKUP(A158,'Rate constant_O3_UV254_others'!$B$2:$M$282,12,FALSE)),"")</f>
        <v/>
      </c>
      <c r="Z158" t="str">
        <f>IFERROR(IF(VLOOKUP(A158,'Rate constant_·OH_otherlit'!$B$2:$K$271,2,FALSE)=0,"",VLOOKUP(A158,'Rate constant_·OH_otherlit'!$B$2:$K$271,2,FALSE)),"")</f>
        <v>1.2-8.1 E8</v>
      </c>
      <c r="AA158" t="str">
        <f>IFERROR(IF(VLOOKUP(A158,'Rate constant_·OH_otherlit'!$B$2:$K$271,3,FALSE)=0,"",VLOOKUP(A158,'Rate constant_·OH_otherlit'!$B$2:$K$271,3,FALSE)),"")</f>
        <v/>
      </c>
      <c r="AB158" t="str">
        <f>IFERROR(IF(VLOOKUP(A158,'Rate constant_·OH_otherlit'!$B$2:$K$271,10,FALSE)=0,"",VLOOKUP(A158,'Rate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58" t="str">
        <f>IFERROR(IF(VLOOKUP(A158,'Rate constant_O3_UV254_others'!$B$2:$AA$282,23,FALSE)=0,"",VLOOKUP(A158,'Rate constant_O3_UV254_others'!$B$2:$AA$282,23,FALSE)),"")</f>
        <v/>
      </c>
      <c r="AE158" t="str">
        <f>IFERROR(IF(VLOOKUP(A158,'Rate constant_O3_UV254_others'!$B$2:$AA$282,25,FALSE)=0,"",VLOOKUP(A158,'Rate constant_O3_UV254_others'!$B$2:$AA$282,25,FALSE)),"")</f>
        <v/>
      </c>
      <c r="AG158" t="str">
        <f>IFERROR(IF(VLOOKUP(A158,'Rate constant_O3_UV254_others'!$B$2:$AA$282,26,FALSE)=0,"",VLOOKUP(A158,'Rate constant_O3_UV254_others'!$B$2:$AA$282,26,FALSE)),"")</f>
        <v/>
      </c>
    </row>
    <row r="159" spans="1:33">
      <c r="A159" t="s">
        <v>421</v>
      </c>
      <c r="B159" t="s">
        <v>421</v>
      </c>
      <c r="C159">
        <v>158</v>
      </c>
      <c r="F159" t="s">
        <v>149</v>
      </c>
      <c r="G159" t="s">
        <v>422</v>
      </c>
      <c r="H159" t="str">
        <f>IFERROR(VLOOKUP(A159,'Physicochemical properties_othe'!$D$4:$N$281,3,FALSE),"")</f>
        <v>C9H7N3S</v>
      </c>
      <c r="I159" t="str">
        <f>IFERROR(VLOOKUP(A159,'Physicochemical properties_othe'!$D$4:$N$281,2,FALSE),"")</f>
        <v>1814-78-2</v>
      </c>
      <c r="J159">
        <f>IFERROR(VLOOKUP(A159,'Physicochemical properties_othe'!$D$4:$N$281,4,FALSE),"")</f>
        <v>189.24</v>
      </c>
      <c r="K159">
        <f>IFERROR(IF(VLOOKUP(A159,'Physicochemical properties_othe'!$D$4:$N$281,5,FALSE)=0,"",VLOOKUP(A159,'Physicochemical properties_othe'!$D$4:$N$281,5,FALSE)),"")</f>
        <v>1.7</v>
      </c>
      <c r="L159" t="str">
        <f>IF(IFERROR(VLOOKUP(A159,'Physicochemical properties_othe'!$D$4:$N$281,6,FALSE),"")=0,"",IFERROR(VLOOKUP(A159,'Physicochemical properties_othe'!$D$4:$N$281,6,FALSE),""))</f>
        <v>1.6</v>
      </c>
      <c r="M159" t="str">
        <f>IF(IFERROR(VLOOKUP(A159,'Physicochemical properties_othe'!$D$4:$N$281,10,FALSE),"")=0,"",IFERROR(VLOOKUP(A159,'Physicochemical properties_othe'!$D$4:$N$281,10,FALSE),""))</f>
        <v/>
      </c>
      <c r="P159" t="str">
        <f>IFERROR(IF(VLOOKUP(A159,'Physicochemical properties_othe'!$D$4:$N$281,11,FALSE)=0,"",VLOOKUP(A159,'Physicochemical properties_othe'!$D$4:$N$281,11,FALSE)),"")</f>
        <v>https://pubchem.ncbi.nlm.nih.gov/compound/39040</v>
      </c>
      <c r="T159" t="str">
        <f>IFERROR(IF(VLOOKUP(A159,'Rate constant_O3_UV254_others'!$B$2:$M$282,7,FALSE)=0,"",VLOOKUP(A159,'Rate constant_O3_UV254_others'!$B$2:$M$282,7,FALSE)),"")</f>
        <v/>
      </c>
      <c r="V159" t="str">
        <f>IFERROR(IF(VLOOKUP(A159,'Rate constant_O3_UV254_others'!$B$2:$M$282,9,FALSE)=0,"",VLOOKUP(A159,'Rate constant_O3_UV254_others'!$B$2:$M$282,9,FALSE)),"")</f>
        <v/>
      </c>
      <c r="W159" t="str">
        <f>IFERROR(IF(VLOOKUP(A159,'Rate constant_O3_UV254_others'!$B$2:$M$282,10,FALSE)=0,"",VLOOKUP(A159,'Rate constant_O3_UV254_others'!$B$2:$M$282,10,FALSE)),"")</f>
        <v/>
      </c>
      <c r="X159" t="str">
        <f>IFERROR(IF(VLOOKUP(A159,'Rate constant_O3_UV254_others'!$B$2:$M$282,11,FALSE)=0,"",VLOOKUP(A159,'Rate constant_O3_UV254_others'!$B$2:$M$282,11,FALSE)),"")</f>
        <v/>
      </c>
      <c r="Y159" t="str">
        <f>IFERROR(IF(VLOOKUP(A159,'Rate constant_O3_UV254_others'!$B$2:$M$282,12,FALSE)=0,"",VLOOKUP(A159,'Rate constant_O3_UV254_others'!$B$2:$M$282,12,FALSE)),"")</f>
        <v/>
      </c>
      <c r="Z159" t="str">
        <f>IFERROR(IF(VLOOKUP(A159,'Rate constant_·OH_otherlit'!$B$2:$K$271,2,FALSE)=0,"",VLOOKUP(A159,'Rate constant_·OH_otherlit'!$B$2:$K$271,2,FALSE)),"")</f>
        <v/>
      </c>
      <c r="AA159" t="str">
        <f>IFERROR(IF(VLOOKUP(A159,'Rate constant_·OH_otherlit'!$B$2:$K$271,3,FALSE)=0,"",VLOOKUP(A159,'Rate constant_·OH_otherlit'!$B$2:$K$271,3,FALSE)),"")</f>
        <v/>
      </c>
      <c r="AB159" t="str">
        <f>IFERROR(IF(VLOOKUP(A159,'Rate constant_·OH_otherlit'!$B$2:$K$271,10,FALSE)=0,"",VLOOKUP(A159,'Rate constant_·OH_otherlit'!$B$2:$K$271,10,FALSE)),"")</f>
        <v/>
      </c>
      <c r="AC159" t="str">
        <f>IFERROR(IF(VLOOKUP(A159,'Rate constant_O3_UV254_others'!$B$2:$AA$282,23,FALSE)=0,"",VLOOKUP(A159,'Rate constant_O3_UV254_others'!$B$2:$AA$282,23,FALSE)),"")</f>
        <v/>
      </c>
      <c r="AE159" t="str">
        <f>IFERROR(IF(VLOOKUP(A159,'Rate constant_O3_UV254_others'!$B$2:$AA$282,25,FALSE)=0,"",VLOOKUP(A159,'Rate constant_O3_UV254_others'!$B$2:$AA$282,25,FALSE)),"")</f>
        <v/>
      </c>
      <c r="AG159" t="str">
        <f>IFERROR(IF(VLOOKUP(A159,'Rate constant_O3_UV254_others'!$B$2:$AA$282,26,FALSE)=0,"",VLOOKUP(A159,'Rate constant_O3_UV254_others'!$B$2:$AA$282,26,FALSE)),"")</f>
        <v/>
      </c>
    </row>
    <row r="160" spans="1:33">
      <c r="A160" t="s">
        <v>423</v>
      </c>
      <c r="B160" t="s">
        <v>423</v>
      </c>
      <c r="C160">
        <v>159</v>
      </c>
      <c r="F160" t="s">
        <v>149</v>
      </c>
      <c r="G160" t="s">
        <v>424</v>
      </c>
      <c r="H160" t="str">
        <f>IFERROR(VLOOKUP(A160,'Physicochemical properties_othe'!$D$4:$N$281,3,FALSE),"")</f>
        <v>C12H4Cl4O2</v>
      </c>
      <c r="I160" t="str">
        <f>IFERROR(VLOOKUP(A160,'Physicochemical properties_othe'!$D$4:$N$281,2,FALSE),"")</f>
        <v>1746-01-6</v>
      </c>
      <c r="J160">
        <f>IFERROR(VLOOKUP(A160,'Physicochemical properties_othe'!$D$4:$N$281,4,FALSE),"")</f>
        <v>322</v>
      </c>
      <c r="K160">
        <f>IFERROR(IF(VLOOKUP(A160,'Physicochemical properties_othe'!$D$4:$N$281,5,FALSE)=0,"",VLOOKUP(A160,'Physicochemical properties_othe'!$D$4:$N$281,5,FALSE)),"")</f>
        <v>6.8</v>
      </c>
      <c r="L160" t="str">
        <f>IF(IFERROR(VLOOKUP(A160,'Physicochemical properties_othe'!$D$4:$N$281,6,FALSE),"")=0,"",IFERROR(VLOOKUP(A160,'Physicochemical properties_othe'!$D$4:$N$281,6,FALSE),""))</f>
        <v>2^10-4 mg/L</v>
      </c>
      <c r="M160" t="str">
        <f>IF(IFERROR(VLOOKUP(A160,'Physicochemical properties_othe'!$D$4:$N$281,10,FALSE),"")=0,"",IFERROR(VLOOKUP(A160,'Physicochemical properties_othe'!$D$4:$N$281,10,FALSE),""))</f>
        <v/>
      </c>
      <c r="P160" t="str">
        <f>IFERROR(IF(VLOOKUP(A160,'Physicochemical properties_othe'!$D$4:$N$281,11,FALSE)=0,"",VLOOKUP(A160,'Physicochemical properties_othe'!$D$4:$N$281,11,FALSE)),"")</f>
        <v>https://pubchem.ncbi.nlm.nih.gov/compound/15625</v>
      </c>
      <c r="T160" t="str">
        <f>IFERROR(IF(VLOOKUP(A160,'Rate constant_O3_UV254_others'!$B$2:$M$282,7,FALSE)=0,"",VLOOKUP(A160,'Rate constant_O3_UV254_others'!$B$2:$M$282,7,FALSE)),"")</f>
        <v/>
      </c>
      <c r="V160" t="str">
        <f>IFERROR(IF(VLOOKUP(A160,'Rate constant_O3_UV254_others'!$B$2:$M$282,9,FALSE)=0,"",VLOOKUP(A160,'Rate constant_O3_UV254_others'!$B$2:$M$282,9,FALSE)),"")</f>
        <v/>
      </c>
      <c r="W160" t="str">
        <f>IFERROR(IF(VLOOKUP(A160,'Rate constant_O3_UV254_others'!$B$2:$M$282,10,FALSE)=0,"",VLOOKUP(A160,'Rate constant_O3_UV254_others'!$B$2:$M$282,10,FALSE)),"")</f>
        <v/>
      </c>
      <c r="X160" t="str">
        <f>IFERROR(IF(VLOOKUP(A160,'Rate constant_O3_UV254_others'!$B$2:$M$282,11,FALSE)=0,"",VLOOKUP(A160,'Rate constant_O3_UV254_others'!$B$2:$M$282,11,FALSE)),"")</f>
        <v/>
      </c>
      <c r="Y160" t="str">
        <f>IFERROR(IF(VLOOKUP(A160,'Rate constant_O3_UV254_others'!$B$2:$M$282,12,FALSE)=0,"",VLOOKUP(A160,'Rate constant_O3_UV254_others'!$B$2:$M$282,12,FALSE)),"")</f>
        <v/>
      </c>
      <c r="Z160">
        <f>IFERROR(IF(VLOOKUP(A160,'Rate constant_·OH_otherlit'!$B$2:$K$271,2,FALSE)=0,"",VLOOKUP(A160,'Rate constant_·OH_otherlit'!$B$2:$K$271,2,FALSE)),"")</f>
        <v>4000000000</v>
      </c>
      <c r="AA160" t="str">
        <f>IFERROR(IF(VLOOKUP(A160,'Rate constant_·OH_otherlit'!$B$2:$K$271,3,FALSE)=0,"",VLOOKUP(A160,'Rate constant_·OH_otherlit'!$B$2:$K$271,3,FALSE)),"")</f>
        <v/>
      </c>
      <c r="AB160" t="str">
        <f>IFERROR(IF(VLOOKUP(A160,'Rate constant_·OH_otherlit'!$B$2:$K$271,10,FALSE)=0,"",VLOOKUP(A160,'Rate constant_·OH_otherlit'!$B$2:$K$271,10,FALSE)),"")</f>
        <v>Haag, W. R., &amp; Yao, C. D. (1992). Rate constants for reaction of hydroxyl radicals with several drinking water contaminants. Environmental Science &amp; Technology, 26(5), 1005-1013.</v>
      </c>
      <c r="AC160" t="str">
        <f>IFERROR(IF(VLOOKUP(A160,'Rate constant_O3_UV254_others'!$B$2:$AA$282,23,FALSE)=0,"",VLOOKUP(A160,'Rate constant_O3_UV254_others'!$B$2:$AA$282,23,FALSE)),"")</f>
        <v/>
      </c>
      <c r="AE160" t="str">
        <f>IFERROR(IF(VLOOKUP(A160,'Rate constant_O3_UV254_others'!$B$2:$AA$282,25,FALSE)=0,"",VLOOKUP(A160,'Rate constant_O3_UV254_others'!$B$2:$AA$282,25,FALSE)),"")</f>
        <v/>
      </c>
      <c r="AG160" t="str">
        <f>IFERROR(IF(VLOOKUP(A160,'Rate constant_O3_UV254_others'!$B$2:$AA$282,26,FALSE)=0,"",VLOOKUP(A160,'Rate constant_O3_UV254_others'!$B$2:$AA$282,26,FALSE)),"")</f>
        <v/>
      </c>
    </row>
    <row r="161" spans="1:33">
      <c r="A161" t="s">
        <v>425</v>
      </c>
      <c r="B161" t="s">
        <v>425</v>
      </c>
      <c r="C161">
        <v>160</v>
      </c>
      <c r="F161" t="s">
        <v>149</v>
      </c>
      <c r="G161" t="s">
        <v>426</v>
      </c>
      <c r="H161" t="str">
        <f>IFERROR(VLOOKUP(A161,'Physicochemical properties_othe'!$D$4:$N$281,3,FALSE),"")</f>
        <v>C12H9ClN2O3</v>
      </c>
      <c r="I161" t="str">
        <f>IFERROR(VLOOKUP(A161,'Physicochemical properties_othe'!$D$4:$N$281,2,FALSE),"")</f>
        <v>74070-46-5</v>
      </c>
      <c r="J161" t="str">
        <f>IFERROR(VLOOKUP(A161,'Physicochemical properties_othe'!$D$4:$N$281,4,FALSE),"")</f>
        <v>264.66 </v>
      </c>
      <c r="K161">
        <f>IFERROR(IF(VLOOKUP(A161,'Physicochemical properties_othe'!$D$4:$N$281,5,FALSE)=0,"",VLOOKUP(A161,'Physicochemical properties_othe'!$D$4:$N$281,5,FALSE)),"")</f>
        <v>4.04</v>
      </c>
      <c r="L161" t="str">
        <f>IF(IFERROR(VLOOKUP(A161,'Physicochemical properties_othe'!$D$4:$N$281,6,FALSE),"")=0,"",IFERROR(VLOOKUP(A161,'Physicochemical properties_othe'!$D$4:$N$281,6,FALSE),""))</f>
        <v/>
      </c>
      <c r="M161" t="str">
        <f>IF(IFERROR(VLOOKUP(A161,'Physicochemical properties_othe'!$D$4:$N$281,10,FALSE),"")=0,"",IFERROR(VLOOKUP(A161,'Physicochemical properties_othe'!$D$4:$N$281,10,FALSE),""))</f>
        <v/>
      </c>
      <c r="P161" t="str">
        <f>IFERROR(IF(VLOOKUP(A161,'Physicochemical properties_othe'!$D$4:$N$281,11,FALSE)=0,"",VLOOKUP(A161,'Physicochemical properties_othe'!$D$4:$N$281,11,FALSE)),"")</f>
        <v>https://pubchem.ncbi.nlm.nih.gov/compound/92389</v>
      </c>
      <c r="T161" t="str">
        <f>IFERROR(IF(VLOOKUP(A161,'Rate constant_O3_UV254_others'!$B$2:$M$282,7,FALSE)=0,"",VLOOKUP(A161,'Rate constant_O3_UV254_others'!$B$2:$M$282,7,FALSE)),"")</f>
        <v/>
      </c>
      <c r="V161" t="str">
        <f>IFERROR(IF(VLOOKUP(A161,'Rate constant_O3_UV254_others'!$B$2:$M$282,9,FALSE)=0,"",VLOOKUP(A161,'Rate constant_O3_UV254_others'!$B$2:$M$282,9,FALSE)),"")</f>
        <v/>
      </c>
      <c r="W161" t="str">
        <f>IFERROR(IF(VLOOKUP(A161,'Rate constant_O3_UV254_others'!$B$2:$M$282,10,FALSE)=0,"",VLOOKUP(A161,'Rate constant_O3_UV254_others'!$B$2:$M$282,10,FALSE)),"")</f>
        <v/>
      </c>
      <c r="X161" t="str">
        <f>IFERROR(IF(VLOOKUP(A161,'Rate constant_O3_UV254_others'!$B$2:$M$282,11,FALSE)=0,"",VLOOKUP(A161,'Rate constant_O3_UV254_others'!$B$2:$M$282,11,FALSE)),"")</f>
        <v/>
      </c>
      <c r="Y161" t="str">
        <f>IFERROR(IF(VLOOKUP(A161,'Rate constant_O3_UV254_others'!$B$2:$M$282,12,FALSE)=0,"",VLOOKUP(A161,'Rate constant_O3_UV254_others'!$B$2:$M$282,12,FALSE)),"")</f>
        <v/>
      </c>
      <c r="Z161" t="str">
        <f>IFERROR(IF(VLOOKUP(A161,'Rate constant_·OH_otherlit'!$B$2:$K$271,2,FALSE)=0,"",VLOOKUP(A161,'Rate constant_·OH_otherlit'!$B$2:$K$271,2,FALSE)),"")</f>
        <v/>
      </c>
      <c r="AA161" t="str">
        <f>IFERROR(IF(VLOOKUP(A161,'Rate constant_·OH_otherlit'!$B$2:$K$271,3,FALSE)=0,"",VLOOKUP(A161,'Rate constant_·OH_otherlit'!$B$2:$K$271,3,FALSE)),"")</f>
        <v/>
      </c>
      <c r="AB161" t="str">
        <f>IFERROR(IF(VLOOKUP(A161,'Rate constant_·OH_otherlit'!$B$2:$K$271,10,FALSE)=0,"",VLOOKUP(A161,'Rate constant_·OH_otherlit'!$B$2:$K$271,10,FALSE)),"")</f>
        <v/>
      </c>
      <c r="AC161" t="str">
        <f>IFERROR(IF(VLOOKUP(A161,'Rate constant_O3_UV254_others'!$B$2:$AA$282,23,FALSE)=0,"",VLOOKUP(A161,'Rate constant_O3_UV254_others'!$B$2:$AA$282,23,FALSE)),"")</f>
        <v/>
      </c>
      <c r="AE161" t="str">
        <f>IFERROR(IF(VLOOKUP(A161,'Rate constant_O3_UV254_others'!$B$2:$AA$282,25,FALSE)=0,"",VLOOKUP(A161,'Rate constant_O3_UV254_others'!$B$2:$AA$282,25,FALSE)),"")</f>
        <v/>
      </c>
      <c r="AG161" t="str">
        <f>IFERROR(IF(VLOOKUP(A161,'Rate constant_O3_UV254_others'!$B$2:$AA$282,26,FALSE)=0,"",VLOOKUP(A161,'Rate constant_O3_UV254_others'!$B$2:$AA$282,26,FALSE)),"")</f>
        <v/>
      </c>
    </row>
    <row r="162" spans="1:33">
      <c r="A162" t="s">
        <v>427</v>
      </c>
      <c r="B162" t="s">
        <v>427</v>
      </c>
      <c r="C162">
        <v>161</v>
      </c>
      <c r="F162" t="s">
        <v>149</v>
      </c>
      <c r="G162" t="s">
        <v>428</v>
      </c>
      <c r="H162" t="str">
        <f>IFERROR(VLOOKUP(A162,'Physicochemical properties_othe'!$D$4:$N$281,3,FALSE),"")</f>
        <v>C12H14Cl3O4P</v>
      </c>
      <c r="I162" t="str">
        <f>IFERROR(VLOOKUP(A162,'Physicochemical properties_othe'!$D$4:$N$281,2,FALSE),"")</f>
        <v>470-90-6</v>
      </c>
      <c r="J162">
        <f>IFERROR(VLOOKUP(A162,'Physicochemical properties_othe'!$D$4:$N$281,4,FALSE),"")</f>
        <v>359.6</v>
      </c>
      <c r="K162">
        <f>IFERROR(IF(VLOOKUP(A162,'Physicochemical properties_othe'!$D$4:$N$281,5,FALSE)=0,"",VLOOKUP(A162,'Physicochemical properties_othe'!$D$4:$N$281,5,FALSE)),"")</f>
        <v>3.81</v>
      </c>
      <c r="L162" t="str">
        <f>IF(IFERROR(VLOOKUP(A162,'Physicochemical properties_othe'!$D$4:$N$281,6,FALSE),"")=0,"",IFERROR(VLOOKUP(A162,'Physicochemical properties_othe'!$D$4:$N$281,6,FALSE),""))</f>
        <v>0.124 (20°C)</v>
      </c>
      <c r="M162" t="str">
        <f>IF(IFERROR(VLOOKUP(A162,'Physicochemical properties_othe'!$D$4:$N$281,10,FALSE),"")=0,"",IFERROR(VLOOKUP(A162,'Physicochemical properties_othe'!$D$4:$N$281,10,FALSE),""))</f>
        <v/>
      </c>
      <c r="P162" t="str">
        <f>IFERROR(IF(VLOOKUP(A162,'Physicochemical properties_othe'!$D$4:$N$281,11,FALSE)=0,"",VLOOKUP(A162,'Physicochemical properties_othe'!$D$4:$N$281,11,FALSE)),"")</f>
        <v>https://pubchem.ncbi.nlm.nih.gov/compound/5377784</v>
      </c>
      <c r="T162" t="str">
        <f>IFERROR(IF(VLOOKUP(A162,'Rate constant_O3_UV254_others'!$B$2:$M$282,7,FALSE)=0,"",VLOOKUP(A162,'Rate constant_O3_UV254_others'!$B$2:$M$282,7,FALSE)),"")</f>
        <v/>
      </c>
      <c r="V162" t="str">
        <f>IFERROR(IF(VLOOKUP(A162,'Rate constant_O3_UV254_others'!$B$2:$M$282,9,FALSE)=0,"",VLOOKUP(A162,'Rate constant_O3_UV254_others'!$B$2:$M$282,9,FALSE)),"")</f>
        <v/>
      </c>
      <c r="W162" t="str">
        <f>IFERROR(IF(VLOOKUP(A162,'Rate constant_O3_UV254_others'!$B$2:$M$282,10,FALSE)=0,"",VLOOKUP(A162,'Rate constant_O3_UV254_others'!$B$2:$M$282,10,FALSE)),"")</f>
        <v/>
      </c>
      <c r="X162" t="str">
        <f>IFERROR(IF(VLOOKUP(A162,'Rate constant_O3_UV254_others'!$B$2:$M$282,11,FALSE)=0,"",VLOOKUP(A162,'Rate constant_O3_UV254_others'!$B$2:$M$282,11,FALSE)),"")</f>
        <v/>
      </c>
      <c r="Y162" t="str">
        <f>IFERROR(IF(VLOOKUP(A162,'Rate constant_O3_UV254_others'!$B$2:$M$282,12,FALSE)=0,"",VLOOKUP(A162,'Rate constant_O3_UV254_others'!$B$2:$M$282,12,FALSE)),"")</f>
        <v/>
      </c>
      <c r="Z162">
        <f>IFERROR(IF(VLOOKUP(A162,'Rate constant_·OH_otherlit'!$B$2:$K$271,2,FALSE)=0,"",VLOOKUP(A162,'Rate constant_·OH_otherlit'!$B$2:$K$271,2,FALSE)),"")</f>
        <v>18500000000</v>
      </c>
      <c r="AA162" t="str">
        <f>IFERROR(IF(VLOOKUP(A162,'Rate constant_·OH_otherlit'!$B$2:$K$271,3,FALSE)=0,"",VLOOKUP(A162,'Rate constant_·OH_otherlit'!$B$2:$K$271,3,FALSE)),"")</f>
        <v/>
      </c>
      <c r="AB162" t="str">
        <f>IFERROR(IF(VLOOKUP(A162,'Rate constant_·OH_otherlit'!$B$2:$K$271,10,FALSE)=0,"",VLOOKUP(A162,'Rate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62">
        <f>IFERROR(IF(VLOOKUP(A162,'Rate constant_O3_UV254_others'!$B$2:$AA$282,23,FALSE)=0,"",VLOOKUP(A162,'Rate constant_O3_UV254_others'!$B$2:$AA$282,23,FALSE)),"")</f>
        <v>8656</v>
      </c>
      <c r="AE162">
        <f>IFERROR(IF(VLOOKUP(A162,'Rate constant_O3_UV254_others'!$B$2:$AA$282,25,FALSE)=0,"",VLOOKUP(A162,'Rate constant_O3_UV254_others'!$B$2:$AA$282,25,FALSE)),"")</f>
        <v>5.6000000000000001E-2</v>
      </c>
      <c r="AG162" t="str">
        <f>IFERROR(IF(VLOOKUP(A162,'Rate constant_O3_UV254_others'!$B$2:$AA$282,26,FALSE)=0,"",VLOOKUP(A162,'Rate constant_O3_UV254_others'!$B$2:$AA$282,26,FALSE)),"")</f>
        <v>Sanches, S., Barreto Crespo, M. T., &amp; Pereira, V. J. (2010). Drinking water treatment of priority pesticides using low pressure UV photolysis and advanced oxidation processes. Water Research, 44(6), 1809–1818.</v>
      </c>
    </row>
    <row r="163" spans="1:33">
      <c r="A163" t="s">
        <v>429</v>
      </c>
      <c r="B163" t="s">
        <v>429</v>
      </c>
      <c r="C163">
        <v>162</v>
      </c>
      <c r="F163" t="s">
        <v>149</v>
      </c>
      <c r="G163" t="s">
        <v>430</v>
      </c>
      <c r="H163" t="str">
        <f>IFERROR(VLOOKUP(A163,'Physicochemical properties_othe'!$D$4:$N$281,3,FALSE),"")</f>
        <v>C11H19N5S</v>
      </c>
      <c r="I163" t="str">
        <f>IFERROR(VLOOKUP(A163,'Physicochemical properties_othe'!$D$4:$N$281,2,FALSE),"")</f>
        <v>28159-98-0</v>
      </c>
      <c r="J163">
        <f>IFERROR(VLOOKUP(A163,'Physicochemical properties_othe'!$D$4:$N$281,4,FALSE),"")</f>
        <v>253.37</v>
      </c>
      <c r="K163">
        <f>IFERROR(IF(VLOOKUP(A163,'Physicochemical properties_othe'!$D$4:$N$281,5,FALSE)=0,"",VLOOKUP(A163,'Physicochemical properties_othe'!$D$4:$N$281,5,FALSE)),"")</f>
        <v>3.95</v>
      </c>
      <c r="L163" t="str">
        <f>IF(IFERROR(VLOOKUP(A163,'Physicochemical properties_othe'!$D$4:$N$281,6,FALSE),"")=0,"",IFERROR(VLOOKUP(A163,'Physicochemical properties_othe'!$D$4:$N$281,6,FALSE),""))</f>
        <v>7 mg/L</v>
      </c>
      <c r="M163" t="str">
        <f>IF(IFERROR(VLOOKUP(A163,'Physicochemical properties_othe'!$D$4:$N$281,10,FALSE),"")=0,"",IFERROR(VLOOKUP(A163,'Physicochemical properties_othe'!$D$4:$N$281,10,FALSE),""))</f>
        <v/>
      </c>
      <c r="P163" t="str">
        <f>IFERROR(IF(VLOOKUP(A163,'Physicochemical properties_othe'!$D$4:$N$281,11,FALSE)=0,"",VLOOKUP(A163,'Physicochemical properties_othe'!$D$4:$N$281,11,FALSE)),"")</f>
        <v>https://pubchem.ncbi.nlm.nih.gov/compound/91590</v>
      </c>
      <c r="T163" t="str">
        <f>IFERROR(IF(VLOOKUP(A163,'Rate constant_O3_UV254_others'!$B$2:$M$282,7,FALSE)=0,"",VLOOKUP(A163,'Rate constant_O3_UV254_others'!$B$2:$M$282,7,FALSE)),"")</f>
        <v/>
      </c>
      <c r="V163" t="str">
        <f>IFERROR(IF(VLOOKUP(A163,'Rate constant_O3_UV254_others'!$B$2:$M$282,9,FALSE)=0,"",VLOOKUP(A163,'Rate constant_O3_UV254_others'!$B$2:$M$282,9,FALSE)),"")</f>
        <v/>
      </c>
      <c r="W163" t="str">
        <f>IFERROR(IF(VLOOKUP(A163,'Rate constant_O3_UV254_others'!$B$2:$M$282,10,FALSE)=0,"",VLOOKUP(A163,'Rate constant_O3_UV254_others'!$B$2:$M$282,10,FALSE)),"")</f>
        <v/>
      </c>
      <c r="X163" t="str">
        <f>IFERROR(IF(VLOOKUP(A163,'Rate constant_O3_UV254_others'!$B$2:$M$282,11,FALSE)=0,"",VLOOKUP(A163,'Rate constant_O3_UV254_others'!$B$2:$M$282,11,FALSE)),"")</f>
        <v/>
      </c>
      <c r="Y163" t="str">
        <f>IFERROR(IF(VLOOKUP(A163,'Rate constant_O3_UV254_others'!$B$2:$M$282,12,FALSE)=0,"",VLOOKUP(A163,'Rate constant_O3_UV254_others'!$B$2:$M$282,12,FALSE)),"")</f>
        <v/>
      </c>
      <c r="Z163" t="str">
        <f>IFERROR(IF(VLOOKUP(A163,'Rate constant_·OH_otherlit'!$B$2:$K$271,2,FALSE)=0,"",VLOOKUP(A163,'Rate constant_·OH_otherlit'!$B$2:$K$271,2,FALSE)),"")</f>
        <v/>
      </c>
      <c r="AA163" t="str">
        <f>IFERROR(IF(VLOOKUP(A163,'Rate constant_·OH_otherlit'!$B$2:$K$271,3,FALSE)=0,"",VLOOKUP(A163,'Rate constant_·OH_otherlit'!$B$2:$K$271,3,FALSE)),"")</f>
        <v/>
      </c>
      <c r="AB163" t="str">
        <f>IFERROR(IF(VLOOKUP(A163,'Rate constant_·OH_otherlit'!$B$2:$K$271,10,FALSE)=0,"",VLOOKUP(A163,'Rate constant_·OH_otherlit'!$B$2:$K$271,10,FALSE)),"")</f>
        <v/>
      </c>
      <c r="AC163" t="str">
        <f>IFERROR(IF(VLOOKUP(A163,'Rate constant_O3_UV254_others'!$B$2:$AA$282,23,FALSE)=0,"",VLOOKUP(A163,'Rate constant_O3_UV254_others'!$B$2:$AA$282,23,FALSE)),"")</f>
        <v/>
      </c>
      <c r="AE163" t="str">
        <f>IFERROR(IF(VLOOKUP(A163,'Rate constant_O3_UV254_others'!$B$2:$AA$282,25,FALSE)=0,"",VLOOKUP(A163,'Rate constant_O3_UV254_others'!$B$2:$AA$282,25,FALSE)),"")</f>
        <v/>
      </c>
      <c r="AG163" t="str">
        <f>IFERROR(IF(VLOOKUP(A163,'Rate constant_O3_UV254_others'!$B$2:$AA$282,26,FALSE)=0,"",VLOOKUP(A163,'Rate constant_O3_UV254_others'!$B$2:$AA$282,26,FALSE)),"")</f>
        <v/>
      </c>
    </row>
    <row r="164" spans="1:33">
      <c r="A164" t="s">
        <v>431</v>
      </c>
      <c r="B164" t="s">
        <v>431</v>
      </c>
      <c r="C164">
        <v>163</v>
      </c>
      <c r="F164" t="s">
        <v>149</v>
      </c>
      <c r="G164" t="s">
        <v>432</v>
      </c>
      <c r="H164" t="str">
        <f>IFERROR(VLOOKUP(A164,'Physicochemical properties_othe'!$D$4:$N$281,3,FALSE),"")</f>
        <v>C10H19N5S</v>
      </c>
      <c r="I164" t="str">
        <f>IFERROR(VLOOKUP(A164,'Physicochemical properties_othe'!$D$4:$N$281,2,FALSE),"")</f>
        <v>886-50-0</v>
      </c>
      <c r="J164">
        <f>IFERROR(VLOOKUP(A164,'Physicochemical properties_othe'!$D$4:$N$281,4,FALSE),"")</f>
        <v>241.36</v>
      </c>
      <c r="K164">
        <f>IFERROR(IF(VLOOKUP(A164,'Physicochemical properties_othe'!$D$4:$N$281,5,FALSE)=0,"",VLOOKUP(A164,'Physicochemical properties_othe'!$D$4:$N$281,5,FALSE)),"")</f>
        <v>3.74</v>
      </c>
      <c r="L164" t="str">
        <f>IF(IFERROR(VLOOKUP(A164,'Physicochemical properties_othe'!$D$4:$N$281,6,FALSE),"")=0,"",IFERROR(VLOOKUP(A164,'Physicochemical properties_othe'!$D$4:$N$281,6,FALSE),""))</f>
        <v>0.025 (20°C)</v>
      </c>
      <c r="M164">
        <f>IF(IFERROR(VLOOKUP(A164,'Physicochemical properties_othe'!$D$4:$N$281,10,FALSE),"")=0,"",IFERROR(VLOOKUP(A164,'Physicochemical properties_othe'!$D$4:$N$281,10,FALSE),""))</f>
        <v>4.3</v>
      </c>
      <c r="P164" t="str">
        <f>IFERROR(IF(VLOOKUP(A164,'Physicochemical properties_othe'!$D$4:$N$281,11,FALSE)=0,"",VLOOKUP(A164,'Physicochemical properties_othe'!$D$4:$N$281,11,FALSE)),"")</f>
        <v>https://pubchem.ncbi.nlm.nih.gov/compound/13450</v>
      </c>
      <c r="T164" t="str">
        <f>IFERROR(IF(VLOOKUP(A164,'Rate constant_O3_UV254_others'!$B$2:$M$282,7,FALSE)=0,"",VLOOKUP(A164,'Rate constant_O3_UV254_others'!$B$2:$M$282,7,FALSE)),"")</f>
        <v/>
      </c>
      <c r="V164" t="str">
        <f>IFERROR(IF(VLOOKUP(A164,'Rate constant_O3_UV254_others'!$B$2:$M$282,9,FALSE)=0,"",VLOOKUP(A164,'Rate constant_O3_UV254_others'!$B$2:$M$282,9,FALSE)),"")</f>
        <v/>
      </c>
      <c r="W164" t="str">
        <f>IFERROR(IF(VLOOKUP(A164,'Rate constant_O3_UV254_others'!$B$2:$M$282,10,FALSE)=0,"",VLOOKUP(A164,'Rate constant_O3_UV254_others'!$B$2:$M$282,10,FALSE)),"")</f>
        <v/>
      </c>
      <c r="X164" t="str">
        <f>IFERROR(IF(VLOOKUP(A164,'Rate constant_O3_UV254_others'!$B$2:$M$282,11,FALSE)=0,"",VLOOKUP(A164,'Rate constant_O3_UV254_others'!$B$2:$M$282,11,FALSE)),"")</f>
        <v/>
      </c>
      <c r="Y164" t="str">
        <f>IFERROR(IF(VLOOKUP(A164,'Rate constant_O3_UV254_others'!$B$2:$M$282,12,FALSE)=0,"",VLOOKUP(A164,'Rate constant_O3_UV254_others'!$B$2:$M$282,12,FALSE)),"")</f>
        <v/>
      </c>
      <c r="Z164" t="str">
        <f>IFERROR(IF(VLOOKUP(A164,'Rate constant_·OH_otherlit'!$B$2:$K$271,2,FALSE)=0,"",VLOOKUP(A164,'Rate constant_·OH_otherlit'!$B$2:$K$271,2,FALSE)),"")</f>
        <v/>
      </c>
      <c r="AA164" t="str">
        <f>IFERROR(IF(VLOOKUP(A164,'Rate constant_·OH_otherlit'!$B$2:$K$271,3,FALSE)=0,"",VLOOKUP(A164,'Rate constant_·OH_otherlit'!$B$2:$K$271,3,FALSE)),"")</f>
        <v/>
      </c>
      <c r="AB164" t="str">
        <f>IFERROR(IF(VLOOKUP(A164,'Rate constant_·OH_otherlit'!$B$2:$K$271,10,FALSE)=0,"",VLOOKUP(A164,'Rate constant_·OH_otherlit'!$B$2:$K$271,10,FALSE)),"")</f>
        <v/>
      </c>
      <c r="AC164" t="str">
        <f>IFERROR(IF(VLOOKUP(A164,'Rate constant_O3_UV254_others'!$B$2:$AA$282,23,FALSE)=0,"",VLOOKUP(A164,'Rate constant_O3_UV254_others'!$B$2:$AA$282,23,FALSE)),"")</f>
        <v/>
      </c>
      <c r="AE164" t="str">
        <f>IFERROR(IF(VLOOKUP(A164,'Rate constant_O3_UV254_others'!$B$2:$AA$282,25,FALSE)=0,"",VLOOKUP(A164,'Rate constant_O3_UV254_others'!$B$2:$AA$282,25,FALSE)),"")</f>
        <v/>
      </c>
      <c r="AG164" t="str">
        <f>IFERROR(IF(VLOOKUP(A164,'Rate constant_O3_UV254_others'!$B$2:$AA$282,26,FALSE)=0,"",VLOOKUP(A164,'Rate constant_O3_UV254_others'!$B$2:$AA$282,26,FALSE)),"")</f>
        <v/>
      </c>
    </row>
    <row r="165" spans="1:33">
      <c r="A165" t="s">
        <v>433</v>
      </c>
      <c r="B165" t="s">
        <v>433</v>
      </c>
      <c r="C165">
        <v>164</v>
      </c>
      <c r="F165" t="s">
        <v>149</v>
      </c>
      <c r="G165" t="s">
        <v>434</v>
      </c>
      <c r="H165" t="str">
        <f>IFERROR(VLOOKUP(A165,'Physicochemical properties_othe'!$D$4:$N$281,3,FALSE),"")</f>
        <v>C12H27Sn</v>
      </c>
      <c r="I165" t="str">
        <f>IFERROR(VLOOKUP(A165,'Physicochemical properties_othe'!$D$4:$N$281,2,FALSE),"")</f>
        <v>688-73-3</v>
      </c>
      <c r="J165">
        <f>IFERROR(VLOOKUP(A165,'Physicochemical properties_othe'!$D$4:$N$281,4,FALSE),"")</f>
        <v>290.10000000000002</v>
      </c>
      <c r="K165" t="str">
        <f>IFERROR(IF(VLOOKUP(A165,'Physicochemical properties_othe'!$D$4:$N$281,5,FALSE)=0,"",VLOOKUP(A165,'Physicochemical properties_othe'!$D$4:$N$281,5,FALSE)),"")</f>
        <v/>
      </c>
      <c r="L165" t="str">
        <f>IF(IFERROR(VLOOKUP(A165,'Physicochemical properties_othe'!$D$4:$N$281,6,FALSE),"")=0,"",IFERROR(VLOOKUP(A165,'Physicochemical properties_othe'!$D$4:$N$281,6,FALSE),""))</f>
        <v/>
      </c>
      <c r="M165" t="str">
        <f>IF(IFERROR(VLOOKUP(A165,'Physicochemical properties_othe'!$D$4:$N$281,10,FALSE),"")=0,"",IFERROR(VLOOKUP(A165,'Physicochemical properties_othe'!$D$4:$N$281,10,FALSE),""))</f>
        <v/>
      </c>
      <c r="P165" t="str">
        <f>IFERROR(IF(VLOOKUP(A165,'Physicochemical properties_othe'!$D$4:$N$281,11,FALSE)=0,"",VLOOKUP(A165,'Physicochemical properties_othe'!$D$4:$N$281,11,FALSE)),"")</f>
        <v>http://www.chemspider.com/Chemical-Structure.5734.html?rid=d8217ac8-62df-4512-800e-b5fe808618d4</v>
      </c>
      <c r="T165" t="str">
        <f>IFERROR(IF(VLOOKUP(A165,'Rate constant_O3_UV254_others'!$B$2:$M$282,7,FALSE)=0,"",VLOOKUP(A165,'Rate constant_O3_UV254_others'!$B$2:$M$282,7,FALSE)),"")</f>
        <v/>
      </c>
      <c r="V165" t="str">
        <f>IFERROR(IF(VLOOKUP(A165,'Rate constant_O3_UV254_others'!$B$2:$M$282,9,FALSE)=0,"",VLOOKUP(A165,'Rate constant_O3_UV254_others'!$B$2:$M$282,9,FALSE)),"")</f>
        <v/>
      </c>
      <c r="W165" t="str">
        <f>IFERROR(IF(VLOOKUP(A165,'Rate constant_O3_UV254_others'!$B$2:$M$282,10,FALSE)=0,"",VLOOKUP(A165,'Rate constant_O3_UV254_others'!$B$2:$M$282,10,FALSE)),"")</f>
        <v/>
      </c>
      <c r="X165" t="str">
        <f>IFERROR(IF(VLOOKUP(A165,'Rate constant_O3_UV254_others'!$B$2:$M$282,11,FALSE)=0,"",VLOOKUP(A165,'Rate constant_O3_UV254_others'!$B$2:$M$282,11,FALSE)),"")</f>
        <v/>
      </c>
      <c r="Y165" t="str">
        <f>IFERROR(IF(VLOOKUP(A165,'Rate constant_O3_UV254_others'!$B$2:$M$282,12,FALSE)=0,"",VLOOKUP(A165,'Rate constant_O3_UV254_others'!$B$2:$M$282,12,FALSE)),"")</f>
        <v/>
      </c>
      <c r="Z165" t="str">
        <f>IFERROR(IF(VLOOKUP(A165,'Rate constant_·OH_otherlit'!$B$2:$K$271,2,FALSE)=0,"",VLOOKUP(A165,'Rate constant_·OH_otherlit'!$B$2:$K$271,2,FALSE)),"")</f>
        <v/>
      </c>
      <c r="AA165" t="str">
        <f>IFERROR(IF(VLOOKUP(A165,'Rate constant_·OH_otherlit'!$B$2:$K$271,3,FALSE)=0,"",VLOOKUP(A165,'Rate constant_·OH_otherlit'!$B$2:$K$271,3,FALSE)),"")</f>
        <v/>
      </c>
      <c r="AB165" t="str">
        <f>IFERROR(IF(VLOOKUP(A165,'Rate constant_·OH_otherlit'!$B$2:$K$271,10,FALSE)=0,"",VLOOKUP(A165,'Rate constant_·OH_otherlit'!$B$2:$K$271,10,FALSE)),"")</f>
        <v/>
      </c>
      <c r="AC165" t="str">
        <f>IFERROR(IF(VLOOKUP(A165,'Rate constant_O3_UV254_others'!$B$2:$AA$282,23,FALSE)=0,"",VLOOKUP(A165,'Rate constant_O3_UV254_others'!$B$2:$AA$282,23,FALSE)),"")</f>
        <v/>
      </c>
      <c r="AE165" t="str">
        <f>IFERROR(IF(VLOOKUP(A165,'Rate constant_O3_UV254_others'!$B$2:$AA$282,25,FALSE)=0,"",VLOOKUP(A165,'Rate constant_O3_UV254_others'!$B$2:$AA$282,25,FALSE)),"")</f>
        <v/>
      </c>
      <c r="AG165" t="str">
        <f>IFERROR(IF(VLOOKUP(A165,'Rate constant_O3_UV254_others'!$B$2:$AA$282,26,FALSE)=0,"",VLOOKUP(A165,'Rate constant_O3_UV254_others'!$B$2:$AA$282,26,FALSE)),"")</f>
        <v/>
      </c>
    </row>
    <row r="166" spans="1:33">
      <c r="A166" t="s">
        <v>435</v>
      </c>
      <c r="B166" t="s">
        <v>435</v>
      </c>
      <c r="C166">
        <v>165</v>
      </c>
      <c r="F166" t="s">
        <v>149</v>
      </c>
      <c r="G166" t="s">
        <v>436</v>
      </c>
      <c r="H166" t="str">
        <f>IFERROR(VLOOKUP(A166,'Physicochemical properties_othe'!$D$4:$N$281,3,FALSE),"")</f>
        <v>C6Cl6</v>
      </c>
      <c r="I166" t="str">
        <f>IFERROR(VLOOKUP(A166,'Physicochemical properties_othe'!$D$4:$N$281,2,FALSE),"")</f>
        <v>118-74-1</v>
      </c>
      <c r="J166">
        <f>IFERROR(VLOOKUP(A166,'Physicochemical properties_othe'!$D$4:$N$281,4,FALSE),"")</f>
        <v>284.8</v>
      </c>
      <c r="K166">
        <f>IFERROR(IF(VLOOKUP(A166,'Physicochemical properties_othe'!$D$4:$N$281,5,FALSE)=0,"",VLOOKUP(A166,'Physicochemical properties_othe'!$D$4:$N$281,5,FALSE)),"")</f>
        <v>5.73</v>
      </c>
      <c r="L166" t="str">
        <f>IF(IFERROR(VLOOKUP(A166,'Physicochemical properties_othe'!$D$4:$N$281,6,FALSE),"")=0,"",IFERROR(VLOOKUP(A166,'Physicochemical properties_othe'!$D$4:$N$281,6,FALSE),""))</f>
        <v>4.7^10-3 mg/L</v>
      </c>
      <c r="M166" t="str">
        <f>IF(IFERROR(VLOOKUP(A166,'Physicochemical properties_othe'!$D$4:$N$281,10,FALSE),"")=0,"",IFERROR(VLOOKUP(A166,'Physicochemical properties_othe'!$D$4:$N$281,10,FALSE),""))</f>
        <v/>
      </c>
      <c r="P166" t="str">
        <f>IFERROR(IF(VLOOKUP(A166,'Physicochemical properties_othe'!$D$4:$N$281,11,FALSE)=0,"",VLOOKUP(A166,'Physicochemical properties_othe'!$D$4:$N$281,11,FALSE)),"")</f>
        <v>https://pubchem.ncbi.nlm.nih.gov/compound/8370</v>
      </c>
      <c r="T166" t="str">
        <f>IFERROR(IF(VLOOKUP(A166,'Rate constant_O3_UV254_others'!$B$2:$M$282,7,FALSE)=0,"",VLOOKUP(A166,'Rate constant_O3_UV254_others'!$B$2:$M$282,7,FALSE)),"")</f>
        <v/>
      </c>
      <c r="V166" t="str">
        <f>IFERROR(IF(VLOOKUP(A166,'Rate constant_O3_UV254_others'!$B$2:$M$282,9,FALSE)=0,"",VLOOKUP(A166,'Rate constant_O3_UV254_others'!$B$2:$M$282,9,FALSE)),"")</f>
        <v/>
      </c>
      <c r="W166" t="str">
        <f>IFERROR(IF(VLOOKUP(A166,'Rate constant_O3_UV254_others'!$B$2:$M$282,10,FALSE)=0,"",VLOOKUP(A166,'Rate constant_O3_UV254_others'!$B$2:$M$282,10,FALSE)),"")</f>
        <v/>
      </c>
      <c r="X166" t="str">
        <f>IFERROR(IF(VLOOKUP(A166,'Rate constant_O3_UV254_others'!$B$2:$M$282,11,FALSE)=0,"",VLOOKUP(A166,'Rate constant_O3_UV254_others'!$B$2:$M$282,11,FALSE)),"")</f>
        <v/>
      </c>
      <c r="Y166" t="str">
        <f>IFERROR(IF(VLOOKUP(A166,'Rate constant_O3_UV254_others'!$B$2:$M$282,12,FALSE)=0,"",VLOOKUP(A166,'Rate constant_O3_UV254_others'!$B$2:$M$282,12,FALSE)),"")</f>
        <v/>
      </c>
      <c r="Z166" t="str">
        <f>IFERROR(IF(VLOOKUP(A166,'Rate constant_·OH_otherlit'!$B$2:$K$271,2,FALSE)=0,"",VLOOKUP(A166,'Rate constant_·OH_otherlit'!$B$2:$K$271,2,FALSE)),"")</f>
        <v/>
      </c>
      <c r="AA166" t="str">
        <f>IFERROR(IF(VLOOKUP(A166,'Rate constant_·OH_otherlit'!$B$2:$K$271,3,FALSE)=0,"",VLOOKUP(A166,'Rate constant_·OH_otherlit'!$B$2:$K$271,3,FALSE)),"")</f>
        <v/>
      </c>
      <c r="AB166" t="str">
        <f>IFERROR(IF(VLOOKUP(A166,'Rate constant_·OH_otherlit'!$B$2:$K$271,10,FALSE)=0,"",VLOOKUP(A166,'Rate constant_·OH_otherlit'!$B$2:$K$271,10,FALSE)),"")</f>
        <v/>
      </c>
      <c r="AC166" t="str">
        <f>IFERROR(IF(VLOOKUP(A166,'Rate constant_O3_UV254_others'!$B$2:$AA$282,23,FALSE)=0,"",VLOOKUP(A166,'Rate constant_O3_UV254_others'!$B$2:$AA$282,23,FALSE)),"")</f>
        <v/>
      </c>
      <c r="AE166" t="str">
        <f>IFERROR(IF(VLOOKUP(A166,'Rate constant_O3_UV254_others'!$B$2:$AA$282,25,FALSE)=0,"",VLOOKUP(A166,'Rate constant_O3_UV254_others'!$B$2:$AA$282,25,FALSE)),"")</f>
        <v/>
      </c>
      <c r="AG166" t="str">
        <f>IFERROR(IF(VLOOKUP(A166,'Rate constant_O3_UV254_others'!$B$2:$AA$282,26,FALSE)=0,"",VLOOKUP(A166,'Rate constant_O3_UV254_others'!$B$2:$AA$282,26,FALSE)),"")</f>
        <v/>
      </c>
    </row>
    <row r="167" spans="1:33">
      <c r="A167" t="s">
        <v>437</v>
      </c>
      <c r="B167" t="s">
        <v>437</v>
      </c>
      <c r="C167">
        <v>166</v>
      </c>
      <c r="F167" t="s">
        <v>149</v>
      </c>
      <c r="G167" t="s">
        <v>438</v>
      </c>
      <c r="H167" t="str">
        <f>IFERROR(VLOOKUP(A167,'Physicochemical properties_othe'!$D$4:$N$281,3,FALSE),"")</f>
        <v>C10H16N2O8</v>
      </c>
      <c r="I167" t="str">
        <f>IFERROR(VLOOKUP(A167,'Physicochemical properties_othe'!$D$4:$N$281,2,FALSE),"")</f>
        <v>60-00-4</v>
      </c>
      <c r="J167">
        <f>IFERROR(VLOOKUP(A167,'Physicochemical properties_othe'!$D$4:$N$281,4,FALSE),"")</f>
        <v>292.24</v>
      </c>
      <c r="K167">
        <f>IFERROR(IF(VLOOKUP(A167,'Physicochemical properties_othe'!$D$4:$N$281,5,FALSE)=0,"",VLOOKUP(A167,'Physicochemical properties_othe'!$D$4:$N$281,5,FALSE)),"")</f>
        <v>-2.6</v>
      </c>
      <c r="L167" t="str">
        <f>IF(IFERROR(VLOOKUP(A167,'Physicochemical properties_othe'!$D$4:$N$281,6,FALSE),"")=0,"",IFERROR(VLOOKUP(A167,'Physicochemical properties_othe'!$D$4:$N$281,6,FALSE),""))</f>
        <v>1000</v>
      </c>
      <c r="M167">
        <f>IF(IFERROR(VLOOKUP(A167,'Physicochemical properties_othe'!$D$4:$N$281,10,FALSE),"")=0,"",IFERROR(VLOOKUP(A167,'Physicochemical properties_othe'!$D$4:$N$281,10,FALSE),""))</f>
        <v>0.26</v>
      </c>
      <c r="P167" t="str">
        <f>IFERROR(IF(VLOOKUP(A167,'Physicochemical properties_othe'!$D$4:$N$281,11,FALSE)=0,"",VLOOKUP(A167,'Physicochemical properties_othe'!$D$4:$N$281,11,FALSE)),"")</f>
        <v>https://pubchem.ncbi.nlm.nih.gov/compound/6049</v>
      </c>
      <c r="T167" t="str">
        <f>IFERROR(IF(VLOOKUP(A167,'Rate constant_O3_UV254_others'!$B$2:$M$282,7,FALSE)=0,"",VLOOKUP(A167,'Rate constant_O3_UV254_others'!$B$2:$M$282,7,FALSE)),"")</f>
        <v/>
      </c>
      <c r="V167" t="str">
        <f>IFERROR(IF(VLOOKUP(A167,'Rate constant_O3_UV254_others'!$B$2:$M$282,9,FALSE)=0,"",VLOOKUP(A167,'Rate constant_O3_UV254_others'!$B$2:$M$282,9,FALSE)),"")</f>
        <v/>
      </c>
      <c r="W167" t="str">
        <f>IFERROR(IF(VLOOKUP(A167,'Rate constant_O3_UV254_others'!$B$2:$M$282,10,FALSE)=0,"",VLOOKUP(A167,'Rate constant_O3_UV254_others'!$B$2:$M$282,10,FALSE)),"")</f>
        <v/>
      </c>
      <c r="X167" t="str">
        <f>IFERROR(IF(VLOOKUP(A167,'Rate constant_O3_UV254_others'!$B$2:$M$282,11,FALSE)=0,"",VLOOKUP(A167,'Rate constant_O3_UV254_others'!$B$2:$M$282,11,FALSE)),"")</f>
        <v/>
      </c>
      <c r="Y167" t="str">
        <f>IFERROR(IF(VLOOKUP(A167,'Rate constant_O3_UV254_others'!$B$2:$M$282,12,FALSE)=0,"",VLOOKUP(A167,'Rate constant_O3_UV254_others'!$B$2:$M$282,12,FALSE)),"")</f>
        <v/>
      </c>
      <c r="Z167" t="str">
        <f>IFERROR(IF(VLOOKUP(A167,'Rate constant_·OH_otherlit'!$B$2:$K$271,2,FALSE)=0,"",VLOOKUP(A167,'Rate constant_·OH_otherlit'!$B$2:$K$271,2,FALSE)),"")</f>
        <v/>
      </c>
      <c r="AA167" t="str">
        <f>IFERROR(IF(VLOOKUP(A167,'Rate constant_·OH_otherlit'!$B$2:$K$271,3,FALSE)=0,"",VLOOKUP(A167,'Rate constant_·OH_otherlit'!$B$2:$K$271,3,FALSE)),"")</f>
        <v/>
      </c>
      <c r="AB167" t="str">
        <f>IFERROR(IF(VLOOKUP(A167,'Rate constant_·OH_otherlit'!$B$2:$K$271,10,FALSE)=0,"",VLOOKUP(A167,'Rate constant_·OH_otherlit'!$B$2:$K$271,10,FALSE)),"")</f>
        <v/>
      </c>
      <c r="AC167" t="str">
        <f>IFERROR(IF(VLOOKUP(A167,'Rate constant_O3_UV254_others'!$B$2:$AA$282,23,FALSE)=0,"",VLOOKUP(A167,'Rate constant_O3_UV254_others'!$B$2:$AA$282,23,FALSE)),"")</f>
        <v/>
      </c>
      <c r="AE167" t="str">
        <f>IFERROR(IF(VLOOKUP(A167,'Rate constant_O3_UV254_others'!$B$2:$AA$282,25,FALSE)=0,"",VLOOKUP(A167,'Rate constant_O3_UV254_others'!$B$2:$AA$282,25,FALSE)),"")</f>
        <v/>
      </c>
      <c r="AG167" t="str">
        <f>IFERROR(IF(VLOOKUP(A167,'Rate constant_O3_UV254_others'!$B$2:$AA$282,26,FALSE)=0,"",VLOOKUP(A167,'Rate constant_O3_UV254_others'!$B$2:$AA$282,26,FALSE)),"")</f>
        <v/>
      </c>
    </row>
    <row r="168" spans="1:33">
      <c r="A168" t="s">
        <v>439</v>
      </c>
      <c r="B168" t="s">
        <v>439</v>
      </c>
      <c r="C168">
        <v>167</v>
      </c>
      <c r="F168" t="s">
        <v>149</v>
      </c>
      <c r="G168" t="s">
        <v>440</v>
      </c>
      <c r="H168" t="str">
        <f>IFERROR(VLOOKUP(A168,'Physicochemical properties_othe'!$D$4:$N$281,3,FALSE),"")</f>
        <v>Mo</v>
      </c>
      <c r="I168" t="str">
        <f>IFERROR(VLOOKUP(A168,'Physicochemical properties_othe'!$D$4:$N$281,2,FALSE),"")</f>
        <v>7439-98-7</v>
      </c>
      <c r="J168">
        <f>IFERROR(VLOOKUP(A168,'Physicochemical properties_othe'!$D$4:$N$281,4,FALSE),"")</f>
        <v>96</v>
      </c>
      <c r="K168" t="str">
        <f>IFERROR(IF(VLOOKUP(A168,'Physicochemical properties_othe'!$D$4:$N$281,5,FALSE)=0,"",VLOOKUP(A168,'Physicochemical properties_othe'!$D$4:$N$281,5,FALSE)),"")</f>
        <v/>
      </c>
      <c r="L168" t="str">
        <f>IF(IFERROR(VLOOKUP(A168,'Physicochemical properties_othe'!$D$4:$N$281,6,FALSE),"")=0,"",IFERROR(VLOOKUP(A168,'Physicochemical properties_othe'!$D$4:$N$281,6,FALSE),""))</f>
        <v>insoluble</v>
      </c>
      <c r="M168" t="str">
        <f>IF(IFERROR(VLOOKUP(A168,'Physicochemical properties_othe'!$D$4:$N$281,10,FALSE),"")=0,"",IFERROR(VLOOKUP(A168,'Physicochemical properties_othe'!$D$4:$N$281,10,FALSE),""))</f>
        <v/>
      </c>
      <c r="P168" t="str">
        <f>IFERROR(IF(VLOOKUP(A168,'Physicochemical properties_othe'!$D$4:$N$281,11,FALSE)=0,"",VLOOKUP(A168,'Physicochemical properties_othe'!$D$4:$N$281,11,FALSE)),"")</f>
        <v>https://pubchem.ncbi.nlm.nih.gov/compound/23932</v>
      </c>
      <c r="T168" t="str">
        <f>IFERROR(IF(VLOOKUP(A168,'Rate constant_O3_UV254_others'!$B$2:$M$282,7,FALSE)=0,"",VLOOKUP(A168,'Rate constant_O3_UV254_others'!$B$2:$M$282,7,FALSE)),"")</f>
        <v/>
      </c>
      <c r="V168" t="str">
        <f>IFERROR(IF(VLOOKUP(A168,'Rate constant_O3_UV254_others'!$B$2:$M$282,9,FALSE)=0,"",VLOOKUP(A168,'Rate constant_O3_UV254_others'!$B$2:$M$282,9,FALSE)),"")</f>
        <v/>
      </c>
      <c r="W168" t="str">
        <f>IFERROR(IF(VLOOKUP(A168,'Rate constant_O3_UV254_others'!$B$2:$M$282,10,FALSE)=0,"",VLOOKUP(A168,'Rate constant_O3_UV254_others'!$B$2:$M$282,10,FALSE)),"")</f>
        <v/>
      </c>
      <c r="X168" t="str">
        <f>IFERROR(IF(VLOOKUP(A168,'Rate constant_O3_UV254_others'!$B$2:$M$282,11,FALSE)=0,"",VLOOKUP(A168,'Rate constant_O3_UV254_others'!$B$2:$M$282,11,FALSE)),"")</f>
        <v/>
      </c>
      <c r="Y168" t="str">
        <f>IFERROR(IF(VLOOKUP(A168,'Rate constant_O3_UV254_others'!$B$2:$M$282,12,FALSE)=0,"",VLOOKUP(A168,'Rate constant_O3_UV254_others'!$B$2:$M$282,12,FALSE)),"")</f>
        <v/>
      </c>
      <c r="Z168" t="str">
        <f>IFERROR(IF(VLOOKUP(A168,'Rate constant_·OH_otherlit'!$B$2:$K$271,2,FALSE)=0,"",VLOOKUP(A168,'Rate constant_·OH_otherlit'!$B$2:$K$271,2,FALSE)),"")</f>
        <v/>
      </c>
      <c r="AA168" t="str">
        <f>IFERROR(IF(VLOOKUP(A168,'Rate constant_·OH_otherlit'!$B$2:$K$271,3,FALSE)=0,"",VLOOKUP(A168,'Rate constant_·OH_otherlit'!$B$2:$K$271,3,FALSE)),"")</f>
        <v/>
      </c>
      <c r="AB168" t="str">
        <f>IFERROR(IF(VLOOKUP(A168,'Rate constant_·OH_otherlit'!$B$2:$K$271,10,FALSE)=0,"",VLOOKUP(A168,'Rate constant_·OH_otherlit'!$B$2:$K$271,10,FALSE)),"")</f>
        <v/>
      </c>
      <c r="AC168" t="str">
        <f>IFERROR(IF(VLOOKUP(A168,'Rate constant_O3_UV254_others'!$B$2:$AA$282,23,FALSE)=0,"",VLOOKUP(A168,'Rate constant_O3_UV254_others'!$B$2:$AA$282,23,FALSE)),"")</f>
        <v/>
      </c>
      <c r="AE168" t="str">
        <f>IFERROR(IF(VLOOKUP(A168,'Rate constant_O3_UV254_others'!$B$2:$AA$282,25,FALSE)=0,"",VLOOKUP(A168,'Rate constant_O3_UV254_others'!$B$2:$AA$282,25,FALSE)),"")</f>
        <v/>
      </c>
      <c r="AG168" t="str">
        <f>IFERROR(IF(VLOOKUP(A168,'Rate constant_O3_UV254_others'!$B$2:$AA$282,26,FALSE)=0,"",VLOOKUP(A168,'Rate constant_O3_UV254_others'!$B$2:$AA$282,26,FALSE)),"")</f>
        <v/>
      </c>
    </row>
    <row r="169" spans="1:33">
      <c r="A169" t="s">
        <v>441</v>
      </c>
      <c r="B169" t="s">
        <v>441</v>
      </c>
      <c r="C169">
        <v>168</v>
      </c>
      <c r="F169" t="s">
        <v>149</v>
      </c>
      <c r="G169" t="s">
        <v>442</v>
      </c>
      <c r="H169" t="str">
        <f>IFERROR(VLOOKUP(A169,'Physicochemical properties_othe'!$D$4:$N$281,3,FALSE),"")</f>
        <v>Ba</v>
      </c>
      <c r="I169" t="str">
        <f>IFERROR(VLOOKUP(A169,'Physicochemical properties_othe'!$D$4:$N$281,2,FALSE),"")</f>
        <v>7440-39-3</v>
      </c>
      <c r="J169">
        <f>IFERROR(VLOOKUP(A169,'Physicochemical properties_othe'!$D$4:$N$281,4,FALSE),"")</f>
        <v>137.33000000000001</v>
      </c>
      <c r="K169" t="str">
        <f>IFERROR(IF(VLOOKUP(A169,'Physicochemical properties_othe'!$D$4:$N$281,5,FALSE)=0,"",VLOOKUP(A169,'Physicochemical properties_othe'!$D$4:$N$281,5,FALSE)),"")</f>
        <v/>
      </c>
      <c r="L169" t="str">
        <f>IF(IFERROR(VLOOKUP(A169,'Physicochemical properties_othe'!$D$4:$N$281,6,FALSE),"")=0,"",IFERROR(VLOOKUP(A169,'Physicochemical properties_othe'!$D$4:$N$281,6,FALSE),""))</f>
        <v/>
      </c>
      <c r="M169" t="str">
        <f>IF(IFERROR(VLOOKUP(A169,'Physicochemical properties_othe'!$D$4:$N$281,10,FALSE),"")=0,"",IFERROR(VLOOKUP(A169,'Physicochemical properties_othe'!$D$4:$N$281,10,FALSE),""))</f>
        <v/>
      </c>
      <c r="P169" t="str">
        <f>IFERROR(IF(VLOOKUP(A169,'Physicochemical properties_othe'!$D$4:$N$281,11,FALSE)=0,"",VLOOKUP(A169,'Physicochemical properties_othe'!$D$4:$N$281,11,FALSE)),"")</f>
        <v>https://pubchem.ncbi.nlm.nih.gov/compound/5355457</v>
      </c>
      <c r="T169" t="str">
        <f>IFERROR(IF(VLOOKUP(A169,'Rate constant_O3_UV254_others'!$B$2:$M$282,7,FALSE)=0,"",VLOOKUP(A169,'Rate constant_O3_UV254_others'!$B$2:$M$282,7,FALSE)),"")</f>
        <v/>
      </c>
      <c r="V169" t="str">
        <f>IFERROR(IF(VLOOKUP(A169,'Rate constant_O3_UV254_others'!$B$2:$M$282,9,FALSE)=0,"",VLOOKUP(A169,'Rate constant_O3_UV254_others'!$B$2:$M$282,9,FALSE)),"")</f>
        <v/>
      </c>
      <c r="W169" t="str">
        <f>IFERROR(IF(VLOOKUP(A169,'Rate constant_O3_UV254_others'!$B$2:$M$282,10,FALSE)=0,"",VLOOKUP(A169,'Rate constant_O3_UV254_others'!$B$2:$M$282,10,FALSE)),"")</f>
        <v/>
      </c>
      <c r="X169" t="str">
        <f>IFERROR(IF(VLOOKUP(A169,'Rate constant_O3_UV254_others'!$B$2:$M$282,11,FALSE)=0,"",VLOOKUP(A169,'Rate constant_O3_UV254_others'!$B$2:$M$282,11,FALSE)),"")</f>
        <v/>
      </c>
      <c r="Y169" t="str">
        <f>IFERROR(IF(VLOOKUP(A169,'Rate constant_O3_UV254_others'!$B$2:$M$282,12,FALSE)=0,"",VLOOKUP(A169,'Rate constant_O3_UV254_others'!$B$2:$M$282,12,FALSE)),"")</f>
        <v/>
      </c>
      <c r="Z169" t="str">
        <f>IFERROR(IF(VLOOKUP(A169,'Rate constant_·OH_otherlit'!$B$2:$K$271,2,FALSE)=0,"",VLOOKUP(A169,'Rate constant_·OH_otherlit'!$B$2:$K$271,2,FALSE)),"")</f>
        <v/>
      </c>
      <c r="AA169" t="str">
        <f>IFERROR(IF(VLOOKUP(A169,'Rate constant_·OH_otherlit'!$B$2:$K$271,3,FALSE)=0,"",VLOOKUP(A169,'Rate constant_·OH_otherlit'!$B$2:$K$271,3,FALSE)),"")</f>
        <v/>
      </c>
      <c r="AB169" t="str">
        <f>IFERROR(IF(VLOOKUP(A169,'Rate constant_·OH_otherlit'!$B$2:$K$271,10,FALSE)=0,"",VLOOKUP(A169,'Rate constant_·OH_otherlit'!$B$2:$K$271,10,FALSE)),"")</f>
        <v/>
      </c>
      <c r="AC169" t="str">
        <f>IFERROR(IF(VLOOKUP(A169,'Rate constant_O3_UV254_others'!$B$2:$AA$282,23,FALSE)=0,"",VLOOKUP(A169,'Rate constant_O3_UV254_others'!$B$2:$AA$282,23,FALSE)),"")</f>
        <v/>
      </c>
      <c r="AE169" t="str">
        <f>IFERROR(IF(VLOOKUP(A169,'Rate constant_O3_UV254_others'!$B$2:$AA$282,25,FALSE)=0,"",VLOOKUP(A169,'Rate constant_O3_UV254_others'!$B$2:$AA$282,25,FALSE)),"")</f>
        <v/>
      </c>
      <c r="AG169" t="str">
        <f>IFERROR(IF(VLOOKUP(A169,'Rate constant_O3_UV254_others'!$B$2:$AA$282,26,FALSE)=0,"",VLOOKUP(A169,'Rate constant_O3_UV254_others'!$B$2:$AA$282,26,FALSE)),"")</f>
        <v/>
      </c>
    </row>
    <row r="170" spans="1:33">
      <c r="A170" t="s">
        <v>443</v>
      </c>
      <c r="B170" t="s">
        <v>443</v>
      </c>
      <c r="C170">
        <v>169</v>
      </c>
      <c r="F170" t="s">
        <v>149</v>
      </c>
      <c r="G170" t="s">
        <v>444</v>
      </c>
      <c r="H170" t="str">
        <f>IFERROR(VLOOKUP(A170,'Physicochemical properties_othe'!$D$4:$N$281,3,FALSE),"")</f>
        <v>Na</v>
      </c>
      <c r="I170" t="str">
        <f>IFERROR(VLOOKUP(A170,'Physicochemical properties_othe'!$D$4:$N$281,2,FALSE),"")</f>
        <v>7440-23-5</v>
      </c>
      <c r="J170">
        <f>IFERROR(VLOOKUP(A170,'Physicochemical properties_othe'!$D$4:$N$281,4,FALSE),"")</f>
        <v>22.989768999999999</v>
      </c>
      <c r="K170" t="str">
        <f>IFERROR(IF(VLOOKUP(A170,'Physicochemical properties_othe'!$D$4:$N$281,5,FALSE)=0,"",VLOOKUP(A170,'Physicochemical properties_othe'!$D$4:$N$281,5,FALSE)),"")</f>
        <v/>
      </c>
      <c r="L170" t="str">
        <f>IF(IFERROR(VLOOKUP(A170,'Physicochemical properties_othe'!$D$4:$N$281,6,FALSE),"")=0,"",IFERROR(VLOOKUP(A170,'Physicochemical properties_othe'!$D$4:$N$281,6,FALSE),""))</f>
        <v/>
      </c>
      <c r="M170" t="str">
        <f>IF(IFERROR(VLOOKUP(A170,'Physicochemical properties_othe'!$D$4:$N$281,10,FALSE),"")=0,"",IFERROR(VLOOKUP(A170,'Physicochemical properties_othe'!$D$4:$N$281,10,FALSE),""))</f>
        <v/>
      </c>
      <c r="P170" t="str">
        <f>IFERROR(IF(VLOOKUP(A170,'Physicochemical properties_othe'!$D$4:$N$281,11,FALSE)=0,"",VLOOKUP(A170,'Physicochemical properties_othe'!$D$4:$N$281,11,FALSE)),"")</f>
        <v>https://pubchem.ncbi.nlm.nih.gov/compound/5360545</v>
      </c>
      <c r="T170" t="str">
        <f>IFERROR(IF(VLOOKUP(A170,'Rate constant_O3_UV254_others'!$B$2:$M$282,7,FALSE)=0,"",VLOOKUP(A170,'Rate constant_O3_UV254_others'!$B$2:$M$282,7,FALSE)),"")</f>
        <v/>
      </c>
      <c r="V170" t="str">
        <f>IFERROR(IF(VLOOKUP(A170,'Rate constant_O3_UV254_others'!$B$2:$M$282,9,FALSE)=0,"",VLOOKUP(A170,'Rate constant_O3_UV254_others'!$B$2:$M$282,9,FALSE)),"")</f>
        <v/>
      </c>
      <c r="W170" t="str">
        <f>IFERROR(IF(VLOOKUP(A170,'Rate constant_O3_UV254_others'!$B$2:$M$282,10,FALSE)=0,"",VLOOKUP(A170,'Rate constant_O3_UV254_others'!$B$2:$M$282,10,FALSE)),"")</f>
        <v/>
      </c>
      <c r="X170" t="str">
        <f>IFERROR(IF(VLOOKUP(A170,'Rate constant_O3_UV254_others'!$B$2:$M$282,11,FALSE)=0,"",VLOOKUP(A170,'Rate constant_O3_UV254_others'!$B$2:$M$282,11,FALSE)),"")</f>
        <v/>
      </c>
      <c r="Y170" t="str">
        <f>IFERROR(IF(VLOOKUP(A170,'Rate constant_O3_UV254_others'!$B$2:$M$282,12,FALSE)=0,"",VLOOKUP(A170,'Rate constant_O3_UV254_others'!$B$2:$M$282,12,FALSE)),"")</f>
        <v/>
      </c>
      <c r="Z170" t="str">
        <f>IFERROR(IF(VLOOKUP(A170,'Rate constant_·OH_otherlit'!$B$2:$K$271,2,FALSE)=0,"",VLOOKUP(A170,'Rate constant_·OH_otherlit'!$B$2:$K$271,2,FALSE)),"")</f>
        <v/>
      </c>
      <c r="AA170" t="str">
        <f>IFERROR(IF(VLOOKUP(A170,'Rate constant_·OH_otherlit'!$B$2:$K$271,3,FALSE)=0,"",VLOOKUP(A170,'Rate constant_·OH_otherlit'!$B$2:$K$271,3,FALSE)),"")</f>
        <v/>
      </c>
      <c r="AB170" t="str">
        <f>IFERROR(IF(VLOOKUP(A170,'Rate constant_·OH_otherlit'!$B$2:$K$271,10,FALSE)=0,"",VLOOKUP(A170,'Rate constant_·OH_otherlit'!$B$2:$K$271,10,FALSE)),"")</f>
        <v/>
      </c>
      <c r="AC170" t="str">
        <f>IFERROR(IF(VLOOKUP(A170,'Rate constant_O3_UV254_others'!$B$2:$AA$282,23,FALSE)=0,"",VLOOKUP(A170,'Rate constant_O3_UV254_others'!$B$2:$AA$282,23,FALSE)),"")</f>
        <v/>
      </c>
      <c r="AE170" t="str">
        <f>IFERROR(IF(VLOOKUP(A170,'Rate constant_O3_UV254_others'!$B$2:$AA$282,25,FALSE)=0,"",VLOOKUP(A170,'Rate constant_O3_UV254_others'!$B$2:$AA$282,25,FALSE)),"")</f>
        <v/>
      </c>
      <c r="AG170" t="str">
        <f>IFERROR(IF(VLOOKUP(A170,'Rate constant_O3_UV254_others'!$B$2:$AA$282,26,FALSE)=0,"",VLOOKUP(A170,'Rate constant_O3_UV254_others'!$B$2:$AA$282,26,FALSE)),"")</f>
        <v/>
      </c>
    </row>
    <row r="171" spans="1:33">
      <c r="A171" t="s">
        <v>445</v>
      </c>
      <c r="B171" t="s">
        <v>445</v>
      </c>
      <c r="C171">
        <v>170</v>
      </c>
      <c r="F171" t="s">
        <v>149</v>
      </c>
      <c r="G171" t="s">
        <v>446</v>
      </c>
      <c r="H171" t="str">
        <f>IFERROR(VLOOKUP(A171,'Physicochemical properties_othe'!$D$4:$N$281,3,FALSE),"")</f>
        <v>C2H6S</v>
      </c>
      <c r="I171" t="str">
        <f>IFERROR(VLOOKUP(A171,'Physicochemical properties_othe'!$D$4:$N$281,2,FALSE),"")</f>
        <v>75-18-3</v>
      </c>
      <c r="J171">
        <f>IFERROR(VLOOKUP(A171,'Physicochemical properties_othe'!$D$4:$N$281,4,FALSE),"")</f>
        <v>62.14</v>
      </c>
      <c r="K171">
        <f>IFERROR(IF(VLOOKUP(A171,'Physicochemical properties_othe'!$D$4:$N$281,5,FALSE)=0,"",VLOOKUP(A171,'Physicochemical properties_othe'!$D$4:$N$281,5,FALSE)),"")</f>
        <v>0.92</v>
      </c>
      <c r="L171" t="str">
        <f>IF(IFERROR(VLOOKUP(A171,'Physicochemical properties_othe'!$D$4:$N$281,6,FALSE),"")=0,"",IFERROR(VLOOKUP(A171,'Physicochemical properties_othe'!$D$4:$N$281,6,FALSE),""))</f>
        <v>22</v>
      </c>
      <c r="M171" t="str">
        <f>IF(IFERROR(VLOOKUP(A171,'Physicochemical properties_othe'!$D$4:$N$281,10,FALSE),"")=0,"",IFERROR(VLOOKUP(A171,'Physicochemical properties_othe'!$D$4:$N$281,10,FALSE),""))</f>
        <v/>
      </c>
      <c r="P171" t="str">
        <f>IFERROR(IF(VLOOKUP(A171,'Physicochemical properties_othe'!$D$4:$N$281,11,FALSE)=0,"",VLOOKUP(A171,'Physicochemical properties_othe'!$D$4:$N$281,11,FALSE)),"")</f>
        <v>https://pubchem.ncbi.nlm.nih.gov/compound/1068</v>
      </c>
      <c r="T171" t="str">
        <f>IFERROR(IF(VLOOKUP(A171,'Rate constant_O3_UV254_others'!$B$2:$M$282,7,FALSE)=0,"",VLOOKUP(A171,'Rate constant_O3_UV254_others'!$B$2:$M$282,7,FALSE)),"")</f>
        <v>(1.04±0.21)E-19</v>
      </c>
      <c r="V171" t="str">
        <f>IFERROR(IF(VLOOKUP(A171,'Rate constant_O3_UV254_others'!$B$2:$M$282,9,FALSE)=0,"",VLOOKUP(A171,'Rate constant_O3_UV254_others'!$B$2:$M$282,9,FALSE)),"")</f>
        <v/>
      </c>
      <c r="W171" t="str">
        <f>IFERROR(IF(VLOOKUP(A171,'Rate constant_O3_UV254_others'!$B$2:$M$282,10,FALSE)=0,"",VLOOKUP(A171,'Rate constant_O3_UV254_others'!$B$2:$M$282,10,FALSE)),"")</f>
        <v/>
      </c>
      <c r="X171" t="str">
        <f>IFERROR(IF(VLOOKUP(A171,'Rate constant_O3_UV254_others'!$B$2:$M$282,11,FALSE)=0,"",VLOOKUP(A171,'Rate constant_O3_UV254_others'!$B$2:$M$282,11,FALSE)),"")</f>
        <v/>
      </c>
      <c r="Y171" t="str">
        <f>IFERROR(IF(VLOOKUP(A171,'Rate constant_O3_UV254_others'!$B$2:$M$282,12,FALSE)=0,"",VLOOKUP(A171,'Rate constant_O3_UV254_others'!$B$2:$M$282,12,FALSE)),"")</f>
        <v/>
      </c>
      <c r="Z171" t="str">
        <f>IFERROR(IF(VLOOKUP(A171,'Rate constant_·OH_otherlit'!$B$2:$K$271,2,FALSE)=0,"",VLOOKUP(A171,'Rate constant_·OH_otherlit'!$B$2:$K$271,2,FALSE)),"")</f>
        <v/>
      </c>
      <c r="AA171" t="str">
        <f>IFERROR(IF(VLOOKUP(A171,'Rate constant_·OH_otherlit'!$B$2:$K$271,3,FALSE)=0,"",VLOOKUP(A171,'Rate constant_·OH_otherlit'!$B$2:$K$271,3,FALSE)),"")</f>
        <v/>
      </c>
      <c r="AB171" t="str">
        <f>IFERROR(IF(VLOOKUP(A171,'Rate constant_·OH_otherlit'!$B$2:$K$271,10,FALSE)=0,"",VLOOKUP(A171,'Rate constant_·OH_otherlit'!$B$2:$K$271,10,FALSE)),"")</f>
        <v/>
      </c>
      <c r="AC171" t="str">
        <f>IFERROR(IF(VLOOKUP(A171,'Rate constant_O3_UV254_others'!$B$2:$AA$282,23,FALSE)=0,"",VLOOKUP(A171,'Rate constant_O3_UV254_others'!$B$2:$AA$282,23,FALSE)),"")</f>
        <v/>
      </c>
      <c r="AE171" t="str">
        <f>IFERROR(IF(VLOOKUP(A171,'Rate constant_O3_UV254_others'!$B$2:$AA$282,25,FALSE)=0,"",VLOOKUP(A171,'Rate constant_O3_UV254_others'!$B$2:$AA$282,25,FALSE)),"")</f>
        <v/>
      </c>
      <c r="AG171" t="str">
        <f>IFERROR(IF(VLOOKUP(A171,'Rate constant_O3_UV254_others'!$B$2:$AA$282,26,FALSE)=0,"",VLOOKUP(A171,'Rate constant_O3_UV254_others'!$B$2:$AA$282,26,FALSE)),"")</f>
        <v/>
      </c>
    </row>
    <row r="172" spans="1:33">
      <c r="A172" t="s">
        <v>447</v>
      </c>
      <c r="B172" t="s">
        <v>447</v>
      </c>
      <c r="C172">
        <v>171</v>
      </c>
      <c r="F172" t="s">
        <v>149</v>
      </c>
      <c r="G172" t="s">
        <v>448</v>
      </c>
      <c r="H172" t="str">
        <f>IFERROR(VLOOKUP(A172,'Physicochemical properties_othe'!$D$4:$N$281,3,FALSE),"")</f>
        <v>C2H6S2</v>
      </c>
      <c r="I172" t="str">
        <f>IFERROR(VLOOKUP(A172,'Physicochemical properties_othe'!$D$4:$N$281,2,FALSE),"")</f>
        <v>624-92-0</v>
      </c>
      <c r="J172">
        <f>IFERROR(VLOOKUP(A172,'Physicochemical properties_othe'!$D$4:$N$281,4,FALSE),"")</f>
        <v>94.2</v>
      </c>
      <c r="K172">
        <f>IFERROR(IF(VLOOKUP(A172,'Physicochemical properties_othe'!$D$4:$N$281,5,FALSE)=0,"",VLOOKUP(A172,'Physicochemical properties_othe'!$D$4:$N$281,5,FALSE)),"")</f>
        <v>1.77</v>
      </c>
      <c r="L172" t="str">
        <f>IF(IFERROR(VLOOKUP(A172,'Physicochemical properties_othe'!$D$4:$N$281,6,FALSE),"")=0,"",IFERROR(VLOOKUP(A172,'Physicochemical properties_othe'!$D$4:$N$281,6,FALSE),""))</f>
        <v>&lt;3</v>
      </c>
      <c r="M172" t="str">
        <f>IF(IFERROR(VLOOKUP(A172,'Physicochemical properties_othe'!$D$4:$N$281,10,FALSE),"")=0,"",IFERROR(VLOOKUP(A172,'Physicochemical properties_othe'!$D$4:$N$281,10,FALSE),""))</f>
        <v/>
      </c>
      <c r="P172" t="str">
        <f>IFERROR(IF(VLOOKUP(A172,'Physicochemical properties_othe'!$D$4:$N$281,11,FALSE)=0,"",VLOOKUP(A172,'Physicochemical properties_othe'!$D$4:$N$281,11,FALSE)),"")</f>
        <v>https://pubchem.ncbi.nlm.nih.gov/compound/12232</v>
      </c>
      <c r="T172" t="str">
        <f>IFERROR(IF(VLOOKUP(A172,'Rate constant_O3_UV254_others'!$B$2:$M$282,7,FALSE)=0,"",VLOOKUP(A172,'Rate constant_O3_UV254_others'!$B$2:$M$282,7,FALSE)),"")</f>
        <v/>
      </c>
      <c r="V172" t="str">
        <f>IFERROR(IF(VLOOKUP(A172,'Rate constant_O3_UV254_others'!$B$2:$M$282,9,FALSE)=0,"",VLOOKUP(A172,'Rate constant_O3_UV254_others'!$B$2:$M$282,9,FALSE)),"")</f>
        <v/>
      </c>
      <c r="W172" t="str">
        <f>IFERROR(IF(VLOOKUP(A172,'Rate constant_O3_UV254_others'!$B$2:$M$282,10,FALSE)=0,"",VLOOKUP(A172,'Rate constant_O3_UV254_others'!$B$2:$M$282,10,FALSE)),"")</f>
        <v/>
      </c>
      <c r="X172" t="str">
        <f>IFERROR(IF(VLOOKUP(A172,'Rate constant_O3_UV254_others'!$B$2:$M$282,11,FALSE)=0,"",VLOOKUP(A172,'Rate constant_O3_UV254_others'!$B$2:$M$282,11,FALSE)),"")</f>
        <v/>
      </c>
      <c r="Y172" t="str">
        <f>IFERROR(IF(VLOOKUP(A172,'Rate constant_O3_UV254_others'!$B$2:$M$282,12,FALSE)=0,"",VLOOKUP(A172,'Rate constant_O3_UV254_others'!$B$2:$M$282,12,FALSE)),"")</f>
        <v/>
      </c>
      <c r="Z172" t="str">
        <f>IFERROR(IF(VLOOKUP(A172,'Rate constant_·OH_otherlit'!$B$2:$K$271,2,FALSE)=0,"",VLOOKUP(A172,'Rate constant_·OH_otherlit'!$B$2:$K$271,2,FALSE)),"")</f>
        <v/>
      </c>
      <c r="AA172" t="str">
        <f>IFERROR(IF(VLOOKUP(A172,'Rate constant_·OH_otherlit'!$B$2:$K$271,3,FALSE)=0,"",VLOOKUP(A172,'Rate constant_·OH_otherlit'!$B$2:$K$271,3,FALSE)),"")</f>
        <v/>
      </c>
      <c r="AB172" t="str">
        <f>IFERROR(IF(VLOOKUP(A172,'Rate constant_·OH_otherlit'!$B$2:$K$271,10,FALSE)=0,"",VLOOKUP(A172,'Rate constant_·OH_otherlit'!$B$2:$K$271,10,FALSE)),"")</f>
        <v/>
      </c>
      <c r="AC172" t="str">
        <f>IFERROR(IF(VLOOKUP(A172,'Rate constant_O3_UV254_others'!$B$2:$AA$282,23,FALSE)=0,"",VLOOKUP(A172,'Rate constant_O3_UV254_others'!$B$2:$AA$282,23,FALSE)),"")</f>
        <v/>
      </c>
      <c r="AE172" t="str">
        <f>IFERROR(IF(VLOOKUP(A172,'Rate constant_O3_UV254_others'!$B$2:$AA$282,25,FALSE)=0,"",VLOOKUP(A172,'Rate constant_O3_UV254_others'!$B$2:$AA$282,25,FALSE)),"")</f>
        <v/>
      </c>
      <c r="AG172" t="str">
        <f>IFERROR(IF(VLOOKUP(A172,'Rate constant_O3_UV254_others'!$B$2:$AA$282,26,FALSE)=0,"",VLOOKUP(A172,'Rate constant_O3_UV254_others'!$B$2:$AA$282,26,FALSE)),"")</f>
        <v/>
      </c>
    </row>
    <row r="173" spans="1:33">
      <c r="A173" t="s">
        <v>449</v>
      </c>
      <c r="B173" t="s">
        <v>449</v>
      </c>
      <c r="C173">
        <v>172</v>
      </c>
      <c r="F173" t="s">
        <v>149</v>
      </c>
      <c r="G173" t="s">
        <v>450</v>
      </c>
      <c r="H173" t="str">
        <f>IFERROR(VLOOKUP(A173,'Physicochemical properties_othe'!$D$4:$N$281,3,FALSE),"")</f>
        <v>C8H8</v>
      </c>
      <c r="I173" t="str">
        <f>IFERROR(VLOOKUP(A173,'Physicochemical properties_othe'!$D$4:$N$281,2,FALSE),"")</f>
        <v>100-42-5</v>
      </c>
      <c r="J173">
        <f>IFERROR(VLOOKUP(A173,'Physicochemical properties_othe'!$D$4:$N$281,4,FALSE),"")</f>
        <v>104.15</v>
      </c>
      <c r="K173">
        <f>IFERROR(IF(VLOOKUP(A173,'Physicochemical properties_othe'!$D$4:$N$281,5,FALSE)=0,"",VLOOKUP(A173,'Physicochemical properties_othe'!$D$4:$N$281,5,FALSE)),"")</f>
        <v>2.95</v>
      </c>
      <c r="L173" t="str">
        <f>IF(IFERROR(VLOOKUP(A173,'Physicochemical properties_othe'!$D$4:$N$281,6,FALSE),"")=0,"",IFERROR(VLOOKUP(A173,'Physicochemical properties_othe'!$D$4:$N$281,6,FALSE),""))</f>
        <v>0.3</v>
      </c>
      <c r="M173" t="str">
        <f>IF(IFERROR(VLOOKUP(A173,'Physicochemical properties_othe'!$D$4:$N$281,10,FALSE),"")=0,"",IFERROR(VLOOKUP(A173,'Physicochemical properties_othe'!$D$4:$N$281,10,FALSE),""))</f>
        <v/>
      </c>
      <c r="P173" t="str">
        <f>IFERROR(IF(VLOOKUP(A173,'Physicochemical properties_othe'!$D$4:$N$281,11,FALSE)=0,"",VLOOKUP(A173,'Physicochemical properties_othe'!$D$4:$N$281,11,FALSE)),"")</f>
        <v xml:space="preserve">https://pubchem.ncbi.nlm.nih.gov/compound/7501 </v>
      </c>
      <c r="T173">
        <f>IFERROR(IF(VLOOKUP(A173,'Rate constant_O3_UV254_others'!$B$2:$M$282,7,FALSE)=0,"",VLOOKUP(A173,'Rate constant_O3_UV254_others'!$B$2:$M$282,7,FALSE)),"")</f>
        <v>109000</v>
      </c>
      <c r="V173" t="str">
        <f>IFERROR(IF(VLOOKUP(A173,'Rate constant_O3_UV254_others'!$B$2:$M$282,9,FALSE)=0,"",VLOOKUP(A173,'Rate constant_O3_UV254_others'!$B$2:$M$282,9,FALSE)),"")</f>
        <v/>
      </c>
      <c r="W173" t="str">
        <f>IFERROR(IF(VLOOKUP(A173,'Rate constant_O3_UV254_others'!$B$2:$M$282,10,FALSE)=0,"",VLOOKUP(A173,'Rate constant_O3_UV254_others'!$B$2:$M$282,10,FALSE)),"")</f>
        <v/>
      </c>
      <c r="X173" t="str">
        <f>IFERROR(IF(VLOOKUP(A173,'Rate constant_O3_UV254_others'!$B$2:$M$282,11,FALSE)=0,"",VLOOKUP(A173,'Rate constant_O3_UV254_others'!$B$2:$M$282,11,FALSE)),"")</f>
        <v/>
      </c>
      <c r="Y173" t="str">
        <f>IFERROR(IF(VLOOKUP(A173,'Rate constant_O3_UV254_others'!$B$2:$M$282,12,FALSE)=0,"",VLOOKUP(A173,'Rate constant_O3_UV254_others'!$B$2:$M$282,12,FALSE)),"")</f>
        <v/>
      </c>
      <c r="Z173" t="str">
        <f>IFERROR(IF(VLOOKUP(A173,'Rate constant_·OH_otherlit'!$B$2:$K$271,2,FALSE)=0,"",VLOOKUP(A173,'Rate constant_·OH_otherlit'!$B$2:$K$271,2,FALSE)),"")</f>
        <v/>
      </c>
      <c r="AA173" t="str">
        <f>IFERROR(IF(VLOOKUP(A173,'Rate constant_·OH_otherlit'!$B$2:$K$271,3,FALSE)=0,"",VLOOKUP(A173,'Rate constant_·OH_otherlit'!$B$2:$K$271,3,FALSE)),"")</f>
        <v/>
      </c>
      <c r="AB173" t="str">
        <f>IFERROR(IF(VLOOKUP(A173,'Rate constant_·OH_otherlit'!$B$2:$K$271,10,FALSE)=0,"",VLOOKUP(A173,'Rate constant_·OH_otherlit'!$B$2:$K$271,10,FALSE)),"")</f>
        <v/>
      </c>
      <c r="AC173" t="str">
        <f>IFERROR(IF(VLOOKUP(A173,'Rate constant_O3_UV254_others'!$B$2:$AA$282,23,FALSE)=0,"",VLOOKUP(A173,'Rate constant_O3_UV254_others'!$B$2:$AA$282,23,FALSE)),"")</f>
        <v/>
      </c>
      <c r="AE173" t="str">
        <f>IFERROR(IF(VLOOKUP(A173,'Rate constant_O3_UV254_others'!$B$2:$AA$282,25,FALSE)=0,"",VLOOKUP(A173,'Rate constant_O3_UV254_others'!$B$2:$AA$282,25,FALSE)),"")</f>
        <v/>
      </c>
      <c r="AG173" t="str">
        <f>IFERROR(IF(VLOOKUP(A173,'Rate constant_O3_UV254_others'!$B$2:$AA$282,26,FALSE)=0,"",VLOOKUP(A173,'Rate constant_O3_UV254_others'!$B$2:$AA$282,26,FALSE)),"")</f>
        <v/>
      </c>
    </row>
    <row r="174" spans="1:33">
      <c r="A174" t="s">
        <v>451</v>
      </c>
      <c r="B174" t="s">
        <v>451</v>
      </c>
      <c r="C174">
        <v>173</v>
      </c>
      <c r="F174" t="s">
        <v>149</v>
      </c>
      <c r="G174" t="s">
        <v>452</v>
      </c>
      <c r="H174" t="str">
        <f>IFERROR(VLOOKUP(A174,'Physicochemical properties_othe'!$D$4:$N$281,3,FALSE),"")</f>
        <v>C22H32O4</v>
      </c>
      <c r="I174" t="str">
        <f>IFERROR(VLOOKUP(A174,'Physicochemical properties_othe'!$D$4:$N$281,2,FALSE),"")</f>
        <v>25013-16-5</v>
      </c>
      <c r="J174">
        <f>IFERROR(VLOOKUP(A174,'Physicochemical properties_othe'!$D$4:$N$281,4,FALSE),"")</f>
        <v>360.5</v>
      </c>
      <c r="K174">
        <f>IFERROR(IF(VLOOKUP(A174,'Physicochemical properties_othe'!$D$4:$N$281,5,FALSE)=0,"",VLOOKUP(A174,'Physicochemical properties_othe'!$D$4:$N$281,5,FALSE)),"")</f>
        <v>3.5</v>
      </c>
      <c r="L174" t="str">
        <f>IF(IFERROR(VLOOKUP(A174,'Physicochemical properties_othe'!$D$4:$N$281,6,FALSE),"")=0,"",IFERROR(VLOOKUP(A174,'Physicochemical properties_othe'!$D$4:$N$281,6,FALSE),""))</f>
        <v>0.21</v>
      </c>
      <c r="M174" t="str">
        <f>IF(IFERROR(VLOOKUP(A174,'Physicochemical properties_othe'!$D$4:$N$281,10,FALSE),"")=0,"",IFERROR(VLOOKUP(A174,'Physicochemical properties_othe'!$D$4:$N$281,10,FALSE),""))</f>
        <v/>
      </c>
      <c r="P174" t="str">
        <f>IFERROR(IF(VLOOKUP(A174,'Physicochemical properties_othe'!$D$4:$N$281,11,FALSE)=0,"",VLOOKUP(A174,'Physicochemical properties_othe'!$D$4:$N$281,11,FALSE)),"")</f>
        <v>https://pubchem.ncbi.nlm.nih.gov/compound/24667</v>
      </c>
      <c r="T174" t="str">
        <f>IFERROR(IF(VLOOKUP(A174,'Rate constant_O3_UV254_others'!$B$2:$M$282,7,FALSE)=0,"",VLOOKUP(A174,'Rate constant_O3_UV254_others'!$B$2:$M$282,7,FALSE)),"")</f>
        <v/>
      </c>
      <c r="V174" t="str">
        <f>IFERROR(IF(VLOOKUP(A174,'Rate constant_O3_UV254_others'!$B$2:$M$282,9,FALSE)=0,"",VLOOKUP(A174,'Rate constant_O3_UV254_others'!$B$2:$M$282,9,FALSE)),"")</f>
        <v/>
      </c>
      <c r="W174" t="str">
        <f>IFERROR(IF(VLOOKUP(A174,'Rate constant_O3_UV254_others'!$B$2:$M$282,10,FALSE)=0,"",VLOOKUP(A174,'Rate constant_O3_UV254_others'!$B$2:$M$282,10,FALSE)),"")</f>
        <v/>
      </c>
      <c r="X174" t="str">
        <f>IFERROR(IF(VLOOKUP(A174,'Rate constant_O3_UV254_others'!$B$2:$M$282,11,FALSE)=0,"",VLOOKUP(A174,'Rate constant_O3_UV254_others'!$B$2:$M$282,11,FALSE)),"")</f>
        <v/>
      </c>
      <c r="Y174" t="str">
        <f>IFERROR(IF(VLOOKUP(A174,'Rate constant_O3_UV254_others'!$B$2:$M$282,12,FALSE)=0,"",VLOOKUP(A174,'Rate constant_O3_UV254_others'!$B$2:$M$282,12,FALSE)),"")</f>
        <v/>
      </c>
      <c r="Z174" t="str">
        <f>IFERROR(IF(VLOOKUP(A174,'Rate constant_·OH_otherlit'!$B$2:$K$271,2,FALSE)=0,"",VLOOKUP(A174,'Rate constant_·OH_otherlit'!$B$2:$K$271,2,FALSE)),"")</f>
        <v/>
      </c>
      <c r="AA174" t="str">
        <f>IFERROR(IF(VLOOKUP(A174,'Rate constant_·OH_otherlit'!$B$2:$K$271,3,FALSE)=0,"",VLOOKUP(A174,'Rate constant_·OH_otherlit'!$B$2:$K$271,3,FALSE)),"")</f>
        <v/>
      </c>
      <c r="AB174" t="str">
        <f>IFERROR(IF(VLOOKUP(A174,'Rate constant_·OH_otherlit'!$B$2:$K$271,10,FALSE)=0,"",VLOOKUP(A174,'Rate constant_·OH_otherlit'!$B$2:$K$271,10,FALSE)),"")</f>
        <v/>
      </c>
      <c r="AC174" t="str">
        <f>IFERROR(IF(VLOOKUP(A174,'Rate constant_O3_UV254_others'!$B$2:$AA$282,23,FALSE)=0,"",VLOOKUP(A174,'Rate constant_O3_UV254_others'!$B$2:$AA$282,23,FALSE)),"")</f>
        <v/>
      </c>
      <c r="AE174" t="str">
        <f>IFERROR(IF(VLOOKUP(A174,'Rate constant_O3_UV254_others'!$B$2:$AA$282,25,FALSE)=0,"",VLOOKUP(A174,'Rate constant_O3_UV254_others'!$B$2:$AA$282,25,FALSE)),"")</f>
        <v/>
      </c>
      <c r="AG174" t="str">
        <f>IFERROR(IF(VLOOKUP(A174,'Rate constant_O3_UV254_others'!$B$2:$AA$282,26,FALSE)=0,"",VLOOKUP(A174,'Rate constant_O3_UV254_others'!$B$2:$AA$282,26,FALSE)),"")</f>
        <v/>
      </c>
    </row>
    <row r="175" spans="1:33">
      <c r="A175" t="s">
        <v>453</v>
      </c>
      <c r="B175" t="s">
        <v>453</v>
      </c>
      <c r="C175">
        <v>174</v>
      </c>
      <c r="F175" t="s">
        <v>149</v>
      </c>
      <c r="G175" t="s">
        <v>454</v>
      </c>
      <c r="H175" t="str">
        <f>IFERROR(VLOOKUP(A175,'Physicochemical properties_othe'!$D$4:$N$281,3,FALSE),"")</f>
        <v>CH4S</v>
      </c>
      <c r="I175" t="str">
        <f>IFERROR(VLOOKUP(A175,'Physicochemical properties_othe'!$D$4:$N$281,2,FALSE),"")</f>
        <v>74-93-1</v>
      </c>
      <c r="J175">
        <f>IFERROR(VLOOKUP(A175,'Physicochemical properties_othe'!$D$4:$N$281,4,FALSE),"")</f>
        <v>48.11</v>
      </c>
      <c r="K175">
        <f>IFERROR(IF(VLOOKUP(A175,'Physicochemical properties_othe'!$D$4:$N$281,5,FALSE)=0,"",VLOOKUP(A175,'Physicochemical properties_othe'!$D$4:$N$281,5,FALSE)),"")</f>
        <v>0.78</v>
      </c>
      <c r="L175" t="str">
        <f>IF(IFERROR(VLOOKUP(A175,'Physicochemical properties_othe'!$D$4:$N$281,6,FALSE),"")=0,"",IFERROR(VLOOKUP(A175,'Physicochemical properties_othe'!$D$4:$N$281,6,FALSE),""))</f>
        <v>15.4</v>
      </c>
      <c r="M175" t="str">
        <f>IF(IFERROR(VLOOKUP(A175,'Physicochemical properties_othe'!$D$4:$N$281,10,FALSE),"")=0,"",IFERROR(VLOOKUP(A175,'Physicochemical properties_othe'!$D$4:$N$281,10,FALSE),""))</f>
        <v/>
      </c>
      <c r="P175" t="str">
        <f>IFERROR(IF(VLOOKUP(A175,'Physicochemical properties_othe'!$D$4:$N$281,11,FALSE)=0,"",VLOOKUP(A175,'Physicochemical properties_othe'!$D$4:$N$281,11,FALSE)),"")</f>
        <v>https://pubchem.ncbi.nlm.nih.gov/compound/methanethiol</v>
      </c>
      <c r="T175" t="str">
        <f>IFERROR(IF(VLOOKUP(A175,'Rate constant_O3_UV254_others'!$B$2:$M$282,7,FALSE)=0,"",VLOOKUP(A175,'Rate constant_O3_UV254_others'!$B$2:$M$282,7,FALSE)),"")</f>
        <v/>
      </c>
      <c r="V175" t="str">
        <f>IFERROR(IF(VLOOKUP(A175,'Rate constant_O3_UV254_others'!$B$2:$M$282,9,FALSE)=0,"",VLOOKUP(A175,'Rate constant_O3_UV254_others'!$B$2:$M$282,9,FALSE)),"")</f>
        <v/>
      </c>
      <c r="W175" t="str">
        <f>IFERROR(IF(VLOOKUP(A175,'Rate constant_O3_UV254_others'!$B$2:$M$282,10,FALSE)=0,"",VLOOKUP(A175,'Rate constant_O3_UV254_others'!$B$2:$M$282,10,FALSE)),"")</f>
        <v/>
      </c>
      <c r="X175" t="str">
        <f>IFERROR(IF(VLOOKUP(A175,'Rate constant_O3_UV254_others'!$B$2:$M$282,11,FALSE)=0,"",VLOOKUP(A175,'Rate constant_O3_UV254_others'!$B$2:$M$282,11,FALSE)),"")</f>
        <v/>
      </c>
      <c r="Y175" t="str">
        <f>IFERROR(IF(VLOOKUP(A175,'Rate constant_O3_UV254_others'!$B$2:$M$282,12,FALSE)=0,"",VLOOKUP(A175,'Rate constant_O3_UV254_others'!$B$2:$M$282,12,FALSE)),"")</f>
        <v/>
      </c>
      <c r="Z175" t="str">
        <f>IFERROR(IF(VLOOKUP(A175,'Rate constant_·OH_otherlit'!$B$2:$K$271,2,FALSE)=0,"",VLOOKUP(A175,'Rate constant_·OH_otherlit'!$B$2:$K$271,2,FALSE)),"")</f>
        <v/>
      </c>
      <c r="AA175" t="str">
        <f>IFERROR(IF(VLOOKUP(A175,'Rate constant_·OH_otherlit'!$B$2:$K$271,3,FALSE)=0,"",VLOOKUP(A175,'Rate constant_·OH_otherlit'!$B$2:$K$271,3,FALSE)),"")</f>
        <v/>
      </c>
      <c r="AB175" t="str">
        <f>IFERROR(IF(VLOOKUP(A175,'Rate constant_·OH_otherlit'!$B$2:$K$271,10,FALSE)=0,"",VLOOKUP(A175,'Rate constant_·OH_otherlit'!$B$2:$K$271,10,FALSE)),"")</f>
        <v/>
      </c>
      <c r="AC175" t="str">
        <f>IFERROR(IF(VLOOKUP(A175,'Rate constant_O3_UV254_others'!$B$2:$AA$282,23,FALSE)=0,"",VLOOKUP(A175,'Rate constant_O3_UV254_others'!$B$2:$AA$282,23,FALSE)),"")</f>
        <v/>
      </c>
      <c r="AE175" t="str">
        <f>IFERROR(IF(VLOOKUP(A175,'Rate constant_O3_UV254_others'!$B$2:$AA$282,25,FALSE)=0,"",VLOOKUP(A175,'Rate constant_O3_UV254_others'!$B$2:$AA$282,25,FALSE)),"")</f>
        <v/>
      </c>
      <c r="AG175" t="str">
        <f>IFERROR(IF(VLOOKUP(A175,'Rate constant_O3_UV254_others'!$B$2:$AA$282,26,FALSE)=0,"",VLOOKUP(A175,'Rate constant_O3_UV254_others'!$B$2:$AA$282,26,FALSE)),"")</f>
        <v/>
      </c>
    </row>
    <row r="176" spans="1:33">
      <c r="A176" t="s">
        <v>455</v>
      </c>
      <c r="B176" t="s">
        <v>455</v>
      </c>
      <c r="C176">
        <v>175</v>
      </c>
      <c r="F176" t="s">
        <v>149</v>
      </c>
      <c r="G176" t="s">
        <v>456</v>
      </c>
      <c r="H176" t="str">
        <f>IFERROR(VLOOKUP(A176,'Physicochemical properties_othe'!$D$4:$N$281,3,FALSE),"")</f>
        <v xml:space="preserve">N2H4 </v>
      </c>
      <c r="I176" t="str">
        <f>IFERROR(VLOOKUP(A176,'Physicochemical properties_othe'!$D$4:$N$281,2,FALSE),"")</f>
        <v>302-01-2</v>
      </c>
      <c r="J176">
        <f>IFERROR(VLOOKUP(A176,'Physicochemical properties_othe'!$D$4:$N$281,4,FALSE),"")</f>
        <v>32.045999999999999</v>
      </c>
      <c r="K176" t="str">
        <f>IFERROR(IF(VLOOKUP(A176,'Physicochemical properties_othe'!$D$4:$N$281,5,FALSE)=0,"",VLOOKUP(A176,'Physicochemical properties_othe'!$D$4:$N$281,5,FALSE)),"")</f>
        <v>-2.07</v>
      </c>
      <c r="L176">
        <f>IF(IFERROR(VLOOKUP(A176,'Physicochemical properties_othe'!$D$4:$N$281,6,FALSE),"")=0,"",IFERROR(VLOOKUP(A176,'Physicochemical properties_othe'!$D$4:$N$281,6,FALSE),""))</f>
        <v>1000</v>
      </c>
      <c r="M176">
        <f>IF(IFERROR(VLOOKUP(A176,'Physicochemical properties_othe'!$D$4:$N$281,10,FALSE),"")=0,"",IFERROR(VLOOKUP(A176,'Physicochemical properties_othe'!$D$4:$N$281,10,FALSE),""))</f>
        <v>7.96</v>
      </c>
      <c r="P176" t="str">
        <f>IFERROR(IF(VLOOKUP(A176,'Physicochemical properties_othe'!$D$4:$N$281,11,FALSE)=0,"",VLOOKUP(A176,'Physicochemical properties_othe'!$D$4:$N$281,11,FALSE)),"")</f>
        <v xml:space="preserve">https://pubchem.ncbi.nlm.nih.gov/compound/9321 </v>
      </c>
      <c r="T176" t="str">
        <f>IFERROR(IF(VLOOKUP(A176,'Rate constant_O3_UV254_others'!$B$2:$M$282,7,FALSE)=0,"",VLOOKUP(A176,'Rate constant_O3_UV254_others'!$B$2:$M$282,7,FALSE)),"")</f>
        <v/>
      </c>
      <c r="V176" t="str">
        <f>IFERROR(IF(VLOOKUP(A176,'Rate constant_O3_UV254_others'!$B$2:$M$282,9,FALSE)=0,"",VLOOKUP(A176,'Rate constant_O3_UV254_others'!$B$2:$M$282,9,FALSE)),"")</f>
        <v/>
      </c>
      <c r="W176" t="str">
        <f>IFERROR(IF(VLOOKUP(A176,'Rate constant_O3_UV254_others'!$B$2:$M$282,10,FALSE)=0,"",VLOOKUP(A176,'Rate constant_O3_UV254_others'!$B$2:$M$282,10,FALSE)),"")</f>
        <v/>
      </c>
      <c r="X176" t="str">
        <f>IFERROR(IF(VLOOKUP(A176,'Rate constant_O3_UV254_others'!$B$2:$M$282,11,FALSE)=0,"",VLOOKUP(A176,'Rate constant_O3_UV254_others'!$B$2:$M$282,11,FALSE)),"")</f>
        <v/>
      </c>
      <c r="Y176" t="str">
        <f>IFERROR(IF(VLOOKUP(A176,'Rate constant_O3_UV254_others'!$B$2:$M$282,12,FALSE)=0,"",VLOOKUP(A176,'Rate constant_O3_UV254_others'!$B$2:$M$282,12,FALSE)),"")</f>
        <v/>
      </c>
      <c r="Z176" t="str">
        <f>IFERROR(IF(VLOOKUP(A176,'Rate constant_·OH_otherlit'!$B$2:$K$271,2,FALSE)=0,"",VLOOKUP(A176,'Rate constant_·OH_otherlit'!$B$2:$K$271,2,FALSE)),"")</f>
        <v/>
      </c>
      <c r="AA176" t="str">
        <f>IFERROR(IF(VLOOKUP(A176,'Rate constant_·OH_otherlit'!$B$2:$K$271,3,FALSE)=0,"",VLOOKUP(A176,'Rate constant_·OH_otherlit'!$B$2:$K$271,3,FALSE)),"")</f>
        <v/>
      </c>
      <c r="AB176" t="str">
        <f>IFERROR(IF(VLOOKUP(A176,'Rate constant_·OH_otherlit'!$B$2:$K$271,10,FALSE)=0,"",VLOOKUP(A176,'Rate constant_·OH_otherlit'!$B$2:$K$271,10,FALSE)),"")</f>
        <v/>
      </c>
      <c r="AC176" t="str">
        <f>IFERROR(IF(VLOOKUP(A176,'Rate constant_O3_UV254_others'!$B$2:$AA$282,23,FALSE)=0,"",VLOOKUP(A176,'Rate constant_O3_UV254_others'!$B$2:$AA$282,23,FALSE)),"")</f>
        <v/>
      </c>
      <c r="AE176" t="str">
        <f>IFERROR(IF(VLOOKUP(A176,'Rate constant_O3_UV254_others'!$B$2:$AA$282,25,FALSE)=0,"",VLOOKUP(A176,'Rate constant_O3_UV254_others'!$B$2:$AA$282,25,FALSE)),"")</f>
        <v/>
      </c>
      <c r="AG176" t="str">
        <f>IFERROR(IF(VLOOKUP(A176,'Rate constant_O3_UV254_others'!$B$2:$AA$282,26,FALSE)=0,"",VLOOKUP(A176,'Rate constant_O3_UV254_others'!$B$2:$AA$282,26,FALSE)),"")</f>
        <v/>
      </c>
    </row>
    <row r="177" spans="1:33">
      <c r="A177" t="s">
        <v>457</v>
      </c>
      <c r="B177" t="s">
        <v>457</v>
      </c>
      <c r="C177">
        <v>176</v>
      </c>
      <c r="F177" t="s">
        <v>149</v>
      </c>
      <c r="G177" t="s">
        <v>458</v>
      </c>
      <c r="H177" t="str">
        <f>IFERROR(VLOOKUP(A177,'Physicochemical properties_othe'!$D$4:$N$281,3,FALSE),"")</f>
        <v>C9H7N</v>
      </c>
      <c r="I177" t="str">
        <f>IFERROR(VLOOKUP(A177,'Physicochemical properties_othe'!$D$4:$N$281,2,FALSE),"")</f>
        <v>91-22-5</v>
      </c>
      <c r="J177">
        <f>IFERROR(VLOOKUP(A177,'Physicochemical properties_othe'!$D$4:$N$281,4,FALSE),"")</f>
        <v>129.16</v>
      </c>
      <c r="K177">
        <f>IFERROR(IF(VLOOKUP(A177,'Physicochemical properties_othe'!$D$4:$N$281,5,FALSE)=0,"",VLOOKUP(A177,'Physicochemical properties_othe'!$D$4:$N$281,5,FALSE)),"")</f>
        <v>2.0299999999999998</v>
      </c>
      <c r="L177" t="str">
        <f>IF(IFERROR(VLOOKUP(A177,'Physicochemical properties_othe'!$D$4:$N$281,6,FALSE),"")=0,"",IFERROR(VLOOKUP(A177,'Physicochemical properties_othe'!$D$4:$N$281,6,FALSE),""))</f>
        <v>6.11</v>
      </c>
      <c r="M177">
        <f>IF(IFERROR(VLOOKUP(A177,'Physicochemical properties_othe'!$D$4:$N$281,10,FALSE),"")=0,"",IFERROR(VLOOKUP(A177,'Physicochemical properties_othe'!$D$4:$N$281,10,FALSE),""))</f>
        <v>4.9000000000000004</v>
      </c>
      <c r="P177" t="str">
        <f>IFERROR(IF(VLOOKUP(A177,'Physicochemical properties_othe'!$D$4:$N$281,11,FALSE)=0,"",VLOOKUP(A177,'Physicochemical properties_othe'!$D$4:$N$281,11,FALSE)),"")</f>
        <v>https://pubchem.ncbi.nlm.nih.gov/compound/7047</v>
      </c>
      <c r="T177" t="str">
        <f>IFERROR(IF(VLOOKUP(A177,'Rate constant_O3_UV254_others'!$B$2:$M$282,7,FALSE)=0,"",VLOOKUP(A177,'Rate constant_O3_UV254_others'!$B$2:$M$282,7,FALSE)),"")</f>
        <v/>
      </c>
      <c r="V177" t="str">
        <f>IFERROR(IF(VLOOKUP(A177,'Rate constant_O3_UV254_others'!$B$2:$M$282,9,FALSE)=0,"",VLOOKUP(A177,'Rate constant_O3_UV254_others'!$B$2:$M$282,9,FALSE)),"")</f>
        <v/>
      </c>
      <c r="W177" t="str">
        <f>IFERROR(IF(VLOOKUP(A177,'Rate constant_O3_UV254_others'!$B$2:$M$282,10,FALSE)=0,"",VLOOKUP(A177,'Rate constant_O3_UV254_others'!$B$2:$M$282,10,FALSE)),"")</f>
        <v/>
      </c>
      <c r="X177" t="str">
        <f>IFERROR(IF(VLOOKUP(A177,'Rate constant_O3_UV254_others'!$B$2:$M$282,11,FALSE)=0,"",VLOOKUP(A177,'Rate constant_O3_UV254_others'!$B$2:$M$282,11,FALSE)),"")</f>
        <v/>
      </c>
      <c r="Y177" t="str">
        <f>IFERROR(IF(VLOOKUP(A177,'Rate constant_O3_UV254_others'!$B$2:$M$282,12,FALSE)=0,"",VLOOKUP(A177,'Rate constant_O3_UV254_others'!$B$2:$M$282,12,FALSE)),"")</f>
        <v/>
      </c>
      <c r="Z177" t="str">
        <f>IFERROR(IF(VLOOKUP(A177,'Rate constant_·OH_otherlit'!$B$2:$K$271,2,FALSE)=0,"",VLOOKUP(A177,'Rate constant_·OH_otherlit'!$B$2:$K$271,2,FALSE)),"")</f>
        <v/>
      </c>
      <c r="AA177" t="str">
        <f>IFERROR(IF(VLOOKUP(A177,'Rate constant_·OH_otherlit'!$B$2:$K$271,3,FALSE)=0,"",VLOOKUP(A177,'Rate constant_·OH_otherlit'!$B$2:$K$271,3,FALSE)),"")</f>
        <v/>
      </c>
      <c r="AB177" t="str">
        <f>IFERROR(IF(VLOOKUP(A177,'Rate constant_·OH_otherlit'!$B$2:$K$271,10,FALSE)=0,"",VLOOKUP(A177,'Rate constant_·OH_otherlit'!$B$2:$K$271,10,FALSE)),"")</f>
        <v/>
      </c>
      <c r="AC177" t="str">
        <f>IFERROR(IF(VLOOKUP(A177,'Rate constant_O3_UV254_others'!$B$2:$AA$282,23,FALSE)=0,"",VLOOKUP(A177,'Rate constant_O3_UV254_others'!$B$2:$AA$282,23,FALSE)),"")</f>
        <v/>
      </c>
      <c r="AE177" t="str">
        <f>IFERROR(IF(VLOOKUP(A177,'Rate constant_O3_UV254_others'!$B$2:$AA$282,25,FALSE)=0,"",VLOOKUP(A177,'Rate constant_O3_UV254_others'!$B$2:$AA$282,25,FALSE)),"")</f>
        <v/>
      </c>
      <c r="AG177" t="str">
        <f>IFERROR(IF(VLOOKUP(A177,'Rate constant_O3_UV254_others'!$B$2:$AA$282,26,FALSE)=0,"",VLOOKUP(A177,'Rate constant_O3_UV254_others'!$B$2:$AA$282,26,FALSE)),"")</f>
        <v/>
      </c>
    </row>
    <row r="178" spans="1:33">
      <c r="A178" t="s">
        <v>459</v>
      </c>
      <c r="B178" t="s">
        <v>459</v>
      </c>
      <c r="C178">
        <v>177</v>
      </c>
      <c r="F178" t="s">
        <v>149</v>
      </c>
      <c r="G178" t="s">
        <v>460</v>
      </c>
      <c r="H178" t="str">
        <f>IFERROR(VLOOKUP(A178,'Physicochemical properties_othe'!$D$4:$N$281,3,FALSE),"")</f>
        <v/>
      </c>
      <c r="I178" t="str">
        <f>IFERROR(VLOOKUP(A178,'Physicochemical properties_othe'!$D$4:$N$281,2,FALSE),"")</f>
        <v/>
      </c>
      <c r="J178" t="str">
        <f>IFERROR(VLOOKUP(A178,'Physicochemical properties_othe'!$D$4:$N$281,4,FALSE),"")</f>
        <v/>
      </c>
      <c r="K178" t="str">
        <f>IFERROR(IF(VLOOKUP(A178,'Physicochemical properties_othe'!$D$4:$N$281,5,FALSE)=0,"",VLOOKUP(A178,'Physicochemical properties_othe'!$D$4:$N$281,5,FALSE)),"")</f>
        <v/>
      </c>
      <c r="L178" t="str">
        <f>IF(IFERROR(VLOOKUP(A178,'Physicochemical properties_othe'!$D$4:$N$281,6,FALSE),"")=0,"",IFERROR(VLOOKUP(A178,'Physicochemical properties_othe'!$D$4:$N$281,6,FALSE),""))</f>
        <v/>
      </c>
      <c r="M178" t="str">
        <f>IF(IFERROR(VLOOKUP(A178,'Physicochemical properties_othe'!$D$4:$N$281,10,FALSE),"")=0,"",IFERROR(VLOOKUP(A178,'Physicochemical properties_othe'!$D$4:$N$281,10,FALSE),""))</f>
        <v/>
      </c>
      <c r="P178" t="str">
        <f>IFERROR(IF(VLOOKUP(A178,'Physicochemical properties_othe'!$D$4:$N$281,11,FALSE)=0,"",VLOOKUP(A178,'Physicochemical properties_othe'!$D$4:$N$281,11,FALSE)),"")</f>
        <v/>
      </c>
      <c r="T178" t="str">
        <f>IFERROR(IF(VLOOKUP(A178,'Rate constant_O3_UV254_others'!$B$2:$M$282,7,FALSE)=0,"",VLOOKUP(A178,'Rate constant_O3_UV254_others'!$B$2:$M$282,7,FALSE)),"")</f>
        <v/>
      </c>
      <c r="V178" t="str">
        <f>IFERROR(IF(VLOOKUP(A178,'Rate constant_O3_UV254_others'!$B$2:$M$282,9,FALSE)=0,"",VLOOKUP(A178,'Rate constant_O3_UV254_others'!$B$2:$M$282,9,FALSE)),"")</f>
        <v/>
      </c>
      <c r="W178" t="str">
        <f>IFERROR(IF(VLOOKUP(A178,'Rate constant_O3_UV254_others'!$B$2:$M$282,10,FALSE)=0,"",VLOOKUP(A178,'Rate constant_O3_UV254_others'!$B$2:$M$282,10,FALSE)),"")</f>
        <v/>
      </c>
      <c r="X178" t="str">
        <f>IFERROR(IF(VLOOKUP(A178,'Rate constant_O3_UV254_others'!$B$2:$M$282,11,FALSE)=0,"",VLOOKUP(A178,'Rate constant_O3_UV254_others'!$B$2:$M$282,11,FALSE)),"")</f>
        <v/>
      </c>
      <c r="Y178" t="str">
        <f>IFERROR(IF(VLOOKUP(A178,'Rate constant_O3_UV254_others'!$B$2:$M$282,12,FALSE)=0,"",VLOOKUP(A178,'Rate constant_O3_UV254_others'!$B$2:$M$282,12,FALSE)),"")</f>
        <v/>
      </c>
      <c r="Z178" t="str">
        <f>IFERROR(IF(VLOOKUP(A178,'Rate constant_·OH_otherlit'!$B$2:$K$271,2,FALSE)=0,"",VLOOKUP(A178,'Rate constant_·OH_otherlit'!$B$2:$K$271,2,FALSE)),"")</f>
        <v/>
      </c>
      <c r="AA178" t="str">
        <f>IFERROR(IF(VLOOKUP(A178,'Rate constant_·OH_otherlit'!$B$2:$K$271,3,FALSE)=0,"",VLOOKUP(A178,'Rate constant_·OH_otherlit'!$B$2:$K$271,3,FALSE)),"")</f>
        <v/>
      </c>
      <c r="AB178" t="str">
        <f>IFERROR(IF(VLOOKUP(A178,'Rate constant_·OH_otherlit'!$B$2:$K$271,10,FALSE)=0,"",VLOOKUP(A178,'Rate constant_·OH_otherlit'!$B$2:$K$271,10,FALSE)),"")</f>
        <v/>
      </c>
      <c r="AC178" t="str">
        <f>IFERROR(IF(VLOOKUP(A178,'Rate constant_O3_UV254_others'!$B$2:$AA$282,23,FALSE)=0,"",VLOOKUP(A178,'Rate constant_O3_UV254_others'!$B$2:$AA$282,23,FALSE)),"")</f>
        <v/>
      </c>
      <c r="AE178" t="str">
        <f>IFERROR(IF(VLOOKUP(A178,'Rate constant_O3_UV254_others'!$B$2:$AA$282,25,FALSE)=0,"",VLOOKUP(A178,'Rate constant_O3_UV254_others'!$B$2:$AA$282,25,FALSE)),"")</f>
        <v/>
      </c>
      <c r="AG178" t="str">
        <f>IFERROR(IF(VLOOKUP(A178,'Rate constant_O3_UV254_others'!$B$2:$AA$282,26,FALSE)=0,"",VLOOKUP(A178,'Rate constant_O3_UV254_others'!$B$2:$AA$282,26,FALSE)),"")</f>
        <v/>
      </c>
    </row>
    <row r="179" spans="1:33">
      <c r="A179" t="s">
        <v>461</v>
      </c>
      <c r="B179" t="s">
        <v>461</v>
      </c>
      <c r="C179">
        <v>178</v>
      </c>
      <c r="F179" t="s">
        <v>149</v>
      </c>
      <c r="G179" t="s">
        <v>462</v>
      </c>
      <c r="H179" t="str">
        <f>IFERROR(VLOOKUP(A179,'Physicochemical properties_othe'!$D$4:$N$281,3,FALSE),"")</f>
        <v>C3H5NO</v>
      </c>
      <c r="I179" t="str">
        <f>IFERROR(VLOOKUP(A179,'Physicochemical properties_othe'!$D$4:$N$281,2,FALSE),"")</f>
        <v>79-06-1</v>
      </c>
      <c r="J179">
        <f>IFERROR(VLOOKUP(A179,'Physicochemical properties_othe'!$D$4:$N$281,4,FALSE),"")</f>
        <v>78.08</v>
      </c>
      <c r="K179">
        <f>IFERROR(IF(VLOOKUP(A179,'Physicochemical properties_othe'!$D$4:$N$281,5,FALSE)=0,"",VLOOKUP(A179,'Physicochemical properties_othe'!$D$4:$N$281,5,FALSE)),"")</f>
        <v>-0.67</v>
      </c>
      <c r="L179" t="str">
        <f>IF(IFERROR(VLOOKUP(A179,'Physicochemical properties_othe'!$D$4:$N$281,6,FALSE),"")=0,"",IFERROR(VLOOKUP(A179,'Physicochemical properties_othe'!$D$4:$N$281,6,FALSE),""))</f>
        <v>390</v>
      </c>
      <c r="M179" t="str">
        <f>IF(IFERROR(VLOOKUP(A179,'Physicochemical properties_othe'!$D$4:$N$281,10,FALSE),"")=0,"",IFERROR(VLOOKUP(A179,'Physicochemical properties_othe'!$D$4:$N$281,10,FALSE),""))</f>
        <v/>
      </c>
      <c r="P179" t="str">
        <f>IFERROR(IF(VLOOKUP(A179,'Physicochemical properties_othe'!$D$4:$N$281,11,FALSE)=0,"",VLOOKUP(A179,'Physicochemical properties_othe'!$D$4:$N$281,11,FALSE)),"")</f>
        <v>https://pubchem.ncbi.nlm.nih.gov/compound/6579</v>
      </c>
      <c r="T179">
        <f>IFERROR(IF(VLOOKUP(A179,'Rate constant_O3_UV254_others'!$B$2:$M$282,7,FALSE)=0,"",VLOOKUP(A179,'Rate constant_O3_UV254_others'!$B$2:$M$282,7,FALSE)),"")</f>
        <v>100000</v>
      </c>
      <c r="V179" t="str">
        <f>IFERROR(IF(VLOOKUP(A179,'Rate constant_O3_UV254_others'!$B$2:$M$282,9,FALSE)=0,"",VLOOKUP(A179,'Rate constant_O3_UV254_others'!$B$2:$M$282,9,FALSE)),"")</f>
        <v/>
      </c>
      <c r="W179" t="str">
        <f>IFERROR(IF(VLOOKUP(A179,'Rate constant_O3_UV254_others'!$B$2:$M$282,10,FALSE)=0,"",VLOOKUP(A179,'Rate constant_O3_UV254_others'!$B$2:$M$282,10,FALSE)),"")</f>
        <v/>
      </c>
      <c r="X179" t="str">
        <f>IFERROR(IF(VLOOKUP(A179,'Rate constant_O3_UV254_others'!$B$2:$M$282,11,FALSE)=0,"",VLOOKUP(A179,'Rate constant_O3_UV254_others'!$B$2:$M$282,11,FALSE)),"")</f>
        <v/>
      </c>
      <c r="Y179" t="str">
        <f>IFERROR(IF(VLOOKUP(A179,'Rate constant_O3_UV254_others'!$B$2:$M$282,12,FALSE)=0,"",VLOOKUP(A179,'Rate constant_O3_UV254_others'!$B$2:$M$282,12,FALSE)),"")</f>
        <v/>
      </c>
      <c r="Z179" t="str">
        <f>IFERROR(IF(VLOOKUP(A179,'Rate constant_·OH_otherlit'!$B$2:$K$271,2,FALSE)=0,"",VLOOKUP(A179,'Rate constant_·OH_otherlit'!$B$2:$K$271,2,FALSE)),"")</f>
        <v/>
      </c>
      <c r="AA179" t="str">
        <f>IFERROR(IF(VLOOKUP(A179,'Rate constant_·OH_otherlit'!$B$2:$K$271,3,FALSE)=0,"",VLOOKUP(A179,'Rate constant_·OH_otherlit'!$B$2:$K$271,3,FALSE)),"")</f>
        <v/>
      </c>
      <c r="AB179" t="str">
        <f>IFERROR(IF(VLOOKUP(A179,'Rate constant_·OH_otherlit'!$B$2:$K$271,10,FALSE)=0,"",VLOOKUP(A179,'Rate constant_·OH_otherlit'!$B$2:$K$271,10,FALSE)),"")</f>
        <v/>
      </c>
      <c r="AC179" t="str">
        <f>IFERROR(IF(VLOOKUP(A179,'Rate constant_O3_UV254_others'!$B$2:$AA$282,23,FALSE)=0,"",VLOOKUP(A179,'Rate constant_O3_UV254_others'!$B$2:$AA$282,23,FALSE)),"")</f>
        <v/>
      </c>
      <c r="AE179" t="str">
        <f>IFERROR(IF(VLOOKUP(A179,'Rate constant_O3_UV254_others'!$B$2:$AA$282,25,FALSE)=0,"",VLOOKUP(A179,'Rate constant_O3_UV254_others'!$B$2:$AA$282,25,FALSE)),"")</f>
        <v/>
      </c>
      <c r="AG179" t="str">
        <f>IFERROR(IF(VLOOKUP(A179,'Rate constant_O3_UV254_others'!$B$2:$AA$282,26,FALSE)=0,"",VLOOKUP(A179,'Rate constant_O3_UV254_others'!$B$2:$AA$282,26,FALSE)),"")</f>
        <v/>
      </c>
    </row>
    <row r="180" spans="1:33">
      <c r="A180" t="s">
        <v>463</v>
      </c>
      <c r="B180" t="s">
        <v>463</v>
      </c>
      <c r="C180">
        <v>179</v>
      </c>
      <c r="F180" t="s">
        <v>149</v>
      </c>
      <c r="G180" t="s">
        <v>464</v>
      </c>
      <c r="H180" t="str">
        <f>IFERROR(VLOOKUP(A180,'Physicochemical properties_othe'!$D$4:$N$281,3,FALSE),"")</f>
        <v>C3H4Cl2O</v>
      </c>
      <c r="I180" t="str">
        <f>IFERROR(VLOOKUP(A180,'Physicochemical properties_othe'!$D$4:$N$281,2,FALSE),"")</f>
        <v>513-88-2</v>
      </c>
      <c r="J180">
        <f>IFERROR(VLOOKUP(A180,'Physicochemical properties_othe'!$D$4:$N$281,4,FALSE),"")</f>
        <v>126.97</v>
      </c>
      <c r="K180">
        <f>IFERROR(IF(VLOOKUP(A180,'Physicochemical properties_othe'!$D$4:$N$281,5,FALSE)=0,"",VLOOKUP(A180,'Physicochemical properties_othe'!$D$4:$N$281,5,FALSE)),"")</f>
        <v>0.2</v>
      </c>
      <c r="L180" t="str">
        <f>IF(IFERROR(VLOOKUP(A180,'Physicochemical properties_othe'!$D$4:$N$281,6,FALSE),"")=0,"",IFERROR(VLOOKUP(A180,'Physicochemical properties_othe'!$D$4:$N$281,6,FALSE),""))</f>
        <v>63.8</v>
      </c>
      <c r="M180" t="str">
        <f>IF(IFERROR(VLOOKUP(A180,'Physicochemical properties_othe'!$D$4:$N$281,10,FALSE),"")=0,"",IFERROR(VLOOKUP(A180,'Physicochemical properties_othe'!$D$4:$N$281,10,FALSE),""))</f>
        <v/>
      </c>
      <c r="P180" t="str">
        <f>IFERROR(IF(VLOOKUP(A180,'Physicochemical properties_othe'!$D$4:$N$281,11,FALSE)=0,"",VLOOKUP(A180,'Physicochemical properties_othe'!$D$4:$N$281,11,FALSE)),"")</f>
        <v>https://pubchem.ncbi.nlm.nih.gov/compound/10567</v>
      </c>
      <c r="T180" t="str">
        <f>IFERROR(IF(VLOOKUP(A180,'Rate constant_O3_UV254_others'!$B$2:$M$282,7,FALSE)=0,"",VLOOKUP(A180,'Rate constant_O3_UV254_others'!$B$2:$M$282,7,FALSE)),"")</f>
        <v/>
      </c>
      <c r="V180" t="str">
        <f>IFERROR(IF(VLOOKUP(A180,'Rate constant_O3_UV254_others'!$B$2:$M$282,9,FALSE)=0,"",VLOOKUP(A180,'Rate constant_O3_UV254_others'!$B$2:$M$282,9,FALSE)),"")</f>
        <v/>
      </c>
      <c r="W180" t="str">
        <f>IFERROR(IF(VLOOKUP(A180,'Rate constant_O3_UV254_others'!$B$2:$M$282,10,FALSE)=0,"",VLOOKUP(A180,'Rate constant_O3_UV254_others'!$B$2:$M$282,10,FALSE)),"")</f>
        <v/>
      </c>
      <c r="X180" t="str">
        <f>IFERROR(IF(VLOOKUP(A180,'Rate constant_O3_UV254_others'!$B$2:$M$282,11,FALSE)=0,"",VLOOKUP(A180,'Rate constant_O3_UV254_others'!$B$2:$M$282,11,FALSE)),"")</f>
        <v/>
      </c>
      <c r="Y180" t="str">
        <f>IFERROR(IF(VLOOKUP(A180,'Rate constant_O3_UV254_others'!$B$2:$M$282,12,FALSE)=0,"",VLOOKUP(A180,'Rate constant_O3_UV254_others'!$B$2:$M$282,12,FALSE)),"")</f>
        <v/>
      </c>
      <c r="Z180" t="str">
        <f>IFERROR(IF(VLOOKUP(A180,'Rate constant_·OH_otherlit'!$B$2:$K$271,2,FALSE)=0,"",VLOOKUP(A180,'Rate constant_·OH_otherlit'!$B$2:$K$271,2,FALSE)),"")</f>
        <v/>
      </c>
      <c r="AA180" t="str">
        <f>IFERROR(IF(VLOOKUP(A180,'Rate constant_·OH_otherlit'!$B$2:$K$271,3,FALSE)=0,"",VLOOKUP(A180,'Rate constant_·OH_otherlit'!$B$2:$K$271,3,FALSE)),"")</f>
        <v/>
      </c>
      <c r="AB180" t="str">
        <f>IFERROR(IF(VLOOKUP(A180,'Rate constant_·OH_otherlit'!$B$2:$K$271,10,FALSE)=0,"",VLOOKUP(A180,'Rate constant_·OH_otherlit'!$B$2:$K$271,10,FALSE)),"")</f>
        <v/>
      </c>
      <c r="AC180" t="str">
        <f>IFERROR(IF(VLOOKUP(A180,'Rate constant_O3_UV254_others'!$B$2:$AA$282,23,FALSE)=0,"",VLOOKUP(A180,'Rate constant_O3_UV254_others'!$B$2:$AA$282,23,FALSE)),"")</f>
        <v/>
      </c>
      <c r="AE180" t="str">
        <f>IFERROR(IF(VLOOKUP(A180,'Rate constant_O3_UV254_others'!$B$2:$AA$282,25,FALSE)=0,"",VLOOKUP(A180,'Rate constant_O3_UV254_others'!$B$2:$AA$282,25,FALSE)),"")</f>
        <v/>
      </c>
      <c r="AG180" t="str">
        <f>IFERROR(IF(VLOOKUP(A180,'Rate constant_O3_UV254_others'!$B$2:$AA$282,26,FALSE)=0,"",VLOOKUP(A180,'Rate constant_O3_UV254_others'!$B$2:$AA$282,26,FALSE)),"")</f>
        <v/>
      </c>
    </row>
    <row r="181" spans="1:33">
      <c r="A181" t="s">
        <v>465</v>
      </c>
      <c r="B181" t="s">
        <v>465</v>
      </c>
      <c r="C181">
        <v>180</v>
      </c>
      <c r="F181" t="s">
        <v>149</v>
      </c>
      <c r="G181" t="s">
        <v>466</v>
      </c>
      <c r="H181" t="str">
        <f>IFERROR(VLOOKUP(A181,'Physicochemical properties_othe'!$D$4:$N$281,3,FALSE),"")</f>
        <v>C2H2BrClO2</v>
      </c>
      <c r="I181" t="str">
        <f>IFERROR(VLOOKUP(A181,'Physicochemical properties_othe'!$D$4:$N$281,2,FALSE),"")</f>
        <v>513-88-2</v>
      </c>
      <c r="J181">
        <f>IFERROR(VLOOKUP(A181,'Physicochemical properties_othe'!$D$4:$N$281,4,FALSE),"")</f>
        <v>173.39</v>
      </c>
      <c r="K181">
        <f>IFERROR(IF(VLOOKUP(A181,'Physicochemical properties_othe'!$D$4:$N$281,5,FALSE)=0,"",VLOOKUP(A181,'Physicochemical properties_othe'!$D$4:$N$281,5,FALSE)),"")</f>
        <v>0.61</v>
      </c>
      <c r="L181" t="str">
        <f>IF(IFERROR(VLOOKUP(A181,'Physicochemical properties_othe'!$D$4:$N$281,6,FALSE),"")=0,"",IFERROR(VLOOKUP(A181,'Physicochemical properties_othe'!$D$4:$N$281,6,FALSE),""))</f>
        <v>250</v>
      </c>
      <c r="M181">
        <f>IF(IFERROR(VLOOKUP(A181,'Physicochemical properties_othe'!$D$4:$N$281,10,FALSE),"")=0,"",IFERROR(VLOOKUP(A181,'Physicochemical properties_othe'!$D$4:$N$281,10,FALSE),""))</f>
        <v>1.4</v>
      </c>
      <c r="P181" t="str">
        <f>IFERROR(IF(VLOOKUP(A181,'Physicochemical properties_othe'!$D$4:$N$281,11,FALSE)=0,"",VLOOKUP(A181,'Physicochemical properties_othe'!$D$4:$N$281,11,FALSE)),"")</f>
        <v>https://pubchem.ncbi.nlm.nih.gov/compound/542762</v>
      </c>
      <c r="T181" t="str">
        <f>IFERROR(IF(VLOOKUP(A181,'Rate constant_O3_UV254_others'!$B$2:$M$282,7,FALSE)=0,"",VLOOKUP(A181,'Rate constant_O3_UV254_others'!$B$2:$M$282,7,FALSE)),"")</f>
        <v/>
      </c>
      <c r="V181" t="str">
        <f>IFERROR(IF(VLOOKUP(A181,'Rate constant_O3_UV254_others'!$B$2:$M$282,9,FALSE)=0,"",VLOOKUP(A181,'Rate constant_O3_UV254_others'!$B$2:$M$282,9,FALSE)),"")</f>
        <v/>
      </c>
      <c r="W181" t="str">
        <f>IFERROR(IF(VLOOKUP(A181,'Rate constant_O3_UV254_others'!$B$2:$M$282,10,FALSE)=0,"",VLOOKUP(A181,'Rate constant_O3_UV254_others'!$B$2:$M$282,10,FALSE)),"")</f>
        <v/>
      </c>
      <c r="X181" t="str">
        <f>IFERROR(IF(VLOOKUP(A181,'Rate constant_O3_UV254_others'!$B$2:$M$282,11,FALSE)=0,"",VLOOKUP(A181,'Rate constant_O3_UV254_others'!$B$2:$M$282,11,FALSE)),"")</f>
        <v/>
      </c>
      <c r="Y181" t="str">
        <f>IFERROR(IF(VLOOKUP(A181,'Rate constant_O3_UV254_others'!$B$2:$M$282,12,FALSE)=0,"",VLOOKUP(A181,'Rate constant_O3_UV254_others'!$B$2:$M$282,12,FALSE)),"")</f>
        <v/>
      </c>
      <c r="Z181" t="str">
        <f>IFERROR(IF(VLOOKUP(A181,'Rate constant_·OH_otherlit'!$B$2:$K$271,2,FALSE)=0,"",VLOOKUP(A181,'Rate constant_·OH_otherlit'!$B$2:$K$271,2,FALSE)),"")</f>
        <v/>
      </c>
      <c r="AA181" t="str">
        <f>IFERROR(IF(VLOOKUP(A181,'Rate constant_·OH_otherlit'!$B$2:$K$271,3,FALSE)=0,"",VLOOKUP(A181,'Rate constant_·OH_otherlit'!$B$2:$K$271,3,FALSE)),"")</f>
        <v/>
      </c>
      <c r="AB181" t="str">
        <f>IFERROR(IF(VLOOKUP(A181,'Rate constant_·OH_otherlit'!$B$2:$K$271,10,FALSE)=0,"",VLOOKUP(A181,'Rate constant_·OH_otherlit'!$B$2:$K$271,10,FALSE)),"")</f>
        <v/>
      </c>
      <c r="AC181" t="str">
        <f>IFERROR(IF(VLOOKUP(A181,'Rate constant_O3_UV254_others'!$B$2:$AA$282,23,FALSE)=0,"",VLOOKUP(A181,'Rate constant_O3_UV254_others'!$B$2:$AA$282,23,FALSE)),"")</f>
        <v/>
      </c>
      <c r="AE181" t="str">
        <f>IFERROR(IF(VLOOKUP(A181,'Rate constant_O3_UV254_others'!$B$2:$AA$282,25,FALSE)=0,"",VLOOKUP(A181,'Rate constant_O3_UV254_others'!$B$2:$AA$282,25,FALSE)),"")</f>
        <v/>
      </c>
      <c r="AG181" t="str">
        <f>IFERROR(IF(VLOOKUP(A181,'Rate constant_O3_UV254_others'!$B$2:$AA$282,26,FALSE)=0,"",VLOOKUP(A181,'Rate constant_O3_UV254_others'!$B$2:$AA$282,26,FALSE)),"")</f>
        <v/>
      </c>
    </row>
    <row r="182" spans="1:33">
      <c r="A182" t="s">
        <v>467</v>
      </c>
      <c r="B182" t="s">
        <v>467</v>
      </c>
      <c r="C182">
        <v>181</v>
      </c>
      <c r="F182" t="s">
        <v>149</v>
      </c>
      <c r="G182" t="s">
        <v>468</v>
      </c>
      <c r="H182" t="str">
        <f>IFERROR(VLOOKUP(A182,'Physicochemical properties_othe'!$D$4:$N$281,3,FALSE),"")</f>
        <v>C2H2Cl2O</v>
      </c>
      <c r="I182" t="str">
        <f>IFERROR(VLOOKUP(A182,'Physicochemical properties_othe'!$D$4:$N$281,2,FALSE),"")</f>
        <v>79-02-7</v>
      </c>
      <c r="J182">
        <f>IFERROR(VLOOKUP(A182,'Physicochemical properties_othe'!$D$4:$N$281,4,FALSE),"")</f>
        <v>112.94</v>
      </c>
      <c r="K182" t="str">
        <f>IFERROR(IF(VLOOKUP(A182,'Physicochemical properties_othe'!$D$4:$N$281,5,FALSE)=0,"",VLOOKUP(A182,'Physicochemical properties_othe'!$D$4:$N$281,5,FALSE)),"")</f>
        <v/>
      </c>
      <c r="L182" t="str">
        <f>IF(IFERROR(VLOOKUP(A182,'Physicochemical properties_othe'!$D$4:$N$281,6,FALSE),"")=0,"",IFERROR(VLOOKUP(A182,'Physicochemical properties_othe'!$D$4:$N$281,6,FALSE),""))</f>
        <v/>
      </c>
      <c r="M182" t="str">
        <f>IF(IFERROR(VLOOKUP(A182,'Physicochemical properties_othe'!$D$4:$N$281,10,FALSE),"")=0,"",IFERROR(VLOOKUP(A182,'Physicochemical properties_othe'!$D$4:$N$281,10,FALSE),""))</f>
        <v/>
      </c>
      <c r="P182" t="str">
        <f>IFERROR(IF(VLOOKUP(A182,'Physicochemical properties_othe'!$D$4:$N$281,11,FALSE)=0,"",VLOOKUP(A182,'Physicochemical properties_othe'!$D$4:$N$281,11,FALSE)),"")</f>
        <v>https://pubchem.ncbi.nlm.nih.gov/compound/6576</v>
      </c>
      <c r="T182" t="str">
        <f>IFERROR(IF(VLOOKUP(A182,'Rate constant_O3_UV254_others'!$B$2:$M$282,7,FALSE)=0,"",VLOOKUP(A182,'Rate constant_O3_UV254_others'!$B$2:$M$282,7,FALSE)),"")</f>
        <v/>
      </c>
      <c r="V182" t="str">
        <f>IFERROR(IF(VLOOKUP(A182,'Rate constant_O3_UV254_others'!$B$2:$M$282,9,FALSE)=0,"",VLOOKUP(A182,'Rate constant_O3_UV254_others'!$B$2:$M$282,9,FALSE)),"")</f>
        <v/>
      </c>
      <c r="W182" t="str">
        <f>IFERROR(IF(VLOOKUP(A182,'Rate constant_O3_UV254_others'!$B$2:$M$282,10,FALSE)=0,"",VLOOKUP(A182,'Rate constant_O3_UV254_others'!$B$2:$M$282,10,FALSE)),"")</f>
        <v/>
      </c>
      <c r="X182" t="str">
        <f>IFERROR(IF(VLOOKUP(A182,'Rate constant_O3_UV254_others'!$B$2:$M$282,11,FALSE)=0,"",VLOOKUP(A182,'Rate constant_O3_UV254_others'!$B$2:$M$282,11,FALSE)),"")</f>
        <v/>
      </c>
      <c r="Y182" t="str">
        <f>IFERROR(IF(VLOOKUP(A182,'Rate constant_O3_UV254_others'!$B$2:$M$282,12,FALSE)=0,"",VLOOKUP(A182,'Rate constant_O3_UV254_others'!$B$2:$M$282,12,FALSE)),"")</f>
        <v/>
      </c>
      <c r="Z182" t="str">
        <f>IFERROR(IF(VLOOKUP(A182,'Rate constant_·OH_otherlit'!$B$2:$K$271,2,FALSE)=0,"",VLOOKUP(A182,'Rate constant_·OH_otherlit'!$B$2:$K$271,2,FALSE)),"")</f>
        <v/>
      </c>
      <c r="AA182" t="str">
        <f>IFERROR(IF(VLOOKUP(A182,'Rate constant_·OH_otherlit'!$B$2:$K$271,3,FALSE)=0,"",VLOOKUP(A182,'Rate constant_·OH_otherlit'!$B$2:$K$271,3,FALSE)),"")</f>
        <v/>
      </c>
      <c r="AB182" t="str">
        <f>IFERROR(IF(VLOOKUP(A182,'Rate constant_·OH_otherlit'!$B$2:$K$271,10,FALSE)=0,"",VLOOKUP(A182,'Rate constant_·OH_otherlit'!$B$2:$K$271,10,FALSE)),"")</f>
        <v/>
      </c>
      <c r="AC182" t="str">
        <f>IFERROR(IF(VLOOKUP(A182,'Rate constant_O3_UV254_others'!$B$2:$AA$282,23,FALSE)=0,"",VLOOKUP(A182,'Rate constant_O3_UV254_others'!$B$2:$AA$282,23,FALSE)),"")</f>
        <v/>
      </c>
      <c r="AE182" t="str">
        <f>IFERROR(IF(VLOOKUP(A182,'Rate constant_O3_UV254_others'!$B$2:$AA$282,25,FALSE)=0,"",VLOOKUP(A182,'Rate constant_O3_UV254_others'!$B$2:$AA$282,25,FALSE)),"")</f>
        <v/>
      </c>
      <c r="AG182" t="str">
        <f>IFERROR(IF(VLOOKUP(A182,'Rate constant_O3_UV254_others'!$B$2:$AA$282,26,FALSE)=0,"",VLOOKUP(A182,'Rate constant_O3_UV254_others'!$B$2:$AA$282,26,FALSE)),"")</f>
        <v/>
      </c>
    </row>
    <row r="183" spans="1:33">
      <c r="A183" t="s">
        <v>469</v>
      </c>
      <c r="B183" t="s">
        <v>469</v>
      </c>
      <c r="C183">
        <v>182</v>
      </c>
      <c r="F183" t="s">
        <v>149</v>
      </c>
      <c r="G183" t="s">
        <v>470</v>
      </c>
      <c r="H183" t="str">
        <f>IFERROR(VLOOKUP(A183,'Physicochemical properties_othe'!$D$4:$N$281,3,FALSE),"")</f>
        <v>C2HBrClN</v>
      </c>
      <c r="I183" t="str">
        <f>IFERROR(VLOOKUP(A183,'Physicochemical properties_othe'!$D$4:$N$281,2,FALSE),"")</f>
        <v>83463-62-1</v>
      </c>
      <c r="J183">
        <f>IFERROR(VLOOKUP(A183,'Physicochemical properties_othe'!$D$4:$N$281,4,FALSE),"")</f>
        <v>154.38999999999999</v>
      </c>
      <c r="K183">
        <f>IFERROR(IF(VLOOKUP(A183,'Physicochemical properties_othe'!$D$4:$N$281,5,FALSE)=0,"",VLOOKUP(A183,'Physicochemical properties_othe'!$D$4:$N$281,5,FALSE)),"")</f>
        <v>0.38</v>
      </c>
      <c r="L183" t="str">
        <f>IF(IFERROR(VLOOKUP(A183,'Physicochemical properties_othe'!$D$4:$N$281,6,FALSE),"")=0,"",IFERROR(VLOOKUP(A183,'Physicochemical properties_othe'!$D$4:$N$281,6,FALSE),""))</f>
        <v>18.7</v>
      </c>
      <c r="M183" t="str">
        <f>IF(IFERROR(VLOOKUP(A183,'Physicochemical properties_othe'!$D$4:$N$281,10,FALSE),"")=0,"",IFERROR(VLOOKUP(A183,'Physicochemical properties_othe'!$D$4:$N$281,10,FALSE),""))</f>
        <v/>
      </c>
      <c r="P183" t="str">
        <f>IFERROR(IF(VLOOKUP(A183,'Physicochemical properties_othe'!$D$4:$N$281,11,FALSE)=0,"",VLOOKUP(A183,'Physicochemical properties_othe'!$D$4:$N$281,11,FALSE)),"")</f>
        <v>https://pubchem.ncbi.nlm.nih.gov/compound/55004</v>
      </c>
      <c r="T183" t="str">
        <f>IFERROR(IF(VLOOKUP(A183,'Rate constant_O3_UV254_others'!$B$2:$M$282,7,FALSE)=0,"",VLOOKUP(A183,'Rate constant_O3_UV254_others'!$B$2:$M$282,7,FALSE)),"")</f>
        <v/>
      </c>
      <c r="V183" t="str">
        <f>IFERROR(IF(VLOOKUP(A183,'Rate constant_O3_UV254_others'!$B$2:$M$282,9,FALSE)=0,"",VLOOKUP(A183,'Rate constant_O3_UV254_others'!$B$2:$M$282,9,FALSE)),"")</f>
        <v/>
      </c>
      <c r="W183" t="str">
        <f>IFERROR(IF(VLOOKUP(A183,'Rate constant_O3_UV254_others'!$B$2:$M$282,10,FALSE)=0,"",VLOOKUP(A183,'Rate constant_O3_UV254_others'!$B$2:$M$282,10,FALSE)),"")</f>
        <v/>
      </c>
      <c r="X183" t="str">
        <f>IFERROR(IF(VLOOKUP(A183,'Rate constant_O3_UV254_others'!$B$2:$M$282,11,FALSE)=0,"",VLOOKUP(A183,'Rate constant_O3_UV254_others'!$B$2:$M$282,11,FALSE)),"")</f>
        <v/>
      </c>
      <c r="Y183" t="str">
        <f>IFERROR(IF(VLOOKUP(A183,'Rate constant_O3_UV254_others'!$B$2:$M$282,12,FALSE)=0,"",VLOOKUP(A183,'Rate constant_O3_UV254_others'!$B$2:$M$282,12,FALSE)),"")</f>
        <v/>
      </c>
      <c r="Z183" t="str">
        <f>IFERROR(IF(VLOOKUP(A183,'Rate constant_·OH_otherlit'!$B$2:$K$271,2,FALSE)=0,"",VLOOKUP(A183,'Rate constant_·OH_otherlit'!$B$2:$K$271,2,FALSE)),"")</f>
        <v/>
      </c>
      <c r="AA183" t="str">
        <f>IFERROR(IF(VLOOKUP(A183,'Rate constant_·OH_otherlit'!$B$2:$K$271,3,FALSE)=0,"",VLOOKUP(A183,'Rate constant_·OH_otherlit'!$B$2:$K$271,3,FALSE)),"")</f>
        <v/>
      </c>
      <c r="AB183" t="str">
        <f>IFERROR(IF(VLOOKUP(A183,'Rate constant_·OH_otherlit'!$B$2:$K$271,10,FALSE)=0,"",VLOOKUP(A183,'Rate constant_·OH_otherlit'!$B$2:$K$271,10,FALSE)),"")</f>
        <v/>
      </c>
      <c r="AC183" t="str">
        <f>IFERROR(IF(VLOOKUP(A183,'Rate constant_O3_UV254_others'!$B$2:$AA$282,23,FALSE)=0,"",VLOOKUP(A183,'Rate constant_O3_UV254_others'!$B$2:$AA$282,23,FALSE)),"")</f>
        <v/>
      </c>
      <c r="AE183" t="str">
        <f>IFERROR(IF(VLOOKUP(A183,'Rate constant_O3_UV254_others'!$B$2:$AA$282,25,FALSE)=0,"",VLOOKUP(A183,'Rate constant_O3_UV254_others'!$B$2:$AA$282,25,FALSE)),"")</f>
        <v/>
      </c>
      <c r="AG183" t="str">
        <f>IFERROR(IF(VLOOKUP(A183,'Rate constant_O3_UV254_others'!$B$2:$AA$282,26,FALSE)=0,"",VLOOKUP(A183,'Rate constant_O3_UV254_others'!$B$2:$AA$282,26,FALSE)),"")</f>
        <v/>
      </c>
    </row>
    <row r="184" spans="1:33">
      <c r="A184" t="s">
        <v>471</v>
      </c>
      <c r="B184" t="s">
        <v>471</v>
      </c>
      <c r="C184">
        <v>183</v>
      </c>
      <c r="F184" t="s">
        <v>149</v>
      </c>
      <c r="G184" t="s">
        <v>472</v>
      </c>
      <c r="H184" t="str">
        <f>IFERROR(VLOOKUP(A184,'Physicochemical properties_othe'!$D$4:$N$281,3,FALSE),"")</f>
        <v xml:space="preserve">C12H12N2 </v>
      </c>
      <c r="I184" t="str">
        <f>IFERROR(VLOOKUP(A184,'Physicochemical properties_othe'!$D$4:$N$281,2,FALSE),"")</f>
        <v>122-66-7</v>
      </c>
      <c r="J184">
        <f>IFERROR(VLOOKUP(A184,'Physicochemical properties_othe'!$D$4:$N$281,4,FALSE),"")</f>
        <v>184.24</v>
      </c>
      <c r="K184">
        <f>IFERROR(IF(VLOOKUP(A184,'Physicochemical properties_othe'!$D$4:$N$281,5,FALSE)=0,"",VLOOKUP(A184,'Physicochemical properties_othe'!$D$4:$N$281,5,FALSE)),"")</f>
        <v>2.94</v>
      </c>
      <c r="L184" t="str">
        <f>IF(IFERROR(VLOOKUP(A184,'Physicochemical properties_othe'!$D$4:$N$281,6,FALSE),"")=0,"",IFERROR(VLOOKUP(A184,'Physicochemical properties_othe'!$D$4:$N$281,6,FALSE),""))</f>
        <v>0.221</v>
      </c>
      <c r="M184">
        <f>IF(IFERROR(VLOOKUP(A184,'Physicochemical properties_othe'!$D$4:$N$281,10,FALSE),"")=0,"",IFERROR(VLOOKUP(A184,'Physicochemical properties_othe'!$D$4:$N$281,10,FALSE),""))</f>
        <v>-0.65</v>
      </c>
      <c r="P184" t="str">
        <f>IFERROR(IF(VLOOKUP(A184,'Physicochemical properties_othe'!$D$4:$N$281,11,FALSE)=0,"",VLOOKUP(A184,'Physicochemical properties_othe'!$D$4:$N$281,11,FALSE)),"")</f>
        <v>https://pubchem.ncbi.nlm.nih.gov/compound/31222</v>
      </c>
      <c r="T184" t="str">
        <f>IFERROR(IF(VLOOKUP(A184,'Rate constant_O3_UV254_others'!$B$2:$M$282,7,FALSE)=0,"",VLOOKUP(A184,'Rate constant_O3_UV254_others'!$B$2:$M$282,7,FALSE)),"")</f>
        <v/>
      </c>
      <c r="V184" t="str">
        <f>IFERROR(IF(VLOOKUP(A184,'Rate constant_O3_UV254_others'!$B$2:$M$282,9,FALSE)=0,"",VLOOKUP(A184,'Rate constant_O3_UV254_others'!$B$2:$M$282,9,FALSE)),"")</f>
        <v/>
      </c>
      <c r="W184" t="str">
        <f>IFERROR(IF(VLOOKUP(A184,'Rate constant_O3_UV254_others'!$B$2:$M$282,10,FALSE)=0,"",VLOOKUP(A184,'Rate constant_O3_UV254_others'!$B$2:$M$282,10,FALSE)),"")</f>
        <v/>
      </c>
      <c r="X184" t="str">
        <f>IFERROR(IF(VLOOKUP(A184,'Rate constant_O3_UV254_others'!$B$2:$M$282,11,FALSE)=0,"",VLOOKUP(A184,'Rate constant_O3_UV254_others'!$B$2:$M$282,11,FALSE)),"")</f>
        <v/>
      </c>
      <c r="Y184" t="str">
        <f>IFERROR(IF(VLOOKUP(A184,'Rate constant_O3_UV254_others'!$B$2:$M$282,12,FALSE)=0,"",VLOOKUP(A184,'Rate constant_O3_UV254_others'!$B$2:$M$282,12,FALSE)),"")</f>
        <v/>
      </c>
      <c r="Z184" t="str">
        <f>IFERROR(IF(VLOOKUP(A184,'Rate constant_·OH_otherlit'!$B$2:$K$271,2,FALSE)=0,"",VLOOKUP(A184,'Rate constant_·OH_otherlit'!$B$2:$K$271,2,FALSE)),"")</f>
        <v/>
      </c>
      <c r="AA184" t="str">
        <f>IFERROR(IF(VLOOKUP(A184,'Rate constant_·OH_otherlit'!$B$2:$K$271,3,FALSE)=0,"",VLOOKUP(A184,'Rate constant_·OH_otherlit'!$B$2:$K$271,3,FALSE)),"")</f>
        <v/>
      </c>
      <c r="AB184" t="str">
        <f>IFERROR(IF(VLOOKUP(A184,'Rate constant_·OH_otherlit'!$B$2:$K$271,10,FALSE)=0,"",VLOOKUP(A184,'Rate constant_·OH_otherlit'!$B$2:$K$271,10,FALSE)),"")</f>
        <v/>
      </c>
      <c r="AC184" t="str">
        <f>IFERROR(IF(VLOOKUP(A184,'Rate constant_O3_UV254_others'!$B$2:$AA$282,23,FALSE)=0,"",VLOOKUP(A184,'Rate constant_O3_UV254_others'!$B$2:$AA$282,23,FALSE)),"")</f>
        <v/>
      </c>
      <c r="AE184" t="str">
        <f>IFERROR(IF(VLOOKUP(A184,'Rate constant_O3_UV254_others'!$B$2:$AA$282,25,FALSE)=0,"",VLOOKUP(A184,'Rate constant_O3_UV254_others'!$B$2:$AA$282,25,FALSE)),"")</f>
        <v/>
      </c>
      <c r="AG184" t="str">
        <f>IFERROR(IF(VLOOKUP(A184,'Rate constant_O3_UV254_others'!$B$2:$AA$282,26,FALSE)=0,"",VLOOKUP(A184,'Rate constant_O3_UV254_others'!$B$2:$AA$282,26,FALSE)),"")</f>
        <v/>
      </c>
    </row>
    <row r="185" spans="1:33">
      <c r="A185" t="s">
        <v>473</v>
      </c>
      <c r="B185" t="s">
        <v>473</v>
      </c>
      <c r="C185">
        <v>184</v>
      </c>
      <c r="F185" t="s">
        <v>149</v>
      </c>
      <c r="G185" t="s">
        <v>474</v>
      </c>
      <c r="H185" t="str">
        <f>IFERROR(VLOOKUP(A185,'Physicochemical properties_othe'!$D$4:$N$281,3,FALSE),"")</f>
        <v>C10H6Cl4O4</v>
      </c>
      <c r="I185" t="str">
        <f>IFERROR(VLOOKUP(A185,'Physicochemical properties_othe'!$D$4:$N$281,2,FALSE),"")</f>
        <v>1861-32-1</v>
      </c>
      <c r="J185">
        <f>IFERROR(VLOOKUP(A185,'Physicochemical properties_othe'!$D$4:$N$281,4,FALSE),"")</f>
        <v>331.99</v>
      </c>
      <c r="K185">
        <f>IFERROR(IF(VLOOKUP(A185,'Physicochemical properties_othe'!$D$4:$N$281,5,FALSE)=0,"",VLOOKUP(A185,'Physicochemical properties_othe'!$D$4:$N$281,5,FALSE)),"")</f>
        <v>4.1900000000000004</v>
      </c>
      <c r="L185" t="str">
        <f>IF(IFERROR(VLOOKUP(A185,'Physicochemical properties_othe'!$D$4:$N$281,6,FALSE),"")=0,"",IFERROR(VLOOKUP(A185,'Physicochemical properties_othe'!$D$4:$N$281,6,FALSE),""))</f>
        <v>0.5 mg/L</v>
      </c>
      <c r="M185" t="str">
        <f>IF(IFERROR(VLOOKUP(A185,'Physicochemical properties_othe'!$D$4:$N$281,10,FALSE),"")=0,"",IFERROR(VLOOKUP(A185,'Physicochemical properties_othe'!$D$4:$N$281,10,FALSE),""))</f>
        <v/>
      </c>
      <c r="P185" t="str">
        <f>IFERROR(IF(VLOOKUP(A185,'Physicochemical properties_othe'!$D$4:$N$281,11,FALSE)=0,"",VLOOKUP(A185,'Physicochemical properties_othe'!$D$4:$N$281,11,FALSE)),"")</f>
        <v>https://www.epa.gov/sites/production/files/2014-09/documents/chapter_4_dcpa_mono-_and_di-acid_degradates.pdf</v>
      </c>
      <c r="T185" t="str">
        <f>IFERROR(IF(VLOOKUP(A185,'Rate constant_O3_UV254_others'!$B$2:$M$282,7,FALSE)=0,"",VLOOKUP(A185,'Rate constant_O3_UV254_others'!$B$2:$M$282,7,FALSE)),"")</f>
        <v/>
      </c>
      <c r="V185" t="str">
        <f>IFERROR(IF(VLOOKUP(A185,'Rate constant_O3_UV254_others'!$B$2:$M$282,9,FALSE)=0,"",VLOOKUP(A185,'Rate constant_O3_UV254_others'!$B$2:$M$282,9,FALSE)),"")</f>
        <v/>
      </c>
      <c r="W185" t="str">
        <f>IFERROR(IF(VLOOKUP(A185,'Rate constant_O3_UV254_others'!$B$2:$M$282,10,FALSE)=0,"",VLOOKUP(A185,'Rate constant_O3_UV254_others'!$B$2:$M$282,10,FALSE)),"")</f>
        <v/>
      </c>
      <c r="X185" t="str">
        <f>IFERROR(IF(VLOOKUP(A185,'Rate constant_O3_UV254_others'!$B$2:$M$282,11,FALSE)=0,"",VLOOKUP(A185,'Rate constant_O3_UV254_others'!$B$2:$M$282,11,FALSE)),"")</f>
        <v/>
      </c>
      <c r="Y185" t="str">
        <f>IFERROR(IF(VLOOKUP(A185,'Rate constant_O3_UV254_others'!$B$2:$M$282,12,FALSE)=0,"",VLOOKUP(A185,'Rate constant_O3_UV254_others'!$B$2:$M$282,12,FALSE)),"")</f>
        <v/>
      </c>
      <c r="Z185" t="str">
        <f>IFERROR(IF(VLOOKUP(A185,'Rate constant_·OH_otherlit'!$B$2:$K$271,2,FALSE)=0,"",VLOOKUP(A185,'Rate constant_·OH_otherlit'!$B$2:$K$271,2,FALSE)),"")</f>
        <v/>
      </c>
      <c r="AA185" t="str">
        <f>IFERROR(IF(VLOOKUP(A185,'Rate constant_·OH_otherlit'!$B$2:$K$271,3,FALSE)=0,"",VLOOKUP(A185,'Rate constant_·OH_otherlit'!$B$2:$K$271,3,FALSE)),"")</f>
        <v/>
      </c>
      <c r="AB185" t="str">
        <f>IFERROR(IF(VLOOKUP(A185,'Rate constant_·OH_otherlit'!$B$2:$K$271,10,FALSE)=0,"",VLOOKUP(A185,'Rate constant_·OH_otherlit'!$B$2:$K$271,10,FALSE)),"")</f>
        <v/>
      </c>
      <c r="AC185" t="str">
        <f>IFERROR(IF(VLOOKUP(A185,'Rate constant_O3_UV254_others'!$B$2:$AA$282,23,FALSE)=0,"",VLOOKUP(A185,'Rate constant_O3_UV254_others'!$B$2:$AA$282,23,FALSE)),"")</f>
        <v/>
      </c>
      <c r="AE185" t="str">
        <f>IFERROR(IF(VLOOKUP(A185,'Rate constant_O3_UV254_others'!$B$2:$AA$282,25,FALSE)=0,"",VLOOKUP(A185,'Rate constant_O3_UV254_others'!$B$2:$AA$282,25,FALSE)),"")</f>
        <v/>
      </c>
      <c r="AG185" t="str">
        <f>IFERROR(IF(VLOOKUP(A185,'Rate constant_O3_UV254_others'!$B$2:$AA$282,26,FALSE)=0,"",VLOOKUP(A185,'Rate constant_O3_UV254_others'!$B$2:$AA$282,26,FALSE)),"")</f>
        <v/>
      </c>
    </row>
    <row r="186" spans="1:33">
      <c r="A186" t="s">
        <v>475</v>
      </c>
      <c r="B186" t="s">
        <v>475</v>
      </c>
      <c r="C186">
        <v>185</v>
      </c>
      <c r="F186" t="s">
        <v>149</v>
      </c>
      <c r="G186" t="s">
        <v>476</v>
      </c>
      <c r="H186">
        <f>IFERROR(VLOOKUP(A186,'Physicochemical properties_othe'!$D$4:$N$281,3,FALSE),"")</f>
        <v>0</v>
      </c>
      <c r="I186" t="str">
        <f>IFERROR(VLOOKUP(A186,'Physicochemical properties_othe'!$D$4:$N$281,2,FALSE),"")</f>
        <v>N/A</v>
      </c>
      <c r="J186">
        <f>IFERROR(VLOOKUP(A186,'Physicochemical properties_othe'!$D$4:$N$281,4,FALSE),"")</f>
        <v>0</v>
      </c>
      <c r="K186" t="str">
        <f>IFERROR(IF(VLOOKUP(A186,'Physicochemical properties_othe'!$D$4:$N$281,5,FALSE)=0,"",VLOOKUP(A186,'Physicochemical properties_othe'!$D$4:$N$281,5,FALSE)),"")</f>
        <v/>
      </c>
      <c r="L186" t="str">
        <f>IF(IFERROR(VLOOKUP(A186,'Physicochemical properties_othe'!$D$4:$N$281,6,FALSE),"")=0,"",IFERROR(VLOOKUP(A186,'Physicochemical properties_othe'!$D$4:$N$281,6,FALSE),""))</f>
        <v/>
      </c>
      <c r="M186" t="str">
        <f>IF(IFERROR(VLOOKUP(A186,'Physicochemical properties_othe'!$D$4:$N$281,10,FALSE),"")=0,"",IFERROR(VLOOKUP(A186,'Physicochemical properties_othe'!$D$4:$N$281,10,FALSE),""))</f>
        <v/>
      </c>
      <c r="P186" t="str">
        <f>IFERROR(IF(VLOOKUP(A186,'Physicochemical properties_othe'!$D$4:$N$281,11,FALSE)=0,"",VLOOKUP(A186,'Physicochemical properties_othe'!$D$4:$N$281,11,FALSE)),"")</f>
        <v/>
      </c>
      <c r="T186" t="str">
        <f>IFERROR(IF(VLOOKUP(A186,'Rate constant_O3_UV254_others'!$B$2:$M$282,7,FALSE)=0,"",VLOOKUP(A186,'Rate constant_O3_UV254_others'!$B$2:$M$282,7,FALSE)),"")</f>
        <v/>
      </c>
      <c r="V186" t="str">
        <f>IFERROR(IF(VLOOKUP(A186,'Rate constant_O3_UV254_others'!$B$2:$M$282,9,FALSE)=0,"",VLOOKUP(A186,'Rate constant_O3_UV254_others'!$B$2:$M$282,9,FALSE)),"")</f>
        <v/>
      </c>
      <c r="W186" t="str">
        <f>IFERROR(IF(VLOOKUP(A186,'Rate constant_O3_UV254_others'!$B$2:$M$282,10,FALSE)=0,"",VLOOKUP(A186,'Rate constant_O3_UV254_others'!$B$2:$M$282,10,FALSE)),"")</f>
        <v/>
      </c>
      <c r="X186" t="str">
        <f>IFERROR(IF(VLOOKUP(A186,'Rate constant_O3_UV254_others'!$B$2:$M$282,11,FALSE)=0,"",VLOOKUP(A186,'Rate constant_O3_UV254_others'!$B$2:$M$282,11,FALSE)),"")</f>
        <v/>
      </c>
      <c r="Y186" t="str">
        <f>IFERROR(IF(VLOOKUP(A186,'Rate constant_O3_UV254_others'!$B$2:$M$282,12,FALSE)=0,"",VLOOKUP(A186,'Rate constant_O3_UV254_others'!$B$2:$M$282,12,FALSE)),"")</f>
        <v/>
      </c>
      <c r="Z186" t="str">
        <f>IFERROR(IF(VLOOKUP(A186,'Rate constant_·OH_otherlit'!$B$2:$K$271,2,FALSE)=0,"",VLOOKUP(A186,'Rate constant_·OH_otherlit'!$B$2:$K$271,2,FALSE)),"")</f>
        <v/>
      </c>
      <c r="AA186" t="str">
        <f>IFERROR(IF(VLOOKUP(A186,'Rate constant_·OH_otherlit'!$B$2:$K$271,3,FALSE)=0,"",VLOOKUP(A186,'Rate constant_·OH_otherlit'!$B$2:$K$271,3,FALSE)),"")</f>
        <v/>
      </c>
      <c r="AB186" t="str">
        <f>IFERROR(IF(VLOOKUP(A186,'Rate constant_·OH_otherlit'!$B$2:$K$271,10,FALSE)=0,"",VLOOKUP(A186,'Rate constant_·OH_otherlit'!$B$2:$K$271,10,FALSE)),"")</f>
        <v/>
      </c>
      <c r="AC186" t="str">
        <f>IFERROR(IF(VLOOKUP(A186,'Rate constant_O3_UV254_others'!$B$2:$AA$282,23,FALSE)=0,"",VLOOKUP(A186,'Rate constant_O3_UV254_others'!$B$2:$AA$282,23,FALSE)),"")</f>
        <v/>
      </c>
      <c r="AE186" t="str">
        <f>IFERROR(IF(VLOOKUP(A186,'Rate constant_O3_UV254_others'!$B$2:$AA$282,25,FALSE)=0,"",VLOOKUP(A186,'Rate constant_O3_UV254_others'!$B$2:$AA$282,25,FALSE)),"")</f>
        <v/>
      </c>
      <c r="AG186" t="str">
        <f>IFERROR(IF(VLOOKUP(A186,'Rate constant_O3_UV254_others'!$B$2:$AA$282,26,FALSE)=0,"",VLOOKUP(A186,'Rate constant_O3_UV254_others'!$B$2:$AA$282,26,FALSE)),"")</f>
        <v/>
      </c>
    </row>
    <row r="187" spans="1:33">
      <c r="A187" t="s">
        <v>477</v>
      </c>
      <c r="B187" t="s">
        <v>477</v>
      </c>
      <c r="C187">
        <v>186</v>
      </c>
      <c r="F187" t="s">
        <v>149</v>
      </c>
      <c r="G187" t="s">
        <v>478</v>
      </c>
      <c r="H187" t="str">
        <f>IFERROR(VLOOKUP(A187,'Physicochemical properties_othe'!$D$4:$N$281,3,FALSE),"")</f>
        <v>C3H6N6O6</v>
      </c>
      <c r="I187" t="str">
        <f>IFERROR(VLOOKUP(A187,'Physicochemical properties_othe'!$D$4:$N$281,2,FALSE),"")</f>
        <v>121-82-4</v>
      </c>
      <c r="J187">
        <f>IFERROR(VLOOKUP(A187,'Physicochemical properties_othe'!$D$4:$N$281,4,FALSE),"")</f>
        <v>222.12</v>
      </c>
      <c r="K187">
        <f>IFERROR(IF(VLOOKUP(A187,'Physicochemical properties_othe'!$D$4:$N$281,5,FALSE)=0,"",VLOOKUP(A187,'Physicochemical properties_othe'!$D$4:$N$281,5,FALSE)),"")</f>
        <v>0.87</v>
      </c>
      <c r="L187" t="str">
        <f>IF(IFERROR(VLOOKUP(A187,'Physicochemical properties_othe'!$D$4:$N$281,6,FALSE),"")=0,"",IFERROR(VLOOKUP(A187,'Physicochemical properties_othe'!$D$4:$N$281,6,FALSE),""))</f>
        <v>0.0597</v>
      </c>
      <c r="M187" t="str">
        <f>IF(IFERROR(VLOOKUP(A187,'Physicochemical properties_othe'!$D$4:$N$281,10,FALSE),"")=0,"",IFERROR(VLOOKUP(A187,'Physicochemical properties_othe'!$D$4:$N$281,10,FALSE),""))</f>
        <v/>
      </c>
      <c r="P187" t="str">
        <f>IFERROR(IF(VLOOKUP(A187,'Physicochemical properties_othe'!$D$4:$N$281,11,FALSE)=0,"",VLOOKUP(A187,'Physicochemical properties_othe'!$D$4:$N$281,11,FALSE)),"")</f>
        <v>https://pubchem.ncbi.nlm.nih.gov/compound/8490</v>
      </c>
      <c r="T187" t="str">
        <f>IFERROR(IF(VLOOKUP(A187,'Rate constant_O3_UV254_others'!$B$2:$M$282,7,FALSE)=0,"",VLOOKUP(A187,'Rate constant_O3_UV254_others'!$B$2:$M$282,7,FALSE)),"")</f>
        <v/>
      </c>
      <c r="V187" t="str">
        <f>IFERROR(IF(VLOOKUP(A187,'Rate constant_O3_UV254_others'!$B$2:$M$282,9,FALSE)=0,"",VLOOKUP(A187,'Rate constant_O3_UV254_others'!$B$2:$M$282,9,FALSE)),"")</f>
        <v/>
      </c>
      <c r="W187" t="str">
        <f>IFERROR(IF(VLOOKUP(A187,'Rate constant_O3_UV254_others'!$B$2:$M$282,10,FALSE)=0,"",VLOOKUP(A187,'Rate constant_O3_UV254_others'!$B$2:$M$282,10,FALSE)),"")</f>
        <v/>
      </c>
      <c r="X187" t="str">
        <f>IFERROR(IF(VLOOKUP(A187,'Rate constant_O3_UV254_others'!$B$2:$M$282,11,FALSE)=0,"",VLOOKUP(A187,'Rate constant_O3_UV254_others'!$B$2:$M$282,11,FALSE)),"")</f>
        <v/>
      </c>
      <c r="Y187" t="str">
        <f>IFERROR(IF(VLOOKUP(A187,'Rate constant_O3_UV254_others'!$B$2:$M$282,12,FALSE)=0,"",VLOOKUP(A187,'Rate constant_O3_UV254_others'!$B$2:$M$282,12,FALSE)),"")</f>
        <v/>
      </c>
      <c r="Z187" t="str">
        <f>IFERROR(IF(VLOOKUP(A187,'Rate constant_·OH_otherlit'!$B$2:$K$271,2,FALSE)=0,"",VLOOKUP(A187,'Rate constant_·OH_otherlit'!$B$2:$K$271,2,FALSE)),"")</f>
        <v/>
      </c>
      <c r="AA187" t="str">
        <f>IFERROR(IF(VLOOKUP(A187,'Rate constant_·OH_otherlit'!$B$2:$K$271,3,FALSE)=0,"",VLOOKUP(A187,'Rate constant_·OH_otherlit'!$B$2:$K$271,3,FALSE)),"")</f>
        <v/>
      </c>
      <c r="AB187" t="str">
        <f>IFERROR(IF(VLOOKUP(A187,'Rate constant_·OH_otherlit'!$B$2:$K$271,10,FALSE)=0,"",VLOOKUP(A187,'Rate constant_·OH_otherlit'!$B$2:$K$271,10,FALSE)),"")</f>
        <v/>
      </c>
      <c r="AC187" t="str">
        <f>IFERROR(IF(VLOOKUP(A187,'Rate constant_O3_UV254_others'!$B$2:$AA$282,23,FALSE)=0,"",VLOOKUP(A187,'Rate constant_O3_UV254_others'!$B$2:$AA$282,23,FALSE)),"")</f>
        <v/>
      </c>
      <c r="AE187" t="str">
        <f>IFERROR(IF(VLOOKUP(A187,'Rate constant_O3_UV254_others'!$B$2:$AA$282,25,FALSE)=0,"",VLOOKUP(A187,'Rate constant_O3_UV254_others'!$B$2:$AA$282,25,FALSE)),"")</f>
        <v/>
      </c>
      <c r="AG187" t="str">
        <f>IFERROR(IF(VLOOKUP(A187,'Rate constant_O3_UV254_others'!$B$2:$AA$282,26,FALSE)=0,"",VLOOKUP(A187,'Rate constant_O3_UV254_others'!$B$2:$AA$282,26,FALSE)),"")</f>
        <v/>
      </c>
    </row>
    <row r="188" spans="1:33">
      <c r="A188" t="s">
        <v>479</v>
      </c>
      <c r="B188" t="s">
        <v>479</v>
      </c>
      <c r="C188">
        <v>187</v>
      </c>
      <c r="F188" t="s">
        <v>149</v>
      </c>
      <c r="G188" t="s">
        <v>480</v>
      </c>
      <c r="H188" t="str">
        <f>IFERROR(VLOOKUP(A188,'Physicochemical properties_othe'!$D$4:$N$281,3,FALSE),"")</f>
        <v>C7H7Cl</v>
      </c>
      <c r="I188" t="str">
        <f>IFERROR(VLOOKUP(A188,'Physicochemical properties_othe'!$D$4:$N$281,2,FALSE),"")</f>
        <v>106-43-4</v>
      </c>
      <c r="J188">
        <f>IFERROR(VLOOKUP(A188,'Physicochemical properties_othe'!$D$4:$N$281,4,FALSE),"")</f>
        <v>126.58</v>
      </c>
      <c r="K188">
        <f>IFERROR(IF(VLOOKUP(A188,'Physicochemical properties_othe'!$D$4:$N$281,5,FALSE)=0,"",VLOOKUP(A188,'Physicochemical properties_othe'!$D$4:$N$281,5,FALSE)),"")</f>
        <v>3.33</v>
      </c>
      <c r="L188" t="str">
        <f>IF(IFERROR(VLOOKUP(A188,'Physicochemical properties_othe'!$D$4:$N$281,6,FALSE),"")=0,"",IFERROR(VLOOKUP(A188,'Physicochemical properties_othe'!$D$4:$N$281,6,FALSE),""))</f>
        <v>0.106</v>
      </c>
      <c r="M188" t="str">
        <f>IF(IFERROR(VLOOKUP(A188,'Physicochemical properties_othe'!$D$4:$N$281,10,FALSE),"")=0,"",IFERROR(VLOOKUP(A188,'Physicochemical properties_othe'!$D$4:$N$281,10,FALSE),""))</f>
        <v/>
      </c>
      <c r="P188" t="str">
        <f>IFERROR(IF(VLOOKUP(A188,'Physicochemical properties_othe'!$D$4:$N$281,11,FALSE)=0,"",VLOOKUP(A188,'Physicochemical properties_othe'!$D$4:$N$281,11,FALSE)),"")</f>
        <v>https://pubchem.ncbi.nlm.nih.gov/compound/7810</v>
      </c>
      <c r="T188" t="str">
        <f>IFERROR(IF(VLOOKUP(A188,'Rate constant_O3_UV254_others'!$B$2:$M$282,7,FALSE)=0,"",VLOOKUP(A188,'Rate constant_O3_UV254_others'!$B$2:$M$282,7,FALSE)),"")</f>
        <v/>
      </c>
      <c r="V188" t="str">
        <f>IFERROR(IF(VLOOKUP(A188,'Rate constant_O3_UV254_others'!$B$2:$M$282,9,FALSE)=0,"",VLOOKUP(A188,'Rate constant_O3_UV254_others'!$B$2:$M$282,9,FALSE)),"")</f>
        <v/>
      </c>
      <c r="W188" t="str">
        <f>IFERROR(IF(VLOOKUP(A188,'Rate constant_O3_UV254_others'!$B$2:$M$282,10,FALSE)=0,"",VLOOKUP(A188,'Rate constant_O3_UV254_others'!$B$2:$M$282,10,FALSE)),"")</f>
        <v/>
      </c>
      <c r="X188" t="str">
        <f>IFERROR(IF(VLOOKUP(A188,'Rate constant_O3_UV254_others'!$B$2:$M$282,11,FALSE)=0,"",VLOOKUP(A188,'Rate constant_O3_UV254_others'!$B$2:$M$282,11,FALSE)),"")</f>
        <v/>
      </c>
      <c r="Y188" t="str">
        <f>IFERROR(IF(VLOOKUP(A188,'Rate constant_O3_UV254_others'!$B$2:$M$282,12,FALSE)=0,"",VLOOKUP(A188,'Rate constant_O3_UV254_others'!$B$2:$M$282,12,FALSE)),"")</f>
        <v/>
      </c>
      <c r="Z188" t="str">
        <f>IFERROR(IF(VLOOKUP(A188,'Rate constant_·OH_otherlit'!$B$2:$K$271,2,FALSE)=0,"",VLOOKUP(A188,'Rate constant_·OH_otherlit'!$B$2:$K$271,2,FALSE)),"")</f>
        <v/>
      </c>
      <c r="AA188" t="str">
        <f>IFERROR(IF(VLOOKUP(A188,'Rate constant_·OH_otherlit'!$B$2:$K$271,3,FALSE)=0,"",VLOOKUP(A188,'Rate constant_·OH_otherlit'!$B$2:$K$271,3,FALSE)),"")</f>
        <v/>
      </c>
      <c r="AB188" t="str">
        <f>IFERROR(IF(VLOOKUP(A188,'Rate constant_·OH_otherlit'!$B$2:$K$271,10,FALSE)=0,"",VLOOKUP(A188,'Rate constant_·OH_otherlit'!$B$2:$K$271,10,FALSE)),"")</f>
        <v/>
      </c>
      <c r="AC188" t="str">
        <f>IFERROR(IF(VLOOKUP(A188,'Rate constant_O3_UV254_others'!$B$2:$AA$282,23,FALSE)=0,"",VLOOKUP(A188,'Rate constant_O3_UV254_others'!$B$2:$AA$282,23,FALSE)),"")</f>
        <v/>
      </c>
      <c r="AE188" t="str">
        <f>IFERROR(IF(VLOOKUP(A188,'Rate constant_O3_UV254_others'!$B$2:$AA$282,25,FALSE)=0,"",VLOOKUP(A188,'Rate constant_O3_UV254_others'!$B$2:$AA$282,25,FALSE)),"")</f>
        <v/>
      </c>
      <c r="AG188" t="str">
        <f>IFERROR(IF(VLOOKUP(A188,'Rate constant_O3_UV254_others'!$B$2:$AA$282,26,FALSE)=0,"",VLOOKUP(A188,'Rate constant_O3_UV254_others'!$B$2:$AA$282,26,FALSE)),"")</f>
        <v/>
      </c>
    </row>
    <row r="189" spans="1:33">
      <c r="A189" t="s">
        <v>481</v>
      </c>
      <c r="B189" t="s">
        <v>481</v>
      </c>
      <c r="C189">
        <v>188</v>
      </c>
      <c r="F189" t="s">
        <v>149</v>
      </c>
      <c r="G189" t="s">
        <v>482</v>
      </c>
      <c r="H189" t="str">
        <f>IFERROR(VLOOKUP(A189,'Physicochemical properties_othe'!$D$4:$N$281,3,FALSE),"")</f>
        <v/>
      </c>
      <c r="I189" t="str">
        <f>IFERROR(VLOOKUP(A189,'Physicochemical properties_othe'!$D$4:$N$281,2,FALSE),"")</f>
        <v/>
      </c>
      <c r="J189" t="str">
        <f>IFERROR(VLOOKUP(A189,'Physicochemical properties_othe'!$D$4:$N$281,4,FALSE),"")</f>
        <v/>
      </c>
      <c r="K189" t="str">
        <f>IFERROR(IF(VLOOKUP(A189,'Physicochemical properties_othe'!$D$4:$N$281,5,FALSE)=0,"",VLOOKUP(A189,'Physicochemical properties_othe'!$D$4:$N$281,5,FALSE)),"")</f>
        <v/>
      </c>
      <c r="L189" t="str">
        <f>IF(IFERROR(VLOOKUP(A189,'Physicochemical properties_othe'!$D$4:$N$281,6,FALSE),"")=0,"",IFERROR(VLOOKUP(A189,'Physicochemical properties_othe'!$D$4:$N$281,6,FALSE),""))</f>
        <v/>
      </c>
      <c r="M189" t="str">
        <f>IF(IFERROR(VLOOKUP(A189,'Physicochemical properties_othe'!$D$4:$N$281,10,FALSE),"")=0,"",IFERROR(VLOOKUP(A189,'Physicochemical properties_othe'!$D$4:$N$281,10,FALSE),""))</f>
        <v/>
      </c>
      <c r="P189" t="str">
        <f>IFERROR(IF(VLOOKUP(A189,'Physicochemical properties_othe'!$D$4:$N$281,11,FALSE)=0,"",VLOOKUP(A189,'Physicochemical properties_othe'!$D$4:$N$281,11,FALSE)),"")</f>
        <v/>
      </c>
      <c r="T189" t="str">
        <f>IFERROR(IF(VLOOKUP(A189,'Rate constant_O3_UV254_others'!$B$2:$M$282,7,FALSE)=0,"",VLOOKUP(A189,'Rate constant_O3_UV254_others'!$B$2:$M$282,7,FALSE)),"")</f>
        <v/>
      </c>
      <c r="V189" t="str">
        <f>IFERROR(IF(VLOOKUP(A189,'Rate constant_O3_UV254_others'!$B$2:$M$282,9,FALSE)=0,"",VLOOKUP(A189,'Rate constant_O3_UV254_others'!$B$2:$M$282,9,FALSE)),"")</f>
        <v/>
      </c>
      <c r="W189" t="str">
        <f>IFERROR(IF(VLOOKUP(A189,'Rate constant_O3_UV254_others'!$B$2:$M$282,10,FALSE)=0,"",VLOOKUP(A189,'Rate constant_O3_UV254_others'!$B$2:$M$282,10,FALSE)),"")</f>
        <v/>
      </c>
      <c r="X189" t="str">
        <f>IFERROR(IF(VLOOKUP(A189,'Rate constant_O3_UV254_others'!$B$2:$M$282,11,FALSE)=0,"",VLOOKUP(A189,'Rate constant_O3_UV254_others'!$B$2:$M$282,11,FALSE)),"")</f>
        <v/>
      </c>
      <c r="Y189" t="str">
        <f>IFERROR(IF(VLOOKUP(A189,'Rate constant_O3_UV254_others'!$B$2:$M$282,12,FALSE)=0,"",VLOOKUP(A189,'Rate constant_O3_UV254_others'!$B$2:$M$282,12,FALSE)),"")</f>
        <v/>
      </c>
      <c r="Z189" t="str">
        <f>IFERROR(IF(VLOOKUP(A189,'Rate constant_·OH_otherlit'!$B$2:$K$271,2,FALSE)=0,"",VLOOKUP(A189,'Rate constant_·OH_otherlit'!$B$2:$K$271,2,FALSE)),"")</f>
        <v/>
      </c>
      <c r="AA189" t="str">
        <f>IFERROR(IF(VLOOKUP(A189,'Rate constant_·OH_otherlit'!$B$2:$K$271,3,FALSE)=0,"",VLOOKUP(A189,'Rate constant_·OH_otherlit'!$B$2:$K$271,3,FALSE)),"")</f>
        <v/>
      </c>
      <c r="AB189" t="str">
        <f>IFERROR(IF(VLOOKUP(A189,'Rate constant_·OH_otherlit'!$B$2:$K$271,10,FALSE)=0,"",VLOOKUP(A189,'Rate constant_·OH_otherlit'!$B$2:$K$271,10,FALSE)),"")</f>
        <v/>
      </c>
      <c r="AC189" t="str">
        <f>IFERROR(IF(VLOOKUP(A189,'Rate constant_O3_UV254_others'!$B$2:$AA$282,23,FALSE)=0,"",VLOOKUP(A189,'Rate constant_O3_UV254_others'!$B$2:$AA$282,23,FALSE)),"")</f>
        <v/>
      </c>
      <c r="AE189" t="str">
        <f>IFERROR(IF(VLOOKUP(A189,'Rate constant_O3_UV254_others'!$B$2:$AA$282,25,FALSE)=0,"",VLOOKUP(A189,'Rate constant_O3_UV254_others'!$B$2:$AA$282,25,FALSE)),"")</f>
        <v/>
      </c>
      <c r="AG189" t="str">
        <f>IFERROR(IF(VLOOKUP(A189,'Rate constant_O3_UV254_others'!$B$2:$AA$282,26,FALSE)=0,"",VLOOKUP(A189,'Rate constant_O3_UV254_others'!$B$2:$AA$282,26,FALSE)),"")</f>
        <v/>
      </c>
    </row>
    <row r="190" spans="1:33">
      <c r="A190" t="s">
        <v>483</v>
      </c>
      <c r="B190" t="s">
        <v>483</v>
      </c>
      <c r="C190">
        <v>189</v>
      </c>
      <c r="F190" t="s">
        <v>149</v>
      </c>
      <c r="G190" t="s">
        <v>188</v>
      </c>
      <c r="H190" t="str">
        <f>IFERROR(VLOOKUP(A190,'Physicochemical properties_othe'!$D$4:$N$281,3,FALSE),"")</f>
        <v>C14H10Cl2NNaO2</v>
      </c>
      <c r="I190" t="str">
        <f>IFERROR(VLOOKUP(A190,'Physicochemical properties_othe'!$D$4:$N$281,2,FALSE),"")</f>
        <v>15307-79-6</v>
      </c>
      <c r="J190">
        <f>IFERROR(VLOOKUP(A190,'Physicochemical properties_othe'!$D$4:$N$281,4,FALSE),"")</f>
        <v>318.10000000000002</v>
      </c>
      <c r="K190">
        <f>IFERROR(IF(VLOOKUP(A190,'Physicochemical properties_othe'!$D$4:$N$281,5,FALSE)=0,"",VLOOKUP(A190,'Physicochemical properties_othe'!$D$4:$N$281,5,FALSE)),"")</f>
        <v>0.7</v>
      </c>
      <c r="L190" t="str">
        <f>IF(IFERROR(VLOOKUP(A190,'Physicochemical properties_othe'!$D$4:$N$281,6,FALSE),"")=0,"",IFERROR(VLOOKUP(A190,'Physicochemical properties_othe'!$D$4:$N$281,6,FALSE),""))</f>
        <v/>
      </c>
      <c r="M190" t="str">
        <f>IF(IFERROR(VLOOKUP(A190,'Physicochemical properties_othe'!$D$4:$N$281,10,FALSE),"")=0,"",IFERROR(VLOOKUP(A190,'Physicochemical properties_othe'!$D$4:$N$281,10,FALSE),""))</f>
        <v/>
      </c>
      <c r="P190" t="str">
        <f>IFERROR(IF(VLOOKUP(A190,'Physicochemical properties_othe'!$D$4:$N$281,11,FALSE)=0,"",VLOOKUP(A190,'Physicochemical properties_othe'!$D$4:$N$281,11,FALSE)),"")</f>
        <v>https://pubchem.ncbi.nlm.nih.gov/compound/5018304</v>
      </c>
      <c r="T190" t="str">
        <f>IFERROR(IF(VLOOKUP(A190,'Rate constant_O3_UV254_others'!$B$2:$M$282,7,FALSE)=0,"",VLOOKUP(A190,'Rate constant_O3_UV254_others'!$B$2:$M$282,7,FALSE)),"")</f>
        <v/>
      </c>
      <c r="V190" t="str">
        <f>IFERROR(IF(VLOOKUP(A190,'Rate constant_O3_UV254_others'!$B$2:$M$282,9,FALSE)=0,"",VLOOKUP(A190,'Rate constant_O3_UV254_others'!$B$2:$M$282,9,FALSE)),"")</f>
        <v/>
      </c>
      <c r="W190" t="str">
        <f>IFERROR(IF(VLOOKUP(A190,'Rate constant_O3_UV254_others'!$B$2:$M$282,10,FALSE)=0,"",VLOOKUP(A190,'Rate constant_O3_UV254_others'!$B$2:$M$282,10,FALSE)),"")</f>
        <v/>
      </c>
      <c r="X190" t="str">
        <f>IFERROR(IF(VLOOKUP(A190,'Rate constant_O3_UV254_others'!$B$2:$M$282,11,FALSE)=0,"",VLOOKUP(A190,'Rate constant_O3_UV254_others'!$B$2:$M$282,11,FALSE)),"")</f>
        <v/>
      </c>
      <c r="Y190" t="str">
        <f>IFERROR(IF(VLOOKUP(A190,'Rate constant_O3_UV254_others'!$B$2:$M$282,12,FALSE)=0,"",VLOOKUP(A190,'Rate constant_O3_UV254_others'!$B$2:$M$282,12,FALSE)),"")</f>
        <v/>
      </c>
      <c r="Z190" t="str">
        <f>IFERROR(IF(VLOOKUP(A190,'Rate constant_·OH_otherlit'!$B$2:$K$271,2,FALSE)=0,"",VLOOKUP(A190,'Rate constant_·OH_otherlit'!$B$2:$K$271,2,FALSE)),"")</f>
        <v/>
      </c>
      <c r="AA190" t="str">
        <f>IFERROR(IF(VLOOKUP(A190,'Rate constant_·OH_otherlit'!$B$2:$K$271,3,FALSE)=0,"",VLOOKUP(A190,'Rate constant_·OH_otherlit'!$B$2:$K$271,3,FALSE)),"")</f>
        <v/>
      </c>
      <c r="AB190" t="str">
        <f>IFERROR(IF(VLOOKUP(A190,'Rate constant_·OH_otherlit'!$B$2:$K$271,10,FALSE)=0,"",VLOOKUP(A190,'Rate constant_·OH_otherlit'!$B$2:$K$271,10,FALSE)),"")</f>
        <v/>
      </c>
      <c r="AC190" t="str">
        <f>IFERROR(IF(VLOOKUP(A190,'Rate constant_O3_UV254_others'!$B$2:$AA$282,23,FALSE)=0,"",VLOOKUP(A190,'Rate constant_O3_UV254_others'!$B$2:$AA$282,23,FALSE)),"")</f>
        <v/>
      </c>
      <c r="AE190" t="str">
        <f>IFERROR(IF(VLOOKUP(A190,'Rate constant_O3_UV254_others'!$B$2:$AA$282,25,FALSE)=0,"",VLOOKUP(A190,'Rate constant_O3_UV254_others'!$B$2:$AA$282,25,FALSE)),"")</f>
        <v/>
      </c>
      <c r="AG190" t="str">
        <f>IFERROR(IF(VLOOKUP(A190,'Rate constant_O3_UV254_others'!$B$2:$AA$282,26,FALSE)=0,"",VLOOKUP(A190,'Rate constant_O3_UV254_others'!$B$2:$AA$282,26,FALSE)),"")</f>
        <v/>
      </c>
    </row>
    <row r="191" spans="1:33">
      <c r="A191" t="s">
        <v>484</v>
      </c>
      <c r="B191" t="s">
        <v>484</v>
      </c>
      <c r="C191">
        <v>190</v>
      </c>
      <c r="F191" t="s">
        <v>149</v>
      </c>
      <c r="G191" t="s">
        <v>485</v>
      </c>
      <c r="H191" t="str">
        <f>IFERROR(VLOOKUP(A191,'Physicochemical properties_othe'!$D$4:$N$281,3,FALSE),"")</f>
        <v>C14H16N4O3S</v>
      </c>
      <c r="I191" t="str">
        <f>IFERROR(VLOOKUP(A191,'Physicochemical properties_othe'!$D$4:$N$281,2,FALSE),"")</f>
        <v>35255-37-9</v>
      </c>
      <c r="J191">
        <f>IFERROR(VLOOKUP(A191,'Physicochemical properties_othe'!$D$4:$N$281,4,FALSE),"")</f>
        <v>320.37</v>
      </c>
      <c r="K191">
        <f>IFERROR(IF(VLOOKUP(A191,'Physicochemical properties_othe'!$D$4:$N$281,5,FALSE)=0,"",VLOOKUP(A191,'Physicochemical properties_othe'!$D$4:$N$281,5,FALSE)),"")</f>
        <v>1.34</v>
      </c>
      <c r="L191" t="str">
        <f>IF(IFERROR(VLOOKUP(A191,'Physicochemical properties_othe'!$D$4:$N$281,6,FALSE),"")=0,"",IFERROR(VLOOKUP(A191,'Physicochemical properties_othe'!$D$4:$N$281,6,FALSE),""))</f>
        <v>0.6627</v>
      </c>
      <c r="M191" t="str">
        <f>IF(IFERROR(VLOOKUP(A191,'Physicochemical properties_othe'!$D$4:$N$281,10,FALSE),"")=0,"",IFERROR(VLOOKUP(A191,'Physicochemical properties_othe'!$D$4:$N$281,10,FALSE),""))</f>
        <v/>
      </c>
      <c r="P191" t="str">
        <f>IFERROR(IF(VLOOKUP(A191,'Physicochemical properties_othe'!$D$4:$N$281,11,FALSE)=0,"",VLOOKUP(A191,'Physicochemical properties_othe'!$D$4:$N$281,11,FALSE)),"")</f>
        <v>http://www.chemspider.com/Chemical-Structure.97127.html?rid=5fdbab2c-8d0c-4700-9bbe-406c4f3e8d1f</v>
      </c>
      <c r="T191" t="str">
        <f>IFERROR(IF(VLOOKUP(A191,'Rate constant_O3_UV254_others'!$B$2:$M$282,7,FALSE)=0,"",VLOOKUP(A191,'Rate constant_O3_UV254_others'!$B$2:$M$282,7,FALSE)),"")</f>
        <v/>
      </c>
      <c r="V191" t="str">
        <f>IFERROR(IF(VLOOKUP(A191,'Rate constant_O3_UV254_others'!$B$2:$M$282,9,FALSE)=0,"",VLOOKUP(A191,'Rate constant_O3_UV254_others'!$B$2:$M$282,9,FALSE)),"")</f>
        <v/>
      </c>
      <c r="W191" t="str">
        <f>IFERROR(IF(VLOOKUP(A191,'Rate constant_O3_UV254_others'!$B$2:$M$282,10,FALSE)=0,"",VLOOKUP(A191,'Rate constant_O3_UV254_others'!$B$2:$M$282,10,FALSE)),"")</f>
        <v/>
      </c>
      <c r="X191" t="str">
        <f>IFERROR(IF(VLOOKUP(A191,'Rate constant_O3_UV254_others'!$B$2:$M$282,11,FALSE)=0,"",VLOOKUP(A191,'Rate constant_O3_UV254_others'!$B$2:$M$282,11,FALSE)),"")</f>
        <v/>
      </c>
      <c r="Y191" t="str">
        <f>IFERROR(IF(VLOOKUP(A191,'Rate constant_O3_UV254_others'!$B$2:$M$282,12,FALSE)=0,"",VLOOKUP(A191,'Rate constant_O3_UV254_others'!$B$2:$M$282,12,FALSE)),"")</f>
        <v/>
      </c>
      <c r="Z191" t="str">
        <f>IFERROR(IF(VLOOKUP(A191,'Rate constant_·OH_otherlit'!$B$2:$K$271,2,FALSE)=0,"",VLOOKUP(A191,'Rate constant_·OH_otherlit'!$B$2:$K$271,2,FALSE)),"")</f>
        <v/>
      </c>
      <c r="AA191" t="str">
        <f>IFERROR(IF(VLOOKUP(A191,'Rate constant_·OH_otherlit'!$B$2:$K$271,3,FALSE)=0,"",VLOOKUP(A191,'Rate constant_·OH_otherlit'!$B$2:$K$271,3,FALSE)),"")</f>
        <v/>
      </c>
      <c r="AB191" t="str">
        <f>IFERROR(IF(VLOOKUP(A191,'Rate constant_·OH_otherlit'!$B$2:$K$271,10,FALSE)=0,"",VLOOKUP(A191,'Rate constant_·OH_otherlit'!$B$2:$K$271,10,FALSE)),"")</f>
        <v/>
      </c>
      <c r="AC191" t="str">
        <f>IFERROR(IF(VLOOKUP(A191,'Rate constant_O3_UV254_others'!$B$2:$AA$282,23,FALSE)=0,"",VLOOKUP(A191,'Rate constant_O3_UV254_others'!$B$2:$AA$282,23,FALSE)),"")</f>
        <v/>
      </c>
      <c r="AE191" t="str">
        <f>IFERROR(IF(VLOOKUP(A191,'Rate constant_O3_UV254_others'!$B$2:$AA$282,25,FALSE)=0,"",VLOOKUP(A191,'Rate constant_O3_UV254_others'!$B$2:$AA$282,25,FALSE)),"")</f>
        <v/>
      </c>
      <c r="AG191" t="str">
        <f>IFERROR(IF(VLOOKUP(A191,'Rate constant_O3_UV254_others'!$B$2:$AA$282,26,FALSE)=0,"",VLOOKUP(A191,'Rate constant_O3_UV254_others'!$B$2:$AA$282,26,FALSE)),"")</f>
        <v/>
      </c>
    </row>
    <row r="192" spans="1:33">
      <c r="A192" t="s">
        <v>486</v>
      </c>
      <c r="B192" t="s">
        <v>486</v>
      </c>
      <c r="C192">
        <v>191</v>
      </c>
      <c r="F192" t="s">
        <v>149</v>
      </c>
      <c r="G192" t="s">
        <v>487</v>
      </c>
      <c r="H192" t="str">
        <f>IFERROR(VLOOKUP(A192,'Physicochemical properties_othe'!$D$4:$N$281,3,FALSE),"")</f>
        <v>C20H24O2</v>
      </c>
      <c r="I192" t="str">
        <f>IFERROR(VLOOKUP(A192,'Physicochemical properties_othe'!$D$4:$N$281,2,FALSE),"")</f>
        <v>57-63-6</v>
      </c>
      <c r="J192">
        <f>IFERROR(VLOOKUP(A192,'Physicochemical properties_othe'!$D$4:$N$281,4,FALSE),"")</f>
        <v>296.41000000000003</v>
      </c>
      <c r="K192">
        <f>IFERROR(IF(VLOOKUP(A192,'Physicochemical properties_othe'!$D$4:$N$281,5,FALSE)=0,"",VLOOKUP(A192,'Physicochemical properties_othe'!$D$4:$N$281,5,FALSE)),"")</f>
        <v>3.67</v>
      </c>
      <c r="L192">
        <f>IF(IFERROR(VLOOKUP(A192,'Physicochemical properties_othe'!$D$4:$N$281,6,FALSE),"")=0,"",IFERROR(VLOOKUP(A192,'Physicochemical properties_othe'!$D$4:$N$281,6,FALSE),""))</f>
        <v>1.0999999999999999E-2</v>
      </c>
      <c r="M192" t="str">
        <f>IF(IFERROR(VLOOKUP(A192,'Physicochemical properties_othe'!$D$4:$N$281,10,FALSE),"")=0,"",IFERROR(VLOOKUP(A192,'Physicochemical properties_othe'!$D$4:$N$281,10,FALSE),""))</f>
        <v/>
      </c>
      <c r="P192" t="str">
        <f>IFERROR(IF(VLOOKUP(A192,'Physicochemical properties_othe'!$D$4:$N$281,11,FALSE)=0,"",VLOOKUP(A192,'Physicochemical properties_othe'!$D$4:$N$281,11,FALSE)),"")</f>
        <v>https://pubchem.ncbi.nlm.nih.gov/compound/5991</v>
      </c>
      <c r="T192" t="str">
        <f>IFERROR(IF(VLOOKUP(A192,'Rate constant_O3_UV254_others'!$B$2:$M$282,7,FALSE)=0,"",VLOOKUP(A192,'Rate constant_O3_UV254_others'!$B$2:$M$282,7,FALSE)),"")</f>
        <v/>
      </c>
      <c r="V192" t="str">
        <f>IFERROR(IF(VLOOKUP(A192,'Rate constant_O3_UV254_others'!$B$2:$M$282,9,FALSE)=0,"",VLOOKUP(A192,'Rate constant_O3_UV254_others'!$B$2:$M$282,9,FALSE)),"")</f>
        <v/>
      </c>
      <c r="W192" t="str">
        <f>IFERROR(IF(VLOOKUP(A192,'Rate constant_O3_UV254_others'!$B$2:$M$282,10,FALSE)=0,"",VLOOKUP(A192,'Rate constant_O3_UV254_others'!$B$2:$M$282,10,FALSE)),"")</f>
        <v/>
      </c>
      <c r="X192" t="str">
        <f>IFERROR(IF(VLOOKUP(A192,'Rate constant_O3_UV254_others'!$B$2:$M$282,11,FALSE)=0,"",VLOOKUP(A192,'Rate constant_O3_UV254_others'!$B$2:$M$282,11,FALSE)),"")</f>
        <v/>
      </c>
      <c r="Y192" t="str">
        <f>IFERROR(IF(VLOOKUP(A192,'Rate constant_O3_UV254_others'!$B$2:$M$282,12,FALSE)=0,"",VLOOKUP(A192,'Rate constant_O3_UV254_others'!$B$2:$M$282,12,FALSE)),"")</f>
        <v/>
      </c>
      <c r="Z192" t="str">
        <f>IFERROR(IF(VLOOKUP(A192,'Rate constant_·OH_otherlit'!$B$2:$K$271,2,FALSE)=0,"",VLOOKUP(A192,'Rate constant_·OH_otherlit'!$B$2:$K$271,2,FALSE)),"")</f>
        <v/>
      </c>
      <c r="AA192" t="str">
        <f>IFERROR(IF(VLOOKUP(A192,'Rate constant_·OH_otherlit'!$B$2:$K$271,3,FALSE)=0,"",VLOOKUP(A192,'Rate constant_·OH_otherlit'!$B$2:$K$271,3,FALSE)),"")</f>
        <v/>
      </c>
      <c r="AB192" t="str">
        <f>IFERROR(IF(VLOOKUP(A192,'Rate constant_·OH_otherlit'!$B$2:$K$271,10,FALSE)=0,"",VLOOKUP(A192,'Rate constant_·OH_otherlit'!$B$2:$K$271,10,FALSE)),"")</f>
        <v/>
      </c>
      <c r="AC192">
        <f>IFERROR(IF(VLOOKUP(A192,'Rate constant_O3_UV254_others'!$B$2:$AA$282,23,FALSE)=0,"",VLOOKUP(A192,'Rate constant_O3_UV254_others'!$B$2:$AA$282,23,FALSE)),"")</f>
        <v>646</v>
      </c>
      <c r="AE192">
        <f>IFERROR(IF(VLOOKUP(A192,'Rate constant_O3_UV254_others'!$B$2:$AA$282,25,FALSE)=0,"",VLOOKUP(A192,'Rate constant_O3_UV254_others'!$B$2:$AA$282,25,FALSE)),"")</f>
        <v>0.09</v>
      </c>
      <c r="AG192" t="str">
        <f>IFERROR(IF(VLOOKUP(A192,'Rate constant_O3_UV254_others'!$B$2:$AA$282,26,FALSE)=0,"",VLOOKUP(A192,'Rate constant_O3_UV254_others'!$B$2:$AA$282,26,FALSE)),"")</f>
        <v>Pereira, V. J., Galinha, J., ... &amp; Crespo, J. G. (2012). Integration of nanofiltration, UV photolysis, and advanced oxidation processes for the removal of hormones from surface water sources. Separation and Purification Technology, 95, 89–96.</v>
      </c>
    </row>
    <row r="193" spans="1:33">
      <c r="A193" t="s">
        <v>488</v>
      </c>
      <c r="B193" t="s">
        <v>488</v>
      </c>
      <c r="C193">
        <v>192</v>
      </c>
      <c r="F193" t="s">
        <v>149</v>
      </c>
      <c r="G193" t="s">
        <v>489</v>
      </c>
      <c r="H193" t="str">
        <f>IFERROR(VLOOKUP(A193,'Physicochemical properties_othe'!$D$4:$N$281,3,FALSE),"")</f>
        <v>C21H26O2</v>
      </c>
      <c r="I193" t="str">
        <f>IFERROR(VLOOKUP(A193,'Physicochemical properties_othe'!$D$4:$N$281,2,FALSE),"")</f>
        <v>72-33-3</v>
      </c>
      <c r="J193">
        <f>IFERROR(VLOOKUP(A193,'Physicochemical properties_othe'!$D$4:$N$281,4,FALSE),"")</f>
        <v>310.39999999999998</v>
      </c>
      <c r="K193">
        <f>IFERROR(IF(VLOOKUP(A193,'Physicochemical properties_othe'!$D$4:$N$281,5,FALSE)=0,"",VLOOKUP(A193,'Physicochemical properties_othe'!$D$4:$N$281,5,FALSE)),"")</f>
        <v>4.6100000000000003</v>
      </c>
      <c r="L193" t="str">
        <f>IF(IFERROR(VLOOKUP(A193,'Physicochemical properties_othe'!$D$4:$N$281,6,FALSE),"")=0,"",IFERROR(VLOOKUP(A193,'Physicochemical properties_othe'!$D$4:$N$281,6,FALSE),""))</f>
        <v>0.1132 mg/L</v>
      </c>
      <c r="M193" t="str">
        <f>IF(IFERROR(VLOOKUP(A193,'Physicochemical properties_othe'!$D$4:$N$281,10,FALSE),"")=0,"",IFERROR(VLOOKUP(A193,'Physicochemical properties_othe'!$D$4:$N$281,10,FALSE),""))</f>
        <v/>
      </c>
      <c r="P193" t="str">
        <f>IFERROR(IF(VLOOKUP(A193,'Physicochemical properties_othe'!$D$4:$N$281,11,FALSE)=0,"",VLOOKUP(A193,'Physicochemical properties_othe'!$D$4:$N$281,11,FALSE)),"")</f>
        <v>https://pubchem.ncbi.nlm.nih.gov/compound/6291</v>
      </c>
      <c r="T193" t="str">
        <f>IFERROR(IF(VLOOKUP(A193,'Rate constant_O3_UV254_others'!$B$2:$M$282,7,FALSE)=0,"",VLOOKUP(A193,'Rate constant_O3_UV254_others'!$B$2:$M$282,7,FALSE)),"")</f>
        <v/>
      </c>
      <c r="V193" t="str">
        <f>IFERROR(IF(VLOOKUP(A193,'Rate constant_O3_UV254_others'!$B$2:$M$282,9,FALSE)=0,"",VLOOKUP(A193,'Rate constant_O3_UV254_others'!$B$2:$M$282,9,FALSE)),"")</f>
        <v/>
      </c>
      <c r="W193" t="str">
        <f>IFERROR(IF(VLOOKUP(A193,'Rate constant_O3_UV254_others'!$B$2:$M$282,10,FALSE)=0,"",VLOOKUP(A193,'Rate constant_O3_UV254_others'!$B$2:$M$282,10,FALSE)),"")</f>
        <v/>
      </c>
      <c r="X193" t="str">
        <f>IFERROR(IF(VLOOKUP(A193,'Rate constant_O3_UV254_others'!$B$2:$M$282,11,FALSE)=0,"",VLOOKUP(A193,'Rate constant_O3_UV254_others'!$B$2:$M$282,11,FALSE)),"")</f>
        <v/>
      </c>
      <c r="Y193" t="str">
        <f>IFERROR(IF(VLOOKUP(A193,'Rate constant_O3_UV254_others'!$B$2:$M$282,12,FALSE)=0,"",VLOOKUP(A193,'Rate constant_O3_UV254_others'!$B$2:$M$282,12,FALSE)),"")</f>
        <v/>
      </c>
      <c r="Z193" t="str">
        <f>IFERROR(IF(VLOOKUP(A193,'Rate constant_·OH_otherlit'!$B$2:$K$271,2,FALSE)=0,"",VLOOKUP(A193,'Rate constant_·OH_otherlit'!$B$2:$K$271,2,FALSE)),"")</f>
        <v/>
      </c>
      <c r="AA193" t="str">
        <f>IFERROR(IF(VLOOKUP(A193,'Rate constant_·OH_otherlit'!$B$2:$K$271,3,FALSE)=0,"",VLOOKUP(A193,'Rate constant_·OH_otherlit'!$B$2:$K$271,3,FALSE)),"")</f>
        <v/>
      </c>
      <c r="AB193" t="str">
        <f>IFERROR(IF(VLOOKUP(A193,'Rate constant_·OH_otherlit'!$B$2:$K$271,10,FALSE)=0,"",VLOOKUP(A193,'Rate constant_·OH_otherlit'!$B$2:$K$271,10,FALSE)),"")</f>
        <v/>
      </c>
      <c r="AC193">
        <f>IFERROR(IF(VLOOKUP(A193,'Rate constant_O3_UV254_others'!$B$2:$AA$282,23,FALSE)=0,"",VLOOKUP(A193,'Rate constant_O3_UV254_others'!$B$2:$AA$282,23,FALSE)),"")</f>
        <v>1255</v>
      </c>
      <c r="AE193">
        <f>IFERROR(IF(VLOOKUP(A193,'Rate constant_O3_UV254_others'!$B$2:$AA$282,25,FALSE)=0,"",VLOOKUP(A193,'Rate constant_O3_UV254_others'!$B$2:$AA$282,25,FALSE)),"")</f>
        <v>1.45</v>
      </c>
      <c r="AG193" t="str">
        <f>IFERROR(IF(VLOOKUP(A193,'Rate constant_O3_UV254_others'!$B$2:$AA$282,26,FALSE)=0,"",VLOOKUP(A193,'Rate constant_O3_UV254_others'!$B$2:$AA$282,26,FALSE)),"")</f>
        <v>Pereira, V. J., Galinha, J., ... &amp; Crespo, J. G. (2012). Integration of nanofiltration, UV photolysis, and advanced oxidation processes for the removal of hormones from surface water sources. Separation and Purification Technology, 95, 89–96.</v>
      </c>
    </row>
    <row r="194" spans="1:33">
      <c r="A194" t="s">
        <v>490</v>
      </c>
      <c r="B194" t="s">
        <v>490</v>
      </c>
      <c r="C194">
        <v>193</v>
      </c>
      <c r="F194" t="s">
        <v>149</v>
      </c>
      <c r="G194" t="s">
        <v>491</v>
      </c>
      <c r="H194" t="str">
        <f>IFERROR(VLOOKUP(A194,'Physicochemical properties_othe'!$D$4:$N$281,3,FALSE),"")</f>
        <v>C20H26O2</v>
      </c>
      <c r="I194" t="str">
        <f>IFERROR(VLOOKUP(A194,'Physicochemical properties_othe'!$D$4:$N$281,2,FALSE),"")</f>
        <v>68-22-4</v>
      </c>
      <c r="J194">
        <f>IFERROR(VLOOKUP(A194,'Physicochemical properties_othe'!$D$4:$N$281,4,FALSE),"")</f>
        <v>298.39999999999998</v>
      </c>
      <c r="K194">
        <f>IFERROR(IF(VLOOKUP(A194,'Physicochemical properties_othe'!$D$4:$N$281,5,FALSE)=0,"",VLOOKUP(A194,'Physicochemical properties_othe'!$D$4:$N$281,5,FALSE)),"")</f>
        <v>2.97</v>
      </c>
      <c r="L194" t="str">
        <f>IF(IFERROR(VLOOKUP(A194,'Physicochemical properties_othe'!$D$4:$N$281,6,FALSE),"")=0,"",IFERROR(VLOOKUP(A194,'Physicochemical properties_othe'!$D$4:$N$281,6,FALSE),""))</f>
        <v>0.704 mg/L</v>
      </c>
      <c r="M194" t="str">
        <f>IF(IFERROR(VLOOKUP(A194,'Physicochemical properties_othe'!$D$4:$N$281,10,FALSE),"")=0,"",IFERROR(VLOOKUP(A194,'Physicochemical properties_othe'!$D$4:$N$281,10,FALSE),""))</f>
        <v/>
      </c>
      <c r="P194" t="str">
        <f>IFERROR(IF(VLOOKUP(A194,'Physicochemical properties_othe'!$D$4:$N$281,11,FALSE)=0,"",VLOOKUP(A194,'Physicochemical properties_othe'!$D$4:$N$281,11,FALSE)),"")</f>
        <v>https://pubchem.ncbi.nlm.nih.gov/compound/6230</v>
      </c>
      <c r="T194" t="str">
        <f>IFERROR(IF(VLOOKUP(A194,'Rate constant_O3_UV254_others'!$B$2:$M$282,7,FALSE)=0,"",VLOOKUP(A194,'Rate constant_O3_UV254_others'!$B$2:$M$282,7,FALSE)),"")</f>
        <v/>
      </c>
      <c r="V194" t="str">
        <f>IFERROR(IF(VLOOKUP(A194,'Rate constant_O3_UV254_others'!$B$2:$M$282,9,FALSE)=0,"",VLOOKUP(A194,'Rate constant_O3_UV254_others'!$B$2:$M$282,9,FALSE)),"")</f>
        <v/>
      </c>
      <c r="W194" t="str">
        <f>IFERROR(IF(VLOOKUP(A194,'Rate constant_O3_UV254_others'!$B$2:$M$282,10,FALSE)=0,"",VLOOKUP(A194,'Rate constant_O3_UV254_others'!$B$2:$M$282,10,FALSE)),"")</f>
        <v/>
      </c>
      <c r="X194" t="str">
        <f>IFERROR(IF(VLOOKUP(A194,'Rate constant_O3_UV254_others'!$B$2:$M$282,11,FALSE)=0,"",VLOOKUP(A194,'Rate constant_O3_UV254_others'!$B$2:$M$282,11,FALSE)),"")</f>
        <v/>
      </c>
      <c r="Y194" t="str">
        <f>IFERROR(IF(VLOOKUP(A194,'Rate constant_O3_UV254_others'!$B$2:$M$282,12,FALSE)=0,"",VLOOKUP(A194,'Rate constant_O3_UV254_others'!$B$2:$M$282,12,FALSE)),"")</f>
        <v/>
      </c>
      <c r="Z194" t="str">
        <f>IFERROR(IF(VLOOKUP(A194,'Rate constant_·OH_otherlit'!$B$2:$K$271,2,FALSE)=0,"",VLOOKUP(A194,'Rate constant_·OH_otherlit'!$B$2:$K$271,2,FALSE)),"")</f>
        <v/>
      </c>
      <c r="AA194" t="str">
        <f>IFERROR(IF(VLOOKUP(A194,'Rate constant_·OH_otherlit'!$B$2:$K$271,3,FALSE)=0,"",VLOOKUP(A194,'Rate constant_·OH_otherlit'!$B$2:$K$271,3,FALSE)),"")</f>
        <v/>
      </c>
      <c r="AB194" t="str">
        <f>IFERROR(IF(VLOOKUP(A194,'Rate constant_·OH_otherlit'!$B$2:$K$271,10,FALSE)=0,"",VLOOKUP(A194,'Rate constant_·OH_otherlit'!$B$2:$K$271,10,FALSE)),"")</f>
        <v/>
      </c>
      <c r="AC194" t="str">
        <f>IFERROR(IF(VLOOKUP(A194,'Rate constant_O3_UV254_others'!$B$2:$AA$282,23,FALSE)=0,"",VLOOKUP(A194,'Rate constant_O3_UV254_others'!$B$2:$AA$282,23,FALSE)),"")</f>
        <v/>
      </c>
      <c r="AE194" t="str">
        <f>IFERROR(IF(VLOOKUP(A194,'Rate constant_O3_UV254_others'!$B$2:$AA$282,25,FALSE)=0,"",VLOOKUP(A194,'Rate constant_O3_UV254_others'!$B$2:$AA$282,25,FALSE)),"")</f>
        <v/>
      </c>
      <c r="AG194" t="str">
        <f>IFERROR(IF(VLOOKUP(A194,'Rate constant_O3_UV254_others'!$B$2:$AA$282,26,FALSE)=0,"",VLOOKUP(A194,'Rate constant_O3_UV254_others'!$B$2:$AA$282,26,FALSE)),"")</f>
        <v/>
      </c>
    </row>
    <row r="195" spans="1:33">
      <c r="A195" t="s">
        <v>492</v>
      </c>
      <c r="B195" t="s">
        <v>492</v>
      </c>
      <c r="C195">
        <v>194</v>
      </c>
      <c r="F195" t="s">
        <v>149</v>
      </c>
      <c r="G195" t="s">
        <v>493</v>
      </c>
      <c r="H195" t="str">
        <f>IFERROR(VLOOKUP(A195,'Physicochemical properties_othe'!$D$4:$N$281,3,FALSE),"")</f>
        <v>C18H20O2</v>
      </c>
      <c r="I195" t="str">
        <f>IFERROR(VLOOKUP(A195,'Physicochemical properties_othe'!$D$4:$N$281,2,FALSE),"")</f>
        <v>474-86-2</v>
      </c>
      <c r="J195">
        <f>IFERROR(VLOOKUP(A195,'Physicochemical properties_othe'!$D$4:$N$281,4,FALSE),"")</f>
        <v>268.3</v>
      </c>
      <c r="K195">
        <f>IFERROR(IF(VLOOKUP(A195,'Physicochemical properties_othe'!$D$4:$N$281,5,FALSE)=0,"",VLOOKUP(A195,'Physicochemical properties_othe'!$D$4:$N$281,5,FALSE)),"")</f>
        <v>3.35</v>
      </c>
      <c r="L195" t="str">
        <f>IF(IFERROR(VLOOKUP(A195,'Physicochemical properties_othe'!$D$4:$N$281,6,FALSE),"")=0,"",IFERROR(VLOOKUP(A195,'Physicochemical properties_othe'!$D$4:$N$281,6,FALSE),""))</f>
        <v>0.141 mg/L</v>
      </c>
      <c r="M195" t="str">
        <f>IF(IFERROR(VLOOKUP(A195,'Physicochemical properties_othe'!$D$4:$N$281,10,FALSE),"")=0,"",IFERROR(VLOOKUP(A195,'Physicochemical properties_othe'!$D$4:$N$281,10,FALSE),""))</f>
        <v/>
      </c>
      <c r="P195" t="str">
        <f>IFERROR(IF(VLOOKUP(A195,'Physicochemical properties_othe'!$D$4:$N$281,11,FALSE)=0,"",VLOOKUP(A195,'Physicochemical properties_othe'!$D$4:$N$281,11,FALSE)),"")</f>
        <v>http://www.chemspider.com/Chemical-Structure.193995.html?rid=2fe30bca-9d6e-45b4-8ba4-6288ee89b286</v>
      </c>
      <c r="T195" t="str">
        <f>IFERROR(IF(VLOOKUP(A195,'Rate constant_O3_UV254_others'!$B$2:$M$282,7,FALSE)=0,"",VLOOKUP(A195,'Rate constant_O3_UV254_others'!$B$2:$M$282,7,FALSE)),"")</f>
        <v/>
      </c>
      <c r="V195" t="str">
        <f>IFERROR(IF(VLOOKUP(A195,'Rate constant_O3_UV254_others'!$B$2:$M$282,9,FALSE)=0,"",VLOOKUP(A195,'Rate constant_O3_UV254_others'!$B$2:$M$282,9,FALSE)),"")</f>
        <v/>
      </c>
      <c r="W195" t="str">
        <f>IFERROR(IF(VLOOKUP(A195,'Rate constant_O3_UV254_others'!$B$2:$M$282,10,FALSE)=0,"",VLOOKUP(A195,'Rate constant_O3_UV254_others'!$B$2:$M$282,10,FALSE)),"")</f>
        <v/>
      </c>
      <c r="X195" t="str">
        <f>IFERROR(IF(VLOOKUP(A195,'Rate constant_O3_UV254_others'!$B$2:$M$282,11,FALSE)=0,"",VLOOKUP(A195,'Rate constant_O3_UV254_others'!$B$2:$M$282,11,FALSE)),"")</f>
        <v/>
      </c>
      <c r="Y195" t="str">
        <f>IFERROR(IF(VLOOKUP(A195,'Rate constant_O3_UV254_others'!$B$2:$M$282,12,FALSE)=0,"",VLOOKUP(A195,'Rate constant_O3_UV254_others'!$B$2:$M$282,12,FALSE)),"")</f>
        <v/>
      </c>
      <c r="Z195" t="str">
        <f>IFERROR(IF(VLOOKUP(A195,'Rate constant_·OH_otherlit'!$B$2:$K$271,2,FALSE)=0,"",VLOOKUP(A195,'Rate constant_·OH_otherlit'!$B$2:$K$271,2,FALSE)),"")</f>
        <v/>
      </c>
      <c r="AA195" t="str">
        <f>IFERROR(IF(VLOOKUP(A195,'Rate constant_·OH_otherlit'!$B$2:$K$271,3,FALSE)=0,"",VLOOKUP(A195,'Rate constant_·OH_otherlit'!$B$2:$K$271,3,FALSE)),"")</f>
        <v/>
      </c>
      <c r="AB195" t="str">
        <f>IFERROR(IF(VLOOKUP(A195,'Rate constant_·OH_otherlit'!$B$2:$K$271,10,FALSE)=0,"",VLOOKUP(A195,'Rate constant_·OH_otherlit'!$B$2:$K$271,10,FALSE)),"")</f>
        <v/>
      </c>
      <c r="AC195" t="str">
        <f>IFERROR(IF(VLOOKUP(A195,'Rate constant_O3_UV254_others'!$B$2:$AA$282,23,FALSE)=0,"",VLOOKUP(A195,'Rate constant_O3_UV254_others'!$B$2:$AA$282,23,FALSE)),"")</f>
        <v/>
      </c>
      <c r="AE195" t="str">
        <f>IFERROR(IF(VLOOKUP(A195,'Rate constant_O3_UV254_others'!$B$2:$AA$282,25,FALSE)=0,"",VLOOKUP(A195,'Rate constant_O3_UV254_others'!$B$2:$AA$282,25,FALSE)),"")</f>
        <v/>
      </c>
      <c r="AG195" t="str">
        <f>IFERROR(IF(VLOOKUP(A195,'Rate constant_O3_UV254_others'!$B$2:$AA$282,26,FALSE)=0,"",VLOOKUP(A195,'Rate constant_O3_UV254_others'!$B$2:$AA$282,26,FALSE)),"")</f>
        <v/>
      </c>
    </row>
    <row r="196" spans="1:33">
      <c r="A196" t="s">
        <v>494</v>
      </c>
      <c r="B196" t="s">
        <v>494</v>
      </c>
      <c r="C196">
        <v>195</v>
      </c>
      <c r="F196" t="s">
        <v>149</v>
      </c>
      <c r="G196" t="s">
        <v>495</v>
      </c>
      <c r="H196" t="str">
        <f>IFERROR(VLOOKUP(A196,'Physicochemical properties_othe'!$D$4:$N$281,3,FALSE),"")</f>
        <v>C41H76N2O15</v>
      </c>
      <c r="I196" t="str">
        <f>IFERROR(VLOOKUP(A196,'Physicochemical properties_othe'!$D$4:$N$281,2,FALSE),"")</f>
        <v>80214-83-1</v>
      </c>
      <c r="J196">
        <f>IFERROR(VLOOKUP(A196,'Physicochemical properties_othe'!$D$4:$N$281,4,FALSE),"")</f>
        <v>837</v>
      </c>
      <c r="K196">
        <f>IFERROR(IF(VLOOKUP(A196,'Physicochemical properties_othe'!$D$4:$N$281,5,FALSE)=0,"",VLOOKUP(A196,'Physicochemical properties_othe'!$D$4:$N$281,5,FALSE)),"")</f>
        <v>1.7</v>
      </c>
      <c r="L196" t="str">
        <f>IF(IFERROR(VLOOKUP(A196,'Physicochemical properties_othe'!$D$4:$N$281,6,FALSE),"")=0,"",IFERROR(VLOOKUP(A196,'Physicochemical properties_othe'!$D$4:$N$281,6,FALSE),""))</f>
        <v>18.9</v>
      </c>
      <c r="M196" t="str">
        <f>IF(IFERROR(VLOOKUP(A196,'Physicochemical properties_othe'!$D$4:$N$281,10,FALSE),"")=0,"",IFERROR(VLOOKUP(A196,'Physicochemical properties_othe'!$D$4:$N$281,10,FALSE),""))</f>
        <v/>
      </c>
      <c r="P196" t="str">
        <f>IFERROR(IF(VLOOKUP(A196,'Physicochemical properties_othe'!$D$4:$N$281,11,FALSE)=0,"",VLOOKUP(A196,'Physicochemical properties_othe'!$D$4:$N$281,11,FALSE)),"")</f>
        <v>https://pubchem.ncbi.nlm.nih.gov/compound/6915744</v>
      </c>
      <c r="T196" t="str">
        <f>IFERROR(IF(VLOOKUP(A196,'Rate constant_O3_UV254_others'!$B$2:$M$282,7,FALSE)=0,"",VLOOKUP(A196,'Rate constant_O3_UV254_others'!$B$2:$M$282,7,FALSE)),"")</f>
        <v/>
      </c>
      <c r="V196" t="str">
        <f>IFERROR(IF(VLOOKUP(A196,'Rate constant_O3_UV254_others'!$B$2:$M$282,9,FALSE)=0,"",VLOOKUP(A196,'Rate constant_O3_UV254_others'!$B$2:$M$282,9,FALSE)),"")</f>
        <v/>
      </c>
      <c r="W196" t="str">
        <f>IFERROR(IF(VLOOKUP(A196,'Rate constant_O3_UV254_others'!$B$2:$M$282,10,FALSE)=0,"",VLOOKUP(A196,'Rate constant_O3_UV254_others'!$B$2:$M$282,10,FALSE)),"")</f>
        <v/>
      </c>
      <c r="X196" t="str">
        <f>IFERROR(IF(VLOOKUP(A196,'Rate constant_O3_UV254_others'!$B$2:$M$282,11,FALSE)=0,"",VLOOKUP(A196,'Rate constant_O3_UV254_others'!$B$2:$M$282,11,FALSE)),"")</f>
        <v/>
      </c>
      <c r="Y196" t="str">
        <f>IFERROR(IF(VLOOKUP(A196,'Rate constant_O3_UV254_others'!$B$2:$M$282,12,FALSE)=0,"",VLOOKUP(A196,'Rate constant_O3_UV254_others'!$B$2:$M$282,12,FALSE)),"")</f>
        <v/>
      </c>
      <c r="Z196">
        <f>IFERROR(IF(VLOOKUP(A196,'Rate constant_·OH_otherlit'!$B$2:$K$271,2,FALSE)=0,"",VLOOKUP(A196,'Rate constant_·OH_otherlit'!$B$2:$K$271,2,FALSE)),"")</f>
        <v>5400000000</v>
      </c>
      <c r="AA196" t="str">
        <f>IFERROR(IF(VLOOKUP(A196,'Rate constant_·OH_otherlit'!$B$2:$K$271,3,FALSE)=0,"",VLOOKUP(A196,'Rate constant_·OH_otherlit'!$B$2:$K$271,3,FALSE)),"")</f>
        <v/>
      </c>
      <c r="AB196" t="str">
        <f>IFERROR(IF(VLOOKUP(A196,'Rate constant_·OH_otherlit'!$B$2:$K$271,10,FALSE)=0,"",VLOOKUP(A196,'Rate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96" t="str">
        <f>IFERROR(IF(VLOOKUP(A196,'Rate constant_O3_UV254_others'!$B$2:$AA$282,23,FALSE)=0,"",VLOOKUP(A196,'Rate constant_O3_UV254_others'!$B$2:$AA$282,23,FALSE)),"")</f>
        <v/>
      </c>
      <c r="AE196" t="str">
        <f>IFERROR(IF(VLOOKUP(A196,'Rate constant_O3_UV254_others'!$B$2:$AA$282,25,FALSE)=0,"",VLOOKUP(A196,'Rate constant_O3_UV254_others'!$B$2:$AA$282,25,FALSE)),"")</f>
        <v/>
      </c>
      <c r="AG196" t="str">
        <f>IFERROR(IF(VLOOKUP(A196,'Rate constant_O3_UV254_others'!$B$2:$AA$282,26,FALSE)=0,"",VLOOKUP(A196,'Rate constant_O3_UV254_others'!$B$2:$AA$282,26,FALSE)),"")</f>
        <v/>
      </c>
    </row>
    <row r="197" spans="1:33">
      <c r="A197" t="s">
        <v>496</v>
      </c>
      <c r="B197" t="s">
        <v>496</v>
      </c>
      <c r="C197">
        <v>196</v>
      </c>
      <c r="F197" t="s">
        <v>149</v>
      </c>
      <c r="G197" t="s">
        <v>497</v>
      </c>
      <c r="H197" t="str">
        <f>IFERROR(VLOOKUP(A197,'Physicochemical properties_othe'!$D$4:$N$281,3,FALSE),"")</f>
        <v>C12H20N2O3S</v>
      </c>
      <c r="I197" t="str">
        <f>IFERROR(VLOOKUP(A197,'Physicochemical properties_othe'!$D$4:$N$281,2,FALSE),"")</f>
        <v>3930-20-9</v>
      </c>
      <c r="J197">
        <f>IFERROR(VLOOKUP(A197,'Physicochemical properties_othe'!$D$4:$N$281,4,FALSE),"")</f>
        <v>272.37</v>
      </c>
      <c r="K197">
        <f>IFERROR(IF(VLOOKUP(A197,'Physicochemical properties_othe'!$D$4:$N$281,5,FALSE)=0,"",VLOOKUP(A197,'Physicochemical properties_othe'!$D$4:$N$281,5,FALSE)),"")</f>
        <v>0.24</v>
      </c>
      <c r="L197" t="str">
        <f>IF(IFERROR(VLOOKUP(A197,'Physicochemical properties_othe'!$D$4:$N$281,6,FALSE),"")=0,"",IFERROR(VLOOKUP(A197,'Physicochemical properties_othe'!$D$4:$N$281,6,FALSE),""))</f>
        <v>0.78</v>
      </c>
      <c r="M197" t="str">
        <f>IF(IFERROR(VLOOKUP(A197,'Physicochemical properties_othe'!$D$4:$N$281,10,FALSE),"")=0,"",IFERROR(VLOOKUP(A197,'Physicochemical properties_othe'!$D$4:$N$281,10,FALSE),""))</f>
        <v/>
      </c>
      <c r="P197" t="str">
        <f>IFERROR(IF(VLOOKUP(A197,'Physicochemical properties_othe'!$D$4:$N$281,11,FALSE)=0,"",VLOOKUP(A197,'Physicochemical properties_othe'!$D$4:$N$281,11,FALSE)),"")</f>
        <v>https://pubchem.ncbi.nlm.nih.gov/compound/5253</v>
      </c>
      <c r="T197" t="str">
        <f>IFERROR(IF(VLOOKUP(A197,'Rate constant_O3_UV254_others'!$B$2:$M$282,7,FALSE)=0,"",VLOOKUP(A197,'Rate constant_O3_UV254_others'!$B$2:$M$282,7,FALSE)),"")</f>
        <v/>
      </c>
      <c r="V197" t="str">
        <f>IFERROR(IF(VLOOKUP(A197,'Rate constant_O3_UV254_others'!$B$2:$M$282,9,FALSE)=0,"",VLOOKUP(A197,'Rate constant_O3_UV254_others'!$B$2:$M$282,9,FALSE)),"")</f>
        <v/>
      </c>
      <c r="W197" t="str">
        <f>IFERROR(IF(VLOOKUP(A197,'Rate constant_O3_UV254_others'!$B$2:$M$282,10,FALSE)=0,"",VLOOKUP(A197,'Rate constant_O3_UV254_others'!$B$2:$M$282,10,FALSE)),"")</f>
        <v/>
      </c>
      <c r="X197" t="str">
        <f>IFERROR(IF(VLOOKUP(A197,'Rate constant_O3_UV254_others'!$B$2:$M$282,11,FALSE)=0,"",VLOOKUP(A197,'Rate constant_O3_UV254_others'!$B$2:$M$282,11,FALSE)),"")</f>
        <v/>
      </c>
      <c r="Y197" t="str">
        <f>IFERROR(IF(VLOOKUP(A197,'Rate constant_O3_UV254_others'!$B$2:$M$282,12,FALSE)=0,"",VLOOKUP(A197,'Rate constant_O3_UV254_others'!$B$2:$M$282,12,FALSE)),"")</f>
        <v/>
      </c>
      <c r="Z197">
        <f>IFERROR(IF(VLOOKUP(A197,'Rate constant_·OH_otherlit'!$B$2:$K$271,2,FALSE)=0,"",VLOOKUP(A197,'Rate constant_·OH_otherlit'!$B$2:$K$271,2,FALSE)),"")</f>
        <v>7900000000</v>
      </c>
      <c r="AA197" t="str">
        <f>IFERROR(IF(VLOOKUP(A197,'Rate constant_·OH_otherlit'!$B$2:$K$271,3,FALSE)=0,"",VLOOKUP(A197,'Rate constant_·OH_otherlit'!$B$2:$K$271,3,FALSE)),"")</f>
        <v/>
      </c>
      <c r="AB197" t="str">
        <f>IFERROR(IF(VLOOKUP(A197,'Rate constant_·OH_otherlit'!$B$2:$K$271,10,FALSE)=0,"",VLOOKUP(A197,'Rate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197" t="str">
        <f>IFERROR(IF(VLOOKUP(A197,'Rate constant_O3_UV254_others'!$B$2:$AA$282,23,FALSE)=0,"",VLOOKUP(A197,'Rate constant_O3_UV254_others'!$B$2:$AA$282,23,FALSE)),"")</f>
        <v/>
      </c>
      <c r="AE197" t="str">
        <f>IFERROR(IF(VLOOKUP(A197,'Rate constant_O3_UV254_others'!$B$2:$AA$282,25,FALSE)=0,"",VLOOKUP(A197,'Rate constant_O3_UV254_others'!$B$2:$AA$282,25,FALSE)),"")</f>
        <v/>
      </c>
      <c r="AG197" t="str">
        <f>IFERROR(IF(VLOOKUP(A197,'Rate constant_O3_UV254_others'!$B$2:$AA$282,26,FALSE)=0,"",VLOOKUP(A197,'Rate constant_O3_UV254_others'!$B$2:$AA$282,26,FALSE)),"")</f>
        <v/>
      </c>
    </row>
    <row r="198" spans="1:33">
      <c r="A198" t="s">
        <v>498</v>
      </c>
      <c r="B198" t="s">
        <v>498</v>
      </c>
      <c r="C198">
        <v>197</v>
      </c>
      <c r="F198" t="s">
        <v>149</v>
      </c>
      <c r="G198" t="s">
        <v>499</v>
      </c>
      <c r="H198" t="str">
        <f>IFERROR(VLOOKUP(A198,'Physicochemical properties_othe'!$D$4:$N$281,3,FALSE),"")</f>
        <v>C10H8ClN3O</v>
      </c>
      <c r="I198" t="str">
        <f>IFERROR(VLOOKUP(A198,'Physicochemical properties_othe'!$D$4:$N$281,2,FALSE),"")</f>
        <v>1698-60-8</v>
      </c>
      <c r="J198">
        <f>IFERROR(VLOOKUP(A198,'Physicochemical properties_othe'!$D$4:$N$281,4,FALSE),"")</f>
        <v>221.64</v>
      </c>
      <c r="K198">
        <f>IFERROR(IF(VLOOKUP(A198,'Physicochemical properties_othe'!$D$4:$N$281,5,FALSE)=0,"",VLOOKUP(A198,'Physicochemical properties_othe'!$D$4:$N$281,5,FALSE)),"")</f>
        <v>1.1399999999999999</v>
      </c>
      <c r="L198">
        <f>IF(IFERROR(VLOOKUP(A198,'Physicochemical properties_othe'!$D$4:$N$281,6,FALSE),"")=0,"",IFERROR(VLOOKUP(A198,'Physicochemical properties_othe'!$D$4:$N$281,6,FALSE),""))</f>
        <v>0.4</v>
      </c>
      <c r="M198">
        <f>IF(IFERROR(VLOOKUP(A198,'Physicochemical properties_othe'!$D$4:$N$281,10,FALSE),"")=0,"",IFERROR(VLOOKUP(A198,'Physicochemical properties_othe'!$D$4:$N$281,10,FALSE),""))</f>
        <v>3.38</v>
      </c>
      <c r="P198" t="str">
        <f>IFERROR(IF(VLOOKUP(A198,'Physicochemical properties_othe'!$D$4:$N$281,11,FALSE)=0,"",VLOOKUP(A198,'Physicochemical properties_othe'!$D$4:$N$281,11,FALSE)),"")</f>
        <v>https://pubchem.ncbi.nlm.nih.gov/compound/Chloridazon</v>
      </c>
      <c r="T198" t="str">
        <f>IFERROR(IF(VLOOKUP(A198,'Rate constant_O3_UV254_others'!$B$2:$M$282,7,FALSE)=0,"",VLOOKUP(A198,'Rate constant_O3_UV254_others'!$B$2:$M$282,7,FALSE)),"")</f>
        <v/>
      </c>
      <c r="V198" t="str">
        <f>IFERROR(IF(VLOOKUP(A198,'Rate constant_O3_UV254_others'!$B$2:$M$282,9,FALSE)=0,"",VLOOKUP(A198,'Rate constant_O3_UV254_others'!$B$2:$M$282,9,FALSE)),"")</f>
        <v/>
      </c>
      <c r="W198" t="str">
        <f>IFERROR(IF(VLOOKUP(A198,'Rate constant_O3_UV254_others'!$B$2:$M$282,10,FALSE)=0,"",VLOOKUP(A198,'Rate constant_O3_UV254_others'!$B$2:$M$282,10,FALSE)),"")</f>
        <v/>
      </c>
      <c r="X198" t="str">
        <f>IFERROR(IF(VLOOKUP(A198,'Rate constant_O3_UV254_others'!$B$2:$M$282,11,FALSE)=0,"",VLOOKUP(A198,'Rate constant_O3_UV254_others'!$B$2:$M$282,11,FALSE)),"")</f>
        <v/>
      </c>
      <c r="Y198" t="str">
        <f>IFERROR(IF(VLOOKUP(A198,'Rate constant_O3_UV254_others'!$B$2:$M$282,12,FALSE)=0,"",VLOOKUP(A198,'Rate constant_O3_UV254_others'!$B$2:$M$282,12,FALSE)),"")</f>
        <v/>
      </c>
      <c r="Z198" t="str">
        <f>IFERROR(IF(VLOOKUP(A198,'Rate constant_·OH_otherlit'!$B$2:$K$271,2,FALSE)=0,"",VLOOKUP(A198,'Rate constant_·OH_otherlit'!$B$2:$K$271,2,FALSE)),"")</f>
        <v/>
      </c>
      <c r="AA198" t="str">
        <f>IFERROR(IF(VLOOKUP(A198,'Rate constant_·OH_otherlit'!$B$2:$K$271,3,FALSE)=0,"",VLOOKUP(A198,'Rate constant_·OH_otherlit'!$B$2:$K$271,3,FALSE)),"")</f>
        <v/>
      </c>
      <c r="AB198" t="str">
        <f>IFERROR(IF(VLOOKUP(A198,'Rate constant_·OH_otherlit'!$B$2:$K$271,10,FALSE)=0,"",VLOOKUP(A198,'Rate constant_·OH_otherlit'!$B$2:$K$271,10,FALSE)),"")</f>
        <v/>
      </c>
      <c r="AC198" t="str">
        <f>IFERROR(IF(VLOOKUP(A198,'Rate constant_O3_UV254_others'!$B$2:$AA$282,23,FALSE)=0,"",VLOOKUP(A198,'Rate constant_O3_UV254_others'!$B$2:$AA$282,23,FALSE)),"")</f>
        <v/>
      </c>
      <c r="AE198" t="str">
        <f>IFERROR(IF(VLOOKUP(A198,'Rate constant_O3_UV254_others'!$B$2:$AA$282,25,FALSE)=0,"",VLOOKUP(A198,'Rate constant_O3_UV254_others'!$B$2:$AA$282,25,FALSE)),"")</f>
        <v/>
      </c>
      <c r="AG198" t="str">
        <f>IFERROR(IF(VLOOKUP(A198,'Rate constant_O3_UV254_others'!$B$2:$AA$282,26,FALSE)=0,"",VLOOKUP(A198,'Rate constant_O3_UV254_others'!$B$2:$AA$282,26,FALSE)),"")</f>
        <v/>
      </c>
    </row>
    <row r="199" spans="1:33">
      <c r="A199" t="s">
        <v>500</v>
      </c>
      <c r="B199" t="s">
        <v>500</v>
      </c>
      <c r="C199">
        <v>198</v>
      </c>
      <c r="F199" t="s">
        <v>149</v>
      </c>
      <c r="G199" t="s">
        <v>501</v>
      </c>
      <c r="H199" t="str">
        <f>IFERROR(VLOOKUP(A199,'Physicochemical properties_othe'!$D$4:$N$281,3,FALSE),"")</f>
        <v/>
      </c>
      <c r="I199" t="str">
        <f>IFERROR(VLOOKUP(A199,'Physicochemical properties_othe'!$D$4:$N$281,2,FALSE),"")</f>
        <v/>
      </c>
      <c r="J199" t="str">
        <f>IFERROR(VLOOKUP(A199,'Physicochemical properties_othe'!$D$4:$N$281,4,FALSE),"")</f>
        <v/>
      </c>
      <c r="K199" t="str">
        <f>IFERROR(IF(VLOOKUP(A199,'Physicochemical properties_othe'!$D$4:$N$281,5,FALSE)=0,"",VLOOKUP(A199,'Physicochemical properties_othe'!$D$4:$N$281,5,FALSE)),"")</f>
        <v/>
      </c>
      <c r="L199" t="str">
        <f>IF(IFERROR(VLOOKUP(A199,'Physicochemical properties_othe'!$D$4:$N$281,6,FALSE),"")=0,"",IFERROR(VLOOKUP(A199,'Physicochemical properties_othe'!$D$4:$N$281,6,FALSE),""))</f>
        <v/>
      </c>
      <c r="M199" t="str">
        <f>IF(IFERROR(VLOOKUP(A199,'Physicochemical properties_othe'!$D$4:$N$281,10,FALSE),"")=0,"",IFERROR(VLOOKUP(A199,'Physicochemical properties_othe'!$D$4:$N$281,10,FALSE),""))</f>
        <v/>
      </c>
      <c r="P199" t="str">
        <f>IFERROR(IF(VLOOKUP(A199,'Physicochemical properties_othe'!$D$4:$N$281,11,FALSE)=0,"",VLOOKUP(A199,'Physicochemical properties_othe'!$D$4:$N$281,11,FALSE)),"")</f>
        <v/>
      </c>
      <c r="T199" t="str">
        <f>IFERROR(IF(VLOOKUP(A199,'Rate constant_O3_UV254_others'!$B$2:$M$282,7,FALSE)=0,"",VLOOKUP(A199,'Rate constant_O3_UV254_others'!$B$2:$M$282,7,FALSE)),"")</f>
        <v/>
      </c>
      <c r="V199" t="str">
        <f>IFERROR(IF(VLOOKUP(A199,'Rate constant_O3_UV254_others'!$B$2:$M$282,9,FALSE)=0,"",VLOOKUP(A199,'Rate constant_O3_UV254_others'!$B$2:$M$282,9,FALSE)),"")</f>
        <v/>
      </c>
      <c r="W199" t="str">
        <f>IFERROR(IF(VLOOKUP(A199,'Rate constant_O3_UV254_others'!$B$2:$M$282,10,FALSE)=0,"",VLOOKUP(A199,'Rate constant_O3_UV254_others'!$B$2:$M$282,10,FALSE)),"")</f>
        <v/>
      </c>
      <c r="X199" t="str">
        <f>IFERROR(IF(VLOOKUP(A199,'Rate constant_O3_UV254_others'!$B$2:$M$282,11,FALSE)=0,"",VLOOKUP(A199,'Rate constant_O3_UV254_others'!$B$2:$M$282,11,FALSE)),"")</f>
        <v/>
      </c>
      <c r="Y199" t="str">
        <f>IFERROR(IF(VLOOKUP(A199,'Rate constant_O3_UV254_others'!$B$2:$M$282,12,FALSE)=0,"",VLOOKUP(A199,'Rate constant_O3_UV254_others'!$B$2:$M$282,12,FALSE)),"")</f>
        <v/>
      </c>
      <c r="Z199" t="str">
        <f>IFERROR(IF(VLOOKUP(A199,'Rate constant_·OH_otherlit'!$B$2:$K$271,2,FALSE)=0,"",VLOOKUP(A199,'Rate constant_·OH_otherlit'!$B$2:$K$271,2,FALSE)),"")</f>
        <v/>
      </c>
      <c r="AA199" t="str">
        <f>IFERROR(IF(VLOOKUP(A199,'Rate constant_·OH_otherlit'!$B$2:$K$271,3,FALSE)=0,"",VLOOKUP(A199,'Rate constant_·OH_otherlit'!$B$2:$K$271,3,FALSE)),"")</f>
        <v/>
      </c>
      <c r="AB199" t="str">
        <f>IFERROR(IF(VLOOKUP(A199,'Rate constant_·OH_otherlit'!$B$2:$K$271,10,FALSE)=0,"",VLOOKUP(A199,'Rate constant_·OH_otherlit'!$B$2:$K$271,10,FALSE)),"")</f>
        <v/>
      </c>
      <c r="AC199" t="str">
        <f>IFERROR(IF(VLOOKUP(A199,'Rate constant_O3_UV254_others'!$B$2:$AA$282,23,FALSE)=0,"",VLOOKUP(A199,'Rate constant_O3_UV254_others'!$B$2:$AA$282,23,FALSE)),"")</f>
        <v/>
      </c>
      <c r="AE199" t="str">
        <f>IFERROR(IF(VLOOKUP(A199,'Rate constant_O3_UV254_others'!$B$2:$AA$282,25,FALSE)=0,"",VLOOKUP(A199,'Rate constant_O3_UV254_others'!$B$2:$AA$282,25,FALSE)),"")</f>
        <v/>
      </c>
      <c r="AG199" t="str">
        <f>IFERROR(IF(VLOOKUP(A199,'Rate constant_O3_UV254_others'!$B$2:$AA$282,26,FALSE)=0,"",VLOOKUP(A199,'Rate constant_O3_UV254_others'!$B$2:$AA$282,26,FALSE)),"")</f>
        <v/>
      </c>
    </row>
    <row r="200" spans="1:33">
      <c r="A200" t="s">
        <v>502</v>
      </c>
      <c r="B200" t="s">
        <v>502</v>
      </c>
      <c r="C200">
        <v>199</v>
      </c>
      <c r="F200" t="s">
        <v>149</v>
      </c>
      <c r="G200" t="s">
        <v>503</v>
      </c>
      <c r="H200" t="str">
        <f>IFERROR(VLOOKUP(A200,'Physicochemical properties_othe'!$D$4:$N$281,3,FALSE),"")</f>
        <v>C7H12ClN5</v>
      </c>
      <c r="I200" t="str">
        <f>IFERROR(VLOOKUP(A200,'Physicochemical properties_othe'!$D$4:$N$281,2,FALSE),"")</f>
        <v>30125-63-4</v>
      </c>
      <c r="J200">
        <f>IFERROR(VLOOKUP(A200,'Physicochemical properties_othe'!$D$4:$N$281,4,FALSE),"")</f>
        <v>201.66</v>
      </c>
      <c r="K200">
        <f>IFERROR(IF(VLOOKUP(A200,'Physicochemical properties_othe'!$D$4:$N$281,5,FALSE)=0,"",VLOOKUP(A200,'Physicochemical properties_othe'!$D$4:$N$281,5,FALSE)),"")</f>
        <v>2.23</v>
      </c>
      <c r="L200">
        <f>IF(IFERROR(VLOOKUP(A200,'Physicochemical properties_othe'!$D$4:$N$281,6,FALSE),"")=0,"",IFERROR(VLOOKUP(A200,'Physicochemical properties_othe'!$D$4:$N$281,6,FALSE),""))</f>
        <v>0.53200000000000003</v>
      </c>
      <c r="M200" t="str">
        <f>IF(IFERROR(VLOOKUP(A200,'Physicochemical properties_othe'!$D$4:$N$281,10,FALSE),"")=0,"",IFERROR(VLOOKUP(A200,'Physicochemical properties_othe'!$D$4:$N$281,10,FALSE),""))</f>
        <v/>
      </c>
      <c r="P200" t="str">
        <f>IFERROR(IF(VLOOKUP(A200,'Physicochemical properties_othe'!$D$4:$N$281,11,FALSE)=0,"",VLOOKUP(A200,'Physicochemical properties_othe'!$D$4:$N$281,11,FALSE)),"")</f>
        <v>http://www.chemspider.com/Chemical-Structure.97278.html?rid=c4c0e7cb-eb67-41ac-bb9f-1cd4859a9749</v>
      </c>
      <c r="T200" t="str">
        <f>IFERROR(IF(VLOOKUP(A200,'Rate constant_O3_UV254_others'!$B$2:$M$282,7,FALSE)=0,"",VLOOKUP(A200,'Rate constant_O3_UV254_others'!$B$2:$M$282,7,FALSE)),"")</f>
        <v/>
      </c>
      <c r="V200" t="str">
        <f>IFERROR(IF(VLOOKUP(A200,'Rate constant_O3_UV254_others'!$B$2:$M$282,9,FALSE)=0,"",VLOOKUP(A200,'Rate constant_O3_UV254_others'!$B$2:$M$282,9,FALSE)),"")</f>
        <v/>
      </c>
      <c r="W200" t="str">
        <f>IFERROR(IF(VLOOKUP(A200,'Rate constant_O3_UV254_others'!$B$2:$M$282,10,FALSE)=0,"",VLOOKUP(A200,'Rate constant_O3_UV254_others'!$B$2:$M$282,10,FALSE)),"")</f>
        <v/>
      </c>
      <c r="X200" t="str">
        <f>IFERROR(IF(VLOOKUP(A200,'Rate constant_O3_UV254_others'!$B$2:$M$282,11,FALSE)=0,"",VLOOKUP(A200,'Rate constant_O3_UV254_others'!$B$2:$M$282,11,FALSE)),"")</f>
        <v/>
      </c>
      <c r="Y200" t="str">
        <f>IFERROR(IF(VLOOKUP(A200,'Rate constant_O3_UV254_others'!$B$2:$M$282,12,FALSE)=0,"",VLOOKUP(A200,'Rate constant_O3_UV254_others'!$B$2:$M$282,12,FALSE)),"")</f>
        <v/>
      </c>
      <c r="Z200" t="str">
        <f>IFERROR(IF(VLOOKUP(A200,'Rate constant_·OH_otherlit'!$B$2:$K$271,2,FALSE)=0,"",VLOOKUP(A200,'Rate constant_·OH_otherlit'!$B$2:$K$271,2,FALSE)),"")</f>
        <v/>
      </c>
      <c r="AA200" t="str">
        <f>IFERROR(IF(VLOOKUP(A200,'Rate constant_·OH_otherlit'!$B$2:$K$271,3,FALSE)=0,"",VLOOKUP(A200,'Rate constant_·OH_otherlit'!$B$2:$K$271,3,FALSE)),"")</f>
        <v/>
      </c>
      <c r="AB200" t="str">
        <f>IFERROR(IF(VLOOKUP(A200,'Rate constant_·OH_otherlit'!$B$2:$K$271,10,FALSE)=0,"",VLOOKUP(A200,'Rate constant_·OH_otherlit'!$B$2:$K$271,10,FALSE)),"")</f>
        <v/>
      </c>
      <c r="AC200" t="str">
        <f>IFERROR(IF(VLOOKUP(A200,'Rate constant_O3_UV254_others'!$B$2:$AA$282,23,FALSE)=0,"",VLOOKUP(A200,'Rate constant_O3_UV254_others'!$B$2:$AA$282,23,FALSE)),"")</f>
        <v/>
      </c>
      <c r="AE200" t="str">
        <f>IFERROR(IF(VLOOKUP(A200,'Rate constant_O3_UV254_others'!$B$2:$AA$282,25,FALSE)=0,"",VLOOKUP(A200,'Rate constant_O3_UV254_others'!$B$2:$AA$282,25,FALSE)),"")</f>
        <v/>
      </c>
      <c r="AG200" t="str">
        <f>IFERROR(IF(VLOOKUP(A200,'Rate constant_O3_UV254_others'!$B$2:$AA$282,26,FALSE)=0,"",VLOOKUP(A200,'Rate constant_O3_UV254_others'!$B$2:$AA$282,26,FALSE)),"")</f>
        <v/>
      </c>
    </row>
    <row r="201" spans="1:33">
      <c r="A201" t="s">
        <v>504</v>
      </c>
      <c r="B201" t="s">
        <v>504</v>
      </c>
      <c r="C201">
        <v>200</v>
      </c>
      <c r="F201" t="s">
        <v>149</v>
      </c>
      <c r="G201" t="s">
        <v>505</v>
      </c>
      <c r="H201" t="str">
        <f>IFERROR(VLOOKUP(A201,'Physicochemical properties_othe'!$D$4:$N$281,3,FALSE),"")</f>
        <v/>
      </c>
      <c r="I201" t="str">
        <f>IFERROR(VLOOKUP(A201,'Physicochemical properties_othe'!$D$4:$N$281,2,FALSE),"")</f>
        <v/>
      </c>
      <c r="J201" t="str">
        <f>IFERROR(VLOOKUP(A201,'Physicochemical properties_othe'!$D$4:$N$281,4,FALSE),"")</f>
        <v/>
      </c>
      <c r="K201" t="str">
        <f>IFERROR(IF(VLOOKUP(A201,'Physicochemical properties_othe'!$D$4:$N$281,5,FALSE)=0,"",VLOOKUP(A201,'Physicochemical properties_othe'!$D$4:$N$281,5,FALSE)),"")</f>
        <v/>
      </c>
      <c r="L201" t="str">
        <f>IF(IFERROR(VLOOKUP(A201,'Physicochemical properties_othe'!$D$4:$N$281,6,FALSE),"")=0,"",IFERROR(VLOOKUP(A201,'Physicochemical properties_othe'!$D$4:$N$281,6,FALSE),""))</f>
        <v/>
      </c>
      <c r="M201" t="str">
        <f>IF(IFERROR(VLOOKUP(A201,'Physicochemical properties_othe'!$D$4:$N$281,10,FALSE),"")=0,"",IFERROR(VLOOKUP(A201,'Physicochemical properties_othe'!$D$4:$N$281,10,FALSE),""))</f>
        <v/>
      </c>
      <c r="P201" t="str">
        <f>IFERROR(IF(VLOOKUP(A201,'Physicochemical properties_othe'!$D$4:$N$281,11,FALSE)=0,"",VLOOKUP(A201,'Physicochemical properties_othe'!$D$4:$N$281,11,FALSE)),"")</f>
        <v/>
      </c>
      <c r="T201" t="str">
        <f>IFERROR(IF(VLOOKUP(A201,'Rate constant_O3_UV254_others'!$B$2:$M$282,7,FALSE)=0,"",VLOOKUP(A201,'Rate constant_O3_UV254_others'!$B$2:$M$282,7,FALSE)),"")</f>
        <v/>
      </c>
      <c r="V201" t="str">
        <f>IFERROR(IF(VLOOKUP(A201,'Rate constant_O3_UV254_others'!$B$2:$M$282,9,FALSE)=0,"",VLOOKUP(A201,'Rate constant_O3_UV254_others'!$B$2:$M$282,9,FALSE)),"")</f>
        <v/>
      </c>
      <c r="W201" t="str">
        <f>IFERROR(IF(VLOOKUP(A201,'Rate constant_O3_UV254_others'!$B$2:$M$282,10,FALSE)=0,"",VLOOKUP(A201,'Rate constant_O3_UV254_others'!$B$2:$M$282,10,FALSE)),"")</f>
        <v/>
      </c>
      <c r="X201" t="str">
        <f>IFERROR(IF(VLOOKUP(A201,'Rate constant_O3_UV254_others'!$B$2:$M$282,11,FALSE)=0,"",VLOOKUP(A201,'Rate constant_O3_UV254_others'!$B$2:$M$282,11,FALSE)),"")</f>
        <v/>
      </c>
      <c r="Y201" t="str">
        <f>IFERROR(IF(VLOOKUP(A201,'Rate constant_O3_UV254_others'!$B$2:$M$282,12,FALSE)=0,"",VLOOKUP(A201,'Rate constant_O3_UV254_others'!$B$2:$M$282,12,FALSE)),"")</f>
        <v/>
      </c>
      <c r="Z201" t="str">
        <f>IFERROR(IF(VLOOKUP(A201,'Rate constant_·OH_otherlit'!$B$2:$K$271,2,FALSE)=0,"",VLOOKUP(A201,'Rate constant_·OH_otherlit'!$B$2:$K$271,2,FALSE)),"")</f>
        <v/>
      </c>
      <c r="AA201" t="str">
        <f>IFERROR(IF(VLOOKUP(A201,'Rate constant_·OH_otherlit'!$B$2:$K$271,3,FALSE)=0,"",VLOOKUP(A201,'Rate constant_·OH_otherlit'!$B$2:$K$271,3,FALSE)),"")</f>
        <v/>
      </c>
      <c r="AB201" t="str">
        <f>IFERROR(IF(VLOOKUP(A201,'Rate constant_·OH_otherlit'!$B$2:$K$271,10,FALSE)=0,"",VLOOKUP(A201,'Rate constant_·OH_otherlit'!$B$2:$K$271,10,FALSE)),"")</f>
        <v/>
      </c>
      <c r="AC201" t="str">
        <f>IFERROR(IF(VLOOKUP(A201,'Rate constant_O3_UV254_others'!$B$2:$AA$282,23,FALSE)=0,"",VLOOKUP(A201,'Rate constant_O3_UV254_others'!$B$2:$AA$282,23,FALSE)),"")</f>
        <v/>
      </c>
      <c r="AE201" t="str">
        <f>IFERROR(IF(VLOOKUP(A201,'Rate constant_O3_UV254_others'!$B$2:$AA$282,25,FALSE)=0,"",VLOOKUP(A201,'Rate constant_O3_UV254_others'!$B$2:$AA$282,25,FALSE)),"")</f>
        <v/>
      </c>
      <c r="AG201" t="str">
        <f>IFERROR(IF(VLOOKUP(A201,'Rate constant_O3_UV254_others'!$B$2:$AA$282,26,FALSE)=0,"",VLOOKUP(A201,'Rate constant_O3_UV254_others'!$B$2:$AA$282,26,FALSE)),"")</f>
        <v/>
      </c>
    </row>
    <row r="202" spans="1:33">
      <c r="A202" t="s">
        <v>506</v>
      </c>
      <c r="B202" t="s">
        <v>506</v>
      </c>
      <c r="C202">
        <v>201</v>
      </c>
      <c r="F202" t="s">
        <v>149</v>
      </c>
      <c r="G202" t="s">
        <v>507</v>
      </c>
      <c r="H202" t="str">
        <f>IFERROR(VLOOKUP(A202,'Physicochemical properties_othe'!$D$4:$N$281,3,FALSE),"")</f>
        <v>C11H9I3N2O4</v>
      </c>
      <c r="I202" t="str">
        <f>IFERROR(VLOOKUP(A202,'Physicochemical properties_othe'!$D$4:$N$281,2,FALSE),"")</f>
        <v>117-96-4</v>
      </c>
      <c r="J202">
        <f>IFERROR(VLOOKUP(A202,'Physicochemical properties_othe'!$D$4:$N$281,4,FALSE),"")</f>
        <v>613.91</v>
      </c>
      <c r="K202">
        <f>IFERROR(IF(VLOOKUP(A202,'Physicochemical properties_othe'!$D$4:$N$281,5,FALSE)=0,"",VLOOKUP(A202,'Physicochemical properties_othe'!$D$4:$N$281,5,FALSE)),"")</f>
        <v>1.37</v>
      </c>
      <c r="L202">
        <f>IF(IFERROR(VLOOKUP(A202,'Physicochemical properties_othe'!$D$4:$N$281,6,FALSE),"")=0,"",IFERROR(VLOOKUP(A202,'Physicochemical properties_othe'!$D$4:$N$281,6,FALSE),""))</f>
        <v>500</v>
      </c>
      <c r="M202" t="str">
        <f>IF(IFERROR(VLOOKUP(A202,'Physicochemical properties_othe'!$D$4:$N$281,10,FALSE),"")=0,"",IFERROR(VLOOKUP(A202,'Physicochemical properties_othe'!$D$4:$N$281,10,FALSE),""))</f>
        <v>1.13 and 7.95</v>
      </c>
      <c r="P202" t="str">
        <f>IFERROR(IF(VLOOKUP(A202,'Physicochemical properties_othe'!$D$4:$N$281,11,FALSE)=0,"",VLOOKUP(A202,'Physicochemical properties_othe'!$D$4:$N$281,11,FALSE)),"")</f>
        <v>https://pubchem.ncbi.nlm.nih.gov/compound/2140</v>
      </c>
      <c r="T202" t="str">
        <f>IFERROR(IF(VLOOKUP(A202,'Rate constant_O3_UV254_others'!$B$2:$M$282,7,FALSE)=0,"",VLOOKUP(A202,'Rate constant_O3_UV254_others'!$B$2:$M$282,7,FALSE)),"")</f>
        <v/>
      </c>
      <c r="V202" t="str">
        <f>IFERROR(IF(VLOOKUP(A202,'Rate constant_O3_UV254_others'!$B$2:$M$282,9,FALSE)=0,"",VLOOKUP(A202,'Rate constant_O3_UV254_others'!$B$2:$M$282,9,FALSE)),"")</f>
        <v/>
      </c>
      <c r="W202" t="str">
        <f>IFERROR(IF(VLOOKUP(A202,'Rate constant_O3_UV254_others'!$B$2:$M$282,10,FALSE)=0,"",VLOOKUP(A202,'Rate constant_O3_UV254_others'!$B$2:$M$282,10,FALSE)),"")</f>
        <v/>
      </c>
      <c r="X202" t="str">
        <f>IFERROR(IF(VLOOKUP(A202,'Rate constant_O3_UV254_others'!$B$2:$M$282,11,FALSE)=0,"",VLOOKUP(A202,'Rate constant_O3_UV254_others'!$B$2:$M$282,11,FALSE)),"")</f>
        <v/>
      </c>
      <c r="Y202" t="str">
        <f>IFERROR(IF(VLOOKUP(A202,'Rate constant_O3_UV254_others'!$B$2:$M$282,12,FALSE)=0,"",VLOOKUP(A202,'Rate constant_O3_UV254_others'!$B$2:$M$282,12,FALSE)),"")</f>
        <v/>
      </c>
      <c r="Z202">
        <f>IFERROR(IF(VLOOKUP(A202,'Rate constant_·OH_otherlit'!$B$2:$K$271,2,FALSE)=0,"",VLOOKUP(A202,'Rate constant_·OH_otherlit'!$B$2:$K$271,2,FALSE)),"")</f>
        <v>630000000</v>
      </c>
      <c r="AA202" t="str">
        <f>IFERROR(IF(VLOOKUP(A202,'Rate constant_·OH_otherlit'!$B$2:$K$271,3,FALSE)=0,"",VLOOKUP(A202,'Rate constant_·OH_otherlit'!$B$2:$K$271,3,FALSE)),"")</f>
        <v/>
      </c>
      <c r="AB202" t="str">
        <f>IFERROR(IF(VLOOKUP(A202,'Rate constant_·OH_otherlit'!$B$2:$K$271,10,FALSE)=0,"",VLOOKUP(A202,'Rate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202" t="str">
        <f>IFERROR(IF(VLOOKUP(A202,'Rate constant_O3_UV254_others'!$B$2:$AA$282,23,FALSE)=0,"",VLOOKUP(A202,'Rate constant_O3_UV254_others'!$B$2:$AA$282,23,FALSE)),"")</f>
        <v/>
      </c>
      <c r="AE202" t="str">
        <f>IFERROR(IF(VLOOKUP(A202,'Rate constant_O3_UV254_others'!$B$2:$AA$282,25,FALSE)=0,"",VLOOKUP(A202,'Rate constant_O3_UV254_others'!$B$2:$AA$282,25,FALSE)),"")</f>
        <v/>
      </c>
      <c r="AG202" t="str">
        <f>IFERROR(IF(VLOOKUP(A202,'Rate constant_O3_UV254_others'!$B$2:$AA$282,26,FALSE)=0,"",VLOOKUP(A202,'Rate constant_O3_UV254_others'!$B$2:$AA$282,26,FALSE)),"")</f>
        <v/>
      </c>
    </row>
    <row r="203" spans="1:33">
      <c r="A203" t="s">
        <v>508</v>
      </c>
      <c r="B203" t="s">
        <v>508</v>
      </c>
      <c r="C203">
        <v>202</v>
      </c>
      <c r="F203" t="s">
        <v>149</v>
      </c>
      <c r="G203" t="s">
        <v>509</v>
      </c>
      <c r="H203" t="str">
        <f>IFERROR(VLOOKUP(A203,'Physicochemical properties_othe'!$D$4:$N$281,3,FALSE),"")</f>
        <v>C8H18Sn</v>
      </c>
      <c r="I203" t="str">
        <f>IFERROR(VLOOKUP(A203,'Physicochemical properties_othe'!$D$4:$N$281,2,FALSE),"")</f>
        <v>1002-53-5</v>
      </c>
      <c r="J203">
        <f>IFERROR(VLOOKUP(A203,'Physicochemical properties_othe'!$D$4:$N$281,4,FALSE),"")</f>
        <v>232.94</v>
      </c>
      <c r="K203" t="str">
        <f>IFERROR(IF(VLOOKUP(A203,'Physicochemical properties_othe'!$D$4:$N$281,5,FALSE)=0,"",VLOOKUP(A203,'Physicochemical properties_othe'!$D$4:$N$281,5,FALSE)),"")</f>
        <v/>
      </c>
      <c r="L203" t="str">
        <f>IF(IFERROR(VLOOKUP(A203,'Physicochemical properties_othe'!$D$4:$N$281,6,FALSE),"")=0,"",IFERROR(VLOOKUP(A203,'Physicochemical properties_othe'!$D$4:$N$281,6,FALSE),""))</f>
        <v/>
      </c>
      <c r="M203" t="str">
        <f>IF(IFERROR(VLOOKUP(A203,'Physicochemical properties_othe'!$D$4:$N$281,10,FALSE),"")=0,"",IFERROR(VLOOKUP(A203,'Physicochemical properties_othe'!$D$4:$N$281,10,FALSE),""))</f>
        <v/>
      </c>
      <c r="P203" t="str">
        <f>IFERROR(IF(VLOOKUP(A203,'Physicochemical properties_othe'!$D$4:$N$281,11,FALSE)=0,"",VLOOKUP(A203,'Physicochemical properties_othe'!$D$4:$N$281,11,FALSE)),"")</f>
        <v>https://pubchem.ncbi.nlm.nih.gov/compound/6484</v>
      </c>
      <c r="T203" t="str">
        <f>IFERROR(IF(VLOOKUP(A203,'Rate constant_O3_UV254_others'!$B$2:$M$282,7,FALSE)=0,"",VLOOKUP(A203,'Rate constant_O3_UV254_others'!$B$2:$M$282,7,FALSE)),"")</f>
        <v>0.5-0.7</v>
      </c>
      <c r="V203" t="str">
        <f>IFERROR(IF(VLOOKUP(A203,'Rate constant_O3_UV254_others'!$B$2:$M$282,9,FALSE)=0,"",VLOOKUP(A203,'Rate constant_O3_UV254_others'!$B$2:$M$282,9,FALSE)),"")</f>
        <v/>
      </c>
      <c r="W203" t="str">
        <f>IFERROR(IF(VLOOKUP(A203,'Rate constant_O3_UV254_others'!$B$2:$M$282,10,FALSE)=0,"",VLOOKUP(A203,'Rate constant_O3_UV254_others'!$B$2:$M$282,10,FALSE)),"")</f>
        <v/>
      </c>
      <c r="X203" t="str">
        <f>IFERROR(IF(VLOOKUP(A203,'Rate constant_O3_UV254_others'!$B$2:$M$282,11,FALSE)=0,"",VLOOKUP(A203,'Rate constant_O3_UV254_others'!$B$2:$M$282,11,FALSE)),"")</f>
        <v/>
      </c>
      <c r="Y203" t="str">
        <f>IFERROR(IF(VLOOKUP(A203,'Rate constant_O3_UV254_others'!$B$2:$M$282,12,FALSE)=0,"",VLOOKUP(A203,'Rate constant_O3_UV254_others'!$B$2:$M$282,12,FALSE)),"")</f>
        <v/>
      </c>
      <c r="Z203" t="str">
        <f>IFERROR(IF(VLOOKUP(A203,'Rate constant_·OH_otherlit'!$B$2:$K$271,2,FALSE)=0,"",VLOOKUP(A203,'Rate constant_·OH_otherlit'!$B$2:$K$271,2,FALSE)),"")</f>
        <v/>
      </c>
      <c r="AA203" t="str">
        <f>IFERROR(IF(VLOOKUP(A203,'Rate constant_·OH_otherlit'!$B$2:$K$271,3,FALSE)=0,"",VLOOKUP(A203,'Rate constant_·OH_otherlit'!$B$2:$K$271,3,FALSE)),"")</f>
        <v/>
      </c>
      <c r="AB203" t="str">
        <f>IFERROR(IF(VLOOKUP(A203,'Rate constant_·OH_otherlit'!$B$2:$K$271,10,FALSE)=0,"",VLOOKUP(A203,'Rate constant_·OH_otherlit'!$B$2:$K$271,10,FALSE)),"")</f>
        <v/>
      </c>
      <c r="AC203" t="str">
        <f>IFERROR(IF(VLOOKUP(A203,'Rate constant_O3_UV254_others'!$B$2:$AA$282,23,FALSE)=0,"",VLOOKUP(A203,'Rate constant_O3_UV254_others'!$B$2:$AA$282,23,FALSE)),"")</f>
        <v/>
      </c>
      <c r="AE203" t="str">
        <f>IFERROR(IF(VLOOKUP(A203,'Rate constant_O3_UV254_others'!$B$2:$AA$282,25,FALSE)=0,"",VLOOKUP(A203,'Rate constant_O3_UV254_others'!$B$2:$AA$282,25,FALSE)),"")</f>
        <v/>
      </c>
      <c r="AG203" t="str">
        <f>IFERROR(IF(VLOOKUP(A203,'Rate constant_O3_UV254_others'!$B$2:$AA$282,26,FALSE)=0,"",VLOOKUP(A203,'Rate constant_O3_UV254_others'!$B$2:$AA$282,26,FALSE)),"")</f>
        <v/>
      </c>
    </row>
    <row r="204" spans="1:33">
      <c r="A204" t="s">
        <v>510</v>
      </c>
      <c r="B204" t="s">
        <v>510</v>
      </c>
      <c r="C204">
        <v>203</v>
      </c>
      <c r="F204" t="s">
        <v>149</v>
      </c>
      <c r="G204" t="s">
        <v>511</v>
      </c>
      <c r="H204" t="str">
        <f>IFERROR(VLOOKUP(A204,'Physicochemical properties_othe'!$D$4:$N$281,3,FALSE),"")</f>
        <v>C14H23N3O10</v>
      </c>
      <c r="I204" t="str">
        <f>IFERROR(VLOOKUP(A204,'Physicochemical properties_othe'!$D$4:$N$281,2,FALSE),"")</f>
        <v>67-43-6</v>
      </c>
      <c r="J204">
        <f>IFERROR(VLOOKUP(A204,'Physicochemical properties_othe'!$D$4:$N$281,4,FALSE),"")</f>
        <v>393.35</v>
      </c>
      <c r="K204" t="str">
        <f>IFERROR(IF(VLOOKUP(A204,'Physicochemical properties_othe'!$D$4:$N$281,5,FALSE)=0,"",VLOOKUP(A204,'Physicochemical properties_othe'!$D$4:$N$281,5,FALSE)),"")</f>
        <v/>
      </c>
      <c r="L204" t="str">
        <f>IF(IFERROR(VLOOKUP(A204,'Physicochemical properties_othe'!$D$4:$N$281,6,FALSE),"")=0,"",IFERROR(VLOOKUP(A204,'Physicochemical properties_othe'!$D$4:$N$281,6,FALSE),""))</f>
        <v/>
      </c>
      <c r="M204" t="str">
        <f>IF(IFERROR(VLOOKUP(A204,'Physicochemical properties_othe'!$D$4:$N$281,10,FALSE),"")=0,"",IFERROR(VLOOKUP(A204,'Physicochemical properties_othe'!$D$4:$N$281,10,FALSE),""))</f>
        <v/>
      </c>
      <c r="P204" t="str">
        <f>IFERROR(IF(VLOOKUP(A204,'Physicochemical properties_othe'!$D$4:$N$281,11,FALSE)=0,"",VLOOKUP(A204,'Physicochemical properties_othe'!$D$4:$N$281,11,FALSE)),"")</f>
        <v>https://pubchem.ncbi.nlm.nih.gov/compound/3053</v>
      </c>
      <c r="T204" t="str">
        <f>IFERROR(IF(VLOOKUP(A204,'Rate constant_O3_UV254_others'!$B$2:$M$282,7,FALSE)=0,"",VLOOKUP(A204,'Rate constant_O3_UV254_others'!$B$2:$M$282,7,FALSE)),"")</f>
        <v/>
      </c>
      <c r="V204" t="str">
        <f>IFERROR(IF(VLOOKUP(A204,'Rate constant_O3_UV254_others'!$B$2:$M$282,9,FALSE)=0,"",VLOOKUP(A204,'Rate constant_O3_UV254_others'!$B$2:$M$282,9,FALSE)),"")</f>
        <v/>
      </c>
      <c r="W204" t="str">
        <f>IFERROR(IF(VLOOKUP(A204,'Rate constant_O3_UV254_others'!$B$2:$M$282,10,FALSE)=0,"",VLOOKUP(A204,'Rate constant_O3_UV254_others'!$B$2:$M$282,10,FALSE)),"")</f>
        <v/>
      </c>
      <c r="X204" t="str">
        <f>IFERROR(IF(VLOOKUP(A204,'Rate constant_O3_UV254_others'!$B$2:$M$282,11,FALSE)=0,"",VLOOKUP(A204,'Rate constant_O3_UV254_others'!$B$2:$M$282,11,FALSE)),"")</f>
        <v/>
      </c>
      <c r="Y204" t="str">
        <f>IFERROR(IF(VLOOKUP(A204,'Rate constant_O3_UV254_others'!$B$2:$M$282,12,FALSE)=0,"",VLOOKUP(A204,'Rate constant_O3_UV254_others'!$B$2:$M$282,12,FALSE)),"")</f>
        <v/>
      </c>
      <c r="Z204" t="str">
        <f>IFERROR(IF(VLOOKUP(A204,'Rate constant_·OH_otherlit'!$B$2:$K$271,2,FALSE)=0,"",VLOOKUP(A204,'Rate constant_·OH_otherlit'!$B$2:$K$271,2,FALSE)),"")</f>
        <v/>
      </c>
      <c r="AA204" t="str">
        <f>IFERROR(IF(VLOOKUP(A204,'Rate constant_·OH_otherlit'!$B$2:$K$271,3,FALSE)=0,"",VLOOKUP(A204,'Rate constant_·OH_otherlit'!$B$2:$K$271,3,FALSE)),"")</f>
        <v/>
      </c>
      <c r="AB204" t="str">
        <f>IFERROR(IF(VLOOKUP(A204,'Rate constant_·OH_otherlit'!$B$2:$K$271,10,FALSE)=0,"",VLOOKUP(A204,'Rate constant_·OH_otherlit'!$B$2:$K$271,10,FALSE)),"")</f>
        <v/>
      </c>
      <c r="AC204" t="str">
        <f>IFERROR(IF(VLOOKUP(A204,'Rate constant_O3_UV254_others'!$B$2:$AA$282,23,FALSE)=0,"",VLOOKUP(A204,'Rate constant_O3_UV254_others'!$B$2:$AA$282,23,FALSE)),"")</f>
        <v/>
      </c>
      <c r="AE204" t="str">
        <f>IFERROR(IF(VLOOKUP(A204,'Rate constant_O3_UV254_others'!$B$2:$AA$282,25,FALSE)=0,"",VLOOKUP(A204,'Rate constant_O3_UV254_others'!$B$2:$AA$282,25,FALSE)),"")</f>
        <v/>
      </c>
      <c r="AG204" t="str">
        <f>IFERROR(IF(VLOOKUP(A204,'Rate constant_O3_UV254_others'!$B$2:$AA$282,26,FALSE)=0,"",VLOOKUP(A204,'Rate constant_O3_UV254_others'!$B$2:$AA$282,26,FALSE)),"")</f>
        <v/>
      </c>
    </row>
    <row r="205" spans="1:33">
      <c r="A205" t="s">
        <v>512</v>
      </c>
      <c r="B205" t="s">
        <v>512</v>
      </c>
      <c r="C205">
        <v>204</v>
      </c>
      <c r="F205" t="s">
        <v>149</v>
      </c>
      <c r="G205" t="s">
        <v>513</v>
      </c>
      <c r="H205" t="str">
        <f>IFERROR(VLOOKUP(A205,'Physicochemical properties_othe'!$D$4:$N$281,3,FALSE),"")</f>
        <v/>
      </c>
      <c r="I205" t="str">
        <f>IFERROR(VLOOKUP(A205,'Physicochemical properties_othe'!$D$4:$N$281,2,FALSE),"")</f>
        <v/>
      </c>
      <c r="J205" t="str">
        <f>IFERROR(VLOOKUP(A205,'Physicochemical properties_othe'!$D$4:$N$281,4,FALSE),"")</f>
        <v/>
      </c>
      <c r="K205" t="str">
        <f>IFERROR(IF(VLOOKUP(A205,'Physicochemical properties_othe'!$D$4:$N$281,5,FALSE)=0,"",VLOOKUP(A205,'Physicochemical properties_othe'!$D$4:$N$281,5,FALSE)),"")</f>
        <v/>
      </c>
      <c r="L205" t="str">
        <f>IF(IFERROR(VLOOKUP(A205,'Physicochemical properties_othe'!$D$4:$N$281,6,FALSE),"")=0,"",IFERROR(VLOOKUP(A205,'Physicochemical properties_othe'!$D$4:$N$281,6,FALSE),""))</f>
        <v/>
      </c>
      <c r="M205" t="str">
        <f>IF(IFERROR(VLOOKUP(A205,'Physicochemical properties_othe'!$D$4:$N$281,10,FALSE),"")=0,"",IFERROR(VLOOKUP(A205,'Physicochemical properties_othe'!$D$4:$N$281,10,FALSE),""))</f>
        <v/>
      </c>
      <c r="P205" t="str">
        <f>IFERROR(IF(VLOOKUP(A205,'Physicochemical properties_othe'!$D$4:$N$281,11,FALSE)=0,"",VLOOKUP(A205,'Physicochemical properties_othe'!$D$4:$N$281,11,FALSE)),"")</f>
        <v/>
      </c>
      <c r="T205" t="str">
        <f>IFERROR(IF(VLOOKUP(A205,'Rate constant_O3_UV254_others'!$B$2:$M$282,7,FALSE)=0,"",VLOOKUP(A205,'Rate constant_O3_UV254_others'!$B$2:$M$282,7,FALSE)),"")</f>
        <v/>
      </c>
      <c r="V205" t="str">
        <f>IFERROR(IF(VLOOKUP(A205,'Rate constant_O3_UV254_others'!$B$2:$M$282,9,FALSE)=0,"",VLOOKUP(A205,'Rate constant_O3_UV254_others'!$B$2:$M$282,9,FALSE)),"")</f>
        <v/>
      </c>
      <c r="W205" t="str">
        <f>IFERROR(IF(VLOOKUP(A205,'Rate constant_O3_UV254_others'!$B$2:$M$282,10,FALSE)=0,"",VLOOKUP(A205,'Rate constant_O3_UV254_others'!$B$2:$M$282,10,FALSE)),"")</f>
        <v/>
      </c>
      <c r="X205" t="str">
        <f>IFERROR(IF(VLOOKUP(A205,'Rate constant_O3_UV254_others'!$B$2:$M$282,11,FALSE)=0,"",VLOOKUP(A205,'Rate constant_O3_UV254_others'!$B$2:$M$282,11,FALSE)),"")</f>
        <v/>
      </c>
      <c r="Y205" t="str">
        <f>IFERROR(IF(VLOOKUP(A205,'Rate constant_O3_UV254_others'!$B$2:$M$282,12,FALSE)=0,"",VLOOKUP(A205,'Rate constant_O3_UV254_others'!$B$2:$M$282,12,FALSE)),"")</f>
        <v/>
      </c>
      <c r="Z205" t="str">
        <f>IFERROR(IF(VLOOKUP(A205,'Rate constant_·OH_otherlit'!$B$2:$K$271,2,FALSE)=0,"",VLOOKUP(A205,'Rate constant_·OH_otherlit'!$B$2:$K$271,2,FALSE)),"")</f>
        <v/>
      </c>
      <c r="AA205" t="str">
        <f>IFERROR(IF(VLOOKUP(A205,'Rate constant_·OH_otherlit'!$B$2:$K$271,3,FALSE)=0,"",VLOOKUP(A205,'Rate constant_·OH_otherlit'!$B$2:$K$271,3,FALSE)),"")</f>
        <v/>
      </c>
      <c r="AB205" t="str">
        <f>IFERROR(IF(VLOOKUP(A205,'Rate constant_·OH_otherlit'!$B$2:$K$271,10,FALSE)=0,"",VLOOKUP(A205,'Rate constant_·OH_otherlit'!$B$2:$K$271,10,FALSE)),"")</f>
        <v/>
      </c>
      <c r="AC205" t="str">
        <f>IFERROR(IF(VLOOKUP(A205,'Rate constant_O3_UV254_others'!$B$2:$AA$282,23,FALSE)=0,"",VLOOKUP(A205,'Rate constant_O3_UV254_others'!$B$2:$AA$282,23,FALSE)),"")</f>
        <v/>
      </c>
      <c r="AE205" t="str">
        <f>IFERROR(IF(VLOOKUP(A205,'Rate constant_O3_UV254_others'!$B$2:$AA$282,25,FALSE)=0,"",VLOOKUP(A205,'Rate constant_O3_UV254_others'!$B$2:$AA$282,25,FALSE)),"")</f>
        <v/>
      </c>
      <c r="AG205" t="str">
        <f>IFERROR(IF(VLOOKUP(A205,'Rate constant_O3_UV254_others'!$B$2:$AA$282,26,FALSE)=0,"",VLOOKUP(A205,'Rate constant_O3_UV254_others'!$B$2:$AA$282,26,FALSE)),"")</f>
        <v/>
      </c>
    </row>
    <row r="206" spans="1:33">
      <c r="A206" t="s">
        <v>514</v>
      </c>
      <c r="B206" t="s">
        <v>514</v>
      </c>
      <c r="C206">
        <v>205</v>
      </c>
      <c r="F206" t="s">
        <v>149</v>
      </c>
      <c r="G206" t="s">
        <v>515</v>
      </c>
      <c r="H206" t="str">
        <f>IFERROR(VLOOKUP(A206,'Physicochemical properties_othe'!$D$4:$N$281,3,FALSE),"")</f>
        <v/>
      </c>
      <c r="I206" t="str">
        <f>IFERROR(VLOOKUP(A206,'Physicochemical properties_othe'!$D$4:$N$281,2,FALSE),"")</f>
        <v/>
      </c>
      <c r="J206" t="str">
        <f>IFERROR(VLOOKUP(A206,'Physicochemical properties_othe'!$D$4:$N$281,4,FALSE),"")</f>
        <v/>
      </c>
      <c r="K206" t="str">
        <f>IFERROR(IF(VLOOKUP(A206,'Physicochemical properties_othe'!$D$4:$N$281,5,FALSE)=0,"",VLOOKUP(A206,'Physicochemical properties_othe'!$D$4:$N$281,5,FALSE)),"")</f>
        <v/>
      </c>
      <c r="L206" t="str">
        <f>IF(IFERROR(VLOOKUP(A206,'Physicochemical properties_othe'!$D$4:$N$281,6,FALSE),"")=0,"",IFERROR(VLOOKUP(A206,'Physicochemical properties_othe'!$D$4:$N$281,6,FALSE),""))</f>
        <v/>
      </c>
      <c r="M206" t="str">
        <f>IF(IFERROR(VLOOKUP(A206,'Physicochemical properties_othe'!$D$4:$N$281,10,FALSE),"")=0,"",IFERROR(VLOOKUP(A206,'Physicochemical properties_othe'!$D$4:$N$281,10,FALSE),""))</f>
        <v/>
      </c>
      <c r="P206" t="str">
        <f>IFERROR(IF(VLOOKUP(A206,'Physicochemical properties_othe'!$D$4:$N$281,11,FALSE)=0,"",VLOOKUP(A206,'Physicochemical properties_othe'!$D$4:$N$281,11,FALSE)),"")</f>
        <v/>
      </c>
      <c r="T206" t="str">
        <f>IFERROR(IF(VLOOKUP(A206,'Rate constant_O3_UV254_others'!$B$2:$M$282,7,FALSE)=0,"",VLOOKUP(A206,'Rate constant_O3_UV254_others'!$B$2:$M$282,7,FALSE)),"")</f>
        <v/>
      </c>
      <c r="V206" t="str">
        <f>IFERROR(IF(VLOOKUP(A206,'Rate constant_O3_UV254_others'!$B$2:$M$282,9,FALSE)=0,"",VLOOKUP(A206,'Rate constant_O3_UV254_others'!$B$2:$M$282,9,FALSE)),"")</f>
        <v/>
      </c>
      <c r="W206" t="str">
        <f>IFERROR(IF(VLOOKUP(A206,'Rate constant_O3_UV254_others'!$B$2:$M$282,10,FALSE)=0,"",VLOOKUP(A206,'Rate constant_O3_UV254_others'!$B$2:$M$282,10,FALSE)),"")</f>
        <v/>
      </c>
      <c r="X206" t="str">
        <f>IFERROR(IF(VLOOKUP(A206,'Rate constant_O3_UV254_others'!$B$2:$M$282,11,FALSE)=0,"",VLOOKUP(A206,'Rate constant_O3_UV254_others'!$B$2:$M$282,11,FALSE)),"")</f>
        <v/>
      </c>
      <c r="Y206" t="str">
        <f>IFERROR(IF(VLOOKUP(A206,'Rate constant_O3_UV254_others'!$B$2:$M$282,12,FALSE)=0,"",VLOOKUP(A206,'Rate constant_O3_UV254_others'!$B$2:$M$282,12,FALSE)),"")</f>
        <v/>
      </c>
      <c r="Z206" t="str">
        <f>IFERROR(IF(VLOOKUP(A206,'Rate constant_·OH_otherlit'!$B$2:$K$271,2,FALSE)=0,"",VLOOKUP(A206,'Rate constant_·OH_otherlit'!$B$2:$K$271,2,FALSE)),"")</f>
        <v/>
      </c>
      <c r="AA206" t="str">
        <f>IFERROR(IF(VLOOKUP(A206,'Rate constant_·OH_otherlit'!$B$2:$K$271,3,FALSE)=0,"",VLOOKUP(A206,'Rate constant_·OH_otherlit'!$B$2:$K$271,3,FALSE)),"")</f>
        <v/>
      </c>
      <c r="AB206" t="str">
        <f>IFERROR(IF(VLOOKUP(A206,'Rate constant_·OH_otherlit'!$B$2:$K$271,10,FALSE)=0,"",VLOOKUP(A206,'Rate constant_·OH_otherlit'!$B$2:$K$271,10,FALSE)),"")</f>
        <v/>
      </c>
      <c r="AC206" t="str">
        <f>IFERROR(IF(VLOOKUP(A206,'Rate constant_O3_UV254_others'!$B$2:$AA$282,23,FALSE)=0,"",VLOOKUP(A206,'Rate constant_O3_UV254_others'!$B$2:$AA$282,23,FALSE)),"")</f>
        <v/>
      </c>
      <c r="AE206" t="str">
        <f>IFERROR(IF(VLOOKUP(A206,'Rate constant_O3_UV254_others'!$B$2:$AA$282,25,FALSE)=0,"",VLOOKUP(A206,'Rate constant_O3_UV254_others'!$B$2:$AA$282,25,FALSE)),"")</f>
        <v/>
      </c>
      <c r="AG206" t="str">
        <f>IFERROR(IF(VLOOKUP(A206,'Rate constant_O3_UV254_others'!$B$2:$AA$282,26,FALSE)=0,"",VLOOKUP(A206,'Rate constant_O3_UV254_others'!$B$2:$AA$282,26,FALSE)),"")</f>
        <v/>
      </c>
    </row>
    <row r="207" spans="1:33">
      <c r="A207" t="s">
        <v>516</v>
      </c>
      <c r="B207" t="s">
        <v>516</v>
      </c>
      <c r="C207">
        <v>206</v>
      </c>
      <c r="F207" t="s">
        <v>149</v>
      </c>
      <c r="G207" t="s">
        <v>517</v>
      </c>
      <c r="H207" t="str">
        <f>IFERROR(VLOOKUP(A207,'Physicochemical properties_othe'!$D$4:$N$281,3,FALSE),"")</f>
        <v xml:space="preserve">C6H6Cl6 </v>
      </c>
      <c r="I207" t="str">
        <f>IFERROR(VLOOKUP(A207,'Physicochemical properties_othe'!$D$4:$N$281,2,FALSE),"")</f>
        <v>58-89-9</v>
      </c>
      <c r="J207">
        <f>IFERROR(VLOOKUP(A207,'Physicochemical properties_othe'!$D$4:$N$281,4,FALSE),"")</f>
        <v>290.8</v>
      </c>
      <c r="K207">
        <f>IFERROR(IF(VLOOKUP(A207,'Physicochemical properties_othe'!$D$4:$N$281,5,FALSE)=0,"",VLOOKUP(A207,'Physicochemical properties_othe'!$D$4:$N$281,5,FALSE)),"")</f>
        <v>3.72</v>
      </c>
      <c r="L207" t="str">
        <f>IF(IFERROR(VLOOKUP(A207,'Physicochemical properties_othe'!$D$4:$N$281,6,FALSE),"")=0,"",IFERROR(VLOOKUP(A207,'Physicochemical properties_othe'!$D$4:$N$281,6,FALSE),""))</f>
        <v>0.73 mg/L</v>
      </c>
      <c r="M207" t="str">
        <f>IF(IFERROR(VLOOKUP(A207,'Physicochemical properties_othe'!$D$4:$N$281,10,FALSE),"")=0,"",IFERROR(VLOOKUP(A207,'Physicochemical properties_othe'!$D$4:$N$281,10,FALSE),""))</f>
        <v/>
      </c>
      <c r="P207" t="str">
        <f>IFERROR(IF(VLOOKUP(A207,'Physicochemical properties_othe'!$D$4:$N$281,11,FALSE)=0,"",VLOOKUP(A207,'Physicochemical properties_othe'!$D$4:$N$281,11,FALSE)),"")</f>
        <v>https://pubchem.ncbi.nlm.nih.gov/compound/727</v>
      </c>
      <c r="T207" t="str">
        <f>IFERROR(IF(VLOOKUP(A207,'Rate constant_O3_UV254_others'!$B$2:$M$282,7,FALSE)=0,"",VLOOKUP(A207,'Rate constant_O3_UV254_others'!$B$2:$M$282,7,FALSE)),"")</f>
        <v/>
      </c>
      <c r="V207" t="str">
        <f>IFERROR(IF(VLOOKUP(A207,'Rate constant_O3_UV254_others'!$B$2:$M$282,9,FALSE)=0,"",VLOOKUP(A207,'Rate constant_O3_UV254_others'!$B$2:$M$282,9,FALSE)),"")</f>
        <v/>
      </c>
      <c r="W207" t="str">
        <f>IFERROR(IF(VLOOKUP(A207,'Rate constant_O3_UV254_others'!$B$2:$M$282,10,FALSE)=0,"",VLOOKUP(A207,'Rate constant_O3_UV254_others'!$B$2:$M$282,10,FALSE)),"")</f>
        <v/>
      </c>
      <c r="X207" t="str">
        <f>IFERROR(IF(VLOOKUP(A207,'Rate constant_O3_UV254_others'!$B$2:$M$282,11,FALSE)=0,"",VLOOKUP(A207,'Rate constant_O3_UV254_others'!$B$2:$M$282,11,FALSE)),"")</f>
        <v/>
      </c>
      <c r="Y207" t="str">
        <f>IFERROR(IF(VLOOKUP(A207,'Rate constant_O3_UV254_others'!$B$2:$M$282,12,FALSE)=0,"",VLOOKUP(A207,'Rate constant_O3_UV254_others'!$B$2:$M$282,12,FALSE)),"")</f>
        <v/>
      </c>
      <c r="Z207" t="str">
        <f>IFERROR(IF(VLOOKUP(A207,'Rate constant_·OH_otherlit'!$B$2:$K$271,2,FALSE)=0,"",VLOOKUP(A207,'Rate constant_·OH_otherlit'!$B$2:$K$271,2,FALSE)),"")</f>
        <v/>
      </c>
      <c r="AA207" t="str">
        <f>IFERROR(IF(VLOOKUP(A207,'Rate constant_·OH_otherlit'!$B$2:$K$271,3,FALSE)=0,"",VLOOKUP(A207,'Rate constant_·OH_otherlit'!$B$2:$K$271,3,FALSE)),"")</f>
        <v/>
      </c>
      <c r="AB207" t="str">
        <f>IFERROR(IF(VLOOKUP(A207,'Rate constant_·OH_otherlit'!$B$2:$K$271,10,FALSE)=0,"",VLOOKUP(A207,'Rate constant_·OH_otherlit'!$B$2:$K$271,10,FALSE)),"")</f>
        <v/>
      </c>
      <c r="AC207" t="str">
        <f>IFERROR(IF(VLOOKUP(A207,'Rate constant_O3_UV254_others'!$B$2:$AA$282,23,FALSE)=0,"",VLOOKUP(A207,'Rate constant_O3_UV254_others'!$B$2:$AA$282,23,FALSE)),"")</f>
        <v/>
      </c>
      <c r="AE207" t="str">
        <f>IFERROR(IF(VLOOKUP(A207,'Rate constant_O3_UV254_others'!$B$2:$AA$282,25,FALSE)=0,"",VLOOKUP(A207,'Rate constant_O3_UV254_others'!$B$2:$AA$282,25,FALSE)),"")</f>
        <v/>
      </c>
      <c r="AG207" t="str">
        <f>IFERROR(IF(VLOOKUP(A207,'Rate constant_O3_UV254_others'!$B$2:$AA$282,26,FALSE)=0,"",VLOOKUP(A207,'Rate constant_O3_UV254_others'!$B$2:$AA$282,26,FALSE)),"")</f>
        <v/>
      </c>
    </row>
    <row r="208" spans="1:33">
      <c r="A208" t="s">
        <v>518</v>
      </c>
      <c r="B208" t="s">
        <v>518</v>
      </c>
      <c r="C208">
        <v>207</v>
      </c>
      <c r="F208" t="s">
        <v>149</v>
      </c>
      <c r="G208" t="s">
        <v>519</v>
      </c>
      <c r="H208" t="str">
        <f>IFERROR(VLOOKUP(A208,'Physicochemical properties_othe'!$D$4:$N$281,3,FALSE),"")</f>
        <v>C10H13ClN2O</v>
      </c>
      <c r="I208" t="str">
        <f>IFERROR(VLOOKUP(A208,'Physicochemical properties_othe'!$D$4:$N$281,2,FALSE),"")</f>
        <v>15545-48-9</v>
      </c>
      <c r="J208">
        <f>IFERROR(VLOOKUP(A208,'Physicochemical properties_othe'!$D$4:$N$281,4,FALSE),"")</f>
        <v>212.67</v>
      </c>
      <c r="K208">
        <f>IFERROR(IF(VLOOKUP(A208,'Physicochemical properties_othe'!$D$4:$N$281,5,FALSE)=0,"",VLOOKUP(A208,'Physicochemical properties_othe'!$D$4:$N$281,5,FALSE)),"")</f>
        <v>2.41</v>
      </c>
      <c r="L208" t="str">
        <f>IF(IFERROR(VLOOKUP(A208,'Physicochemical properties_othe'!$D$4:$N$281,6,FALSE),"")=0,"",IFERROR(VLOOKUP(A208,'Physicochemical properties_othe'!$D$4:$N$281,6,FALSE),""))</f>
        <v>0.0074</v>
      </c>
      <c r="M208" t="str">
        <f>IF(IFERROR(VLOOKUP(A208,'Physicochemical properties_othe'!$D$4:$N$281,10,FALSE),"")=0,"",IFERROR(VLOOKUP(A208,'Physicochemical properties_othe'!$D$4:$N$281,10,FALSE),""))</f>
        <v/>
      </c>
      <c r="P208" t="str">
        <f>IFERROR(IF(VLOOKUP(A208,'Physicochemical properties_othe'!$D$4:$N$281,11,FALSE)=0,"",VLOOKUP(A208,'Physicochemical properties_othe'!$D$4:$N$281,11,FALSE)),"")</f>
        <v>https://pubchem.ncbi.nlm.nih.gov/compound/27375</v>
      </c>
      <c r="T208">
        <f>IFERROR(IF(VLOOKUP(A208,'Rate constant_O3_UV254_others'!$B$2:$M$282,7,FALSE)=0,"",VLOOKUP(A208,'Rate constant_O3_UV254_others'!$B$2:$M$282,7,FALSE)),"")</f>
        <v>50.5</v>
      </c>
      <c r="V208" t="str">
        <f>IFERROR(IF(VLOOKUP(A208,'Rate constant_O3_UV254_others'!$B$2:$M$282,9,FALSE)=0,"",VLOOKUP(A208,'Rate constant_O3_UV254_others'!$B$2:$M$282,9,FALSE)),"")</f>
        <v/>
      </c>
      <c r="W208" t="str">
        <f>IFERROR(IF(VLOOKUP(A208,'Rate constant_O3_UV254_others'!$B$2:$M$282,10,FALSE)=0,"",VLOOKUP(A208,'Rate constant_O3_UV254_others'!$B$2:$M$282,10,FALSE)),"")</f>
        <v/>
      </c>
      <c r="X208" t="str">
        <f>IFERROR(IF(VLOOKUP(A208,'Rate constant_O3_UV254_others'!$B$2:$M$282,11,FALSE)=0,"",VLOOKUP(A208,'Rate constant_O3_UV254_others'!$B$2:$M$282,11,FALSE)),"")</f>
        <v/>
      </c>
      <c r="Y208" t="str">
        <f>IFERROR(IF(VLOOKUP(A208,'Rate constant_O3_UV254_others'!$B$2:$M$282,12,FALSE)=0,"",VLOOKUP(A208,'Rate constant_O3_UV254_others'!$B$2:$M$282,12,FALSE)),"")</f>
        <v/>
      </c>
      <c r="Z208" t="str">
        <f>IFERROR(IF(VLOOKUP(A208,'Rate constant_·OH_otherlit'!$B$2:$K$271,2,FALSE)=0,"",VLOOKUP(A208,'Rate constant_·OH_otherlit'!$B$2:$K$271,2,FALSE)),"")</f>
        <v/>
      </c>
      <c r="AA208" t="str">
        <f>IFERROR(IF(VLOOKUP(A208,'Rate constant_·OH_otherlit'!$B$2:$K$271,3,FALSE)=0,"",VLOOKUP(A208,'Rate constant_·OH_otherlit'!$B$2:$K$271,3,FALSE)),"")</f>
        <v/>
      </c>
      <c r="AB208" t="str">
        <f>IFERROR(IF(VLOOKUP(A208,'Rate constant_·OH_otherlit'!$B$2:$K$271,10,FALSE)=0,"",VLOOKUP(A208,'Rate constant_·OH_otherlit'!$B$2:$K$271,10,FALSE)),"")</f>
        <v/>
      </c>
      <c r="AC208" t="str">
        <f>IFERROR(IF(VLOOKUP(A208,'Rate constant_O3_UV254_others'!$B$2:$AA$282,23,FALSE)=0,"",VLOOKUP(A208,'Rate constant_O3_UV254_others'!$B$2:$AA$282,23,FALSE)),"")</f>
        <v/>
      </c>
      <c r="AE208" t="str">
        <f>IFERROR(IF(VLOOKUP(A208,'Rate constant_O3_UV254_others'!$B$2:$AA$282,25,FALSE)=0,"",VLOOKUP(A208,'Rate constant_O3_UV254_others'!$B$2:$AA$282,25,FALSE)),"")</f>
        <v/>
      </c>
      <c r="AG208" t="str">
        <f>IFERROR(IF(VLOOKUP(A208,'Rate constant_O3_UV254_others'!$B$2:$AA$282,26,FALSE)=0,"",VLOOKUP(A208,'Rate constant_O3_UV254_others'!$B$2:$AA$282,26,FALSE)),"")</f>
        <v/>
      </c>
    </row>
    <row r="209" spans="1:33">
      <c r="A209" t="s">
        <v>520</v>
      </c>
      <c r="B209" t="s">
        <v>520</v>
      </c>
      <c r="C209">
        <v>208</v>
      </c>
      <c r="F209" t="s">
        <v>149</v>
      </c>
      <c r="G209" t="s">
        <v>521</v>
      </c>
      <c r="H209" t="str">
        <f>IFERROR(VLOOKUP(A209,'Physicochemical properties_othe'!$D$4:$N$281,3,FALSE),"")</f>
        <v>C9H16ClN5</v>
      </c>
      <c r="I209" t="str">
        <f>IFERROR(VLOOKUP(A209,'Physicochemical properties_othe'!$D$4:$N$281,2,FALSE),"")</f>
        <v>5915-41-3</v>
      </c>
      <c r="J209">
        <f>IFERROR(VLOOKUP(A209,'Physicochemical properties_othe'!$D$4:$N$281,4,FALSE),"")</f>
        <v>229.71</v>
      </c>
      <c r="K209">
        <f>IFERROR(IF(VLOOKUP(A209,'Physicochemical properties_othe'!$D$4:$N$281,5,FALSE)=0,"",VLOOKUP(A209,'Physicochemical properties_othe'!$D$4:$N$281,5,FALSE)),"")</f>
        <v>3.4</v>
      </c>
      <c r="L209" t="str">
        <f>IF(IFERROR(VLOOKUP(A209,'Physicochemical properties_othe'!$D$4:$N$281,6,FALSE),"")=0,"",IFERROR(VLOOKUP(A209,'Physicochemical properties_othe'!$D$4:$N$281,6,FALSE),""))</f>
        <v>0.0009</v>
      </c>
      <c r="M209" t="str">
        <f>IF(IFERROR(VLOOKUP(A209,'Physicochemical properties_othe'!$D$4:$N$281,10,FALSE),"")=0,"",IFERROR(VLOOKUP(A209,'Physicochemical properties_othe'!$D$4:$N$281,10,FALSE),""))</f>
        <v/>
      </c>
      <c r="P209" t="str">
        <f>IFERROR(IF(VLOOKUP(A209,'Physicochemical properties_othe'!$D$4:$N$281,11,FALSE)=0,"",VLOOKUP(A209,'Physicochemical properties_othe'!$D$4:$N$281,11,FALSE)),"")</f>
        <v>https://pubchem.ncbi.nlm.nih.gov/compound/22206</v>
      </c>
      <c r="T209" t="str">
        <f>IFERROR(IF(VLOOKUP(A209,'Rate constant_O3_UV254_others'!$B$2:$M$282,7,FALSE)=0,"",VLOOKUP(A209,'Rate constant_O3_UV254_others'!$B$2:$M$282,7,FALSE)),"")</f>
        <v/>
      </c>
      <c r="V209" t="str">
        <f>IFERROR(IF(VLOOKUP(A209,'Rate constant_O3_UV254_others'!$B$2:$M$282,9,FALSE)=0,"",VLOOKUP(A209,'Rate constant_O3_UV254_others'!$B$2:$M$282,9,FALSE)),"")</f>
        <v/>
      </c>
      <c r="W209" t="str">
        <f>IFERROR(IF(VLOOKUP(A209,'Rate constant_O3_UV254_others'!$B$2:$M$282,10,FALSE)=0,"",VLOOKUP(A209,'Rate constant_O3_UV254_others'!$B$2:$M$282,10,FALSE)),"")</f>
        <v/>
      </c>
      <c r="X209" t="str">
        <f>IFERROR(IF(VLOOKUP(A209,'Rate constant_O3_UV254_others'!$B$2:$M$282,11,FALSE)=0,"",VLOOKUP(A209,'Rate constant_O3_UV254_others'!$B$2:$M$282,11,FALSE)),"")</f>
        <v/>
      </c>
      <c r="Y209" t="str">
        <f>IFERROR(IF(VLOOKUP(A209,'Rate constant_O3_UV254_others'!$B$2:$M$282,12,FALSE)=0,"",VLOOKUP(A209,'Rate constant_O3_UV254_others'!$B$2:$M$282,12,FALSE)),"")</f>
        <v/>
      </c>
      <c r="Z209" t="str">
        <f>IFERROR(IF(VLOOKUP(A209,'Rate constant_·OH_otherlit'!$B$2:$K$271,2,FALSE)=0,"",VLOOKUP(A209,'Rate constant_·OH_otherlit'!$B$2:$K$271,2,FALSE)),"")</f>
        <v/>
      </c>
      <c r="AA209" t="str">
        <f>IFERROR(IF(VLOOKUP(A209,'Rate constant_·OH_otherlit'!$B$2:$K$271,3,FALSE)=0,"",VLOOKUP(A209,'Rate constant_·OH_otherlit'!$B$2:$K$271,3,FALSE)),"")</f>
        <v/>
      </c>
      <c r="AB209" t="str">
        <f>IFERROR(IF(VLOOKUP(A209,'Rate constant_·OH_otherlit'!$B$2:$K$271,10,FALSE)=0,"",VLOOKUP(A209,'Rate constant_·OH_otherlit'!$B$2:$K$271,10,FALSE)),"")</f>
        <v/>
      </c>
      <c r="AC209" t="str">
        <f>IFERROR(IF(VLOOKUP(A209,'Rate constant_O3_UV254_others'!$B$2:$AA$282,23,FALSE)=0,"",VLOOKUP(A209,'Rate constant_O3_UV254_others'!$B$2:$AA$282,23,FALSE)),"")</f>
        <v/>
      </c>
      <c r="AE209" t="str">
        <f>IFERROR(IF(VLOOKUP(A209,'Rate constant_O3_UV254_others'!$B$2:$AA$282,25,FALSE)=0,"",VLOOKUP(A209,'Rate constant_O3_UV254_others'!$B$2:$AA$282,25,FALSE)),"")</f>
        <v/>
      </c>
      <c r="AG209" t="str">
        <f>IFERROR(IF(VLOOKUP(A209,'Rate constant_O3_UV254_others'!$B$2:$AA$282,26,FALSE)=0,"",VLOOKUP(A209,'Rate constant_O3_UV254_others'!$B$2:$AA$282,26,FALSE)),"")</f>
        <v/>
      </c>
    </row>
    <row r="210" spans="1:33">
      <c r="A210" t="s">
        <v>522</v>
      </c>
      <c r="B210" t="s">
        <v>522</v>
      </c>
      <c r="C210">
        <v>209</v>
      </c>
      <c r="F210" t="s">
        <v>149</v>
      </c>
      <c r="G210" t="s">
        <v>523</v>
      </c>
      <c r="H210" t="str">
        <f>IFERROR(VLOOKUP(A210,'Physicochemical properties_othe'!$D$4:$N$281,3,FALSE),"")</f>
        <v>C10H12N3O3PS2</v>
      </c>
      <c r="I210" t="str">
        <f>IFERROR(VLOOKUP(A210,'Physicochemical properties_othe'!$D$4:$N$281,2,FALSE),"")</f>
        <v>54182-73-9</v>
      </c>
      <c r="J210">
        <f>IFERROR(VLOOKUP(A210,'Physicochemical properties_othe'!$D$4:$N$281,4,FALSE),"")</f>
        <v>317.3</v>
      </c>
      <c r="K210">
        <f>IFERROR(IF(VLOOKUP(A210,'Physicochemical properties_othe'!$D$4:$N$281,5,FALSE)=0,"",VLOOKUP(A210,'Physicochemical properties_othe'!$D$4:$N$281,5,FALSE)),"")</f>
        <v>2.75</v>
      </c>
      <c r="L210" t="str">
        <f>IF(IFERROR(VLOOKUP(A210,'Physicochemical properties_othe'!$D$4:$N$281,6,FALSE),"")=0,"",IFERROR(VLOOKUP(A210,'Physicochemical properties_othe'!$D$4:$N$281,6,FALSE),""))</f>
        <v>0.0209</v>
      </c>
      <c r="M210" t="str">
        <f>IF(IFERROR(VLOOKUP(A210,'Physicochemical properties_othe'!$D$4:$N$281,10,FALSE),"")=0,"",IFERROR(VLOOKUP(A210,'Physicochemical properties_othe'!$D$4:$N$281,10,FALSE),""))</f>
        <v/>
      </c>
      <c r="P210" t="str">
        <f>IFERROR(IF(VLOOKUP(A210,'Physicochemical properties_othe'!$D$4:$N$281,11,FALSE)=0,"",VLOOKUP(A210,'Physicochemical properties_othe'!$D$4:$N$281,11,FALSE)),"")</f>
        <v>https://pubchem.ncbi.nlm.nih.gov/compound/2268</v>
      </c>
      <c r="T210" t="str">
        <f>IFERROR(IF(VLOOKUP(A210,'Rate constant_O3_UV254_others'!$B$2:$M$282,7,FALSE)=0,"",VLOOKUP(A210,'Rate constant_O3_UV254_others'!$B$2:$M$282,7,FALSE)),"")</f>
        <v/>
      </c>
      <c r="V210" t="str">
        <f>IFERROR(IF(VLOOKUP(A210,'Rate constant_O3_UV254_others'!$B$2:$M$282,9,FALSE)=0,"",VLOOKUP(A210,'Rate constant_O3_UV254_others'!$B$2:$M$282,9,FALSE)),"")</f>
        <v/>
      </c>
      <c r="W210" t="str">
        <f>IFERROR(IF(VLOOKUP(A210,'Rate constant_O3_UV254_others'!$B$2:$M$282,10,FALSE)=0,"",VLOOKUP(A210,'Rate constant_O3_UV254_others'!$B$2:$M$282,10,FALSE)),"")</f>
        <v/>
      </c>
      <c r="X210" t="str">
        <f>IFERROR(IF(VLOOKUP(A210,'Rate constant_O3_UV254_others'!$B$2:$M$282,11,FALSE)=0,"",VLOOKUP(A210,'Rate constant_O3_UV254_others'!$B$2:$M$282,11,FALSE)),"")</f>
        <v/>
      </c>
      <c r="Y210" t="str">
        <f>IFERROR(IF(VLOOKUP(A210,'Rate constant_O3_UV254_others'!$B$2:$M$282,12,FALSE)=0,"",VLOOKUP(A210,'Rate constant_O3_UV254_others'!$B$2:$M$282,12,FALSE)),"")</f>
        <v/>
      </c>
      <c r="Z210" t="str">
        <f>IFERROR(IF(VLOOKUP(A210,'Rate constant_·OH_otherlit'!$B$2:$K$271,2,FALSE)=0,"",VLOOKUP(A210,'Rate constant_·OH_otherlit'!$B$2:$K$271,2,FALSE)),"")</f>
        <v/>
      </c>
      <c r="AA210" t="str">
        <f>IFERROR(IF(VLOOKUP(A210,'Rate constant_·OH_otherlit'!$B$2:$K$271,3,FALSE)=0,"",VLOOKUP(A210,'Rate constant_·OH_otherlit'!$B$2:$K$271,3,FALSE)),"")</f>
        <v/>
      </c>
      <c r="AB210" t="str">
        <f>IFERROR(IF(VLOOKUP(A210,'Rate constant_·OH_otherlit'!$B$2:$K$271,10,FALSE)=0,"",VLOOKUP(A210,'Rate constant_·OH_otherlit'!$B$2:$K$271,10,FALSE)),"")</f>
        <v/>
      </c>
      <c r="AC210" t="str">
        <f>IFERROR(IF(VLOOKUP(A210,'Rate constant_O3_UV254_others'!$B$2:$AA$282,23,FALSE)=0,"",VLOOKUP(A210,'Rate constant_O3_UV254_others'!$B$2:$AA$282,23,FALSE)),"")</f>
        <v/>
      </c>
      <c r="AE210" t="str">
        <f>IFERROR(IF(VLOOKUP(A210,'Rate constant_O3_UV254_others'!$B$2:$AA$282,25,FALSE)=0,"",VLOOKUP(A210,'Rate constant_O3_UV254_others'!$B$2:$AA$282,25,FALSE)),"")</f>
        <v/>
      </c>
      <c r="AG210" t="str">
        <f>IFERROR(IF(VLOOKUP(A210,'Rate constant_O3_UV254_others'!$B$2:$AA$282,26,FALSE)=0,"",VLOOKUP(A210,'Rate constant_O3_UV254_others'!$B$2:$AA$282,26,FALSE)),"")</f>
        <v/>
      </c>
    </row>
    <row r="211" spans="1:33">
      <c r="A211" t="s">
        <v>524</v>
      </c>
      <c r="B211" t="s">
        <v>524</v>
      </c>
      <c r="C211">
        <v>210</v>
      </c>
      <c r="F211" t="s">
        <v>149</v>
      </c>
      <c r="G211" t="s">
        <v>525</v>
      </c>
      <c r="H211" t="str">
        <f>IFERROR(VLOOKUP(A211,'Physicochemical properties_othe'!$D$4:$N$281,3,FALSE),"")</f>
        <v>C9H8Cl3NO2S</v>
      </c>
      <c r="I211" t="str">
        <f>IFERROR(VLOOKUP(A211,'Physicochemical properties_othe'!$D$4:$N$281,2,FALSE),"")</f>
        <v>133-06-2</v>
      </c>
      <c r="J211">
        <f>IFERROR(VLOOKUP(A211,'Physicochemical properties_othe'!$D$4:$N$281,4,FALSE),"")</f>
        <v>300.60000000000002</v>
      </c>
      <c r="K211">
        <f>IFERROR(IF(VLOOKUP(A211,'Physicochemical properties_othe'!$D$4:$N$281,5,FALSE)=0,"",VLOOKUP(A211,'Physicochemical properties_othe'!$D$4:$N$281,5,FALSE)),"")</f>
        <v>2.8</v>
      </c>
      <c r="L211" t="str">
        <f>IF(IFERROR(VLOOKUP(A211,'Physicochemical properties_othe'!$D$4:$N$281,6,FALSE),"")=0,"",IFERROR(VLOOKUP(A211,'Physicochemical properties_othe'!$D$4:$N$281,6,FALSE),""))</f>
        <v>0.51 mg/L</v>
      </c>
      <c r="M211" t="str">
        <f>IF(IFERROR(VLOOKUP(A211,'Physicochemical properties_othe'!$D$4:$N$281,10,FALSE),"")=0,"",IFERROR(VLOOKUP(A211,'Physicochemical properties_othe'!$D$4:$N$281,10,FALSE),""))</f>
        <v/>
      </c>
      <c r="P211" t="str">
        <f>IFERROR(IF(VLOOKUP(A211,'Physicochemical properties_othe'!$D$4:$N$281,11,FALSE)=0,"",VLOOKUP(A211,'Physicochemical properties_othe'!$D$4:$N$281,11,FALSE)),"")</f>
        <v>https://pubchem.ncbi.nlm.nih.gov/compound/8606</v>
      </c>
      <c r="T211" t="str">
        <f>IFERROR(IF(VLOOKUP(A211,'Rate constant_O3_UV254_others'!$B$2:$M$282,7,FALSE)=0,"",VLOOKUP(A211,'Rate constant_O3_UV254_others'!$B$2:$M$282,7,FALSE)),"")</f>
        <v/>
      </c>
      <c r="V211" t="str">
        <f>IFERROR(IF(VLOOKUP(A211,'Rate constant_O3_UV254_others'!$B$2:$M$282,9,FALSE)=0,"",VLOOKUP(A211,'Rate constant_O3_UV254_others'!$B$2:$M$282,9,FALSE)),"")</f>
        <v/>
      </c>
      <c r="W211" t="str">
        <f>IFERROR(IF(VLOOKUP(A211,'Rate constant_O3_UV254_others'!$B$2:$M$282,10,FALSE)=0,"",VLOOKUP(A211,'Rate constant_O3_UV254_others'!$B$2:$M$282,10,FALSE)),"")</f>
        <v/>
      </c>
      <c r="X211" t="str">
        <f>IFERROR(IF(VLOOKUP(A211,'Rate constant_O3_UV254_others'!$B$2:$M$282,11,FALSE)=0,"",VLOOKUP(A211,'Rate constant_O3_UV254_others'!$B$2:$M$282,11,FALSE)),"")</f>
        <v/>
      </c>
      <c r="Y211" t="str">
        <f>IFERROR(IF(VLOOKUP(A211,'Rate constant_O3_UV254_others'!$B$2:$M$282,12,FALSE)=0,"",VLOOKUP(A211,'Rate constant_O3_UV254_others'!$B$2:$M$282,12,FALSE)),"")</f>
        <v/>
      </c>
      <c r="Z211" t="str">
        <f>IFERROR(IF(VLOOKUP(A211,'Rate constant_·OH_otherlit'!$B$2:$K$271,2,FALSE)=0,"",VLOOKUP(A211,'Rate constant_·OH_otherlit'!$B$2:$K$271,2,FALSE)),"")</f>
        <v/>
      </c>
      <c r="AA211" t="str">
        <f>IFERROR(IF(VLOOKUP(A211,'Rate constant_·OH_otherlit'!$B$2:$K$271,3,FALSE)=0,"",VLOOKUP(A211,'Rate constant_·OH_otherlit'!$B$2:$K$271,3,FALSE)),"")</f>
        <v/>
      </c>
      <c r="AB211" t="str">
        <f>IFERROR(IF(VLOOKUP(A211,'Rate constant_·OH_otherlit'!$B$2:$K$271,10,FALSE)=0,"",VLOOKUP(A211,'Rate constant_·OH_otherlit'!$B$2:$K$271,10,FALSE)),"")</f>
        <v/>
      </c>
      <c r="AC211" t="str">
        <f>IFERROR(IF(VLOOKUP(A211,'Rate constant_O3_UV254_others'!$B$2:$AA$282,23,FALSE)=0,"",VLOOKUP(A211,'Rate constant_O3_UV254_others'!$B$2:$AA$282,23,FALSE)),"")</f>
        <v/>
      </c>
      <c r="AE211" t="str">
        <f>IFERROR(IF(VLOOKUP(A211,'Rate constant_O3_UV254_others'!$B$2:$AA$282,25,FALSE)=0,"",VLOOKUP(A211,'Rate constant_O3_UV254_others'!$B$2:$AA$282,25,FALSE)),"")</f>
        <v/>
      </c>
      <c r="AG211" t="str">
        <f>IFERROR(IF(VLOOKUP(A211,'Rate constant_O3_UV254_others'!$B$2:$AA$282,26,FALSE)=0,"",VLOOKUP(A211,'Rate constant_O3_UV254_others'!$B$2:$AA$282,26,FALSE)),"")</f>
        <v/>
      </c>
    </row>
    <row r="212" spans="1:33">
      <c r="A212" t="s">
        <v>526</v>
      </c>
      <c r="B212" t="s">
        <v>526</v>
      </c>
      <c r="C212">
        <v>211</v>
      </c>
      <c r="F212" t="s">
        <v>149</v>
      </c>
      <c r="G212" t="s">
        <v>527</v>
      </c>
      <c r="H212" t="str">
        <f>IFERROR(VLOOKUP(A212,'Physicochemical properties_othe'!$D$4:$N$281,3,FALSE),"")</f>
        <v xml:space="preserve">C10H15O3PS2 </v>
      </c>
      <c r="I212" t="str">
        <f>IFERROR(VLOOKUP(A212,'Physicochemical properties_othe'!$D$4:$N$281,2,FALSE),"")</f>
        <v>55-38-9</v>
      </c>
      <c r="J212">
        <f>IFERROR(VLOOKUP(A212,'Physicochemical properties_othe'!$D$4:$N$281,4,FALSE),"")</f>
        <v>278.3</v>
      </c>
      <c r="K212">
        <f>IFERROR(IF(VLOOKUP(A212,'Physicochemical properties_othe'!$D$4:$N$281,5,FALSE)=0,"",VLOOKUP(A212,'Physicochemical properties_othe'!$D$4:$N$281,5,FALSE)),"")</f>
        <v>4.09</v>
      </c>
      <c r="L212" t="str">
        <f>IF(IFERROR(VLOOKUP(A212,'Physicochemical properties_othe'!$D$4:$N$281,6,FALSE),"")=0,"",IFERROR(VLOOKUP(A212,'Physicochemical properties_othe'!$D$4:$N$281,6,FALSE),""))</f>
        <v>0.0075</v>
      </c>
      <c r="M212" t="str">
        <f>IF(IFERROR(VLOOKUP(A212,'Physicochemical properties_othe'!$D$4:$N$281,10,FALSE),"")=0,"",IFERROR(VLOOKUP(A212,'Physicochemical properties_othe'!$D$4:$N$281,10,FALSE),""))</f>
        <v/>
      </c>
      <c r="P212" t="str">
        <f>IFERROR(IF(VLOOKUP(A212,'Physicochemical properties_othe'!$D$4:$N$281,11,FALSE)=0,"",VLOOKUP(A212,'Physicochemical properties_othe'!$D$4:$N$281,11,FALSE)),"")</f>
        <v>https://pubchem.ncbi.nlm.nih.gov/compound/3346</v>
      </c>
      <c r="T212" t="str">
        <f>IFERROR(IF(VLOOKUP(A212,'Rate constant_O3_UV254_others'!$B$2:$M$282,7,FALSE)=0,"",VLOOKUP(A212,'Rate constant_O3_UV254_others'!$B$2:$M$282,7,FALSE)),"")</f>
        <v/>
      </c>
      <c r="V212" t="str">
        <f>IFERROR(IF(VLOOKUP(A212,'Rate constant_O3_UV254_others'!$B$2:$M$282,9,FALSE)=0,"",VLOOKUP(A212,'Rate constant_O3_UV254_others'!$B$2:$M$282,9,FALSE)),"")</f>
        <v/>
      </c>
      <c r="W212" t="str">
        <f>IFERROR(IF(VLOOKUP(A212,'Rate constant_O3_UV254_others'!$B$2:$M$282,10,FALSE)=0,"",VLOOKUP(A212,'Rate constant_O3_UV254_others'!$B$2:$M$282,10,FALSE)),"")</f>
        <v/>
      </c>
      <c r="X212" t="str">
        <f>IFERROR(IF(VLOOKUP(A212,'Rate constant_O3_UV254_others'!$B$2:$M$282,11,FALSE)=0,"",VLOOKUP(A212,'Rate constant_O3_UV254_others'!$B$2:$M$282,11,FALSE)),"")</f>
        <v/>
      </c>
      <c r="Y212" t="str">
        <f>IFERROR(IF(VLOOKUP(A212,'Rate constant_O3_UV254_others'!$B$2:$M$282,12,FALSE)=0,"",VLOOKUP(A212,'Rate constant_O3_UV254_others'!$B$2:$M$282,12,FALSE)),"")</f>
        <v/>
      </c>
      <c r="Z212" t="str">
        <f>IFERROR(IF(VLOOKUP(A212,'Rate constant_·OH_otherlit'!$B$2:$K$271,2,FALSE)=0,"",VLOOKUP(A212,'Rate constant_·OH_otherlit'!$B$2:$K$271,2,FALSE)),"")</f>
        <v/>
      </c>
      <c r="AA212" t="str">
        <f>IFERROR(IF(VLOOKUP(A212,'Rate constant_·OH_otherlit'!$B$2:$K$271,3,FALSE)=0,"",VLOOKUP(A212,'Rate constant_·OH_otherlit'!$B$2:$K$271,3,FALSE)),"")</f>
        <v/>
      </c>
      <c r="AB212" t="str">
        <f>IFERROR(IF(VLOOKUP(A212,'Rate constant_·OH_otherlit'!$B$2:$K$271,10,FALSE)=0,"",VLOOKUP(A212,'Rate constant_·OH_otherlit'!$B$2:$K$271,10,FALSE)),"")</f>
        <v/>
      </c>
      <c r="AC212" t="str">
        <f>IFERROR(IF(VLOOKUP(A212,'Rate constant_O3_UV254_others'!$B$2:$AA$282,23,FALSE)=0,"",VLOOKUP(A212,'Rate constant_O3_UV254_others'!$B$2:$AA$282,23,FALSE)),"")</f>
        <v/>
      </c>
      <c r="AE212" t="str">
        <f>IFERROR(IF(VLOOKUP(A212,'Rate constant_O3_UV254_others'!$B$2:$AA$282,25,FALSE)=0,"",VLOOKUP(A212,'Rate constant_O3_UV254_others'!$B$2:$AA$282,25,FALSE)),"")</f>
        <v/>
      </c>
      <c r="AG212" t="str">
        <f>IFERROR(IF(VLOOKUP(A212,'Rate constant_O3_UV254_others'!$B$2:$AA$282,26,FALSE)=0,"",VLOOKUP(A212,'Rate constant_O3_UV254_others'!$B$2:$AA$282,26,FALSE)),"")</f>
        <v/>
      </c>
    </row>
    <row r="213" spans="1:33">
      <c r="A213" t="s">
        <v>528</v>
      </c>
      <c r="B213" t="s">
        <v>528</v>
      </c>
      <c r="C213">
        <v>212</v>
      </c>
      <c r="F213" t="s">
        <v>149</v>
      </c>
      <c r="G213" t="s">
        <v>529</v>
      </c>
      <c r="H213" t="str">
        <f>IFERROR(VLOOKUP(A213,'Physicochemical properties_othe'!$D$4:$N$281,3,FALSE),"")</f>
        <v>C15H22ClNO2</v>
      </c>
      <c r="I213" t="str">
        <f>IFERROR(VLOOKUP(A213,'Physicochemical properties_othe'!$D$4:$N$281,2,FALSE),"")</f>
        <v>51218-45-2</v>
      </c>
      <c r="J213">
        <f>IFERROR(VLOOKUP(A213,'Physicochemical properties_othe'!$D$4:$N$281,4,FALSE),"")</f>
        <v>283.79000000000002</v>
      </c>
      <c r="K213">
        <f>IFERROR(IF(VLOOKUP(A213,'Physicochemical properties_othe'!$D$4:$N$281,5,FALSE)=0,"",VLOOKUP(A213,'Physicochemical properties_othe'!$D$4:$N$281,5,FALSE)),"")</f>
        <v>3.13</v>
      </c>
      <c r="L213" t="str">
        <f>IF(IFERROR(VLOOKUP(A213,'Physicochemical properties_othe'!$D$4:$N$281,6,FALSE),"")=0,"",IFERROR(VLOOKUP(A213,'Physicochemical properties_othe'!$D$4:$N$281,6,FALSE),""))</f>
        <v>0.488</v>
      </c>
      <c r="M213" t="str">
        <f>IF(IFERROR(VLOOKUP(A213,'Physicochemical properties_othe'!$D$4:$N$281,10,FALSE),"")=0,"",IFERROR(VLOOKUP(A213,'Physicochemical properties_othe'!$D$4:$N$281,10,FALSE),""))</f>
        <v/>
      </c>
      <c r="P213" t="str">
        <f>IFERROR(IF(VLOOKUP(A213,'Physicochemical properties_othe'!$D$4:$N$281,11,FALSE)=0,"",VLOOKUP(A213,'Physicochemical properties_othe'!$D$4:$N$281,11,FALSE)),"")</f>
        <v>https://pubchem.ncbi.nlm.nih.gov/compound/4169</v>
      </c>
      <c r="T213" t="str">
        <f>IFERROR(IF(VLOOKUP(A213,'Rate constant_O3_UV254_others'!$B$2:$M$282,7,FALSE)=0,"",VLOOKUP(A213,'Rate constant_O3_UV254_others'!$B$2:$M$282,7,FALSE)),"")</f>
        <v/>
      </c>
      <c r="V213" t="str">
        <f>IFERROR(IF(VLOOKUP(A213,'Rate constant_O3_UV254_others'!$B$2:$M$282,9,FALSE)=0,"",VLOOKUP(A213,'Rate constant_O3_UV254_others'!$B$2:$M$282,9,FALSE)),"")</f>
        <v/>
      </c>
      <c r="W213" t="str">
        <f>IFERROR(IF(VLOOKUP(A213,'Rate constant_O3_UV254_others'!$B$2:$M$282,10,FALSE)=0,"",VLOOKUP(A213,'Rate constant_O3_UV254_others'!$B$2:$M$282,10,FALSE)),"")</f>
        <v/>
      </c>
      <c r="X213" t="str">
        <f>IFERROR(IF(VLOOKUP(A213,'Rate constant_O3_UV254_others'!$B$2:$M$282,11,FALSE)=0,"",VLOOKUP(A213,'Rate constant_O3_UV254_others'!$B$2:$M$282,11,FALSE)),"")</f>
        <v/>
      </c>
      <c r="Y213" t="str">
        <f>IFERROR(IF(VLOOKUP(A213,'Rate constant_O3_UV254_others'!$B$2:$M$282,12,FALSE)=0,"",VLOOKUP(A213,'Rate constant_O3_UV254_others'!$B$2:$M$282,12,FALSE)),"")</f>
        <v/>
      </c>
      <c r="Z213">
        <f>IFERROR(IF(VLOOKUP(A213,'Rate constant_·OH_otherlit'!$B$2:$K$271,2,FALSE)=0,"",VLOOKUP(A213,'Rate constant_·OH_otherlit'!$B$2:$K$271,2,FALSE)),"")</f>
        <v>9700000000</v>
      </c>
      <c r="AA213">
        <v>7</v>
      </c>
      <c r="AB213" t="str">
        <f>IFERROR(IF(VLOOKUP(A213,'Rate constant_·OH_otherlit'!$B$2:$K$271,10,FALSE)=0,"",VLOOKUP(A213,'Rate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213" t="str">
        <f>IFERROR(IF(VLOOKUP(A213,'Rate constant_O3_UV254_others'!$B$2:$AA$282,23,FALSE)=0,"",VLOOKUP(A213,'Rate constant_O3_UV254_others'!$B$2:$AA$282,23,FALSE)),"")</f>
        <v/>
      </c>
      <c r="AE213" t="str">
        <f>IFERROR(IF(VLOOKUP(A213,'Rate constant_O3_UV254_others'!$B$2:$AA$282,25,FALSE)=0,"",VLOOKUP(A213,'Rate constant_O3_UV254_others'!$B$2:$AA$282,25,FALSE)),"")</f>
        <v/>
      </c>
      <c r="AG213" t="str">
        <f>IFERROR(IF(VLOOKUP(A213,'Rate constant_O3_UV254_others'!$B$2:$AA$282,26,FALSE)=0,"",VLOOKUP(A213,'Rate constant_O3_UV254_others'!$B$2:$AA$282,26,FALSE)),"")</f>
        <v/>
      </c>
    </row>
    <row r="214" spans="1:33">
      <c r="A214" t="s">
        <v>530</v>
      </c>
      <c r="B214" t="s">
        <v>530</v>
      </c>
      <c r="C214">
        <v>213</v>
      </c>
      <c r="F214" t="s">
        <v>149</v>
      </c>
      <c r="G214" t="s">
        <v>531</v>
      </c>
      <c r="H214" t="str">
        <f>IFERROR(VLOOKUP(A214,'Physicochemical properties_othe'!$D$4:$N$281,3,FALSE),"")</f>
        <v>C9H17NOS</v>
      </c>
      <c r="I214" t="str">
        <f>IFERROR(VLOOKUP(A214,'Physicochemical properties_othe'!$D$4:$N$281,2,FALSE),"")</f>
        <v>2212-67-1</v>
      </c>
      <c r="J214">
        <f>IFERROR(VLOOKUP(A214,'Physicochemical properties_othe'!$D$4:$N$281,4,FALSE),"")</f>
        <v>187.3</v>
      </c>
      <c r="K214">
        <f>IFERROR(IF(VLOOKUP(A214,'Physicochemical properties_othe'!$D$4:$N$281,5,FALSE)=0,"",VLOOKUP(A214,'Physicochemical properties_othe'!$D$4:$N$281,5,FALSE)),"")</f>
        <v>3.21</v>
      </c>
      <c r="L214" t="str">
        <f>IF(IFERROR(VLOOKUP(A214,'Physicochemical properties_othe'!$D$4:$N$281,6,FALSE),"")=0,"",IFERROR(VLOOKUP(A214,'Physicochemical properties_othe'!$D$4:$N$281,6,FALSE),""))</f>
        <v>0.970</v>
      </c>
      <c r="M214" t="str">
        <f>IF(IFERROR(VLOOKUP(A214,'Physicochemical properties_othe'!$D$4:$N$281,10,FALSE),"")=0,"",IFERROR(VLOOKUP(A214,'Physicochemical properties_othe'!$D$4:$N$281,10,FALSE),""))</f>
        <v/>
      </c>
      <c r="P214" t="str">
        <f>IFERROR(IF(VLOOKUP(A214,'Physicochemical properties_othe'!$D$4:$N$281,11,FALSE)=0,"",VLOOKUP(A214,'Physicochemical properties_othe'!$D$4:$N$281,11,FALSE)),"")</f>
        <v>https://pubchem.ncbi.nlm.nih.gov/compound/16653</v>
      </c>
      <c r="T214" t="str">
        <f>IFERROR(IF(VLOOKUP(A214,'Rate constant_O3_UV254_others'!$B$2:$M$282,7,FALSE)=0,"",VLOOKUP(A214,'Rate constant_O3_UV254_others'!$B$2:$M$282,7,FALSE)),"")</f>
        <v/>
      </c>
      <c r="V214" t="str">
        <f>IFERROR(IF(VLOOKUP(A214,'Rate constant_O3_UV254_others'!$B$2:$M$282,9,FALSE)=0,"",VLOOKUP(A214,'Rate constant_O3_UV254_others'!$B$2:$M$282,9,FALSE)),"")</f>
        <v/>
      </c>
      <c r="W214" t="str">
        <f>IFERROR(IF(VLOOKUP(A214,'Rate constant_O3_UV254_others'!$B$2:$M$282,10,FALSE)=0,"",VLOOKUP(A214,'Rate constant_O3_UV254_others'!$B$2:$M$282,10,FALSE)),"")</f>
        <v/>
      </c>
      <c r="X214" t="str">
        <f>IFERROR(IF(VLOOKUP(A214,'Rate constant_O3_UV254_others'!$B$2:$M$282,11,FALSE)=0,"",VLOOKUP(A214,'Rate constant_O3_UV254_others'!$B$2:$M$282,11,FALSE)),"")</f>
        <v/>
      </c>
      <c r="Y214" t="str">
        <f>IFERROR(IF(VLOOKUP(A214,'Rate constant_O3_UV254_others'!$B$2:$M$282,12,FALSE)=0,"",VLOOKUP(A214,'Rate constant_O3_UV254_others'!$B$2:$M$282,12,FALSE)),"")</f>
        <v/>
      </c>
      <c r="Z214" t="str">
        <f>IFERROR(IF(VLOOKUP(A214,'Rate constant_·OH_otherlit'!$B$2:$K$271,2,FALSE)=0,"",VLOOKUP(A214,'Rate constant_·OH_otherlit'!$B$2:$K$271,2,FALSE)),"")</f>
        <v/>
      </c>
      <c r="AA214" t="str">
        <f>IFERROR(IF(VLOOKUP(A214,'Rate constant_·OH_otherlit'!$B$2:$K$271,3,FALSE)=0,"",VLOOKUP(A214,'Rate constant_·OH_otherlit'!$B$2:$K$271,3,FALSE)),"")</f>
        <v/>
      </c>
      <c r="AB214" t="str">
        <f>IFERROR(IF(VLOOKUP(A214,'Rate constant_·OH_otherlit'!$B$2:$K$271,10,FALSE)=0,"",VLOOKUP(A214,'Rate constant_·OH_otherlit'!$B$2:$K$271,10,FALSE)),"")</f>
        <v/>
      </c>
      <c r="AC214" t="str">
        <f>IFERROR(IF(VLOOKUP(A214,'Rate constant_O3_UV254_others'!$B$2:$AA$282,23,FALSE)=0,"",VLOOKUP(A214,'Rate constant_O3_UV254_others'!$B$2:$AA$282,23,FALSE)),"")</f>
        <v/>
      </c>
      <c r="AE214" t="str">
        <f>IFERROR(IF(VLOOKUP(A214,'Rate constant_O3_UV254_others'!$B$2:$AA$282,25,FALSE)=0,"",VLOOKUP(A214,'Rate constant_O3_UV254_others'!$B$2:$AA$282,25,FALSE)),"")</f>
        <v/>
      </c>
      <c r="AG214" t="str">
        <f>IFERROR(IF(VLOOKUP(A214,'Rate constant_O3_UV254_others'!$B$2:$AA$282,26,FALSE)=0,"",VLOOKUP(A214,'Rate constant_O3_UV254_others'!$B$2:$AA$282,26,FALSE)),"")</f>
        <v/>
      </c>
    </row>
    <row r="215" spans="1:33">
      <c r="A215" t="s">
        <v>532</v>
      </c>
      <c r="B215" t="s">
        <v>532</v>
      </c>
      <c r="C215">
        <v>214</v>
      </c>
      <c r="F215" t="s">
        <v>149</v>
      </c>
      <c r="G215" t="s">
        <v>533</v>
      </c>
      <c r="H215" t="str">
        <f>IFERROR(VLOOKUP(A215,'Physicochemical properties_othe'!$D$4:$N$281,3,FALSE),"")</f>
        <v>C21H20Cl2O3</v>
      </c>
      <c r="I215" t="str">
        <f>IFERROR(VLOOKUP(A215,'Physicochemical properties_othe'!$D$4:$N$281,2,FALSE),"")</f>
        <v>52645-53-1</v>
      </c>
      <c r="J215">
        <f>IFERROR(VLOOKUP(A215,'Physicochemical properties_othe'!$D$4:$N$281,4,FALSE),"")</f>
        <v>391.3</v>
      </c>
      <c r="K215">
        <f>IFERROR(IF(VLOOKUP(A215,'Physicochemical properties_othe'!$D$4:$N$281,5,FALSE)=0,"",VLOOKUP(A215,'Physicochemical properties_othe'!$D$4:$N$281,5,FALSE)),"")</f>
        <v>6.5</v>
      </c>
      <c r="L215" t="str">
        <f>IF(IFERROR(VLOOKUP(A215,'Physicochemical properties_othe'!$D$4:$N$281,6,FALSE),"")=0,"",IFERROR(VLOOKUP(A215,'Physicochemical properties_othe'!$D$4:$N$281,6,FALSE),""))</f>
        <v>0.006 mg/L</v>
      </c>
      <c r="M215" t="str">
        <f>IF(IFERROR(VLOOKUP(A215,'Physicochemical properties_othe'!$D$4:$N$281,10,FALSE),"")=0,"",IFERROR(VLOOKUP(A215,'Physicochemical properties_othe'!$D$4:$N$281,10,FALSE),""))</f>
        <v/>
      </c>
      <c r="P215" t="str">
        <f>IFERROR(IF(VLOOKUP(A215,'Physicochemical properties_othe'!$D$4:$N$281,11,FALSE)=0,"",VLOOKUP(A215,'Physicochemical properties_othe'!$D$4:$N$281,11,FALSE)),"")</f>
        <v>https://pubchem.ncbi.nlm.nih.gov/compound/40326</v>
      </c>
      <c r="T215" t="str">
        <f>IFERROR(IF(VLOOKUP(A215,'Rate constant_O3_UV254_others'!$B$2:$M$282,7,FALSE)=0,"",VLOOKUP(A215,'Rate constant_O3_UV254_others'!$B$2:$M$282,7,FALSE)),"")</f>
        <v>(4.1 ± 1.6) E−19 to (1.7 ± 0.1) E−18</v>
      </c>
      <c r="V215" t="str">
        <f>IFERROR(IF(VLOOKUP(A215,'Rate constant_O3_UV254_others'!$B$2:$M$282,9,FALSE)=0,"",VLOOKUP(A215,'Rate constant_O3_UV254_others'!$B$2:$M$282,9,FALSE)),"")</f>
        <v/>
      </c>
      <c r="W215" t="str">
        <f>IFERROR(IF(VLOOKUP(A215,'Rate constant_O3_UV254_others'!$B$2:$M$282,10,FALSE)=0,"",VLOOKUP(A215,'Rate constant_O3_UV254_others'!$B$2:$M$282,10,FALSE)),"")</f>
        <v/>
      </c>
      <c r="X215" t="str">
        <f>IFERROR(IF(VLOOKUP(A215,'Rate constant_O3_UV254_others'!$B$2:$M$282,11,FALSE)=0,"",VLOOKUP(A215,'Rate constant_O3_UV254_others'!$B$2:$M$282,11,FALSE)),"")</f>
        <v/>
      </c>
      <c r="Y215" t="str">
        <f>IFERROR(IF(VLOOKUP(A215,'Rate constant_O3_UV254_others'!$B$2:$M$282,12,FALSE)=0,"",VLOOKUP(A215,'Rate constant_O3_UV254_others'!$B$2:$M$282,12,FALSE)),"")</f>
        <v/>
      </c>
      <c r="Z215" t="str">
        <f>IFERROR(IF(VLOOKUP(A215,'Rate constant_·OH_otherlit'!$B$2:$K$271,2,FALSE)=0,"",VLOOKUP(A215,'Rate constant_·OH_otherlit'!$B$2:$K$271,2,FALSE)),"")</f>
        <v/>
      </c>
      <c r="AA215" t="str">
        <f>IFERROR(IF(VLOOKUP(A215,'Rate constant_·OH_otherlit'!$B$2:$K$271,3,FALSE)=0,"",VLOOKUP(A215,'Rate constant_·OH_otherlit'!$B$2:$K$271,3,FALSE)),"")</f>
        <v/>
      </c>
      <c r="AB215" t="str">
        <f>IFERROR(IF(VLOOKUP(A215,'Rate constant_·OH_otherlit'!$B$2:$K$271,10,FALSE)=0,"",VLOOKUP(A215,'Rate constant_·OH_otherlit'!$B$2:$K$271,10,FALSE)),"")</f>
        <v/>
      </c>
      <c r="AC215" t="str">
        <f>IFERROR(IF(VLOOKUP(A215,'Rate constant_O3_UV254_others'!$B$2:$AA$282,23,FALSE)=0,"",VLOOKUP(A215,'Rate constant_O3_UV254_others'!$B$2:$AA$282,23,FALSE)),"")</f>
        <v/>
      </c>
      <c r="AE215" t="str">
        <f>IFERROR(IF(VLOOKUP(A215,'Rate constant_O3_UV254_others'!$B$2:$AA$282,25,FALSE)=0,"",VLOOKUP(A215,'Rate constant_O3_UV254_others'!$B$2:$AA$282,25,FALSE)),"")</f>
        <v/>
      </c>
      <c r="AG215" t="str">
        <f>IFERROR(IF(VLOOKUP(A215,'Rate constant_O3_UV254_others'!$B$2:$AA$282,26,FALSE)=0,"",VLOOKUP(A215,'Rate constant_O3_UV254_others'!$B$2:$AA$282,26,FALSE)),"")</f>
        <v/>
      </c>
    </row>
    <row r="216" spans="1:33">
      <c r="A216" t="s">
        <v>534</v>
      </c>
      <c r="B216" t="s">
        <v>534</v>
      </c>
      <c r="C216">
        <v>215</v>
      </c>
      <c r="F216" t="s">
        <v>149</v>
      </c>
      <c r="G216" t="s">
        <v>535</v>
      </c>
      <c r="H216" t="str">
        <f>IFERROR(VLOOKUP(A216,'Physicochemical properties_othe'!$D$4:$N$281,3,FALSE),"")</f>
        <v>C11H15BrClO3PS</v>
      </c>
      <c r="I216" t="str">
        <f>IFERROR(VLOOKUP(A216,'Physicochemical properties_othe'!$D$4:$N$281,2,FALSE),"")</f>
        <v>41198-08-7</v>
      </c>
      <c r="J216">
        <f>IFERROR(VLOOKUP(A216,'Physicochemical properties_othe'!$D$4:$N$281,4,FALSE),"")</f>
        <v>373.63</v>
      </c>
      <c r="K216">
        <f>IFERROR(IF(VLOOKUP(A216,'Physicochemical properties_othe'!$D$4:$N$281,5,FALSE)=0,"",VLOOKUP(A216,'Physicochemical properties_othe'!$D$4:$N$281,5,FALSE)),"")</f>
        <v>4.68</v>
      </c>
      <c r="L216" t="str">
        <f>IF(IFERROR(VLOOKUP(A216,'Physicochemical properties_othe'!$D$4:$N$281,6,FALSE),"")=0,"",IFERROR(VLOOKUP(A216,'Physicochemical properties_othe'!$D$4:$N$281,6,FALSE),""))</f>
        <v>0.028</v>
      </c>
      <c r="M216" t="str">
        <f>IF(IFERROR(VLOOKUP(A216,'Physicochemical properties_othe'!$D$4:$N$281,10,FALSE),"")=0,"",IFERROR(VLOOKUP(A216,'Physicochemical properties_othe'!$D$4:$N$281,10,FALSE),""))</f>
        <v/>
      </c>
      <c r="P216" t="str">
        <f>IFERROR(IF(VLOOKUP(A216,'Physicochemical properties_othe'!$D$4:$N$281,11,FALSE)=0,"",VLOOKUP(A216,'Physicochemical properties_othe'!$D$4:$N$281,11,FALSE)),"")</f>
        <v>https://pubchem.ncbi.nlm.nih.gov/compound/38779</v>
      </c>
      <c r="T216" t="str">
        <f>IFERROR(IF(VLOOKUP(A216,'Rate constant_O3_UV254_others'!$B$2:$M$282,7,FALSE)=0,"",VLOOKUP(A216,'Rate constant_O3_UV254_others'!$B$2:$M$282,7,FALSE)),"")</f>
        <v/>
      </c>
      <c r="V216" t="str">
        <f>IFERROR(IF(VLOOKUP(A216,'Rate constant_O3_UV254_others'!$B$2:$M$282,9,FALSE)=0,"",VLOOKUP(A216,'Rate constant_O3_UV254_others'!$B$2:$M$282,9,FALSE)),"")</f>
        <v/>
      </c>
      <c r="W216" t="str">
        <f>IFERROR(IF(VLOOKUP(A216,'Rate constant_O3_UV254_others'!$B$2:$M$282,10,FALSE)=0,"",VLOOKUP(A216,'Rate constant_O3_UV254_others'!$B$2:$M$282,10,FALSE)),"")</f>
        <v/>
      </c>
      <c r="X216" t="str">
        <f>IFERROR(IF(VLOOKUP(A216,'Rate constant_O3_UV254_others'!$B$2:$M$282,11,FALSE)=0,"",VLOOKUP(A216,'Rate constant_O3_UV254_others'!$B$2:$M$282,11,FALSE)),"")</f>
        <v/>
      </c>
      <c r="Y216" t="str">
        <f>IFERROR(IF(VLOOKUP(A216,'Rate constant_O3_UV254_others'!$B$2:$M$282,12,FALSE)=0,"",VLOOKUP(A216,'Rate constant_O3_UV254_others'!$B$2:$M$282,12,FALSE)),"")</f>
        <v/>
      </c>
      <c r="Z216" t="str">
        <f>IFERROR(IF(VLOOKUP(A216,'Rate constant_·OH_otherlit'!$B$2:$K$271,2,FALSE)=0,"",VLOOKUP(A216,'Rate constant_·OH_otherlit'!$B$2:$K$271,2,FALSE)),"")</f>
        <v/>
      </c>
      <c r="AA216" t="str">
        <f>IFERROR(IF(VLOOKUP(A216,'Rate constant_·OH_otherlit'!$B$2:$K$271,3,FALSE)=0,"",VLOOKUP(A216,'Rate constant_·OH_otherlit'!$B$2:$K$271,3,FALSE)),"")</f>
        <v/>
      </c>
      <c r="AB216" t="str">
        <f>IFERROR(IF(VLOOKUP(A216,'Rate constant_·OH_otherlit'!$B$2:$K$271,10,FALSE)=0,"",VLOOKUP(A216,'Rate constant_·OH_otherlit'!$B$2:$K$271,10,FALSE)),"")</f>
        <v/>
      </c>
      <c r="AC216" t="str">
        <f>IFERROR(IF(VLOOKUP(A216,'Rate constant_O3_UV254_others'!$B$2:$AA$282,23,FALSE)=0,"",VLOOKUP(A216,'Rate constant_O3_UV254_others'!$B$2:$AA$282,23,FALSE)),"")</f>
        <v/>
      </c>
      <c r="AE216" t="str">
        <f>IFERROR(IF(VLOOKUP(A216,'Rate constant_O3_UV254_others'!$B$2:$AA$282,25,FALSE)=0,"",VLOOKUP(A216,'Rate constant_O3_UV254_others'!$B$2:$AA$282,25,FALSE)),"")</f>
        <v/>
      </c>
      <c r="AG216" t="str">
        <f>IFERROR(IF(VLOOKUP(A216,'Rate constant_O3_UV254_others'!$B$2:$AA$282,26,FALSE)=0,"",VLOOKUP(A216,'Rate constant_O3_UV254_others'!$B$2:$AA$282,26,FALSE)),"")</f>
        <v/>
      </c>
    </row>
    <row r="217" spans="1:33">
      <c r="A217" t="s">
        <v>536</v>
      </c>
      <c r="B217" t="s">
        <v>536</v>
      </c>
      <c r="C217">
        <v>216</v>
      </c>
      <c r="F217" t="s">
        <v>149</v>
      </c>
      <c r="G217" t="s">
        <v>537</v>
      </c>
      <c r="H217" t="str">
        <f>IFERROR(VLOOKUP(A217,'Physicochemical properties_othe'!$D$4:$N$281,3,FALSE),"")</f>
        <v>C16H22ClN3O</v>
      </c>
      <c r="I217" t="str">
        <f>IFERROR(VLOOKUP(A217,'Physicochemical properties_othe'!$D$4:$N$281,2,FALSE),"")</f>
        <v>107534-96-3</v>
      </c>
      <c r="J217">
        <f>IFERROR(VLOOKUP(A217,'Physicochemical properties_othe'!$D$4:$N$281,4,FALSE),"")</f>
        <v>307.82</v>
      </c>
      <c r="K217">
        <f>IFERROR(IF(VLOOKUP(A217,'Physicochemical properties_othe'!$D$4:$N$281,5,FALSE)=0,"",VLOOKUP(A217,'Physicochemical properties_othe'!$D$4:$N$281,5,FALSE)),"")</f>
        <v>3.7</v>
      </c>
      <c r="L217" t="str">
        <f>IF(IFERROR(VLOOKUP(A217,'Physicochemical properties_othe'!$D$4:$N$281,6,FALSE),"")=0,"",IFERROR(VLOOKUP(A217,'Physicochemical properties_othe'!$D$4:$N$281,6,FALSE),""))</f>
        <v>0.036</v>
      </c>
      <c r="M217">
        <f>IF(IFERROR(VLOOKUP(A217,'Physicochemical properties_othe'!$D$4:$N$281,10,FALSE),"")=0,"",IFERROR(VLOOKUP(A217,'Physicochemical properties_othe'!$D$4:$N$281,10,FALSE),""))</f>
        <v>2.2999999999999998</v>
      </c>
      <c r="P217" t="str">
        <f>IFERROR(IF(VLOOKUP(A217,'Physicochemical properties_othe'!$D$4:$N$281,11,FALSE)=0,"",VLOOKUP(A217,'Physicochemical properties_othe'!$D$4:$N$281,11,FALSE)),"")</f>
        <v>https://pubchem.ncbi.nlm.nih.gov/compound/86102</v>
      </c>
      <c r="T217" t="str">
        <f>IFERROR(IF(VLOOKUP(A217,'Rate constant_O3_UV254_others'!$B$2:$M$282,7,FALSE)=0,"",VLOOKUP(A217,'Rate constant_O3_UV254_others'!$B$2:$M$282,7,FALSE)),"")</f>
        <v>(0.5 ± 0.2) E−20 cm3 molecule−1 s−1</v>
      </c>
      <c r="V217" t="str">
        <f>IFERROR(IF(VLOOKUP(A217,'Rate constant_O3_UV254_others'!$B$2:$M$282,9,FALSE)=0,"",VLOOKUP(A217,'Rate constant_O3_UV254_others'!$B$2:$M$282,9,FALSE)),"")</f>
        <v/>
      </c>
      <c r="W217" t="str">
        <f>IFERROR(IF(VLOOKUP(A217,'Rate constant_O3_UV254_others'!$B$2:$M$282,10,FALSE)=0,"",VLOOKUP(A217,'Rate constant_O3_UV254_others'!$B$2:$M$282,10,FALSE)),"")</f>
        <v/>
      </c>
      <c r="X217" t="str">
        <f>IFERROR(IF(VLOOKUP(A217,'Rate constant_O3_UV254_others'!$B$2:$M$282,11,FALSE)=0,"",VLOOKUP(A217,'Rate constant_O3_UV254_others'!$B$2:$M$282,11,FALSE)),"")</f>
        <v/>
      </c>
      <c r="Y217" t="str">
        <f>IFERROR(IF(VLOOKUP(A217,'Rate constant_O3_UV254_others'!$B$2:$M$282,12,FALSE)=0,"",VLOOKUP(A217,'Rate constant_O3_UV254_others'!$B$2:$M$282,12,FALSE)),"")</f>
        <v/>
      </c>
      <c r="Z217" t="str">
        <f>IFERROR(IF(VLOOKUP(A217,'Rate constant_·OH_otherlit'!$B$2:$K$271,2,FALSE)=0,"",VLOOKUP(A217,'Rate constant_·OH_otherlit'!$B$2:$K$271,2,FALSE)),"")</f>
        <v/>
      </c>
      <c r="AA217" t="str">
        <f>IFERROR(IF(VLOOKUP(A217,'Rate constant_·OH_otherlit'!$B$2:$K$271,3,FALSE)=0,"",VLOOKUP(A217,'Rate constant_·OH_otherlit'!$B$2:$K$271,3,FALSE)),"")</f>
        <v/>
      </c>
      <c r="AB217" t="str">
        <f>IFERROR(IF(VLOOKUP(A217,'Rate constant_·OH_otherlit'!$B$2:$K$271,10,FALSE)=0,"",VLOOKUP(A217,'Rate constant_·OH_otherlit'!$B$2:$K$271,10,FALSE)),"")</f>
        <v/>
      </c>
      <c r="AC217" t="str">
        <f>IFERROR(IF(VLOOKUP(A217,'Rate constant_O3_UV254_others'!$B$2:$AA$282,23,FALSE)=0,"",VLOOKUP(A217,'Rate constant_O3_UV254_others'!$B$2:$AA$282,23,FALSE)),"")</f>
        <v/>
      </c>
      <c r="AE217" t="str">
        <f>IFERROR(IF(VLOOKUP(A217,'Rate constant_O3_UV254_others'!$B$2:$AA$282,25,FALSE)=0,"",VLOOKUP(A217,'Rate constant_O3_UV254_others'!$B$2:$AA$282,25,FALSE)),"")</f>
        <v/>
      </c>
      <c r="AG217" t="str">
        <f>IFERROR(IF(VLOOKUP(A217,'Rate constant_O3_UV254_others'!$B$2:$AA$282,26,FALSE)=0,"",VLOOKUP(A217,'Rate constant_O3_UV254_others'!$B$2:$AA$282,26,FALSE)),"")</f>
        <v/>
      </c>
    </row>
    <row r="218" spans="1:33">
      <c r="A218" t="s">
        <v>538</v>
      </c>
      <c r="B218" t="s">
        <v>538</v>
      </c>
      <c r="C218">
        <v>217</v>
      </c>
      <c r="F218" t="s">
        <v>149</v>
      </c>
      <c r="G218" t="s">
        <v>539</v>
      </c>
      <c r="H218" t="str">
        <f>IFERROR(VLOOKUP(A218,'Physicochemical properties_othe'!$D$4:$N$281,3,FALSE),"")</f>
        <v>C22H28N2O2</v>
      </c>
      <c r="I218" t="str">
        <f>IFERROR(VLOOKUP(A218,'Physicochemical properties_othe'!$D$4:$N$281,2,FALSE),"")</f>
        <v>112410-23-8</v>
      </c>
      <c r="J218">
        <f>IFERROR(VLOOKUP(A218,'Physicochemical properties_othe'!$D$4:$N$281,4,FALSE),"")</f>
        <v>352.5</v>
      </c>
      <c r="K218">
        <f>IFERROR(IF(VLOOKUP(A218,'Physicochemical properties_othe'!$D$4:$N$281,5,FALSE)=0,"",VLOOKUP(A218,'Physicochemical properties_othe'!$D$4:$N$281,5,FALSE)),"")</f>
        <v>4.25</v>
      </c>
      <c r="L218" t="str">
        <f>IF(IFERROR(VLOOKUP(A218,'Physicochemical properties_othe'!$D$4:$N$281,6,FALSE),"")=0,"",IFERROR(VLOOKUP(A218,'Physicochemical properties_othe'!$D$4:$N$281,6,FALSE),""))</f>
        <v>0.83 mg/L</v>
      </c>
      <c r="M218" t="str">
        <f>IF(IFERROR(VLOOKUP(A218,'Physicochemical properties_othe'!$D$4:$N$281,10,FALSE),"")=0,"",IFERROR(VLOOKUP(A218,'Physicochemical properties_othe'!$D$4:$N$281,10,FALSE),""))</f>
        <v/>
      </c>
      <c r="P218" t="str">
        <f>IFERROR(IF(VLOOKUP(A218,'Physicochemical properties_othe'!$D$4:$N$281,11,FALSE)=0,"",VLOOKUP(A218,'Physicochemical properties_othe'!$D$4:$N$281,11,FALSE)),"")</f>
        <v>https://pubchem.ncbi.nlm.nih.gov/compound/91773</v>
      </c>
      <c r="T218" t="str">
        <f>IFERROR(IF(VLOOKUP(A218,'Rate constant_O3_UV254_others'!$B$2:$M$282,7,FALSE)=0,"",VLOOKUP(A218,'Rate constant_O3_UV254_others'!$B$2:$M$282,7,FALSE)),"")</f>
        <v/>
      </c>
      <c r="V218" t="str">
        <f>IFERROR(IF(VLOOKUP(A218,'Rate constant_O3_UV254_others'!$B$2:$M$282,9,FALSE)=0,"",VLOOKUP(A218,'Rate constant_O3_UV254_others'!$B$2:$M$282,9,FALSE)),"")</f>
        <v/>
      </c>
      <c r="W218" t="str">
        <f>IFERROR(IF(VLOOKUP(A218,'Rate constant_O3_UV254_others'!$B$2:$M$282,10,FALSE)=0,"",VLOOKUP(A218,'Rate constant_O3_UV254_others'!$B$2:$M$282,10,FALSE)),"")</f>
        <v/>
      </c>
      <c r="X218" t="str">
        <f>IFERROR(IF(VLOOKUP(A218,'Rate constant_O3_UV254_others'!$B$2:$M$282,11,FALSE)=0,"",VLOOKUP(A218,'Rate constant_O3_UV254_others'!$B$2:$M$282,11,FALSE)),"")</f>
        <v/>
      </c>
      <c r="Y218" t="str">
        <f>IFERROR(IF(VLOOKUP(A218,'Rate constant_O3_UV254_others'!$B$2:$M$282,12,FALSE)=0,"",VLOOKUP(A218,'Rate constant_O3_UV254_others'!$B$2:$M$282,12,FALSE)),"")</f>
        <v/>
      </c>
      <c r="Z218" t="str">
        <f>IFERROR(IF(VLOOKUP(A218,'Rate constant_·OH_otherlit'!$B$2:$K$271,2,FALSE)=0,"",VLOOKUP(A218,'Rate constant_·OH_otherlit'!$B$2:$K$271,2,FALSE)),"")</f>
        <v/>
      </c>
      <c r="AA218" t="str">
        <f>IFERROR(IF(VLOOKUP(A218,'Rate constant_·OH_otherlit'!$B$2:$K$271,3,FALSE)=0,"",VLOOKUP(A218,'Rate constant_·OH_otherlit'!$B$2:$K$271,3,FALSE)),"")</f>
        <v/>
      </c>
      <c r="AB218" t="str">
        <f>IFERROR(IF(VLOOKUP(A218,'Rate constant_·OH_otherlit'!$B$2:$K$271,10,FALSE)=0,"",VLOOKUP(A218,'Rate constant_·OH_otherlit'!$B$2:$K$271,10,FALSE)),"")</f>
        <v/>
      </c>
      <c r="AC218" t="str">
        <f>IFERROR(IF(VLOOKUP(A218,'Rate constant_O3_UV254_others'!$B$2:$AA$282,23,FALSE)=0,"",VLOOKUP(A218,'Rate constant_O3_UV254_others'!$B$2:$AA$282,23,FALSE)),"")</f>
        <v/>
      </c>
      <c r="AE218" t="str">
        <f>IFERROR(IF(VLOOKUP(A218,'Rate constant_O3_UV254_others'!$B$2:$AA$282,25,FALSE)=0,"",VLOOKUP(A218,'Rate constant_O3_UV254_others'!$B$2:$AA$282,25,FALSE)),"")</f>
        <v/>
      </c>
      <c r="AG218" t="str">
        <f>IFERROR(IF(VLOOKUP(A218,'Rate constant_O3_UV254_others'!$B$2:$AA$282,26,FALSE)=0,"",VLOOKUP(A218,'Rate constant_O3_UV254_others'!$B$2:$AA$282,26,FALSE)),"")</f>
        <v/>
      </c>
    </row>
    <row r="219" spans="1:33">
      <c r="A219" t="s">
        <v>540</v>
      </c>
      <c r="B219" t="s">
        <v>540</v>
      </c>
      <c r="C219">
        <v>218</v>
      </c>
      <c r="F219" t="s">
        <v>149</v>
      </c>
      <c r="G219" t="s">
        <v>541</v>
      </c>
      <c r="H219" t="str">
        <f>IFERROR(VLOOKUP(A219,'Physicochemical properties_othe'!$D$4:$N$281,3,FALSE),"")</f>
        <v>C12H16ClNOS</v>
      </c>
      <c r="I219" t="str">
        <f>IFERROR(VLOOKUP(A219,'Physicochemical properties_othe'!$D$4:$N$281,2,FALSE),"")</f>
        <v>28249-77-6</v>
      </c>
      <c r="J219">
        <f>IFERROR(VLOOKUP(A219,'Physicochemical properties_othe'!$D$4:$N$281,4,FALSE),"")</f>
        <v>257.77999999999997</v>
      </c>
      <c r="K219">
        <f>IFERROR(IF(VLOOKUP(A219,'Physicochemical properties_othe'!$D$4:$N$281,5,FALSE)=0,"",VLOOKUP(A219,'Physicochemical properties_othe'!$D$4:$N$281,5,FALSE)),"")</f>
        <v>3.4</v>
      </c>
      <c r="L219" t="str">
        <f>IF(IFERROR(VLOOKUP(A219,'Physicochemical properties_othe'!$D$4:$N$281,6,FALSE),"")=0,"",IFERROR(VLOOKUP(A219,'Physicochemical properties_othe'!$D$4:$N$281,6,FALSE),""))</f>
        <v>0.028</v>
      </c>
      <c r="M219" t="str">
        <f>IF(IFERROR(VLOOKUP(A219,'Physicochemical properties_othe'!$D$4:$N$281,10,FALSE),"")=0,"",IFERROR(VLOOKUP(A219,'Physicochemical properties_othe'!$D$4:$N$281,10,FALSE),""))</f>
        <v/>
      </c>
      <c r="P219" t="str">
        <f>IFERROR(IF(VLOOKUP(A219,'Physicochemical properties_othe'!$D$4:$N$281,11,FALSE)=0,"",VLOOKUP(A219,'Physicochemical properties_othe'!$D$4:$N$281,11,FALSE)),"")</f>
        <v>https://pubchem.ncbi.nlm.nih.gov/compound/34192</v>
      </c>
      <c r="T219" t="str">
        <f>IFERROR(IF(VLOOKUP(A219,'Rate constant_O3_UV254_others'!$B$2:$M$282,7,FALSE)=0,"",VLOOKUP(A219,'Rate constant_O3_UV254_others'!$B$2:$M$282,7,FALSE)),"")</f>
        <v/>
      </c>
      <c r="V219" t="str">
        <f>IFERROR(IF(VLOOKUP(A219,'Rate constant_O3_UV254_others'!$B$2:$M$282,9,FALSE)=0,"",VLOOKUP(A219,'Rate constant_O3_UV254_others'!$B$2:$M$282,9,FALSE)),"")</f>
        <v/>
      </c>
      <c r="W219" t="str">
        <f>IFERROR(IF(VLOOKUP(A219,'Rate constant_O3_UV254_others'!$B$2:$M$282,10,FALSE)=0,"",VLOOKUP(A219,'Rate constant_O3_UV254_others'!$B$2:$M$282,10,FALSE)),"")</f>
        <v/>
      </c>
      <c r="X219" t="str">
        <f>IFERROR(IF(VLOOKUP(A219,'Rate constant_O3_UV254_others'!$B$2:$M$282,11,FALSE)=0,"",VLOOKUP(A219,'Rate constant_O3_UV254_others'!$B$2:$M$282,11,FALSE)),"")</f>
        <v/>
      </c>
      <c r="Y219" t="str">
        <f>IFERROR(IF(VLOOKUP(A219,'Rate constant_O3_UV254_others'!$B$2:$M$282,12,FALSE)=0,"",VLOOKUP(A219,'Rate constant_O3_UV254_others'!$B$2:$M$282,12,FALSE)),"")</f>
        <v/>
      </c>
      <c r="Z219" t="str">
        <f>IFERROR(IF(VLOOKUP(A219,'Rate constant_·OH_otherlit'!$B$2:$K$271,2,FALSE)=0,"",VLOOKUP(A219,'Rate constant_·OH_otherlit'!$B$2:$K$271,2,FALSE)),"")</f>
        <v/>
      </c>
      <c r="AA219" t="str">
        <f>IFERROR(IF(VLOOKUP(A219,'Rate constant_·OH_otherlit'!$B$2:$K$271,3,FALSE)=0,"",VLOOKUP(A219,'Rate constant_·OH_otherlit'!$B$2:$K$271,3,FALSE)),"")</f>
        <v/>
      </c>
      <c r="AB219" t="str">
        <f>IFERROR(IF(VLOOKUP(A219,'Rate constant_·OH_otherlit'!$B$2:$K$271,10,FALSE)=0,"",VLOOKUP(A219,'Rate constant_·OH_otherlit'!$B$2:$K$271,10,FALSE)),"")</f>
        <v/>
      </c>
      <c r="AC219" t="str">
        <f>IFERROR(IF(VLOOKUP(A219,'Rate constant_O3_UV254_others'!$B$2:$AA$282,23,FALSE)=0,"",VLOOKUP(A219,'Rate constant_O3_UV254_others'!$B$2:$AA$282,23,FALSE)),"")</f>
        <v/>
      </c>
      <c r="AE219" t="str">
        <f>IFERROR(IF(VLOOKUP(A219,'Rate constant_O3_UV254_others'!$B$2:$AA$282,25,FALSE)=0,"",VLOOKUP(A219,'Rate constant_O3_UV254_others'!$B$2:$AA$282,25,FALSE)),"")</f>
        <v/>
      </c>
      <c r="AG219" t="str">
        <f>IFERROR(IF(VLOOKUP(A219,'Rate constant_O3_UV254_others'!$B$2:$AA$282,26,FALSE)=0,"",VLOOKUP(A219,'Rate constant_O3_UV254_others'!$B$2:$AA$282,26,FALSE)),"")</f>
        <v/>
      </c>
    </row>
    <row r="220" spans="1:33">
      <c r="A220" t="s">
        <v>542</v>
      </c>
      <c r="B220" t="s">
        <v>542</v>
      </c>
      <c r="C220">
        <v>219</v>
      </c>
      <c r="F220" t="s">
        <v>149</v>
      </c>
      <c r="G220" t="s">
        <v>543</v>
      </c>
      <c r="H220" t="str">
        <f>IFERROR(VLOOKUP(A220,'Physicochemical properties_othe'!$D$4:$N$281,3,FALSE),"")</f>
        <v>C9H11Cl2O3PS</v>
      </c>
      <c r="I220" t="str">
        <f>IFERROR(VLOOKUP(A220,'Physicochemical properties_othe'!$D$4:$N$281,2,FALSE),"")</f>
        <v>57018-04-9</v>
      </c>
      <c r="J220">
        <f>IFERROR(VLOOKUP(A220,'Physicochemical properties_othe'!$D$4:$N$281,4,FALSE),"")</f>
        <v>301.13</v>
      </c>
      <c r="K220">
        <f>IFERROR(IF(VLOOKUP(A220,'Physicochemical properties_othe'!$D$4:$N$281,5,FALSE)=0,"",VLOOKUP(A220,'Physicochemical properties_othe'!$D$4:$N$281,5,FALSE)),"")</f>
        <v>4.5599999999999996</v>
      </c>
      <c r="L220" t="str">
        <f>IF(IFERROR(VLOOKUP(A220,'Physicochemical properties_othe'!$D$4:$N$281,6,FALSE),"")=0,"",IFERROR(VLOOKUP(A220,'Physicochemical properties_othe'!$D$4:$N$281,6,FALSE),""))</f>
        <v>0.3 mg/L</v>
      </c>
      <c r="M220" t="str">
        <f>IF(IFERROR(VLOOKUP(A220,'Physicochemical properties_othe'!$D$4:$N$281,10,FALSE),"")=0,"",IFERROR(VLOOKUP(A220,'Physicochemical properties_othe'!$D$4:$N$281,10,FALSE),""))</f>
        <v/>
      </c>
      <c r="P220" t="str">
        <f>IFERROR(IF(VLOOKUP(A220,'Physicochemical properties_othe'!$D$4:$N$281,11,FALSE)=0,"",VLOOKUP(A220,'Physicochemical properties_othe'!$D$4:$N$281,11,FALSE)),"")</f>
        <v>https://pubchem.ncbi.nlm.nih.gov/compound/91664</v>
      </c>
      <c r="T220" t="str">
        <f>IFERROR(IF(VLOOKUP(A220,'Rate constant_O3_UV254_others'!$B$2:$M$282,7,FALSE)=0,"",VLOOKUP(A220,'Rate constant_O3_UV254_others'!$B$2:$M$282,7,FALSE)),"")</f>
        <v/>
      </c>
      <c r="V220" t="str">
        <f>IFERROR(IF(VLOOKUP(A220,'Rate constant_O3_UV254_others'!$B$2:$M$282,9,FALSE)=0,"",VLOOKUP(A220,'Rate constant_O3_UV254_others'!$B$2:$M$282,9,FALSE)),"")</f>
        <v/>
      </c>
      <c r="W220" t="str">
        <f>IFERROR(IF(VLOOKUP(A220,'Rate constant_O3_UV254_others'!$B$2:$M$282,10,FALSE)=0,"",VLOOKUP(A220,'Rate constant_O3_UV254_others'!$B$2:$M$282,10,FALSE)),"")</f>
        <v/>
      </c>
      <c r="X220" t="str">
        <f>IFERROR(IF(VLOOKUP(A220,'Rate constant_O3_UV254_others'!$B$2:$M$282,11,FALSE)=0,"",VLOOKUP(A220,'Rate constant_O3_UV254_others'!$B$2:$M$282,11,FALSE)),"")</f>
        <v/>
      </c>
      <c r="Y220" t="str">
        <f>IFERROR(IF(VLOOKUP(A220,'Rate constant_O3_UV254_others'!$B$2:$M$282,12,FALSE)=0,"",VLOOKUP(A220,'Rate constant_O3_UV254_others'!$B$2:$M$282,12,FALSE)),"")</f>
        <v/>
      </c>
      <c r="Z220" t="str">
        <f>IFERROR(IF(VLOOKUP(A220,'Rate constant_·OH_otherlit'!$B$2:$K$271,2,FALSE)=0,"",VLOOKUP(A220,'Rate constant_·OH_otherlit'!$B$2:$K$271,2,FALSE)),"")</f>
        <v/>
      </c>
      <c r="AA220" t="str">
        <f>IFERROR(IF(VLOOKUP(A220,'Rate constant_·OH_otherlit'!$B$2:$K$271,3,FALSE)=0,"",VLOOKUP(A220,'Rate constant_·OH_otherlit'!$B$2:$K$271,3,FALSE)),"")</f>
        <v/>
      </c>
      <c r="AB220" t="str">
        <f>IFERROR(IF(VLOOKUP(A220,'Rate constant_·OH_otherlit'!$B$2:$K$271,10,FALSE)=0,"",VLOOKUP(A220,'Rate constant_·OH_otherlit'!$B$2:$K$271,10,FALSE)),"")</f>
        <v/>
      </c>
      <c r="AC220">
        <f>IFERROR(IF(VLOOKUP(A220,'Rate constant_O3_UV254_others'!$B$2:$AA$282,23,FALSE)=0,"",VLOOKUP(A220,'Rate constant_O3_UV254_others'!$B$2:$AA$282,23,FALSE)),"")</f>
        <v>774</v>
      </c>
      <c r="AE220" s="160">
        <v>1.7000000000000001E-2</v>
      </c>
      <c r="AF220">
        <v>5.6</v>
      </c>
      <c r="AG220" t="str">
        <f>IFERROR(IF(VLOOKUP(A220,'Rate constant_O3_UV254_others'!$B$2:$AA$282,26,FALSE)=0,"",VLOOKUP(A220,'Rate constant_O3_UV254_others'!$B$2:$AA$282,26,FALSE)),"")</f>
        <v>Wan, H. Bin, Wong, M. K., &amp; Mok, C. Y. (1994). Comparative Study on the Quantum Yields of Direct Photolysis of Organophosphorus Pesticides in Aqueous Solution. Journal of Agricultural and Food Chemistry, 42(11), 2625–2630.</v>
      </c>
    </row>
    <row r="221" spans="1:33">
      <c r="A221" t="s">
        <v>544</v>
      </c>
      <c r="B221" t="s">
        <v>544</v>
      </c>
      <c r="C221">
        <v>220</v>
      </c>
      <c r="F221" t="s">
        <v>149</v>
      </c>
      <c r="G221" t="s">
        <v>545</v>
      </c>
      <c r="H221" t="str">
        <f>IFERROR(VLOOKUP(A221,'Physicochemical properties_othe'!$D$4:$N$281,3,FALSE),"")</f>
        <v>C14H16ClN3O2</v>
      </c>
      <c r="I221" t="str">
        <f>IFERROR(VLOOKUP(A221,'Physicochemical properties_othe'!$D$4:$N$281,2,FALSE),"")</f>
        <v>43121-43-3</v>
      </c>
      <c r="J221">
        <f>IFERROR(VLOOKUP(A221,'Physicochemical properties_othe'!$D$4:$N$281,4,FALSE),"")</f>
        <v>293.75</v>
      </c>
      <c r="K221">
        <f>IFERROR(IF(VLOOKUP(A221,'Physicochemical properties_othe'!$D$4:$N$281,5,FALSE)=0,"",VLOOKUP(A221,'Physicochemical properties_othe'!$D$4:$N$281,5,FALSE)),"")</f>
        <v>2.77</v>
      </c>
      <c r="L221" t="str">
        <f>IF(IFERROR(VLOOKUP(A221,'Physicochemical properties_othe'!$D$4:$N$281,6,FALSE),"")=0,"",IFERROR(VLOOKUP(A221,'Physicochemical properties_othe'!$D$4:$N$281,6,FALSE),""))</f>
        <v>0.0715</v>
      </c>
      <c r="M221" t="str">
        <f>IF(IFERROR(VLOOKUP(A221,'Physicochemical properties_othe'!$D$4:$N$281,10,FALSE),"")=0,"",IFERROR(VLOOKUP(A221,'Physicochemical properties_othe'!$D$4:$N$281,10,FALSE),""))</f>
        <v/>
      </c>
      <c r="P221" t="str">
        <f>IFERROR(IF(VLOOKUP(A221,'Physicochemical properties_othe'!$D$4:$N$281,11,FALSE)=0,"",VLOOKUP(A221,'Physicochemical properties_othe'!$D$4:$N$281,11,FALSE)),"")</f>
        <v>https://pubchem.ncbi.nlm.nih.gov/compound/39385</v>
      </c>
      <c r="T221" t="str">
        <f>IFERROR(IF(VLOOKUP(A221,'Rate constant_O3_UV254_others'!$B$2:$M$282,7,FALSE)=0,"",VLOOKUP(A221,'Rate constant_O3_UV254_others'!$B$2:$M$282,7,FALSE)),"")</f>
        <v/>
      </c>
      <c r="V221" t="str">
        <f>IFERROR(IF(VLOOKUP(A221,'Rate constant_O3_UV254_others'!$B$2:$M$282,9,FALSE)=0,"",VLOOKUP(A221,'Rate constant_O3_UV254_others'!$B$2:$M$282,9,FALSE)),"")</f>
        <v/>
      </c>
      <c r="W221" t="str">
        <f>IFERROR(IF(VLOOKUP(A221,'Rate constant_O3_UV254_others'!$B$2:$M$282,10,FALSE)=0,"",VLOOKUP(A221,'Rate constant_O3_UV254_others'!$B$2:$M$282,10,FALSE)),"")</f>
        <v/>
      </c>
      <c r="X221" t="str">
        <f>IFERROR(IF(VLOOKUP(A221,'Rate constant_O3_UV254_others'!$B$2:$M$282,11,FALSE)=0,"",VLOOKUP(A221,'Rate constant_O3_UV254_others'!$B$2:$M$282,11,FALSE)),"")</f>
        <v/>
      </c>
      <c r="Y221" t="str">
        <f>IFERROR(IF(VLOOKUP(A221,'Rate constant_O3_UV254_others'!$B$2:$M$282,12,FALSE)=0,"",VLOOKUP(A221,'Rate constant_O3_UV254_others'!$B$2:$M$282,12,FALSE)),"")</f>
        <v/>
      </c>
      <c r="Z221" t="str">
        <f>IFERROR(IF(VLOOKUP(A221,'Rate constant_·OH_otherlit'!$B$2:$K$271,2,FALSE)=0,"",VLOOKUP(A221,'Rate constant_·OH_otherlit'!$B$2:$K$271,2,FALSE)),"")</f>
        <v/>
      </c>
      <c r="AA221" t="str">
        <f>IFERROR(IF(VLOOKUP(A221,'Rate constant_·OH_otherlit'!$B$2:$K$271,3,FALSE)=0,"",VLOOKUP(A221,'Rate constant_·OH_otherlit'!$B$2:$K$271,3,FALSE)),"")</f>
        <v/>
      </c>
      <c r="AB221" t="str">
        <f>IFERROR(IF(VLOOKUP(A221,'Rate constant_·OH_otherlit'!$B$2:$K$271,10,FALSE)=0,"",VLOOKUP(A221,'Rate constant_·OH_otherlit'!$B$2:$K$271,10,FALSE)),"")</f>
        <v/>
      </c>
      <c r="AC221" t="str">
        <f>IFERROR(IF(VLOOKUP(A221,'Rate constant_O3_UV254_others'!$B$2:$AA$282,23,FALSE)=0,"",VLOOKUP(A221,'Rate constant_O3_UV254_others'!$B$2:$AA$282,23,FALSE)),"")</f>
        <v/>
      </c>
      <c r="AE221" t="str">
        <f>IFERROR(IF(VLOOKUP(A221,'Rate constant_O3_UV254_others'!$B$2:$AA$282,25,FALSE)=0,"",VLOOKUP(A221,'Rate constant_O3_UV254_others'!$B$2:$AA$282,25,FALSE)),"")</f>
        <v/>
      </c>
      <c r="AG221" t="str">
        <f>IFERROR(IF(VLOOKUP(A221,'Rate constant_O3_UV254_others'!$B$2:$AA$282,26,FALSE)=0,"",VLOOKUP(A221,'Rate constant_O3_UV254_others'!$B$2:$AA$282,26,FALSE)),"")</f>
        <v/>
      </c>
    </row>
    <row r="222" spans="1:33">
      <c r="A222" t="s">
        <v>546</v>
      </c>
      <c r="B222" t="s">
        <v>546</v>
      </c>
      <c r="C222">
        <v>221</v>
      </c>
      <c r="F222" t="s">
        <v>149</v>
      </c>
      <c r="G222" t="s">
        <v>547</v>
      </c>
      <c r="H222" t="str">
        <f>IFERROR(VLOOKUP(A222,'Physicochemical properties_othe'!$D$4:$N$281,3,FALSE),"")</f>
        <v>C12H9Cl2NO3</v>
      </c>
      <c r="I222" t="str">
        <f>IFERROR(VLOOKUP(A222,'Physicochemical properties_othe'!$D$4:$N$281,2,FALSE),"")</f>
        <v>50471-44-8</v>
      </c>
      <c r="J222">
        <f>IFERROR(VLOOKUP(A222,'Physicochemical properties_othe'!$D$4:$N$281,4,FALSE),"")</f>
        <v>286.11</v>
      </c>
      <c r="K222">
        <f>IFERROR(IF(VLOOKUP(A222,'Physicochemical properties_othe'!$D$4:$N$281,5,FALSE)=0,"",VLOOKUP(A222,'Physicochemical properties_othe'!$D$4:$N$281,5,FALSE)),"")</f>
        <v>3.1</v>
      </c>
      <c r="L222" t="str">
        <f>IF(IFERROR(VLOOKUP(A222,'Physicochemical properties_othe'!$D$4:$N$281,6,FALSE),"")=0,"",IFERROR(VLOOKUP(A222,'Physicochemical properties_othe'!$D$4:$N$281,6,FALSE),""))</f>
        <v>0.0026</v>
      </c>
      <c r="M222" t="str">
        <f>IF(IFERROR(VLOOKUP(A222,'Physicochemical properties_othe'!$D$4:$N$281,10,FALSE),"")=0,"",IFERROR(VLOOKUP(A222,'Physicochemical properties_othe'!$D$4:$N$281,10,FALSE),""))</f>
        <v/>
      </c>
      <c r="P222" t="str">
        <f>IFERROR(IF(VLOOKUP(A222,'Physicochemical properties_othe'!$D$4:$N$281,11,FALSE)=0,"",VLOOKUP(A222,'Physicochemical properties_othe'!$D$4:$N$281,11,FALSE)),"")</f>
        <v>https://pubchem.ncbi.nlm.nih.gov/compound/39676</v>
      </c>
      <c r="T222" t="str">
        <f>IFERROR(IF(VLOOKUP(A222,'Rate constant_O3_UV254_others'!$B$2:$M$282,7,FALSE)=0,"",VLOOKUP(A222,'Rate constant_O3_UV254_others'!$B$2:$M$282,7,FALSE)),"")</f>
        <v/>
      </c>
      <c r="V222" t="str">
        <f>IFERROR(IF(VLOOKUP(A222,'Rate constant_O3_UV254_others'!$B$2:$M$282,9,FALSE)=0,"",VLOOKUP(A222,'Rate constant_O3_UV254_others'!$B$2:$M$282,9,FALSE)),"")</f>
        <v/>
      </c>
      <c r="W222" t="str">
        <f>IFERROR(IF(VLOOKUP(A222,'Rate constant_O3_UV254_others'!$B$2:$M$282,10,FALSE)=0,"",VLOOKUP(A222,'Rate constant_O3_UV254_others'!$B$2:$M$282,10,FALSE)),"")</f>
        <v/>
      </c>
      <c r="X222" t="str">
        <f>IFERROR(IF(VLOOKUP(A222,'Rate constant_O3_UV254_others'!$B$2:$M$282,11,FALSE)=0,"",VLOOKUP(A222,'Rate constant_O3_UV254_others'!$B$2:$M$282,11,FALSE)),"")</f>
        <v/>
      </c>
      <c r="Y222" t="str">
        <f>IFERROR(IF(VLOOKUP(A222,'Rate constant_O3_UV254_others'!$B$2:$M$282,12,FALSE)=0,"",VLOOKUP(A222,'Rate constant_O3_UV254_others'!$B$2:$M$282,12,FALSE)),"")</f>
        <v/>
      </c>
      <c r="Z222" t="str">
        <f>IFERROR(IF(VLOOKUP(A222,'Rate constant_·OH_otherlit'!$B$2:$K$271,2,FALSE)=0,"",VLOOKUP(A222,'Rate constant_·OH_otherlit'!$B$2:$K$271,2,FALSE)),"")</f>
        <v/>
      </c>
      <c r="AA222" t="str">
        <f>IFERROR(IF(VLOOKUP(A222,'Rate constant_·OH_otherlit'!$B$2:$K$271,3,FALSE)=0,"",VLOOKUP(A222,'Rate constant_·OH_otherlit'!$B$2:$K$271,3,FALSE)),"")</f>
        <v/>
      </c>
      <c r="AB222" t="str">
        <f>IFERROR(IF(VLOOKUP(A222,'Rate constant_·OH_otherlit'!$B$2:$K$271,10,FALSE)=0,"",VLOOKUP(A222,'Rate constant_·OH_otherlit'!$B$2:$K$271,10,FALSE)),"")</f>
        <v/>
      </c>
      <c r="AC222" t="str">
        <f>IFERROR(IF(VLOOKUP(A222,'Rate constant_O3_UV254_others'!$B$2:$AA$282,23,FALSE)=0,"",VLOOKUP(A222,'Rate constant_O3_UV254_others'!$B$2:$AA$282,23,FALSE)),"")</f>
        <v/>
      </c>
      <c r="AE222" t="str">
        <f>IFERROR(IF(VLOOKUP(A222,'Rate constant_O3_UV254_others'!$B$2:$AA$282,25,FALSE)=0,"",VLOOKUP(A222,'Rate constant_O3_UV254_others'!$B$2:$AA$282,25,FALSE)),"")</f>
        <v/>
      </c>
      <c r="AG222" t="str">
        <f>IFERROR(IF(VLOOKUP(A222,'Rate constant_O3_UV254_others'!$B$2:$AA$282,26,FALSE)=0,"",VLOOKUP(A222,'Rate constant_O3_UV254_others'!$B$2:$AA$282,26,FALSE)),"")</f>
        <v/>
      </c>
    </row>
    <row r="223" spans="1:33">
      <c r="A223" t="s">
        <v>548</v>
      </c>
      <c r="B223" t="s">
        <v>548</v>
      </c>
      <c r="C223">
        <v>222</v>
      </c>
      <c r="F223" t="s">
        <v>149</v>
      </c>
      <c r="G223" t="s">
        <v>549</v>
      </c>
      <c r="H223" t="str">
        <f>IFERROR(VLOOKUP(A223,'Physicochemical properties_othe'!$D$4:$N$281,3,FALSE),"")</f>
        <v>C12H15NO4</v>
      </c>
      <c r="I223" t="str">
        <f>IFERROR(VLOOKUP(A223,'Physicochemical properties_othe'!$D$4:$N$281,2,FALSE),"")</f>
        <v>16655-82-6</v>
      </c>
      <c r="J223">
        <f>IFERROR(VLOOKUP(A223,'Physicochemical properties_othe'!$D$4:$N$281,4,FALSE),"")</f>
        <v>237.25</v>
      </c>
      <c r="K223">
        <f>IFERROR(IF(VLOOKUP(A223,'Physicochemical properties_othe'!$D$4:$N$281,5,FALSE)=0,"",VLOOKUP(A223,'Physicochemical properties_othe'!$D$4:$N$281,5,FALSE)),"")</f>
        <v>0.76</v>
      </c>
      <c r="L223" t="str">
        <f>IF(IFERROR(VLOOKUP(A223,'Physicochemical properties_othe'!$D$4:$N$281,6,FALSE),"")=0,"",IFERROR(VLOOKUP(A223,'Physicochemical properties_othe'!$D$4:$N$281,6,FALSE),""))</f>
        <v>6.207</v>
      </c>
      <c r="M223" t="str">
        <f>IF(IFERROR(VLOOKUP(A223,'Physicochemical properties_othe'!$D$4:$N$281,10,FALSE),"")=0,"",IFERROR(VLOOKUP(A223,'Physicochemical properties_othe'!$D$4:$N$281,10,FALSE),""))</f>
        <v/>
      </c>
      <c r="P223" t="str">
        <f>IFERROR(IF(VLOOKUP(A223,'Physicochemical properties_othe'!$D$4:$N$281,11,FALSE)=0,"",VLOOKUP(A223,'Physicochemical properties_othe'!$D$4:$N$281,11,FALSE)),"")</f>
        <v>http://www.chemspider.com/Chemical-Structure.26024.html?rid=8a1c7369-19db-4a39-9482-63667ee4be55</v>
      </c>
      <c r="T223" t="str">
        <f>IFERROR(IF(VLOOKUP(A223,'Rate constant_O3_UV254_others'!$B$2:$M$282,7,FALSE)=0,"",VLOOKUP(A223,'Rate constant_O3_UV254_others'!$B$2:$M$282,7,FALSE)),"")</f>
        <v/>
      </c>
      <c r="V223" t="str">
        <f>IFERROR(IF(VLOOKUP(A223,'Rate constant_O3_UV254_others'!$B$2:$M$282,9,FALSE)=0,"",VLOOKUP(A223,'Rate constant_O3_UV254_others'!$B$2:$M$282,9,FALSE)),"")</f>
        <v/>
      </c>
      <c r="W223" t="str">
        <f>IFERROR(IF(VLOOKUP(A223,'Rate constant_O3_UV254_others'!$B$2:$M$282,10,FALSE)=0,"",VLOOKUP(A223,'Rate constant_O3_UV254_others'!$B$2:$M$282,10,FALSE)),"")</f>
        <v/>
      </c>
      <c r="X223" t="str">
        <f>IFERROR(IF(VLOOKUP(A223,'Rate constant_O3_UV254_others'!$B$2:$M$282,11,FALSE)=0,"",VLOOKUP(A223,'Rate constant_O3_UV254_others'!$B$2:$M$282,11,FALSE)),"")</f>
        <v/>
      </c>
      <c r="Y223" t="str">
        <f>IFERROR(IF(VLOOKUP(A223,'Rate constant_O3_UV254_others'!$B$2:$M$282,12,FALSE)=0,"",VLOOKUP(A223,'Rate constant_O3_UV254_others'!$B$2:$M$282,12,FALSE)),"")</f>
        <v/>
      </c>
      <c r="Z223" t="str">
        <f>IFERROR(IF(VLOOKUP(A223,'Rate constant_·OH_otherlit'!$B$2:$K$271,2,FALSE)=0,"",VLOOKUP(A223,'Rate constant_·OH_otherlit'!$B$2:$K$271,2,FALSE)),"")</f>
        <v/>
      </c>
      <c r="AA223" t="str">
        <f>IFERROR(IF(VLOOKUP(A223,'Rate constant_·OH_otherlit'!$B$2:$K$271,3,FALSE)=0,"",VLOOKUP(A223,'Rate constant_·OH_otherlit'!$B$2:$K$271,3,FALSE)),"")</f>
        <v/>
      </c>
      <c r="AB223" t="str">
        <f>IFERROR(IF(VLOOKUP(A223,'Rate constant_·OH_otherlit'!$B$2:$K$271,10,FALSE)=0,"",VLOOKUP(A223,'Rate constant_·OH_otherlit'!$B$2:$K$271,10,FALSE)),"")</f>
        <v/>
      </c>
      <c r="AC223" t="str">
        <f>IFERROR(IF(VLOOKUP(A223,'Rate constant_O3_UV254_others'!$B$2:$AA$282,23,FALSE)=0,"",VLOOKUP(A223,'Rate constant_O3_UV254_others'!$B$2:$AA$282,23,FALSE)),"")</f>
        <v/>
      </c>
      <c r="AE223" t="str">
        <f>IFERROR(IF(VLOOKUP(A223,'Rate constant_O3_UV254_others'!$B$2:$AA$282,25,FALSE)=0,"",VLOOKUP(A223,'Rate constant_O3_UV254_others'!$B$2:$AA$282,25,FALSE)),"")</f>
        <v/>
      </c>
      <c r="AG223" t="str">
        <f>IFERROR(IF(VLOOKUP(A223,'Rate constant_O3_UV254_others'!$B$2:$AA$282,26,FALSE)=0,"",VLOOKUP(A223,'Rate constant_O3_UV254_others'!$B$2:$AA$282,26,FALSE)),"")</f>
        <v/>
      </c>
    </row>
    <row r="224" spans="1:33">
      <c r="A224" t="s">
        <v>550</v>
      </c>
      <c r="B224" t="s">
        <v>550</v>
      </c>
      <c r="C224">
        <v>223</v>
      </c>
      <c r="F224" t="s">
        <v>149</v>
      </c>
      <c r="G224" t="s">
        <v>551</v>
      </c>
      <c r="H224" t="str">
        <f>IFERROR(VLOOKUP(A224,'Physicochemical properties_othe'!$D$4:$N$281,3,FALSE),"")</f>
        <v>C14H20ClNO2</v>
      </c>
      <c r="I224" t="str">
        <f>IFERROR(VLOOKUP(A224,'Physicochemical properties_othe'!$D$4:$N$281,2,FALSE),"")</f>
        <v>34256-82-1</v>
      </c>
      <c r="J224">
        <f>IFERROR(VLOOKUP(A224,'Physicochemical properties_othe'!$D$4:$N$281,4,FALSE),"")</f>
        <v>269.77</v>
      </c>
      <c r="K224">
        <f>IFERROR(IF(VLOOKUP(A224,'Physicochemical properties_othe'!$D$4:$N$281,5,FALSE)=0,"",VLOOKUP(A224,'Physicochemical properties_othe'!$D$4:$N$281,5,FALSE)),"")</f>
        <v>4.1399999999999997</v>
      </c>
      <c r="L224" t="str">
        <f>IF(IFERROR(VLOOKUP(A224,'Physicochemical properties_othe'!$D$4:$N$281,6,FALSE),"")=0,"",IFERROR(VLOOKUP(A224,'Physicochemical properties_othe'!$D$4:$N$281,6,FALSE),""))</f>
        <v>0.233</v>
      </c>
      <c r="M224" t="str">
        <f>IF(IFERROR(VLOOKUP(A224,'Physicochemical properties_othe'!$D$4:$N$281,10,FALSE),"")=0,"",IFERROR(VLOOKUP(A224,'Physicochemical properties_othe'!$D$4:$N$281,10,FALSE),""))</f>
        <v/>
      </c>
      <c r="P224" t="str">
        <f>IFERROR(IF(VLOOKUP(A224,'Physicochemical properties_othe'!$D$4:$N$281,11,FALSE)=0,"",VLOOKUP(A224,'Physicochemical properties_othe'!$D$4:$N$281,11,FALSE)),"")</f>
        <v>https://pubchem.ncbi.nlm.nih.gov/compound/1988</v>
      </c>
      <c r="T224" t="str">
        <f>IFERROR(IF(VLOOKUP(A224,'Rate constant_O3_UV254_others'!$B$2:$M$282,7,FALSE)=0,"",VLOOKUP(A224,'Rate constant_O3_UV254_others'!$B$2:$M$282,7,FALSE)),"")</f>
        <v>2.39 ± 0.31</v>
      </c>
      <c r="V224" t="str">
        <f>IFERROR(IF(VLOOKUP(A224,'Rate constant_O3_UV254_others'!$B$2:$M$282,9,FALSE)=0,"",VLOOKUP(A224,'Rate constant_O3_UV254_others'!$B$2:$M$282,9,FALSE)),"")</f>
        <v/>
      </c>
      <c r="W224" t="str">
        <f>IFERROR(IF(VLOOKUP(A224,'Rate constant_O3_UV254_others'!$B$2:$M$282,10,FALSE)=0,"",VLOOKUP(A224,'Rate constant_O3_UV254_others'!$B$2:$M$282,10,FALSE)),"")</f>
        <v/>
      </c>
      <c r="X224" t="str">
        <f>IFERROR(IF(VLOOKUP(A224,'Rate constant_O3_UV254_others'!$B$2:$M$282,11,FALSE)=0,"",VLOOKUP(A224,'Rate constant_O3_UV254_others'!$B$2:$M$282,11,FALSE)),"")</f>
        <v/>
      </c>
      <c r="Y224" t="str">
        <f>IFERROR(IF(VLOOKUP(A224,'Rate constant_O3_UV254_others'!$B$2:$M$282,12,FALSE)=0,"",VLOOKUP(A224,'Rate constant_O3_UV254_others'!$B$2:$M$282,12,FALSE)),"")</f>
        <v/>
      </c>
      <c r="Z224" t="str">
        <f>IFERROR(IF(VLOOKUP(A224,'Rate constant_·OH_otherlit'!$B$2:$K$271,2,FALSE)=0,"",VLOOKUP(A224,'Rate constant_·OH_otherlit'!$B$2:$K$271,2,FALSE)),"")</f>
        <v/>
      </c>
      <c r="AA224" t="str">
        <f>IFERROR(IF(VLOOKUP(A224,'Rate constant_·OH_otherlit'!$B$2:$K$271,3,FALSE)=0,"",VLOOKUP(A224,'Rate constant_·OH_otherlit'!$B$2:$K$271,3,FALSE)),"")</f>
        <v/>
      </c>
      <c r="AB224" t="str">
        <f>IFERROR(IF(VLOOKUP(A224,'Rate constant_·OH_otherlit'!$B$2:$K$271,10,FALSE)=0,"",VLOOKUP(A224,'Rate constant_·OH_otherlit'!$B$2:$K$271,10,FALSE)),"")</f>
        <v/>
      </c>
      <c r="AC224" t="str">
        <f>IFERROR(IF(VLOOKUP(A224,'Rate constant_O3_UV254_others'!$B$2:$AA$282,23,FALSE)=0,"",VLOOKUP(A224,'Rate constant_O3_UV254_others'!$B$2:$AA$282,23,FALSE)),"")</f>
        <v/>
      </c>
      <c r="AE224" t="str">
        <f>IFERROR(IF(VLOOKUP(A224,'Rate constant_O3_UV254_others'!$B$2:$AA$282,25,FALSE)=0,"",VLOOKUP(A224,'Rate constant_O3_UV254_others'!$B$2:$AA$282,25,FALSE)),"")</f>
        <v/>
      </c>
      <c r="AG224" t="str">
        <f>IFERROR(IF(VLOOKUP(A224,'Rate constant_O3_UV254_others'!$B$2:$AA$282,26,FALSE)=0,"",VLOOKUP(A224,'Rate constant_O3_UV254_others'!$B$2:$AA$282,26,FALSE)),"")</f>
        <v/>
      </c>
    </row>
    <row r="225" spans="1:33">
      <c r="A225" t="s">
        <v>552</v>
      </c>
      <c r="B225" t="s">
        <v>552</v>
      </c>
      <c r="C225">
        <v>224</v>
      </c>
      <c r="F225" t="s">
        <v>149</v>
      </c>
      <c r="G225" t="s">
        <v>553</v>
      </c>
      <c r="H225" t="str">
        <f>IFERROR(VLOOKUP(A225,'Physicochemical properties_othe'!$D$4:$N$281,3,FALSE),"")</f>
        <v>C14H21NO5S</v>
      </c>
      <c r="I225" t="str">
        <f>IFERROR(VLOOKUP(A225,'Physicochemical properties_othe'!$D$4:$N$281,2,FALSE),"")</f>
        <v>187022-11-3</v>
      </c>
      <c r="J225">
        <f>IFERROR(VLOOKUP(A225,'Physicochemical properties_othe'!$D$4:$N$281,4,FALSE),"")</f>
        <v>315.39</v>
      </c>
      <c r="K225">
        <f>IFERROR(IF(VLOOKUP(A225,'Physicochemical properties_othe'!$D$4:$N$281,5,FALSE)=0,"",VLOOKUP(A225,'Physicochemical properties_othe'!$D$4:$N$281,5,FALSE)),"")</f>
        <v>1.82</v>
      </c>
      <c r="L225" t="str">
        <f>IF(IFERROR(VLOOKUP(A225,'Physicochemical properties_othe'!$D$4:$N$281,6,FALSE),"")=0,"",IFERROR(VLOOKUP(A225,'Physicochemical properties_othe'!$D$4:$N$281,6,FALSE),""))</f>
        <v>0.2459 mg/L</v>
      </c>
      <c r="M225" t="str">
        <f>IF(IFERROR(VLOOKUP(A225,'Physicochemical properties_othe'!$D$4:$N$281,10,FALSE),"")=0,"",IFERROR(VLOOKUP(A225,'Physicochemical properties_othe'!$D$4:$N$281,10,FALSE),""))</f>
        <v/>
      </c>
      <c r="P225" t="str">
        <f>IFERROR(IF(VLOOKUP(A225,'Physicochemical properties_othe'!$D$4:$N$281,11,FALSE)=0,"",VLOOKUP(A225,'Physicochemical properties_othe'!$D$4:$N$281,11,FALSE)),"")</f>
        <v>http://www.chemspider.com/Chemical-Structure.4932268.html?rid=5077ddeb-fad0-48b0-af71-eb03688a1ff8</v>
      </c>
      <c r="T225" t="str">
        <f>IFERROR(IF(VLOOKUP(A225,'Rate constant_O3_UV254_others'!$B$2:$M$282,7,FALSE)=0,"",VLOOKUP(A225,'Rate constant_O3_UV254_others'!$B$2:$M$282,7,FALSE)),"")</f>
        <v/>
      </c>
      <c r="V225" t="str">
        <f>IFERROR(IF(VLOOKUP(A225,'Rate constant_O3_UV254_others'!$B$2:$M$282,9,FALSE)=0,"",VLOOKUP(A225,'Rate constant_O3_UV254_others'!$B$2:$M$282,9,FALSE)),"")</f>
        <v/>
      </c>
      <c r="W225" t="str">
        <f>IFERROR(IF(VLOOKUP(A225,'Rate constant_O3_UV254_others'!$B$2:$M$282,10,FALSE)=0,"",VLOOKUP(A225,'Rate constant_O3_UV254_others'!$B$2:$M$282,10,FALSE)),"")</f>
        <v/>
      </c>
      <c r="X225" t="str">
        <f>IFERROR(IF(VLOOKUP(A225,'Rate constant_O3_UV254_others'!$B$2:$M$282,11,FALSE)=0,"",VLOOKUP(A225,'Rate constant_O3_UV254_others'!$B$2:$M$282,11,FALSE)),"")</f>
        <v/>
      </c>
      <c r="Y225" t="str">
        <f>IFERROR(IF(VLOOKUP(A225,'Rate constant_O3_UV254_others'!$B$2:$M$282,12,FALSE)=0,"",VLOOKUP(A225,'Rate constant_O3_UV254_others'!$B$2:$M$282,12,FALSE)),"")</f>
        <v/>
      </c>
      <c r="Z225" t="str">
        <f>IFERROR(IF(VLOOKUP(A225,'Rate constant_·OH_otherlit'!$B$2:$K$271,2,FALSE)=0,"",VLOOKUP(A225,'Rate constant_·OH_otherlit'!$B$2:$K$271,2,FALSE)),"")</f>
        <v/>
      </c>
      <c r="AA225" t="str">
        <f>IFERROR(IF(VLOOKUP(A225,'Rate constant_·OH_otherlit'!$B$2:$K$271,3,FALSE)=0,"",VLOOKUP(A225,'Rate constant_·OH_otherlit'!$B$2:$K$271,3,FALSE)),"")</f>
        <v/>
      </c>
      <c r="AB225" t="str">
        <f>IFERROR(IF(VLOOKUP(A225,'Rate constant_·OH_otherlit'!$B$2:$K$271,10,FALSE)=0,"",VLOOKUP(A225,'Rate constant_·OH_otherlit'!$B$2:$K$271,10,FALSE)),"")</f>
        <v/>
      </c>
      <c r="AC225" t="str">
        <f>IFERROR(IF(VLOOKUP(A225,'Rate constant_O3_UV254_others'!$B$2:$AA$282,23,FALSE)=0,"",VLOOKUP(A225,'Rate constant_O3_UV254_others'!$B$2:$AA$282,23,FALSE)),"")</f>
        <v/>
      </c>
      <c r="AE225" t="str">
        <f>IFERROR(IF(VLOOKUP(A225,'Rate constant_O3_UV254_others'!$B$2:$AA$282,25,FALSE)=0,"",VLOOKUP(A225,'Rate constant_O3_UV254_others'!$B$2:$AA$282,25,FALSE)),"")</f>
        <v/>
      </c>
      <c r="AG225" t="str">
        <f>IFERROR(IF(VLOOKUP(A225,'Rate constant_O3_UV254_others'!$B$2:$AA$282,26,FALSE)=0,"",VLOOKUP(A225,'Rate constant_O3_UV254_others'!$B$2:$AA$282,26,FALSE)),"")</f>
        <v/>
      </c>
    </row>
    <row r="226" spans="1:33">
      <c r="A226" t="s">
        <v>554</v>
      </c>
      <c r="B226" t="s">
        <v>554</v>
      </c>
      <c r="C226">
        <v>225</v>
      </c>
      <c r="F226" t="s">
        <v>149</v>
      </c>
      <c r="G226" t="s">
        <v>555</v>
      </c>
      <c r="H226" t="str">
        <f>IFERROR(VLOOKUP(A226,'Physicochemical properties_othe'!$D$4:$N$281,3,FALSE),"")</f>
        <v>C14H19NO4</v>
      </c>
      <c r="I226" t="str">
        <f>IFERROR(VLOOKUP(A226,'Physicochemical properties_othe'!$D$4:$N$281,2,FALSE),"")</f>
        <v>194992-44-4</v>
      </c>
      <c r="J226">
        <f>IFERROR(VLOOKUP(A226,'Physicochemical properties_othe'!$D$4:$N$281,4,FALSE),"")</f>
        <v>265.3</v>
      </c>
      <c r="K226" t="str">
        <f>IFERROR(IF(VLOOKUP(A226,'Physicochemical properties_othe'!$D$4:$N$281,5,FALSE)=0,"",VLOOKUP(A226,'Physicochemical properties_othe'!$D$4:$N$281,5,FALSE)),"")</f>
        <v/>
      </c>
      <c r="L226" t="str">
        <f>IF(IFERROR(VLOOKUP(A226,'Physicochemical properties_othe'!$D$4:$N$281,6,FALSE),"")=0,"",IFERROR(VLOOKUP(A226,'Physicochemical properties_othe'!$D$4:$N$281,6,FALSE),""))</f>
        <v/>
      </c>
      <c r="M226" t="str">
        <f>IF(IFERROR(VLOOKUP(A226,'Physicochemical properties_othe'!$D$4:$N$281,10,FALSE),"")=0,"",IFERROR(VLOOKUP(A226,'Physicochemical properties_othe'!$D$4:$N$281,10,FALSE),""))</f>
        <v/>
      </c>
      <c r="P226" t="str">
        <f>IFERROR(IF(VLOOKUP(A226,'Physicochemical properties_othe'!$D$4:$N$281,11,FALSE)=0,"",VLOOKUP(A226,'Physicochemical properties_othe'!$D$4:$N$281,11,FALSE)),"")</f>
        <v>http://www.chemspider.com/Chemical-Structure.21170690.html?rid=2ee56c37-45d1-41f9-a801-b89211e7e04b</v>
      </c>
      <c r="T226" t="str">
        <f>IFERROR(IF(VLOOKUP(A226,'Rate constant_O3_UV254_others'!$B$2:$M$282,7,FALSE)=0,"",VLOOKUP(A226,'Rate constant_O3_UV254_others'!$B$2:$M$282,7,FALSE)),"")</f>
        <v/>
      </c>
      <c r="V226" t="str">
        <f>IFERROR(IF(VLOOKUP(A226,'Rate constant_O3_UV254_others'!$B$2:$M$282,9,FALSE)=0,"",VLOOKUP(A226,'Rate constant_O3_UV254_others'!$B$2:$M$282,9,FALSE)),"")</f>
        <v/>
      </c>
      <c r="W226" t="str">
        <f>IFERROR(IF(VLOOKUP(A226,'Rate constant_O3_UV254_others'!$B$2:$M$282,10,FALSE)=0,"",VLOOKUP(A226,'Rate constant_O3_UV254_others'!$B$2:$M$282,10,FALSE)),"")</f>
        <v/>
      </c>
      <c r="X226" t="str">
        <f>IFERROR(IF(VLOOKUP(A226,'Rate constant_O3_UV254_others'!$B$2:$M$282,11,FALSE)=0,"",VLOOKUP(A226,'Rate constant_O3_UV254_others'!$B$2:$M$282,11,FALSE)),"")</f>
        <v/>
      </c>
      <c r="Y226" t="str">
        <f>IFERROR(IF(VLOOKUP(A226,'Rate constant_O3_UV254_others'!$B$2:$M$282,12,FALSE)=0,"",VLOOKUP(A226,'Rate constant_O3_UV254_others'!$B$2:$M$282,12,FALSE)),"")</f>
        <v/>
      </c>
      <c r="Z226" t="str">
        <f>IFERROR(IF(VLOOKUP(A226,'Rate constant_·OH_otherlit'!$B$2:$K$271,2,FALSE)=0,"",VLOOKUP(A226,'Rate constant_·OH_otherlit'!$B$2:$K$271,2,FALSE)),"")</f>
        <v/>
      </c>
      <c r="AA226" t="str">
        <f>IFERROR(IF(VLOOKUP(A226,'Rate constant_·OH_otherlit'!$B$2:$K$271,3,FALSE)=0,"",VLOOKUP(A226,'Rate constant_·OH_otherlit'!$B$2:$K$271,3,FALSE)),"")</f>
        <v/>
      </c>
      <c r="AB226" t="str">
        <f>IFERROR(IF(VLOOKUP(A226,'Rate constant_·OH_otherlit'!$B$2:$K$271,10,FALSE)=0,"",VLOOKUP(A226,'Rate constant_·OH_otherlit'!$B$2:$K$271,10,FALSE)),"")</f>
        <v/>
      </c>
      <c r="AC226" t="str">
        <f>IFERROR(IF(VLOOKUP(A226,'Rate constant_O3_UV254_others'!$B$2:$AA$282,23,FALSE)=0,"",VLOOKUP(A226,'Rate constant_O3_UV254_others'!$B$2:$AA$282,23,FALSE)),"")</f>
        <v/>
      </c>
      <c r="AE226" t="str">
        <f>IFERROR(IF(VLOOKUP(A226,'Rate constant_O3_UV254_others'!$B$2:$AA$282,25,FALSE)=0,"",VLOOKUP(A226,'Rate constant_O3_UV254_others'!$B$2:$AA$282,25,FALSE)),"")</f>
        <v/>
      </c>
      <c r="AG226" t="str">
        <f>IFERROR(IF(VLOOKUP(A226,'Rate constant_O3_UV254_others'!$B$2:$AA$282,26,FALSE)=0,"",VLOOKUP(A226,'Rate constant_O3_UV254_others'!$B$2:$AA$282,26,FALSE)),"")</f>
        <v/>
      </c>
    </row>
    <row r="227" spans="1:33">
      <c r="A227" t="s">
        <v>556</v>
      </c>
      <c r="B227" t="s">
        <v>556</v>
      </c>
      <c r="C227">
        <v>226</v>
      </c>
      <c r="F227" t="s">
        <v>149</v>
      </c>
      <c r="G227" t="s">
        <v>557</v>
      </c>
      <c r="H227" t="str">
        <f>IFERROR(VLOOKUP(A227,'Physicochemical properties_othe'!$D$4:$N$281,3,FALSE),"")</f>
        <v>C3H4O</v>
      </c>
      <c r="I227" t="str">
        <f>IFERROR(VLOOKUP(A227,'Physicochemical properties_othe'!$D$4:$N$281,2,FALSE),"")</f>
        <v>107-02-8</v>
      </c>
      <c r="J227">
        <f>IFERROR(VLOOKUP(A227,'Physicochemical properties_othe'!$D$4:$N$281,4,FALSE),"")</f>
        <v>56.06</v>
      </c>
      <c r="K227">
        <f>IFERROR(IF(VLOOKUP(A227,'Physicochemical properties_othe'!$D$4:$N$281,5,FALSE)=0,"",VLOOKUP(A227,'Physicochemical properties_othe'!$D$4:$N$281,5,FALSE)),"")</f>
        <v>-0.01</v>
      </c>
      <c r="L227" t="str">
        <f>IF(IFERROR(VLOOKUP(A227,'Physicochemical properties_othe'!$D$4:$N$281,6,FALSE),"")=0,"",IFERROR(VLOOKUP(A227,'Physicochemical properties_othe'!$D$4:$N$281,6,FALSE),""))</f>
        <v>212</v>
      </c>
      <c r="M227" t="str">
        <f>IF(IFERROR(VLOOKUP(A227,'Physicochemical properties_othe'!$D$4:$N$281,10,FALSE),"")=0,"",IFERROR(VLOOKUP(A227,'Physicochemical properties_othe'!$D$4:$N$281,10,FALSE),""))</f>
        <v/>
      </c>
      <c r="P227" t="str">
        <f>IFERROR(IF(VLOOKUP(A227,'Physicochemical properties_othe'!$D$4:$N$281,11,FALSE)=0,"",VLOOKUP(A227,'Physicochemical properties_othe'!$D$4:$N$281,11,FALSE)),"")</f>
        <v>https://pubchem.ncbi.nlm.nih.gov/compound/7847</v>
      </c>
      <c r="T227" t="str">
        <f>IFERROR(IF(VLOOKUP(A227,'Rate constant_O3_UV254_others'!$B$2:$M$282,7,FALSE)=0,"",VLOOKUP(A227,'Rate constant_O3_UV254_others'!$B$2:$M$282,7,FALSE)),"")</f>
        <v/>
      </c>
      <c r="V227" t="str">
        <f>IFERROR(IF(VLOOKUP(A227,'Rate constant_O3_UV254_others'!$B$2:$M$282,9,FALSE)=0,"",VLOOKUP(A227,'Rate constant_O3_UV254_others'!$B$2:$M$282,9,FALSE)),"")</f>
        <v/>
      </c>
      <c r="W227" t="str">
        <f>IFERROR(IF(VLOOKUP(A227,'Rate constant_O3_UV254_others'!$B$2:$M$282,10,FALSE)=0,"",VLOOKUP(A227,'Rate constant_O3_UV254_others'!$B$2:$M$282,10,FALSE)),"")</f>
        <v/>
      </c>
      <c r="X227" t="str">
        <f>IFERROR(IF(VLOOKUP(A227,'Rate constant_O3_UV254_others'!$B$2:$M$282,11,FALSE)=0,"",VLOOKUP(A227,'Rate constant_O3_UV254_others'!$B$2:$M$282,11,FALSE)),"")</f>
        <v/>
      </c>
      <c r="Y227" t="str">
        <f>IFERROR(IF(VLOOKUP(A227,'Rate constant_O3_UV254_others'!$B$2:$M$282,12,FALSE)=0,"",VLOOKUP(A227,'Rate constant_O3_UV254_others'!$B$2:$M$282,12,FALSE)),"")</f>
        <v/>
      </c>
      <c r="Z227" t="str">
        <f>IFERROR(IF(VLOOKUP(A227,'Rate constant_·OH_otherlit'!$B$2:$K$271,2,FALSE)=0,"",VLOOKUP(A227,'Rate constant_·OH_otherlit'!$B$2:$K$271,2,FALSE)),"")</f>
        <v/>
      </c>
      <c r="AA227" t="str">
        <f>IFERROR(IF(VLOOKUP(A227,'Rate constant_·OH_otherlit'!$B$2:$K$271,3,FALSE)=0,"",VLOOKUP(A227,'Rate constant_·OH_otherlit'!$B$2:$K$271,3,FALSE)),"")</f>
        <v/>
      </c>
      <c r="AB227" t="str">
        <f>IFERROR(IF(VLOOKUP(A227,'Rate constant_·OH_otherlit'!$B$2:$K$271,10,FALSE)=0,"",VLOOKUP(A227,'Rate constant_·OH_otherlit'!$B$2:$K$271,10,FALSE)),"")</f>
        <v/>
      </c>
      <c r="AC227" t="str">
        <f>IFERROR(IF(VLOOKUP(A227,'Rate constant_O3_UV254_others'!$B$2:$AA$282,23,FALSE)=0,"",VLOOKUP(A227,'Rate constant_O3_UV254_others'!$B$2:$AA$282,23,FALSE)),"")</f>
        <v/>
      </c>
      <c r="AE227" t="str">
        <f>IFERROR(IF(VLOOKUP(A227,'Rate constant_O3_UV254_others'!$B$2:$AA$282,25,FALSE)=0,"",VLOOKUP(A227,'Rate constant_O3_UV254_others'!$B$2:$AA$282,25,FALSE)),"")</f>
        <v/>
      </c>
      <c r="AG227" t="str">
        <f>IFERROR(IF(VLOOKUP(A227,'Rate constant_O3_UV254_others'!$B$2:$AA$282,26,FALSE)=0,"",VLOOKUP(A227,'Rate constant_O3_UV254_others'!$B$2:$AA$282,26,FALSE)),"")</f>
        <v/>
      </c>
    </row>
    <row r="228" spans="1:33">
      <c r="A228" t="s">
        <v>558</v>
      </c>
      <c r="B228" t="s">
        <v>558</v>
      </c>
      <c r="C228">
        <v>227</v>
      </c>
      <c r="F228" t="s">
        <v>149</v>
      </c>
      <c r="G228" t="s">
        <v>559</v>
      </c>
      <c r="H228" t="str">
        <f>IFERROR(VLOOKUP(A228,'Physicochemical properties_othe'!$D$4:$N$281,3,FALSE),"")</f>
        <v>C14H21NO5S</v>
      </c>
      <c r="I228" t="str">
        <f>IFERROR(VLOOKUP(A228,'Physicochemical properties_othe'!$D$4:$N$281,2,FALSE),"")</f>
        <v>142363-53-9</v>
      </c>
      <c r="J228">
        <f>IFERROR(VLOOKUP(A228,'Physicochemical properties_othe'!$D$4:$N$281,4,FALSE),"")</f>
        <v>315.39</v>
      </c>
      <c r="K228">
        <f>IFERROR(IF(VLOOKUP(A228,'Physicochemical properties_othe'!$D$4:$N$281,5,FALSE)=0,"",VLOOKUP(A228,'Physicochemical properties_othe'!$D$4:$N$281,5,FALSE)),"")</f>
        <v>1.82</v>
      </c>
      <c r="L228" t="str">
        <f>IF(IFERROR(VLOOKUP(A228,'Physicochemical properties_othe'!$D$4:$N$281,6,FALSE),"")=0,"",IFERROR(VLOOKUP(A228,'Physicochemical properties_othe'!$D$4:$N$281,6,FALSE),""))</f>
        <v>0.2459 mg/L</v>
      </c>
      <c r="M228" t="str">
        <f>IF(IFERROR(VLOOKUP(A228,'Physicochemical properties_othe'!$D$4:$N$281,10,FALSE),"")=0,"",IFERROR(VLOOKUP(A228,'Physicochemical properties_othe'!$D$4:$N$281,10,FALSE),""))</f>
        <v/>
      </c>
      <c r="P228" t="str">
        <f>IFERROR(IF(VLOOKUP(A228,'Physicochemical properties_othe'!$D$4:$N$281,11,FALSE)=0,"",VLOOKUP(A228,'Physicochemical properties_othe'!$D$4:$N$281,11,FALSE)),"")</f>
        <v>http://www.chemspider.com/Chemical-Structure.4932268.html?rid=46519c4a-5ec6-4144-ad36-af985f3d537f</v>
      </c>
      <c r="T228" t="str">
        <f>IFERROR(IF(VLOOKUP(A228,'Rate constant_O3_UV254_others'!$B$2:$M$282,7,FALSE)=0,"",VLOOKUP(A228,'Rate constant_O3_UV254_others'!$B$2:$M$282,7,FALSE)),"")</f>
        <v/>
      </c>
      <c r="V228" t="str">
        <f>IFERROR(IF(VLOOKUP(A228,'Rate constant_O3_UV254_others'!$B$2:$M$282,9,FALSE)=0,"",VLOOKUP(A228,'Rate constant_O3_UV254_others'!$B$2:$M$282,9,FALSE)),"")</f>
        <v/>
      </c>
      <c r="W228" t="str">
        <f>IFERROR(IF(VLOOKUP(A228,'Rate constant_O3_UV254_others'!$B$2:$M$282,10,FALSE)=0,"",VLOOKUP(A228,'Rate constant_O3_UV254_others'!$B$2:$M$282,10,FALSE)),"")</f>
        <v/>
      </c>
      <c r="X228" t="str">
        <f>IFERROR(IF(VLOOKUP(A228,'Rate constant_O3_UV254_others'!$B$2:$M$282,11,FALSE)=0,"",VLOOKUP(A228,'Rate constant_O3_UV254_others'!$B$2:$M$282,11,FALSE)),"")</f>
        <v/>
      </c>
      <c r="Y228" t="str">
        <f>IFERROR(IF(VLOOKUP(A228,'Rate constant_O3_UV254_others'!$B$2:$M$282,12,FALSE)=0,"",VLOOKUP(A228,'Rate constant_O3_UV254_others'!$B$2:$M$282,12,FALSE)),"")</f>
        <v/>
      </c>
      <c r="Z228" t="str">
        <f>IFERROR(IF(VLOOKUP(A228,'Rate constant_·OH_otherlit'!$B$2:$K$271,2,FALSE)=0,"",VLOOKUP(A228,'Rate constant_·OH_otherlit'!$B$2:$K$271,2,FALSE)),"")</f>
        <v/>
      </c>
      <c r="AA228" t="str">
        <f>IFERROR(IF(VLOOKUP(A228,'Rate constant_·OH_otherlit'!$B$2:$K$271,3,FALSE)=0,"",VLOOKUP(A228,'Rate constant_·OH_otherlit'!$B$2:$K$271,3,FALSE)),"")</f>
        <v/>
      </c>
      <c r="AB228" t="str">
        <f>IFERROR(IF(VLOOKUP(A228,'Rate constant_·OH_otherlit'!$B$2:$K$271,10,FALSE)=0,"",VLOOKUP(A228,'Rate constant_·OH_otherlit'!$B$2:$K$271,10,FALSE)),"")</f>
        <v/>
      </c>
      <c r="AC228" t="str">
        <f>IFERROR(IF(VLOOKUP(A228,'Rate constant_O3_UV254_others'!$B$2:$AA$282,23,FALSE)=0,"",VLOOKUP(A228,'Rate constant_O3_UV254_others'!$B$2:$AA$282,23,FALSE)),"")</f>
        <v/>
      </c>
      <c r="AE228" t="str">
        <f>IFERROR(IF(VLOOKUP(A228,'Rate constant_O3_UV254_others'!$B$2:$AA$282,25,FALSE)=0,"",VLOOKUP(A228,'Rate constant_O3_UV254_others'!$B$2:$AA$282,25,FALSE)),"")</f>
        <v/>
      </c>
      <c r="AG228" t="str">
        <f>IFERROR(IF(VLOOKUP(A228,'Rate constant_O3_UV254_others'!$B$2:$AA$282,26,FALSE)=0,"",VLOOKUP(A228,'Rate constant_O3_UV254_others'!$B$2:$AA$282,26,FALSE)),"")</f>
        <v/>
      </c>
    </row>
    <row r="229" spans="1:33">
      <c r="A229" t="s">
        <v>560</v>
      </c>
      <c r="B229" t="s">
        <v>560</v>
      </c>
      <c r="C229">
        <v>228</v>
      </c>
      <c r="F229" t="s">
        <v>149</v>
      </c>
      <c r="G229" t="s">
        <v>561</v>
      </c>
      <c r="H229" t="str">
        <f>IFERROR(VLOOKUP(A229,'Physicochemical properties_othe'!$D$4:$N$281,3,FALSE),"")</f>
        <v>C14H19NO4</v>
      </c>
      <c r="I229" t="str">
        <f>IFERROR(VLOOKUP(A229,'Physicochemical properties_othe'!$D$4:$N$281,2,FALSE),"")</f>
        <v>171262-17-2</v>
      </c>
      <c r="J229">
        <f>IFERROR(VLOOKUP(A229,'Physicochemical properties_othe'!$D$4:$N$281,4,FALSE),"")</f>
        <v>265.3</v>
      </c>
      <c r="K229" t="str">
        <f>IFERROR(IF(VLOOKUP(A229,'Physicochemical properties_othe'!$D$4:$N$281,5,FALSE)=0,"",VLOOKUP(A229,'Physicochemical properties_othe'!$D$4:$N$281,5,FALSE)),"")</f>
        <v/>
      </c>
      <c r="L229" t="str">
        <f>IF(IFERROR(VLOOKUP(A229,'Physicochemical properties_othe'!$D$4:$N$281,6,FALSE),"")=0,"",IFERROR(VLOOKUP(A229,'Physicochemical properties_othe'!$D$4:$N$281,6,FALSE),""))</f>
        <v/>
      </c>
      <c r="M229" t="str">
        <f>IF(IFERROR(VLOOKUP(A229,'Physicochemical properties_othe'!$D$4:$N$281,10,FALSE),"")=0,"",IFERROR(VLOOKUP(A229,'Physicochemical properties_othe'!$D$4:$N$281,10,FALSE),""))</f>
        <v/>
      </c>
      <c r="P229" t="str">
        <f>IFERROR(IF(VLOOKUP(A229,'Physicochemical properties_othe'!$D$4:$N$281,11,FALSE)=0,"",VLOOKUP(A229,'Physicochemical properties_othe'!$D$4:$N$281,11,FALSE)),"")</f>
        <v>http://www.chemspider.com/Chemical-Structure.21170709.html?rid=45a8f4ef-7938-471a-aa7d-5c469b35e270</v>
      </c>
      <c r="T229" t="str">
        <f>IFERROR(IF(VLOOKUP(A229,'Rate constant_O3_UV254_others'!$B$2:$M$282,7,FALSE)=0,"",VLOOKUP(A229,'Rate constant_O3_UV254_others'!$B$2:$M$282,7,FALSE)),"")</f>
        <v/>
      </c>
      <c r="V229" t="str">
        <f>IFERROR(IF(VLOOKUP(A229,'Rate constant_O3_UV254_others'!$B$2:$M$282,9,FALSE)=0,"",VLOOKUP(A229,'Rate constant_O3_UV254_others'!$B$2:$M$282,9,FALSE)),"")</f>
        <v/>
      </c>
      <c r="W229" t="str">
        <f>IFERROR(IF(VLOOKUP(A229,'Rate constant_O3_UV254_others'!$B$2:$M$282,10,FALSE)=0,"",VLOOKUP(A229,'Rate constant_O3_UV254_others'!$B$2:$M$282,10,FALSE)),"")</f>
        <v/>
      </c>
      <c r="X229" t="str">
        <f>IFERROR(IF(VLOOKUP(A229,'Rate constant_O3_UV254_others'!$B$2:$M$282,11,FALSE)=0,"",VLOOKUP(A229,'Rate constant_O3_UV254_others'!$B$2:$M$282,11,FALSE)),"")</f>
        <v/>
      </c>
      <c r="Y229" t="str">
        <f>IFERROR(IF(VLOOKUP(A229,'Rate constant_O3_UV254_others'!$B$2:$M$282,12,FALSE)=0,"",VLOOKUP(A229,'Rate constant_O3_UV254_others'!$B$2:$M$282,12,FALSE)),"")</f>
        <v/>
      </c>
      <c r="Z229" t="str">
        <f>IFERROR(IF(VLOOKUP(A229,'Rate constant_·OH_otherlit'!$B$2:$K$271,2,FALSE)=0,"",VLOOKUP(A229,'Rate constant_·OH_otherlit'!$B$2:$K$271,2,FALSE)),"")</f>
        <v/>
      </c>
      <c r="AA229" t="str">
        <f>IFERROR(IF(VLOOKUP(A229,'Rate constant_·OH_otherlit'!$B$2:$K$271,3,FALSE)=0,"",VLOOKUP(A229,'Rate constant_·OH_otherlit'!$B$2:$K$271,3,FALSE)),"")</f>
        <v/>
      </c>
      <c r="AB229" t="str">
        <f>IFERROR(IF(VLOOKUP(A229,'Rate constant_·OH_otherlit'!$B$2:$K$271,10,FALSE)=0,"",VLOOKUP(A229,'Rate constant_·OH_otherlit'!$B$2:$K$271,10,FALSE)),"")</f>
        <v/>
      </c>
      <c r="AC229" t="str">
        <f>IFERROR(IF(VLOOKUP(A229,'Rate constant_O3_UV254_others'!$B$2:$AA$282,23,FALSE)=0,"",VLOOKUP(A229,'Rate constant_O3_UV254_others'!$B$2:$AA$282,23,FALSE)),"")</f>
        <v/>
      </c>
      <c r="AE229" t="str">
        <f>IFERROR(IF(VLOOKUP(A229,'Rate constant_O3_UV254_others'!$B$2:$AA$282,25,FALSE)=0,"",VLOOKUP(A229,'Rate constant_O3_UV254_others'!$B$2:$AA$282,25,FALSE)),"")</f>
        <v/>
      </c>
      <c r="AG229" t="str">
        <f>IFERROR(IF(VLOOKUP(A229,'Rate constant_O3_UV254_others'!$B$2:$AA$282,26,FALSE)=0,"",VLOOKUP(A229,'Rate constant_O3_UV254_others'!$B$2:$AA$282,26,FALSE)),"")</f>
        <v/>
      </c>
    </row>
    <row r="230" spans="1:33">
      <c r="A230" t="s">
        <v>562</v>
      </c>
      <c r="B230" t="s">
        <v>562</v>
      </c>
      <c r="C230">
        <v>229</v>
      </c>
      <c r="F230" t="s">
        <v>149</v>
      </c>
      <c r="G230" t="s">
        <v>563</v>
      </c>
      <c r="H230" t="str">
        <f>IFERROR(VLOOKUP(A230,'Physicochemical properties_othe'!$D$4:$N$281,3,FALSE),"")</f>
        <v>C6H6Cl6</v>
      </c>
      <c r="I230" t="str">
        <f>IFERROR(VLOOKUP(A230,'Physicochemical properties_othe'!$D$4:$N$281,2,FALSE),"")</f>
        <v>58-89-9</v>
      </c>
      <c r="J230">
        <f>IFERROR(VLOOKUP(A230,'Physicochemical properties_othe'!$D$4:$N$281,4,FALSE),"")</f>
        <v>290.8</v>
      </c>
      <c r="K230">
        <f>IFERROR(IF(VLOOKUP(A230,'Physicochemical properties_othe'!$D$4:$N$281,5,FALSE)=0,"",VLOOKUP(A230,'Physicochemical properties_othe'!$D$4:$N$281,5,FALSE)),"")</f>
        <v>3.72</v>
      </c>
      <c r="L230" t="str">
        <f>IF(IFERROR(VLOOKUP(A230,'Physicochemical properties_othe'!$D$4:$N$281,6,FALSE),"")=0,"",IFERROR(VLOOKUP(A230,'Physicochemical properties_othe'!$D$4:$N$281,6,FALSE),""))</f>
        <v>0.73 mg/L</v>
      </c>
      <c r="M230" t="str">
        <f>IF(IFERROR(VLOOKUP(A230,'Physicochemical properties_othe'!$D$4:$N$281,10,FALSE),"")=0,"",IFERROR(VLOOKUP(A230,'Physicochemical properties_othe'!$D$4:$N$281,10,FALSE),""))</f>
        <v/>
      </c>
      <c r="P230" t="str">
        <f>IFERROR(IF(VLOOKUP(A230,'Physicochemical properties_othe'!$D$4:$N$281,11,FALSE)=0,"",VLOOKUP(A230,'Physicochemical properties_othe'!$D$4:$N$281,11,FALSE)),"")</f>
        <v>https://pubchem.ncbi.nlm.nih.gov/compound/727</v>
      </c>
      <c r="T230" t="str">
        <f>IFERROR(IF(VLOOKUP(A230,'Rate constant_O3_UV254_others'!$B$2:$M$282,7,FALSE)=0,"",VLOOKUP(A230,'Rate constant_O3_UV254_others'!$B$2:$M$282,7,FALSE)),"")</f>
        <v/>
      </c>
      <c r="V230" t="str">
        <f>IFERROR(IF(VLOOKUP(A230,'Rate constant_O3_UV254_others'!$B$2:$M$282,9,FALSE)=0,"",VLOOKUP(A230,'Rate constant_O3_UV254_others'!$B$2:$M$282,9,FALSE)),"")</f>
        <v/>
      </c>
      <c r="W230" t="str">
        <f>IFERROR(IF(VLOOKUP(A230,'Rate constant_O3_UV254_others'!$B$2:$M$282,10,FALSE)=0,"",VLOOKUP(A230,'Rate constant_O3_UV254_others'!$B$2:$M$282,10,FALSE)),"")</f>
        <v/>
      </c>
      <c r="X230" t="str">
        <f>IFERROR(IF(VLOOKUP(A230,'Rate constant_O3_UV254_others'!$B$2:$M$282,11,FALSE)=0,"",VLOOKUP(A230,'Rate constant_O3_UV254_others'!$B$2:$M$282,11,FALSE)),"")</f>
        <v/>
      </c>
      <c r="Y230" t="str">
        <f>IFERROR(IF(VLOOKUP(A230,'Rate constant_O3_UV254_others'!$B$2:$M$282,12,FALSE)=0,"",VLOOKUP(A230,'Rate constant_O3_UV254_others'!$B$2:$M$282,12,FALSE)),"")</f>
        <v/>
      </c>
      <c r="Z230" t="str">
        <f>IFERROR(IF(VLOOKUP(A230,'Rate constant_·OH_otherlit'!$B$2:$K$271,2,FALSE)=0,"",VLOOKUP(A230,'Rate constant_·OH_otherlit'!$B$2:$K$271,2,FALSE)),"")</f>
        <v/>
      </c>
      <c r="AA230" t="str">
        <f>IFERROR(IF(VLOOKUP(A230,'Rate constant_·OH_otherlit'!$B$2:$K$271,3,FALSE)=0,"",VLOOKUP(A230,'Rate constant_·OH_otherlit'!$B$2:$K$271,3,FALSE)),"")</f>
        <v/>
      </c>
      <c r="AB230" t="str">
        <f>IFERROR(IF(VLOOKUP(A230,'Rate constant_·OH_otherlit'!$B$2:$K$271,10,FALSE)=0,"",VLOOKUP(A230,'Rate constant_·OH_otherlit'!$B$2:$K$271,10,FALSE)),"")</f>
        <v/>
      </c>
      <c r="AC230" t="str">
        <f>IFERROR(IF(VLOOKUP(A230,'Rate constant_O3_UV254_others'!$B$2:$AA$282,23,FALSE)=0,"",VLOOKUP(A230,'Rate constant_O3_UV254_others'!$B$2:$AA$282,23,FALSE)),"")</f>
        <v/>
      </c>
      <c r="AE230" t="str">
        <f>IFERROR(IF(VLOOKUP(A230,'Rate constant_O3_UV254_others'!$B$2:$AA$282,25,FALSE)=0,"",VLOOKUP(A230,'Rate constant_O3_UV254_others'!$B$2:$AA$282,25,FALSE)),"")</f>
        <v/>
      </c>
      <c r="AG230" t="str">
        <f>IFERROR(IF(VLOOKUP(A230,'Rate constant_O3_UV254_others'!$B$2:$AA$282,26,FALSE)=0,"",VLOOKUP(A230,'Rate constant_O3_UV254_others'!$B$2:$AA$282,26,FALSE)),"")</f>
        <v/>
      </c>
    </row>
    <row r="231" spans="1:33">
      <c r="A231" t="s">
        <v>564</v>
      </c>
      <c r="B231" t="s">
        <v>564</v>
      </c>
      <c r="C231">
        <v>230</v>
      </c>
      <c r="F231" t="s">
        <v>149</v>
      </c>
      <c r="G231" t="s">
        <v>565</v>
      </c>
      <c r="H231" t="str">
        <f>IFERROR(VLOOKUP(A231,'Physicochemical properties_othe'!$D$4:$N$281,3,FALSE),"")</f>
        <v xml:space="preserve">C6H7N </v>
      </c>
      <c r="I231" t="str">
        <f>IFERROR(VLOOKUP(A231,'Physicochemical properties_othe'!$D$4:$N$281,2,FALSE),"")</f>
        <v>62-53-3</v>
      </c>
      <c r="J231">
        <f>IFERROR(VLOOKUP(A231,'Physicochemical properties_othe'!$D$4:$N$281,4,FALSE),"")</f>
        <v>93.13</v>
      </c>
      <c r="K231">
        <f>IFERROR(IF(VLOOKUP(A231,'Physicochemical properties_othe'!$D$4:$N$281,5,FALSE)=0,"",VLOOKUP(A231,'Physicochemical properties_othe'!$D$4:$N$281,5,FALSE)),"")</f>
        <v>0.9</v>
      </c>
      <c r="L231" t="str">
        <f>IF(IFERROR(VLOOKUP(A231,'Physicochemical properties_othe'!$D$4:$N$281,6,FALSE),"")=0,"",IFERROR(VLOOKUP(A231,'Physicochemical properties_othe'!$D$4:$N$281,6,FALSE),""))</f>
        <v>36</v>
      </c>
      <c r="M231" t="str">
        <f>IF(IFERROR(VLOOKUP(A231,'Physicochemical properties_othe'!$D$4:$N$281,10,FALSE),"")=0,"",IFERROR(VLOOKUP(A231,'Physicochemical properties_othe'!$D$4:$N$281,10,FALSE),""))</f>
        <v/>
      </c>
      <c r="P231" t="str">
        <f>IFERROR(IF(VLOOKUP(A231,'Physicochemical properties_othe'!$D$4:$N$281,11,FALSE)=0,"",VLOOKUP(A231,'Physicochemical properties_othe'!$D$4:$N$281,11,FALSE)),"")</f>
        <v>https://pubchem.ncbi.nlm.nih.gov/compound/6115</v>
      </c>
      <c r="T231">
        <f>IFERROR(IF(VLOOKUP(A231,'Rate constant_O3_UV254_others'!$B$2:$M$282,7,FALSE)=0,"",VLOOKUP(A231,'Rate constant_O3_UV254_others'!$B$2:$M$282,7,FALSE)),"")</f>
        <v>90000000</v>
      </c>
      <c r="V231" t="str">
        <f>IFERROR(IF(VLOOKUP(A231,'Rate constant_O3_UV254_others'!$B$2:$M$282,9,FALSE)=0,"",VLOOKUP(A231,'Rate constant_O3_UV254_others'!$B$2:$M$282,9,FALSE)),"")</f>
        <v/>
      </c>
      <c r="W231" t="str">
        <f>IFERROR(IF(VLOOKUP(A231,'Rate constant_O3_UV254_others'!$B$2:$M$282,10,FALSE)=0,"",VLOOKUP(A231,'Rate constant_O3_UV254_others'!$B$2:$M$282,10,FALSE)),"")</f>
        <v/>
      </c>
      <c r="X231" t="str">
        <f>IFERROR(IF(VLOOKUP(A231,'Rate constant_O3_UV254_others'!$B$2:$M$282,11,FALSE)=0,"",VLOOKUP(A231,'Rate constant_O3_UV254_others'!$B$2:$M$282,11,FALSE)),"")</f>
        <v/>
      </c>
      <c r="Y231" t="str">
        <f>IFERROR(IF(VLOOKUP(A231,'Rate constant_O3_UV254_others'!$B$2:$M$282,12,FALSE)=0,"",VLOOKUP(A231,'Rate constant_O3_UV254_others'!$B$2:$M$282,12,FALSE)),"")</f>
        <v/>
      </c>
      <c r="Z231" t="str">
        <f>IFERROR(IF(VLOOKUP(A231,'Rate constant_·OH_otherlit'!$B$2:$K$271,2,FALSE)=0,"",VLOOKUP(A231,'Rate constant_·OH_otherlit'!$B$2:$K$271,2,FALSE)),"")</f>
        <v/>
      </c>
      <c r="AA231" t="str">
        <f>IFERROR(IF(VLOOKUP(A231,'Rate constant_·OH_otherlit'!$B$2:$K$271,3,FALSE)=0,"",VLOOKUP(A231,'Rate constant_·OH_otherlit'!$B$2:$K$271,3,FALSE)),"")</f>
        <v/>
      </c>
      <c r="AB231" t="str">
        <f>IFERROR(IF(VLOOKUP(A231,'Rate constant_·OH_otherlit'!$B$2:$K$271,10,FALSE)=0,"",VLOOKUP(A231,'Rate constant_·OH_otherlit'!$B$2:$K$271,10,FALSE)),"")</f>
        <v/>
      </c>
      <c r="AC231" t="str">
        <f>IFERROR(IF(VLOOKUP(A231,'Rate constant_O3_UV254_others'!$B$2:$AA$282,23,FALSE)=0,"",VLOOKUP(A231,'Rate constant_O3_UV254_others'!$B$2:$AA$282,23,FALSE)),"")</f>
        <v/>
      </c>
      <c r="AE231" t="str">
        <f>IFERROR(IF(VLOOKUP(A231,'Rate constant_O3_UV254_others'!$B$2:$AA$282,25,FALSE)=0,"",VLOOKUP(A231,'Rate constant_O3_UV254_others'!$B$2:$AA$282,25,FALSE)),"")</f>
        <v/>
      </c>
      <c r="AG231" t="str">
        <f>IFERROR(IF(VLOOKUP(A231,'Rate constant_O3_UV254_others'!$B$2:$AA$282,26,FALSE)=0,"",VLOOKUP(A231,'Rate constant_O3_UV254_others'!$B$2:$AA$282,26,FALSE)),"")</f>
        <v/>
      </c>
    </row>
    <row r="232" spans="1:33">
      <c r="A232" t="s">
        <v>566</v>
      </c>
      <c r="B232" t="s">
        <v>566</v>
      </c>
      <c r="C232">
        <v>231</v>
      </c>
      <c r="F232" t="s">
        <v>149</v>
      </c>
      <c r="G232" t="s">
        <v>567</v>
      </c>
      <c r="H232" t="str">
        <f>IFERROR(VLOOKUP(A232,'Physicochemical properties_othe'!$D$4:$N$281,3,FALSE),"")</f>
        <v>C14H24NO4PS3</v>
      </c>
      <c r="I232" t="str">
        <f>IFERROR(VLOOKUP(A232,'Physicochemical properties_othe'!$D$4:$N$281,2,FALSE),"")</f>
        <v>741-58-2</v>
      </c>
      <c r="J232">
        <f>IFERROR(VLOOKUP(A232,'Physicochemical properties_othe'!$D$4:$N$281,4,FALSE),"")</f>
        <v>397.5</v>
      </c>
      <c r="K232">
        <f>IFERROR(IF(VLOOKUP(A232,'Physicochemical properties_othe'!$D$4:$N$281,5,FALSE)=0,"",VLOOKUP(A232,'Physicochemical properties_othe'!$D$4:$N$281,5,FALSE)),"")</f>
        <v>4.2</v>
      </c>
      <c r="L232" t="str">
        <f>IF(IFERROR(VLOOKUP(A232,'Physicochemical properties_othe'!$D$4:$N$281,6,FALSE),"")=0,"",IFERROR(VLOOKUP(A232,'Physicochemical properties_othe'!$D$4:$N$281,6,FALSE),""))</f>
        <v>0.025</v>
      </c>
      <c r="M232" t="str">
        <f>IF(IFERROR(VLOOKUP(A232,'Physicochemical properties_othe'!$D$4:$N$281,10,FALSE),"")=0,"",IFERROR(VLOOKUP(A232,'Physicochemical properties_othe'!$D$4:$N$281,10,FALSE),""))</f>
        <v/>
      </c>
      <c r="P232" t="str">
        <f>IFERROR(IF(VLOOKUP(A232,'Physicochemical properties_othe'!$D$4:$N$281,11,FALSE)=0,"",VLOOKUP(A232,'Physicochemical properties_othe'!$D$4:$N$281,11,FALSE)),"")</f>
        <v>https://pubchem.ncbi.nlm.nih.gov/compound/12932</v>
      </c>
      <c r="T232" t="str">
        <f>IFERROR(IF(VLOOKUP(A232,'Rate constant_O3_UV254_others'!$B$2:$M$282,7,FALSE)=0,"",VLOOKUP(A232,'Rate constant_O3_UV254_others'!$B$2:$M$282,7,FALSE)),"")</f>
        <v/>
      </c>
      <c r="V232" t="str">
        <f>IFERROR(IF(VLOOKUP(A232,'Rate constant_O3_UV254_others'!$B$2:$M$282,9,FALSE)=0,"",VLOOKUP(A232,'Rate constant_O3_UV254_others'!$B$2:$M$282,9,FALSE)),"")</f>
        <v/>
      </c>
      <c r="W232" t="str">
        <f>IFERROR(IF(VLOOKUP(A232,'Rate constant_O3_UV254_others'!$B$2:$M$282,10,FALSE)=0,"",VLOOKUP(A232,'Rate constant_O3_UV254_others'!$B$2:$M$282,10,FALSE)),"")</f>
        <v/>
      </c>
      <c r="X232" t="str">
        <f>IFERROR(IF(VLOOKUP(A232,'Rate constant_O3_UV254_others'!$B$2:$M$282,11,FALSE)=0,"",VLOOKUP(A232,'Rate constant_O3_UV254_others'!$B$2:$M$282,11,FALSE)),"")</f>
        <v/>
      </c>
      <c r="Y232" t="str">
        <f>IFERROR(IF(VLOOKUP(A232,'Rate constant_O3_UV254_others'!$B$2:$M$282,12,FALSE)=0,"",VLOOKUP(A232,'Rate constant_O3_UV254_others'!$B$2:$M$282,12,FALSE)),"")</f>
        <v/>
      </c>
      <c r="Z232" t="str">
        <f>IFERROR(IF(VLOOKUP(A232,'Rate constant_·OH_otherlit'!$B$2:$K$271,2,FALSE)=0,"",VLOOKUP(A232,'Rate constant_·OH_otherlit'!$B$2:$K$271,2,FALSE)),"")</f>
        <v/>
      </c>
      <c r="AA232" t="str">
        <f>IFERROR(IF(VLOOKUP(A232,'Rate constant_·OH_otherlit'!$B$2:$K$271,3,FALSE)=0,"",VLOOKUP(A232,'Rate constant_·OH_otherlit'!$B$2:$K$271,3,FALSE)),"")</f>
        <v/>
      </c>
      <c r="AB232" t="str">
        <f>IFERROR(IF(VLOOKUP(A232,'Rate constant_·OH_otherlit'!$B$2:$K$271,10,FALSE)=0,"",VLOOKUP(A232,'Rate constant_·OH_otherlit'!$B$2:$K$271,10,FALSE)),"")</f>
        <v/>
      </c>
      <c r="AC232" t="str">
        <f>IFERROR(IF(VLOOKUP(A232,'Rate constant_O3_UV254_others'!$B$2:$AA$282,23,FALSE)=0,"",VLOOKUP(A232,'Rate constant_O3_UV254_others'!$B$2:$AA$282,23,FALSE)),"")</f>
        <v/>
      </c>
      <c r="AE232" t="str">
        <f>IFERROR(IF(VLOOKUP(A232,'Rate constant_O3_UV254_others'!$B$2:$AA$282,25,FALSE)=0,"",VLOOKUP(A232,'Rate constant_O3_UV254_others'!$B$2:$AA$282,25,FALSE)),"")</f>
        <v/>
      </c>
      <c r="AG232" t="str">
        <f>IFERROR(IF(VLOOKUP(A232,'Rate constant_O3_UV254_others'!$B$2:$AA$282,26,FALSE)=0,"",VLOOKUP(A232,'Rate constant_O3_UV254_others'!$B$2:$AA$282,26,FALSE)),"")</f>
        <v/>
      </c>
    </row>
    <row r="233" spans="1:33">
      <c r="A233" t="s">
        <v>568</v>
      </c>
      <c r="B233" t="s">
        <v>568</v>
      </c>
      <c r="C233">
        <v>232</v>
      </c>
      <c r="F233" t="s">
        <v>149</v>
      </c>
      <c r="G233" t="s">
        <v>569</v>
      </c>
      <c r="H233" t="str">
        <f>IFERROR(VLOOKUP(A233,'Physicochemical properties_othe'!$D$4:$N$281,3,FALSE),"")</f>
        <v>C17H26ClNO3S</v>
      </c>
      <c r="I233" t="str">
        <f>IFERROR(VLOOKUP(A233,'Physicochemical properties_othe'!$D$4:$N$281,2,FALSE),"")</f>
        <v>99129-21-2</v>
      </c>
      <c r="J233">
        <f>IFERROR(VLOOKUP(A233,'Physicochemical properties_othe'!$D$4:$N$281,4,FALSE),"")</f>
        <v>359.9</v>
      </c>
      <c r="K233">
        <f>IFERROR(IF(VLOOKUP(A233,'Physicochemical properties_othe'!$D$4:$N$281,5,FALSE)=0,"",VLOOKUP(A233,'Physicochemical properties_othe'!$D$4:$N$281,5,FALSE)),"")</f>
        <v>4.21</v>
      </c>
      <c r="L233" t="str">
        <f>IF(IFERROR(VLOOKUP(A233,'Physicochemical properties_othe'!$D$4:$N$281,6,FALSE),"")=0,"",IFERROR(VLOOKUP(A233,'Physicochemical properties_othe'!$D$4:$N$281,6,FALSE),""))</f>
        <v>0.0119</v>
      </c>
      <c r="M233" t="str">
        <f>IF(IFERROR(VLOOKUP(A233,'Physicochemical properties_othe'!$D$4:$N$281,10,FALSE),"")=0,"",IFERROR(VLOOKUP(A233,'Physicochemical properties_othe'!$D$4:$N$281,10,FALSE),""))</f>
        <v/>
      </c>
      <c r="P233" t="str">
        <f>IFERROR(IF(VLOOKUP(A233,'Physicochemical properties_othe'!$D$4:$N$281,11,FALSE)=0,"",VLOOKUP(A233,'Physicochemical properties_othe'!$D$4:$N$281,11,FALSE)),"")</f>
        <v>https://pubchem.ncbi.nlm.nih.gov/compound/135491728</v>
      </c>
      <c r="T233" t="str">
        <f>IFERROR(IF(VLOOKUP(A233,'Rate constant_O3_UV254_others'!$B$2:$M$282,7,FALSE)=0,"",VLOOKUP(A233,'Rate constant_O3_UV254_others'!$B$2:$M$282,7,FALSE)),"")</f>
        <v/>
      </c>
      <c r="V233" t="str">
        <f>IFERROR(IF(VLOOKUP(A233,'Rate constant_O3_UV254_others'!$B$2:$M$282,9,FALSE)=0,"",VLOOKUP(A233,'Rate constant_O3_UV254_others'!$B$2:$M$282,9,FALSE)),"")</f>
        <v/>
      </c>
      <c r="W233" t="str">
        <f>IFERROR(IF(VLOOKUP(A233,'Rate constant_O3_UV254_others'!$B$2:$M$282,10,FALSE)=0,"",VLOOKUP(A233,'Rate constant_O3_UV254_others'!$B$2:$M$282,10,FALSE)),"")</f>
        <v/>
      </c>
      <c r="X233" t="str">
        <f>IFERROR(IF(VLOOKUP(A233,'Rate constant_O3_UV254_others'!$B$2:$M$282,11,FALSE)=0,"",VLOOKUP(A233,'Rate constant_O3_UV254_others'!$B$2:$M$282,11,FALSE)),"")</f>
        <v/>
      </c>
      <c r="Y233" t="str">
        <f>IFERROR(IF(VLOOKUP(A233,'Rate constant_O3_UV254_others'!$B$2:$M$282,12,FALSE)=0,"",VLOOKUP(A233,'Rate constant_O3_UV254_others'!$B$2:$M$282,12,FALSE)),"")</f>
        <v/>
      </c>
      <c r="Z233" t="str">
        <f>IFERROR(IF(VLOOKUP(A233,'Rate constant_·OH_otherlit'!$B$2:$K$271,2,FALSE)=0,"",VLOOKUP(A233,'Rate constant_·OH_otherlit'!$B$2:$K$271,2,FALSE)),"")</f>
        <v/>
      </c>
      <c r="AA233" t="str">
        <f>IFERROR(IF(VLOOKUP(A233,'Rate constant_·OH_otherlit'!$B$2:$K$271,3,FALSE)=0,"",VLOOKUP(A233,'Rate constant_·OH_otherlit'!$B$2:$K$271,3,FALSE)),"")</f>
        <v/>
      </c>
      <c r="AB233" t="str">
        <f>IFERROR(IF(VLOOKUP(A233,'Rate constant_·OH_otherlit'!$B$2:$K$271,10,FALSE)=0,"",VLOOKUP(A233,'Rate constant_·OH_otherlit'!$B$2:$K$271,10,FALSE)),"")</f>
        <v/>
      </c>
      <c r="AC233" t="str">
        <f>IFERROR(IF(VLOOKUP(A233,'Rate constant_O3_UV254_others'!$B$2:$AA$282,23,FALSE)=0,"",VLOOKUP(A233,'Rate constant_O3_UV254_others'!$B$2:$AA$282,23,FALSE)),"")</f>
        <v/>
      </c>
      <c r="AE233" t="str">
        <f>IFERROR(IF(VLOOKUP(A233,'Rate constant_O3_UV254_others'!$B$2:$AA$282,25,FALSE)=0,"",VLOOKUP(A233,'Rate constant_O3_UV254_others'!$B$2:$AA$282,25,FALSE)),"")</f>
        <v/>
      </c>
      <c r="AG233" t="str">
        <f>IFERROR(IF(VLOOKUP(A233,'Rate constant_O3_UV254_others'!$B$2:$AA$282,26,FALSE)=0,"",VLOOKUP(A233,'Rate constant_O3_UV254_others'!$B$2:$AA$282,26,FALSE)),"")</f>
        <v/>
      </c>
    </row>
    <row r="234" spans="1:33">
      <c r="A234" t="s">
        <v>570</v>
      </c>
      <c r="B234" t="s">
        <v>570</v>
      </c>
      <c r="C234">
        <v>233</v>
      </c>
      <c r="F234" t="s">
        <v>149</v>
      </c>
      <c r="G234" t="s">
        <v>571</v>
      </c>
      <c r="H234" t="str">
        <f>IFERROR(VLOOKUP(A234,'Physicochemical properties_othe'!$D$4:$N$281,3,FALSE),"")</f>
        <v xml:space="preserve">C9H12O2 </v>
      </c>
      <c r="I234" t="str">
        <f>IFERROR(VLOOKUP(A234,'Physicochemical properties_othe'!$D$4:$N$281,2,FALSE),"")</f>
        <v>80-15-9</v>
      </c>
      <c r="J234">
        <f>IFERROR(VLOOKUP(A234,'Physicochemical properties_othe'!$D$4:$N$281,4,FALSE),"")</f>
        <v>152.19</v>
      </c>
      <c r="K234">
        <f>IFERROR(IF(VLOOKUP(A234,'Physicochemical properties_othe'!$D$4:$N$281,5,FALSE)=0,"",VLOOKUP(A234,'Physicochemical properties_othe'!$D$4:$N$281,5,FALSE)),"")</f>
        <v>2.16</v>
      </c>
      <c r="L234" t="str">
        <f>IF(IFERROR(VLOOKUP(A234,'Physicochemical properties_othe'!$D$4:$N$281,6,FALSE),"")=0,"",IFERROR(VLOOKUP(A234,'Physicochemical properties_othe'!$D$4:$N$281,6,FALSE),""))</f>
        <v>13.9</v>
      </c>
      <c r="M234" t="str">
        <f>IF(IFERROR(VLOOKUP(A234,'Physicochemical properties_othe'!$D$4:$N$281,10,FALSE),"")=0,"",IFERROR(VLOOKUP(A234,'Physicochemical properties_othe'!$D$4:$N$281,10,FALSE),""))</f>
        <v/>
      </c>
      <c r="P234" t="str">
        <f>IFERROR(IF(VLOOKUP(A234,'Physicochemical properties_othe'!$D$4:$N$281,11,FALSE)=0,"",VLOOKUP(A234,'Physicochemical properties_othe'!$D$4:$N$281,11,FALSE)),"")</f>
        <v>https://pubchem.ncbi.nlm.nih.gov/compound/6629</v>
      </c>
      <c r="T234" t="str">
        <f>IFERROR(IF(VLOOKUP(A234,'Rate constant_O3_UV254_others'!$B$2:$M$282,7,FALSE)=0,"",VLOOKUP(A234,'Rate constant_O3_UV254_others'!$B$2:$M$282,7,FALSE)),"")</f>
        <v/>
      </c>
      <c r="V234" t="str">
        <f>IFERROR(IF(VLOOKUP(A234,'Rate constant_O3_UV254_others'!$B$2:$M$282,9,FALSE)=0,"",VLOOKUP(A234,'Rate constant_O3_UV254_others'!$B$2:$M$282,9,FALSE)),"")</f>
        <v/>
      </c>
      <c r="W234" t="str">
        <f>IFERROR(IF(VLOOKUP(A234,'Rate constant_O3_UV254_others'!$B$2:$M$282,10,FALSE)=0,"",VLOOKUP(A234,'Rate constant_O3_UV254_others'!$B$2:$M$282,10,FALSE)),"")</f>
        <v/>
      </c>
      <c r="X234" t="str">
        <f>IFERROR(IF(VLOOKUP(A234,'Rate constant_O3_UV254_others'!$B$2:$M$282,11,FALSE)=0,"",VLOOKUP(A234,'Rate constant_O3_UV254_others'!$B$2:$M$282,11,FALSE)),"")</f>
        <v/>
      </c>
      <c r="Y234" t="str">
        <f>IFERROR(IF(VLOOKUP(A234,'Rate constant_O3_UV254_others'!$B$2:$M$282,12,FALSE)=0,"",VLOOKUP(A234,'Rate constant_O3_UV254_others'!$B$2:$M$282,12,FALSE)),"")</f>
        <v/>
      </c>
      <c r="Z234" t="str">
        <f>IFERROR(IF(VLOOKUP(A234,'Rate constant_·OH_otherlit'!$B$2:$K$271,2,FALSE)=0,"",VLOOKUP(A234,'Rate constant_·OH_otherlit'!$B$2:$K$271,2,FALSE)),"")</f>
        <v/>
      </c>
      <c r="AA234" t="str">
        <f>IFERROR(IF(VLOOKUP(A234,'Rate constant_·OH_otherlit'!$B$2:$K$271,3,FALSE)=0,"",VLOOKUP(A234,'Rate constant_·OH_otherlit'!$B$2:$K$271,3,FALSE)),"")</f>
        <v/>
      </c>
      <c r="AB234" t="str">
        <f>IFERROR(IF(VLOOKUP(A234,'Rate constant_·OH_otherlit'!$B$2:$K$271,10,FALSE)=0,"",VLOOKUP(A234,'Rate constant_·OH_otherlit'!$B$2:$K$271,10,FALSE)),"")</f>
        <v/>
      </c>
      <c r="AC234" t="str">
        <f>IFERROR(IF(VLOOKUP(A234,'Rate constant_O3_UV254_others'!$B$2:$AA$282,23,FALSE)=0,"",VLOOKUP(A234,'Rate constant_O3_UV254_others'!$B$2:$AA$282,23,FALSE)),"")</f>
        <v/>
      </c>
      <c r="AE234" t="str">
        <f>IFERROR(IF(VLOOKUP(A234,'Rate constant_O3_UV254_others'!$B$2:$AA$282,25,FALSE)=0,"",VLOOKUP(A234,'Rate constant_O3_UV254_others'!$B$2:$AA$282,25,FALSE)),"")</f>
        <v/>
      </c>
      <c r="AG234" t="str">
        <f>IFERROR(IF(VLOOKUP(A234,'Rate constant_O3_UV254_others'!$B$2:$AA$282,26,FALSE)=0,"",VLOOKUP(A234,'Rate constant_O3_UV254_others'!$B$2:$AA$282,26,FALSE)),"")</f>
        <v/>
      </c>
    </row>
    <row r="235" spans="1:33">
      <c r="A235" t="s">
        <v>572</v>
      </c>
      <c r="B235" t="s">
        <v>572</v>
      </c>
      <c r="C235">
        <v>234</v>
      </c>
      <c r="F235" t="s">
        <v>149</v>
      </c>
      <c r="G235" t="s">
        <v>573</v>
      </c>
      <c r="H235" t="str">
        <f>IFERROR(VLOOKUP(A235,'Physicochemical properties_othe'!$D$4:$N$281,3,FALSE),"")</f>
        <v>C8H16NO5P</v>
      </c>
      <c r="I235" t="str">
        <f>IFERROR(VLOOKUP(A235,'Physicochemical properties_othe'!$D$4:$N$281,2,FALSE),"")</f>
        <v>141-66-2</v>
      </c>
      <c r="J235">
        <f>IFERROR(VLOOKUP(A235,'Physicochemical properties_othe'!$D$4:$N$281,4,FALSE),"")</f>
        <v>237.19</v>
      </c>
      <c r="K235" t="str">
        <f>IFERROR(IF(VLOOKUP(A235,'Physicochemical properties_othe'!$D$4:$N$281,5,FALSE)=0,"",VLOOKUP(A235,'Physicochemical properties_othe'!$D$4:$N$281,5,FALSE)),"")</f>
        <v/>
      </c>
      <c r="L235" t="str">
        <f>IF(IFERROR(VLOOKUP(A235,'Physicochemical properties_othe'!$D$4:$N$281,6,FALSE),"")=0,"",IFERROR(VLOOKUP(A235,'Physicochemical properties_othe'!$D$4:$N$281,6,FALSE),""))</f>
        <v>Miscible</v>
      </c>
      <c r="M235" t="str">
        <f>IF(IFERROR(VLOOKUP(A235,'Physicochemical properties_othe'!$D$4:$N$281,10,FALSE),"")=0,"",IFERROR(VLOOKUP(A235,'Physicochemical properties_othe'!$D$4:$N$281,10,FALSE),""))</f>
        <v/>
      </c>
      <c r="P235" t="str">
        <f>IFERROR(IF(VLOOKUP(A235,'Physicochemical properties_othe'!$D$4:$N$281,11,FALSE)=0,"",VLOOKUP(A235,'Physicochemical properties_othe'!$D$4:$N$281,11,FALSE)),"")</f>
        <v>https://pubchem.ncbi.nlm.nih.gov/compound/5371560</v>
      </c>
      <c r="T235" t="str">
        <f>IFERROR(IF(VLOOKUP(A235,'Rate constant_O3_UV254_others'!$B$2:$M$282,7,FALSE)=0,"",VLOOKUP(A235,'Rate constant_O3_UV254_others'!$B$2:$M$282,7,FALSE)),"")</f>
        <v>0.03 ± 0.01</v>
      </c>
      <c r="V235" t="str">
        <f>IFERROR(IF(VLOOKUP(A235,'Rate constant_O3_UV254_others'!$B$2:$M$282,9,FALSE)=0,"",VLOOKUP(A235,'Rate constant_O3_UV254_others'!$B$2:$M$282,9,FALSE)),"")</f>
        <v/>
      </c>
      <c r="W235" t="str">
        <f>IFERROR(IF(VLOOKUP(A235,'Rate constant_O3_UV254_others'!$B$2:$M$282,10,FALSE)=0,"",VLOOKUP(A235,'Rate constant_O3_UV254_others'!$B$2:$M$282,10,FALSE)),"")</f>
        <v/>
      </c>
      <c r="X235" t="str">
        <f>IFERROR(IF(VLOOKUP(A235,'Rate constant_O3_UV254_others'!$B$2:$M$282,11,FALSE)=0,"",VLOOKUP(A235,'Rate constant_O3_UV254_others'!$B$2:$M$282,11,FALSE)),"")</f>
        <v/>
      </c>
      <c r="Y235" t="str">
        <f>IFERROR(IF(VLOOKUP(A235,'Rate constant_O3_UV254_others'!$B$2:$M$282,12,FALSE)=0,"",VLOOKUP(A235,'Rate constant_O3_UV254_others'!$B$2:$M$282,12,FALSE)),"")</f>
        <v/>
      </c>
      <c r="Z235" t="str">
        <f>IFERROR(IF(VLOOKUP(A235,'Rate constant_·OH_otherlit'!$B$2:$K$271,2,FALSE)=0,"",VLOOKUP(A235,'Rate constant_·OH_otherlit'!$B$2:$K$271,2,FALSE)),"")</f>
        <v/>
      </c>
      <c r="AA235" t="str">
        <f>IFERROR(IF(VLOOKUP(A235,'Rate constant_·OH_otherlit'!$B$2:$K$271,3,FALSE)=0,"",VLOOKUP(A235,'Rate constant_·OH_otherlit'!$B$2:$K$271,3,FALSE)),"")</f>
        <v/>
      </c>
      <c r="AB235" t="str">
        <f>IFERROR(IF(VLOOKUP(A235,'Rate constant_·OH_otherlit'!$B$2:$K$271,10,FALSE)=0,"",VLOOKUP(A235,'Rate constant_·OH_otherlit'!$B$2:$K$271,10,FALSE)),"")</f>
        <v/>
      </c>
      <c r="AC235" t="str">
        <f>IFERROR(IF(VLOOKUP(A235,'Rate constant_O3_UV254_others'!$B$2:$AA$282,23,FALSE)=0,"",VLOOKUP(A235,'Rate constant_O3_UV254_others'!$B$2:$AA$282,23,FALSE)),"")</f>
        <v/>
      </c>
      <c r="AE235" t="str">
        <f>IFERROR(IF(VLOOKUP(A235,'Rate constant_O3_UV254_others'!$B$2:$AA$282,25,FALSE)=0,"",VLOOKUP(A235,'Rate constant_O3_UV254_others'!$B$2:$AA$282,25,FALSE)),"")</f>
        <v/>
      </c>
      <c r="AG235" t="str">
        <f>IFERROR(IF(VLOOKUP(A235,'Rate constant_O3_UV254_others'!$B$2:$AA$282,26,FALSE)=0,"",VLOOKUP(A235,'Rate constant_O3_UV254_others'!$B$2:$AA$282,26,FALSE)),"")</f>
        <v/>
      </c>
    </row>
    <row r="236" spans="1:33">
      <c r="A236" t="s">
        <v>574</v>
      </c>
      <c r="B236" t="s">
        <v>574</v>
      </c>
      <c r="C236">
        <v>235</v>
      </c>
      <c r="F236" t="s">
        <v>149</v>
      </c>
      <c r="G236" t="s">
        <v>575</v>
      </c>
      <c r="H236" t="str">
        <f>IFERROR(VLOOKUP(A236,'Physicochemical properties_othe'!$D$4:$N$281,3,FALSE),"")</f>
        <v>C6H10O4S2</v>
      </c>
      <c r="I236" t="str">
        <f>IFERROR(VLOOKUP(A236,'Physicochemical properties_othe'!$D$4:$N$281,2,FALSE),"")</f>
        <v>55290-64-7</v>
      </c>
      <c r="J236">
        <f>IFERROR(VLOOKUP(A236,'Physicochemical properties_othe'!$D$4:$N$281,4,FALSE),"")</f>
        <v>210.3</v>
      </c>
      <c r="K236">
        <f>IFERROR(IF(VLOOKUP(A236,'Physicochemical properties_othe'!$D$4:$N$281,5,FALSE)=0,"",VLOOKUP(A236,'Physicochemical properties_othe'!$D$4:$N$281,5,FALSE)),"")</f>
        <v>-0.17</v>
      </c>
      <c r="L236" t="str">
        <f>IF(IFERROR(VLOOKUP(A236,'Physicochemical properties_othe'!$D$4:$N$281,6,FALSE),"")=0,"",IFERROR(VLOOKUP(A236,'Physicochemical properties_othe'!$D$4:$N$281,6,FALSE),""))</f>
        <v>4.6</v>
      </c>
      <c r="M236">
        <f>IF(IFERROR(VLOOKUP(A236,'Physicochemical properties_othe'!$D$4:$N$281,10,FALSE),"")=0,"",IFERROR(VLOOKUP(A236,'Physicochemical properties_othe'!$D$4:$N$281,10,FALSE),""))</f>
        <v>10.88</v>
      </c>
      <c r="P236" t="str">
        <f>IFERROR(IF(VLOOKUP(A236,'Physicochemical properties_othe'!$D$4:$N$281,11,FALSE)=0,"",VLOOKUP(A236,'Physicochemical properties_othe'!$D$4:$N$281,11,FALSE)),"")</f>
        <v>https://pubchem.ncbi.nlm.nih.gov/compound/41385</v>
      </c>
      <c r="T236" t="str">
        <f>IFERROR(IF(VLOOKUP(A236,'Rate constant_O3_UV254_others'!$B$2:$M$282,7,FALSE)=0,"",VLOOKUP(A236,'Rate constant_O3_UV254_others'!$B$2:$M$282,7,FALSE)),"")</f>
        <v>(1.2 ± 0.1)E+05</v>
      </c>
      <c r="V236" t="str">
        <f>IFERROR(IF(VLOOKUP(A236,'Rate constant_O3_UV254_others'!$B$2:$M$282,9,FALSE)=0,"",VLOOKUP(A236,'Rate constant_O3_UV254_others'!$B$2:$M$282,9,FALSE)),"")</f>
        <v/>
      </c>
      <c r="W236" t="str">
        <f>IFERROR(IF(VLOOKUP(A236,'Rate constant_O3_UV254_others'!$B$2:$M$282,10,FALSE)=0,"",VLOOKUP(A236,'Rate constant_O3_UV254_others'!$B$2:$M$282,10,FALSE)),"")</f>
        <v/>
      </c>
      <c r="X236" t="str">
        <f>IFERROR(IF(VLOOKUP(A236,'Rate constant_O3_UV254_others'!$B$2:$M$282,11,FALSE)=0,"",VLOOKUP(A236,'Rate constant_O3_UV254_others'!$B$2:$M$282,11,FALSE)),"")</f>
        <v/>
      </c>
      <c r="Y236" t="str">
        <f>IFERROR(IF(VLOOKUP(A236,'Rate constant_O3_UV254_others'!$B$2:$M$282,12,FALSE)=0,"",VLOOKUP(A236,'Rate constant_O3_UV254_others'!$B$2:$M$282,12,FALSE)),"")</f>
        <v/>
      </c>
      <c r="Z236" t="str">
        <f>IFERROR(IF(VLOOKUP(A236,'Rate constant_·OH_otherlit'!$B$2:$K$271,2,FALSE)=0,"",VLOOKUP(A236,'Rate constant_·OH_otherlit'!$B$2:$K$271,2,FALSE)),"")</f>
        <v/>
      </c>
      <c r="AA236" t="str">
        <f>IFERROR(IF(VLOOKUP(A236,'Rate constant_·OH_otherlit'!$B$2:$K$271,3,FALSE)=0,"",VLOOKUP(A236,'Rate constant_·OH_otherlit'!$B$2:$K$271,3,FALSE)),"")</f>
        <v/>
      </c>
      <c r="AB236" t="str">
        <f>IFERROR(IF(VLOOKUP(A236,'Rate constant_·OH_otherlit'!$B$2:$K$271,10,FALSE)=0,"",VLOOKUP(A236,'Rate constant_·OH_otherlit'!$B$2:$K$271,10,FALSE)),"")</f>
        <v/>
      </c>
      <c r="AC236" t="str">
        <f>IFERROR(IF(VLOOKUP(A236,'Rate constant_O3_UV254_others'!$B$2:$AA$282,23,FALSE)=0,"",VLOOKUP(A236,'Rate constant_O3_UV254_others'!$B$2:$AA$282,23,FALSE)),"")</f>
        <v/>
      </c>
      <c r="AE236" t="str">
        <f>IFERROR(IF(VLOOKUP(A236,'Rate constant_O3_UV254_others'!$B$2:$AA$282,25,FALSE)=0,"",VLOOKUP(A236,'Rate constant_O3_UV254_others'!$B$2:$AA$282,25,FALSE)),"")</f>
        <v/>
      </c>
      <c r="AG236" t="str">
        <f>IFERROR(IF(VLOOKUP(A236,'Rate constant_O3_UV254_others'!$B$2:$AA$282,26,FALSE)=0,"",VLOOKUP(A236,'Rate constant_O3_UV254_others'!$B$2:$AA$282,26,FALSE)),"")</f>
        <v/>
      </c>
    </row>
    <row r="237" spans="1:33">
      <c r="A237" t="s">
        <v>576</v>
      </c>
      <c r="B237" t="s">
        <v>576</v>
      </c>
      <c r="C237">
        <v>236</v>
      </c>
      <c r="F237" t="s">
        <v>149</v>
      </c>
      <c r="G237" t="s">
        <v>577</v>
      </c>
      <c r="H237" t="str">
        <f>IFERROR(VLOOKUP(A237,'Physicochemical properties_othe'!$D$4:$N$281,3,FALSE),"")</f>
        <v>C9H19NOS</v>
      </c>
      <c r="I237" t="str">
        <f>IFERROR(VLOOKUP(A237,'Physicochemical properties_othe'!$D$4:$N$281,2,FALSE),"")</f>
        <v>759-94-4</v>
      </c>
      <c r="J237">
        <f>IFERROR(VLOOKUP(A237,'Physicochemical properties_othe'!$D$4:$N$281,4,FALSE),"")</f>
        <v>189.32</v>
      </c>
      <c r="K237">
        <f>IFERROR(IF(VLOOKUP(A237,'Physicochemical properties_othe'!$D$4:$N$281,5,FALSE)=0,"",VLOOKUP(A237,'Physicochemical properties_othe'!$D$4:$N$281,5,FALSE)),"")</f>
        <v>3.21</v>
      </c>
      <c r="L237" t="str">
        <f>IF(IFERROR(VLOOKUP(A237,'Physicochemical properties_othe'!$D$4:$N$281,6,FALSE),"")=0,"",IFERROR(VLOOKUP(A237,'Physicochemical properties_othe'!$D$4:$N$281,6,FALSE),""))</f>
        <v>0.375</v>
      </c>
      <c r="M237" t="str">
        <f>IF(IFERROR(VLOOKUP(A237,'Physicochemical properties_othe'!$D$4:$N$281,10,FALSE),"")=0,"",IFERROR(VLOOKUP(A237,'Physicochemical properties_othe'!$D$4:$N$281,10,FALSE),""))</f>
        <v/>
      </c>
      <c r="P237" t="str">
        <f>IFERROR(IF(VLOOKUP(A237,'Physicochemical properties_othe'!$D$4:$N$281,11,FALSE)=0,"",VLOOKUP(A237,'Physicochemical properties_othe'!$D$4:$N$281,11,FALSE)),"")</f>
        <v>https://pubchem.ncbi.nlm.nih.gov/compound/12968</v>
      </c>
      <c r="T237" t="str">
        <f>IFERROR(IF(VLOOKUP(A237,'Rate constant_O3_UV254_others'!$B$2:$M$282,7,FALSE)=0,"",VLOOKUP(A237,'Rate constant_O3_UV254_others'!$B$2:$M$282,7,FALSE)),"")</f>
        <v/>
      </c>
      <c r="V237" t="str">
        <f>IFERROR(IF(VLOOKUP(A237,'Rate constant_O3_UV254_others'!$B$2:$M$282,9,FALSE)=0,"",VLOOKUP(A237,'Rate constant_O3_UV254_others'!$B$2:$M$282,9,FALSE)),"")</f>
        <v/>
      </c>
      <c r="W237" t="str">
        <f>IFERROR(IF(VLOOKUP(A237,'Rate constant_O3_UV254_others'!$B$2:$M$282,10,FALSE)=0,"",VLOOKUP(A237,'Rate constant_O3_UV254_others'!$B$2:$M$282,10,FALSE)),"")</f>
        <v/>
      </c>
      <c r="X237" t="str">
        <f>IFERROR(IF(VLOOKUP(A237,'Rate constant_O3_UV254_others'!$B$2:$M$282,11,FALSE)=0,"",VLOOKUP(A237,'Rate constant_O3_UV254_others'!$B$2:$M$282,11,FALSE)),"")</f>
        <v/>
      </c>
      <c r="Y237" t="str">
        <f>IFERROR(IF(VLOOKUP(A237,'Rate constant_O3_UV254_others'!$B$2:$M$282,12,FALSE)=0,"",VLOOKUP(A237,'Rate constant_O3_UV254_others'!$B$2:$M$282,12,FALSE)),"")</f>
        <v/>
      </c>
      <c r="Z237" t="str">
        <f>IFERROR(IF(VLOOKUP(A237,'Rate constant_·OH_otherlit'!$B$2:$K$271,2,FALSE)=0,"",VLOOKUP(A237,'Rate constant_·OH_otherlit'!$B$2:$K$271,2,FALSE)),"")</f>
        <v/>
      </c>
      <c r="AA237" t="str">
        <f>IFERROR(IF(VLOOKUP(A237,'Rate constant_·OH_otherlit'!$B$2:$K$271,3,FALSE)=0,"",VLOOKUP(A237,'Rate constant_·OH_otherlit'!$B$2:$K$271,3,FALSE)),"")</f>
        <v/>
      </c>
      <c r="AB237" t="str">
        <f>IFERROR(IF(VLOOKUP(A237,'Rate constant_·OH_otherlit'!$B$2:$K$271,10,FALSE)=0,"",VLOOKUP(A237,'Rate constant_·OH_otherlit'!$B$2:$K$271,10,FALSE)),"")</f>
        <v/>
      </c>
      <c r="AC237" t="str">
        <f>IFERROR(IF(VLOOKUP(A237,'Rate constant_O3_UV254_others'!$B$2:$AA$282,23,FALSE)=0,"",VLOOKUP(A237,'Rate constant_O3_UV254_others'!$B$2:$AA$282,23,FALSE)),"")</f>
        <v/>
      </c>
      <c r="AE237" t="str">
        <f>IFERROR(IF(VLOOKUP(A237,'Rate constant_O3_UV254_others'!$B$2:$AA$282,25,FALSE)=0,"",VLOOKUP(A237,'Rate constant_O3_UV254_others'!$B$2:$AA$282,25,FALSE)),"")</f>
        <v/>
      </c>
      <c r="AG237" t="str">
        <f>IFERROR(IF(VLOOKUP(A237,'Rate constant_O3_UV254_others'!$B$2:$AA$282,26,FALSE)=0,"",VLOOKUP(A237,'Rate constant_O3_UV254_others'!$B$2:$AA$282,26,FALSE)),"")</f>
        <v/>
      </c>
    </row>
    <row r="238" spans="1:33">
      <c r="A238" t="s">
        <v>578</v>
      </c>
      <c r="B238" t="s">
        <v>578</v>
      </c>
      <c r="C238">
        <v>237</v>
      </c>
      <c r="F238" t="s">
        <v>149</v>
      </c>
      <c r="G238" t="s">
        <v>579</v>
      </c>
      <c r="H238" t="str">
        <f>IFERROR(VLOOKUP(A238,'Physicochemical properties_othe'!$D$4:$N$281,3,FALSE),"")</f>
        <v>C18H18O2</v>
      </c>
      <c r="I238" t="str">
        <f>IFERROR(VLOOKUP(A238,'Physicochemical properties_othe'!$D$4:$N$281,2,FALSE),"")</f>
        <v>517-09-9</v>
      </c>
      <c r="J238">
        <f>IFERROR(VLOOKUP(A238,'Physicochemical properties_othe'!$D$4:$N$281,4,FALSE),"")</f>
        <v>266.3</v>
      </c>
      <c r="K238">
        <f>IFERROR(IF(VLOOKUP(A238,'Physicochemical properties_othe'!$D$4:$N$281,5,FALSE)=0,"",VLOOKUP(A238,'Physicochemical properties_othe'!$D$4:$N$281,5,FALSE)),"")</f>
        <v>3.93</v>
      </c>
      <c r="L238" t="str">
        <f>IF(IFERROR(VLOOKUP(A238,'Physicochemical properties_othe'!$D$4:$N$281,6,FALSE),"")=0,"",IFERROR(VLOOKUP(A238,'Physicochemical properties_othe'!$D$4:$N$281,6,FALSE),""))</f>
        <v>0.03216</v>
      </c>
      <c r="M238" t="str">
        <f>IF(IFERROR(VLOOKUP(A238,'Physicochemical properties_othe'!$D$4:$N$281,10,FALSE),"")=0,"",IFERROR(VLOOKUP(A238,'Physicochemical properties_othe'!$D$4:$N$281,10,FALSE),""))</f>
        <v/>
      </c>
      <c r="P238" t="str">
        <f>IFERROR(IF(VLOOKUP(A238,'Physicochemical properties_othe'!$D$4:$N$281,11,FALSE)=0,"",VLOOKUP(A238,'Physicochemical properties_othe'!$D$4:$N$281,11,FALSE)),"")</f>
        <v>http://www.chemspider.com/Chemical-Structure.392668.html?rid=049d4297-1413-4ac0-9250-2bda07057298&amp;page_num=0</v>
      </c>
      <c r="T238" t="str">
        <f>IFERROR(IF(VLOOKUP(A238,'Rate constant_O3_UV254_others'!$B$2:$M$282,7,FALSE)=0,"",VLOOKUP(A238,'Rate constant_O3_UV254_others'!$B$2:$M$282,7,FALSE)),"")</f>
        <v>1.0 ± 0.1E+07</v>
      </c>
      <c r="V238" t="str">
        <f>IFERROR(IF(VLOOKUP(A238,'Rate constant_O3_UV254_others'!$B$2:$M$282,9,FALSE)=0,"",VLOOKUP(A238,'Rate constant_O3_UV254_others'!$B$2:$M$282,9,FALSE)),"")</f>
        <v/>
      </c>
      <c r="W238" t="str">
        <f>IFERROR(IF(VLOOKUP(A238,'Rate constant_O3_UV254_others'!$B$2:$M$282,10,FALSE)=0,"",VLOOKUP(A238,'Rate constant_O3_UV254_others'!$B$2:$M$282,10,FALSE)),"")</f>
        <v/>
      </c>
      <c r="X238" t="str">
        <f>IFERROR(IF(VLOOKUP(A238,'Rate constant_O3_UV254_others'!$B$2:$M$282,11,FALSE)=0,"",VLOOKUP(A238,'Rate constant_O3_UV254_others'!$B$2:$M$282,11,FALSE)),"")</f>
        <v/>
      </c>
      <c r="Y238" t="str">
        <f>IFERROR(IF(VLOOKUP(A238,'Rate constant_O3_UV254_others'!$B$2:$M$282,12,FALSE)=0,"",VLOOKUP(A238,'Rate constant_O3_UV254_others'!$B$2:$M$282,12,FALSE)),"")</f>
        <v/>
      </c>
      <c r="Z238" t="str">
        <f>IFERROR(IF(VLOOKUP(A238,'Rate constant_·OH_otherlit'!$B$2:$K$271,2,FALSE)=0,"",VLOOKUP(A238,'Rate constant_·OH_otherlit'!$B$2:$K$271,2,FALSE)),"")</f>
        <v/>
      </c>
      <c r="AA238" t="str">
        <f>IFERROR(IF(VLOOKUP(A238,'Rate constant_·OH_otherlit'!$B$2:$K$271,3,FALSE)=0,"",VLOOKUP(A238,'Rate constant_·OH_otherlit'!$B$2:$K$271,3,FALSE)),"")</f>
        <v/>
      </c>
      <c r="AB238" t="str">
        <f>IFERROR(IF(VLOOKUP(A238,'Rate constant_·OH_otherlit'!$B$2:$K$271,10,FALSE)=0,"",VLOOKUP(A238,'Rate constant_·OH_otherlit'!$B$2:$K$271,10,FALSE)),"")</f>
        <v/>
      </c>
      <c r="AC238" t="str">
        <f>IFERROR(IF(VLOOKUP(A238,'Rate constant_O3_UV254_others'!$B$2:$AA$282,23,FALSE)=0,"",VLOOKUP(A238,'Rate constant_O3_UV254_others'!$B$2:$AA$282,23,FALSE)),"")</f>
        <v/>
      </c>
      <c r="AE238" t="str">
        <f>IFERROR(IF(VLOOKUP(A238,'Rate constant_O3_UV254_others'!$B$2:$AA$282,25,FALSE)=0,"",VLOOKUP(A238,'Rate constant_O3_UV254_others'!$B$2:$AA$282,25,FALSE)),"")</f>
        <v/>
      </c>
      <c r="AG238" t="str">
        <f>IFERROR(IF(VLOOKUP(A238,'Rate constant_O3_UV254_others'!$B$2:$AA$282,26,FALSE)=0,"",VLOOKUP(A238,'Rate constant_O3_UV254_others'!$B$2:$AA$282,26,FALSE)),"")</f>
        <v/>
      </c>
    </row>
    <row r="239" spans="1:33">
      <c r="A239" t="s">
        <v>580</v>
      </c>
      <c r="B239" t="s">
        <v>580</v>
      </c>
      <c r="C239">
        <v>238</v>
      </c>
      <c r="F239" t="s">
        <v>149</v>
      </c>
      <c r="G239" t="s">
        <v>581</v>
      </c>
      <c r="H239" t="str">
        <f>IFERROR(VLOOKUP(A239,'Physicochemical properties_othe'!$D$4:$N$281,3,FALSE),"")</f>
        <v>C8H19O2PS2</v>
      </c>
      <c r="I239" t="str">
        <f>IFERROR(VLOOKUP(A239,'Physicochemical properties_othe'!$D$4:$N$281,2,FALSE),"")</f>
        <v>13194-48-4</v>
      </c>
      <c r="J239">
        <f>IFERROR(VLOOKUP(A239,'Physicochemical properties_othe'!$D$4:$N$281,4,FALSE),"")</f>
        <v>242.3</v>
      </c>
      <c r="K239">
        <f>IFERROR(IF(VLOOKUP(A239,'Physicochemical properties_othe'!$D$4:$N$281,5,FALSE)=0,"",VLOOKUP(A239,'Physicochemical properties_othe'!$D$4:$N$281,5,FALSE)),"")</f>
        <v>3.59</v>
      </c>
      <c r="L239" t="str">
        <f>IF(IFERROR(VLOOKUP(A239,'Physicochemical properties_othe'!$D$4:$N$281,6,FALSE),"")=0,"",IFERROR(VLOOKUP(A239,'Physicochemical properties_othe'!$D$4:$N$281,6,FALSE),""))</f>
        <v>0.750</v>
      </c>
      <c r="M239" t="str">
        <f>IF(IFERROR(VLOOKUP(A239,'Physicochemical properties_othe'!$D$4:$N$281,10,FALSE),"")=0,"",IFERROR(VLOOKUP(A239,'Physicochemical properties_othe'!$D$4:$N$281,10,FALSE),""))</f>
        <v/>
      </c>
      <c r="P239" t="str">
        <f>IFERROR(IF(VLOOKUP(A239,'Physicochemical properties_othe'!$D$4:$N$281,11,FALSE)=0,"",VLOOKUP(A239,'Physicochemical properties_othe'!$D$4:$N$281,11,FALSE)),"")</f>
        <v>https://pubchem.ncbi.nlm.nih.gov/compound/3289</v>
      </c>
      <c r="T239" t="str">
        <f>IFERROR(IF(VLOOKUP(A239,'Rate constant_O3_UV254_others'!$B$2:$M$282,7,FALSE)=0,"",VLOOKUP(A239,'Rate constant_O3_UV254_others'!$B$2:$M$282,7,FALSE)),"")</f>
        <v/>
      </c>
      <c r="V239" t="str">
        <f>IFERROR(IF(VLOOKUP(A239,'Rate constant_O3_UV254_others'!$B$2:$M$282,9,FALSE)=0,"",VLOOKUP(A239,'Rate constant_O3_UV254_others'!$B$2:$M$282,9,FALSE)),"")</f>
        <v/>
      </c>
      <c r="W239" t="str">
        <f>IFERROR(IF(VLOOKUP(A239,'Rate constant_O3_UV254_others'!$B$2:$M$282,10,FALSE)=0,"",VLOOKUP(A239,'Rate constant_O3_UV254_others'!$B$2:$M$282,10,FALSE)),"")</f>
        <v/>
      </c>
      <c r="X239" t="str">
        <f>IFERROR(IF(VLOOKUP(A239,'Rate constant_O3_UV254_others'!$B$2:$M$282,11,FALSE)=0,"",VLOOKUP(A239,'Rate constant_O3_UV254_others'!$B$2:$M$282,11,FALSE)),"")</f>
        <v/>
      </c>
      <c r="Y239" t="str">
        <f>IFERROR(IF(VLOOKUP(A239,'Rate constant_O3_UV254_others'!$B$2:$M$282,12,FALSE)=0,"",VLOOKUP(A239,'Rate constant_O3_UV254_others'!$B$2:$M$282,12,FALSE)),"")</f>
        <v/>
      </c>
      <c r="Z239" t="str">
        <f>IFERROR(IF(VLOOKUP(A239,'Rate constant_·OH_otherlit'!$B$2:$K$271,2,FALSE)=0,"",VLOOKUP(A239,'Rate constant_·OH_otherlit'!$B$2:$K$271,2,FALSE)),"")</f>
        <v/>
      </c>
      <c r="AA239" t="str">
        <f>IFERROR(IF(VLOOKUP(A239,'Rate constant_·OH_otherlit'!$B$2:$K$271,3,FALSE)=0,"",VLOOKUP(A239,'Rate constant_·OH_otherlit'!$B$2:$K$271,3,FALSE)),"")</f>
        <v/>
      </c>
      <c r="AB239" t="str">
        <f>IFERROR(IF(VLOOKUP(A239,'Rate constant_·OH_otherlit'!$B$2:$K$271,10,FALSE)=0,"",VLOOKUP(A239,'Rate constant_·OH_otherlit'!$B$2:$K$271,10,FALSE)),"")</f>
        <v/>
      </c>
      <c r="AC239" t="str">
        <f>IFERROR(IF(VLOOKUP(A239,'Rate constant_O3_UV254_others'!$B$2:$AA$282,23,FALSE)=0,"",VLOOKUP(A239,'Rate constant_O3_UV254_others'!$B$2:$AA$282,23,FALSE)),"")</f>
        <v/>
      </c>
      <c r="AE239" t="str">
        <f>IFERROR(IF(VLOOKUP(A239,'Rate constant_O3_UV254_others'!$B$2:$AA$282,25,FALSE)=0,"",VLOOKUP(A239,'Rate constant_O3_UV254_others'!$B$2:$AA$282,25,FALSE)),"")</f>
        <v/>
      </c>
      <c r="AG239" t="str">
        <f>IFERROR(IF(VLOOKUP(A239,'Rate constant_O3_UV254_others'!$B$2:$AA$282,26,FALSE)=0,"",VLOOKUP(A239,'Rate constant_O3_UV254_others'!$B$2:$AA$282,26,FALSE)),"")</f>
        <v/>
      </c>
    </row>
    <row r="240" spans="1:33">
      <c r="A240" t="s">
        <v>582</v>
      </c>
      <c r="B240" t="s">
        <v>582</v>
      </c>
      <c r="C240">
        <v>239</v>
      </c>
      <c r="F240" t="s">
        <v>149</v>
      </c>
      <c r="G240" t="s">
        <v>583</v>
      </c>
      <c r="H240" t="str">
        <f>IFERROR(VLOOKUP(A240,'Physicochemical properties_othe'!$D$4:$N$281,3,FALSE),"")</f>
        <v>C9H10Cl2N2O2</v>
      </c>
      <c r="I240" t="str">
        <f>IFERROR(VLOOKUP(A240,'Physicochemical properties_othe'!$D$4:$N$281,2,FALSE),"")</f>
        <v>330-55-2</v>
      </c>
      <c r="J240">
        <f>IFERROR(VLOOKUP(A240,'Physicochemical properties_othe'!$D$4:$N$281,4,FALSE),"")</f>
        <v>249.09</v>
      </c>
      <c r="K240">
        <f>IFERROR(IF(VLOOKUP(A240,'Physicochemical properties_othe'!$D$4:$N$281,5,FALSE)=0,"",VLOOKUP(A240,'Physicochemical properties_othe'!$D$4:$N$281,5,FALSE)),"")</f>
        <v>3.2</v>
      </c>
      <c r="L240" t="str">
        <f>IF(IFERROR(VLOOKUP(A240,'Physicochemical properties_othe'!$D$4:$N$281,6,FALSE),"")=0,"",IFERROR(VLOOKUP(A240,'Physicochemical properties_othe'!$D$4:$N$281,6,FALSE),""))</f>
        <v>0.075</v>
      </c>
      <c r="M240" t="str">
        <f>IF(IFERROR(VLOOKUP(A240,'Physicochemical properties_othe'!$D$4:$N$281,10,FALSE),"")=0,"",IFERROR(VLOOKUP(A240,'Physicochemical properties_othe'!$D$4:$N$281,10,FALSE),""))</f>
        <v/>
      </c>
      <c r="P240" t="str">
        <f>IFERROR(IF(VLOOKUP(A240,'Physicochemical properties_othe'!$D$4:$N$281,11,FALSE)=0,"",VLOOKUP(A240,'Physicochemical properties_othe'!$D$4:$N$281,11,FALSE)),"")</f>
        <v>https://pubchem.ncbi.nlm.nih.gov/compound/9502</v>
      </c>
      <c r="T240" t="str">
        <f>IFERROR(IF(VLOOKUP(A240,'Rate constant_O3_UV254_others'!$B$2:$M$282,7,FALSE)=0,"",VLOOKUP(A240,'Rate constant_O3_UV254_others'!$B$2:$M$282,7,FALSE)),"")</f>
        <v>1.9 ± 0.2</v>
      </c>
      <c r="V240" t="str">
        <f>IFERROR(IF(VLOOKUP(A240,'Rate constant_O3_UV254_others'!$B$2:$M$282,9,FALSE)=0,"",VLOOKUP(A240,'Rate constant_O3_UV254_others'!$B$2:$M$282,9,FALSE)),"")</f>
        <v/>
      </c>
      <c r="W240" t="str">
        <f>IFERROR(IF(VLOOKUP(A240,'Rate constant_O3_UV254_others'!$B$2:$M$282,10,FALSE)=0,"",VLOOKUP(A240,'Rate constant_O3_UV254_others'!$B$2:$M$282,10,FALSE)),"")</f>
        <v/>
      </c>
      <c r="X240" t="str">
        <f>IFERROR(IF(VLOOKUP(A240,'Rate constant_O3_UV254_others'!$B$2:$M$282,11,FALSE)=0,"",VLOOKUP(A240,'Rate constant_O3_UV254_others'!$B$2:$M$282,11,FALSE)),"")</f>
        <v/>
      </c>
      <c r="Y240" t="str">
        <f>IFERROR(IF(VLOOKUP(A240,'Rate constant_O3_UV254_others'!$B$2:$M$282,12,FALSE)=0,"",VLOOKUP(A240,'Rate constant_O3_UV254_others'!$B$2:$M$282,12,FALSE)),"")</f>
        <v/>
      </c>
      <c r="Z240" t="str">
        <f>IFERROR(IF(VLOOKUP(A240,'Rate constant_·OH_otherlit'!$B$2:$K$271,2,FALSE)=0,"",VLOOKUP(A240,'Rate constant_·OH_otherlit'!$B$2:$K$271,2,FALSE)),"")</f>
        <v>~5E9</v>
      </c>
      <c r="AA240" t="str">
        <f>IFERROR(IF(VLOOKUP(A240,'Rate constant_·OH_otherlit'!$B$2:$K$271,3,FALSE)=0,"",VLOOKUP(A240,'Rate constant_·OH_otherlit'!$B$2:$K$271,3,FALSE)),"")</f>
        <v/>
      </c>
      <c r="AB240" t="str">
        <f>IFERROR(IF(VLOOKUP(A240,'Rate constant_·OH_otherlit'!$B$2:$K$271,10,FALSE)=0,"",VLOOKUP(A240,'Rate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240" t="str">
        <f>IFERROR(IF(VLOOKUP(A240,'Rate constant_O3_UV254_others'!$B$2:$AA$282,23,FALSE)=0,"",VLOOKUP(A240,'Rate constant_O3_UV254_others'!$B$2:$AA$282,23,FALSE)),"")</f>
        <v/>
      </c>
      <c r="AE240" t="str">
        <f>IFERROR(IF(VLOOKUP(A240,'Rate constant_O3_UV254_others'!$B$2:$AA$282,25,FALSE)=0,"",VLOOKUP(A240,'Rate constant_O3_UV254_others'!$B$2:$AA$282,25,FALSE)),"")</f>
        <v/>
      </c>
      <c r="AG240" t="str">
        <f>IFERROR(IF(VLOOKUP(A240,'Rate constant_O3_UV254_others'!$B$2:$AA$282,26,FALSE)=0,"",VLOOKUP(A240,'Rate constant_O3_UV254_others'!$B$2:$AA$282,26,FALSE)),"")</f>
        <v/>
      </c>
    </row>
    <row r="241" spans="1:33">
      <c r="A241" t="s">
        <v>584</v>
      </c>
      <c r="B241" t="s">
        <v>584</v>
      </c>
      <c r="C241">
        <v>240</v>
      </c>
      <c r="F241" t="s">
        <v>149</v>
      </c>
      <c r="G241" t="s">
        <v>585</v>
      </c>
      <c r="H241" t="str">
        <f>IFERROR(VLOOKUP(A241,'Physicochemical properties_othe'!$D$4:$N$281,3,FALSE),"")</f>
        <v>C2H8NO2PS</v>
      </c>
      <c r="I241" t="str">
        <f>IFERROR(VLOOKUP(A241,'Physicochemical properties_othe'!$D$4:$N$281,2,FALSE),"")</f>
        <v>10265-92-6</v>
      </c>
      <c r="J241">
        <f>IFERROR(VLOOKUP(A241,'Physicochemical properties_othe'!$D$4:$N$281,4,FALSE),"")</f>
        <v>141.13</v>
      </c>
      <c r="K241">
        <f>IFERROR(IF(VLOOKUP(A241,'Physicochemical properties_othe'!$D$4:$N$281,5,FALSE)=0,"",VLOOKUP(A241,'Physicochemical properties_othe'!$D$4:$N$281,5,FALSE)),"")</f>
        <v>-0.8</v>
      </c>
      <c r="L241" t="str">
        <f>IF(IFERROR(VLOOKUP(A241,'Physicochemical properties_othe'!$D$4:$N$281,6,FALSE),"")=0,"",IFERROR(VLOOKUP(A241,'Physicochemical properties_othe'!$D$4:$N$281,6,FALSE),""))</f>
        <v xml:space="preserve">Miscible </v>
      </c>
      <c r="M241" t="str">
        <f>IF(IFERROR(VLOOKUP(A241,'Physicochemical properties_othe'!$D$4:$N$281,10,FALSE),"")=0,"",IFERROR(VLOOKUP(A241,'Physicochemical properties_othe'!$D$4:$N$281,10,FALSE),""))</f>
        <v/>
      </c>
      <c r="P241" t="str">
        <f>IFERROR(IF(VLOOKUP(A241,'Physicochemical properties_othe'!$D$4:$N$281,11,FALSE)=0,"",VLOOKUP(A241,'Physicochemical properties_othe'!$D$4:$N$281,11,FALSE)),"")</f>
        <v>https://pubchem.ncbi.nlm.nih.gov/compound/4096</v>
      </c>
      <c r="T241" t="str">
        <f>IFERROR(IF(VLOOKUP(A241,'Rate constant_O3_UV254_others'!$B$2:$M$282,7,FALSE)=0,"",VLOOKUP(A241,'Rate constant_O3_UV254_others'!$B$2:$M$282,7,FALSE)),"")</f>
        <v/>
      </c>
      <c r="V241" t="str">
        <f>IFERROR(IF(VLOOKUP(A241,'Rate constant_O3_UV254_others'!$B$2:$M$282,9,FALSE)=0,"",VLOOKUP(A241,'Rate constant_O3_UV254_others'!$B$2:$M$282,9,FALSE)),"")</f>
        <v/>
      </c>
      <c r="W241" t="str">
        <f>IFERROR(IF(VLOOKUP(A241,'Rate constant_O3_UV254_others'!$B$2:$M$282,10,FALSE)=0,"",VLOOKUP(A241,'Rate constant_O3_UV254_others'!$B$2:$M$282,10,FALSE)),"")</f>
        <v/>
      </c>
      <c r="X241" t="str">
        <f>IFERROR(IF(VLOOKUP(A241,'Rate constant_O3_UV254_others'!$B$2:$M$282,11,FALSE)=0,"",VLOOKUP(A241,'Rate constant_O3_UV254_others'!$B$2:$M$282,11,FALSE)),"")</f>
        <v/>
      </c>
      <c r="Y241" t="str">
        <f>IFERROR(IF(VLOOKUP(A241,'Rate constant_O3_UV254_others'!$B$2:$M$282,12,FALSE)=0,"",VLOOKUP(A241,'Rate constant_O3_UV254_others'!$B$2:$M$282,12,FALSE)),"")</f>
        <v/>
      </c>
      <c r="Z241" t="str">
        <f>IFERROR(IF(VLOOKUP(A241,'Rate constant_·OH_otherlit'!$B$2:$K$271,2,FALSE)=0,"",VLOOKUP(A241,'Rate constant_·OH_otherlit'!$B$2:$K$271,2,FALSE)),"")</f>
        <v/>
      </c>
      <c r="AA241" t="str">
        <f>IFERROR(IF(VLOOKUP(A241,'Rate constant_·OH_otherlit'!$B$2:$K$271,3,FALSE)=0,"",VLOOKUP(A241,'Rate constant_·OH_otherlit'!$B$2:$K$271,3,FALSE)),"")</f>
        <v/>
      </c>
      <c r="AB241" t="str">
        <f>IFERROR(IF(VLOOKUP(A241,'Rate constant_·OH_otherlit'!$B$2:$K$271,10,FALSE)=0,"",VLOOKUP(A241,'Rate constant_·OH_otherlit'!$B$2:$K$271,10,FALSE)),"")</f>
        <v/>
      </c>
      <c r="AC241" t="str">
        <f>IFERROR(IF(VLOOKUP(A241,'Rate constant_O3_UV254_others'!$B$2:$AA$282,23,FALSE)=0,"",VLOOKUP(A241,'Rate constant_O3_UV254_others'!$B$2:$AA$282,23,FALSE)),"")</f>
        <v/>
      </c>
      <c r="AE241" t="str">
        <f>IFERROR(IF(VLOOKUP(A241,'Rate constant_O3_UV254_others'!$B$2:$AA$282,25,FALSE)=0,"",VLOOKUP(A241,'Rate constant_O3_UV254_others'!$B$2:$AA$282,25,FALSE)),"")</f>
        <v/>
      </c>
      <c r="AG241" t="str">
        <f>IFERROR(IF(VLOOKUP(A241,'Rate constant_O3_UV254_others'!$B$2:$AA$282,26,FALSE)=0,"",VLOOKUP(A241,'Rate constant_O3_UV254_others'!$B$2:$AA$282,26,FALSE)),"")</f>
        <v/>
      </c>
    </row>
    <row r="242" spans="1:33">
      <c r="A242" t="s">
        <v>586</v>
      </c>
      <c r="B242" t="s">
        <v>586</v>
      </c>
      <c r="C242">
        <v>241</v>
      </c>
      <c r="F242" t="s">
        <v>149</v>
      </c>
      <c r="G242" t="s">
        <v>587</v>
      </c>
      <c r="H242" t="str">
        <f>IFERROR(VLOOKUP(A242,'Physicochemical properties_othe'!$D$4:$N$281,3,FALSE),"")</f>
        <v>C15H23NO5S</v>
      </c>
      <c r="I242" t="str">
        <f>IFERROR(VLOOKUP(A242,'Physicochemical properties_othe'!$D$4:$N$281,2,FALSE),"")</f>
        <v>171118-09-5</v>
      </c>
      <c r="J242">
        <f>IFERROR(VLOOKUP(A242,'Physicochemical properties_othe'!$D$4:$N$281,4,FALSE),"")</f>
        <v>329.4</v>
      </c>
      <c r="K242">
        <f>IFERROR(IF(VLOOKUP(A242,'Physicochemical properties_othe'!$D$4:$N$281,5,FALSE)=0,"",VLOOKUP(A242,'Physicochemical properties_othe'!$D$4:$N$281,5,FALSE)),"")</f>
        <v>1.69</v>
      </c>
      <c r="L242" t="str">
        <f>IF(IFERROR(VLOOKUP(A242,'Physicochemical properties_othe'!$D$4:$N$281,6,FALSE),"")=0,"",IFERROR(VLOOKUP(A242,'Physicochemical properties_othe'!$D$4:$N$281,6,FALSE),""))</f>
        <v>0.2631 mg/L</v>
      </c>
      <c r="M242" t="str">
        <f>IF(IFERROR(VLOOKUP(A242,'Physicochemical properties_othe'!$D$4:$N$281,10,FALSE),"")=0,"",IFERROR(VLOOKUP(A242,'Physicochemical properties_othe'!$D$4:$N$281,10,FALSE),""))</f>
        <v/>
      </c>
      <c r="P242" t="str">
        <f>IFERROR(IF(VLOOKUP(A242,'Physicochemical properties_othe'!$D$4:$N$281,11,FALSE)=0,"",VLOOKUP(A242,'Physicochemical properties_othe'!$D$4:$N$281,11,FALSE)),"")</f>
        <v>http://www.chemspider.com/Chemical-Structure.4932269.html?rid=9fad3e73-d861-4d78-92be-bb13a356a88a</v>
      </c>
      <c r="T242" t="str">
        <f>IFERROR(IF(VLOOKUP(A242,'Rate constant_O3_UV254_others'!$B$2:$M$282,7,FALSE)=0,"",VLOOKUP(A242,'Rate constant_O3_UV254_others'!$B$2:$M$282,7,FALSE)),"")</f>
        <v/>
      </c>
      <c r="V242" t="str">
        <f>IFERROR(IF(VLOOKUP(A242,'Rate constant_O3_UV254_others'!$B$2:$M$282,9,FALSE)=0,"",VLOOKUP(A242,'Rate constant_O3_UV254_others'!$B$2:$M$282,9,FALSE)),"")</f>
        <v/>
      </c>
      <c r="W242" t="str">
        <f>IFERROR(IF(VLOOKUP(A242,'Rate constant_O3_UV254_others'!$B$2:$M$282,10,FALSE)=0,"",VLOOKUP(A242,'Rate constant_O3_UV254_others'!$B$2:$M$282,10,FALSE)),"")</f>
        <v/>
      </c>
      <c r="X242" t="str">
        <f>IFERROR(IF(VLOOKUP(A242,'Rate constant_O3_UV254_others'!$B$2:$M$282,11,FALSE)=0,"",VLOOKUP(A242,'Rate constant_O3_UV254_others'!$B$2:$M$282,11,FALSE)),"")</f>
        <v/>
      </c>
      <c r="Y242" t="str">
        <f>IFERROR(IF(VLOOKUP(A242,'Rate constant_O3_UV254_others'!$B$2:$M$282,12,FALSE)=0,"",VLOOKUP(A242,'Rate constant_O3_UV254_others'!$B$2:$M$282,12,FALSE)),"")</f>
        <v/>
      </c>
      <c r="Z242" t="str">
        <f>IFERROR(IF(VLOOKUP(A242,'Rate constant_·OH_otherlit'!$B$2:$K$271,2,FALSE)=0,"",VLOOKUP(A242,'Rate constant_·OH_otherlit'!$B$2:$K$271,2,FALSE)),"")</f>
        <v/>
      </c>
      <c r="AA242" t="str">
        <f>IFERROR(IF(VLOOKUP(A242,'Rate constant_·OH_otherlit'!$B$2:$K$271,3,FALSE)=0,"",VLOOKUP(A242,'Rate constant_·OH_otherlit'!$B$2:$K$271,3,FALSE)),"")</f>
        <v/>
      </c>
      <c r="AB242" t="str">
        <f>IFERROR(IF(VLOOKUP(A242,'Rate constant_·OH_otherlit'!$B$2:$K$271,10,FALSE)=0,"",VLOOKUP(A242,'Rate constant_·OH_otherlit'!$B$2:$K$271,10,FALSE)),"")</f>
        <v/>
      </c>
      <c r="AC242" t="str">
        <f>IFERROR(IF(VLOOKUP(A242,'Rate constant_O3_UV254_others'!$B$2:$AA$282,23,FALSE)=0,"",VLOOKUP(A242,'Rate constant_O3_UV254_others'!$B$2:$AA$282,23,FALSE)),"")</f>
        <v/>
      </c>
      <c r="AE242" t="str">
        <f>IFERROR(IF(VLOOKUP(A242,'Rate constant_O3_UV254_others'!$B$2:$AA$282,25,FALSE)=0,"",VLOOKUP(A242,'Rate constant_O3_UV254_others'!$B$2:$AA$282,25,FALSE)),"")</f>
        <v/>
      </c>
      <c r="AG242" t="str">
        <f>IFERROR(IF(VLOOKUP(A242,'Rate constant_O3_UV254_others'!$B$2:$AA$282,26,FALSE)=0,"",VLOOKUP(A242,'Rate constant_O3_UV254_others'!$B$2:$AA$282,26,FALSE)),"")</f>
        <v/>
      </c>
    </row>
    <row r="243" spans="1:33">
      <c r="A243" t="s">
        <v>588</v>
      </c>
      <c r="B243" t="s">
        <v>588</v>
      </c>
      <c r="C243">
        <v>242</v>
      </c>
      <c r="F243" t="s">
        <v>149</v>
      </c>
      <c r="G243" t="s">
        <v>589</v>
      </c>
      <c r="H243" t="str">
        <f>IFERROR(VLOOKUP(A243,'Physicochemical properties_othe'!$D$4:$N$281,3,FALSE),"")</f>
        <v>C15H21NO4</v>
      </c>
      <c r="I243" t="str">
        <f>IFERROR(VLOOKUP(A243,'Physicochemical properties_othe'!$D$4:$N$281,2,FALSE),"")</f>
        <v>152019-73-3</v>
      </c>
      <c r="J243">
        <f>IFERROR(VLOOKUP(A243,'Physicochemical properties_othe'!$D$4:$N$281,4,FALSE),"")</f>
        <v>279.33</v>
      </c>
      <c r="K243" t="str">
        <f>IFERROR(IF(VLOOKUP(A243,'Physicochemical properties_othe'!$D$4:$N$281,5,FALSE)=0,"",VLOOKUP(A243,'Physicochemical properties_othe'!$D$4:$N$281,5,FALSE)),"")</f>
        <v/>
      </c>
      <c r="L243" t="str">
        <f>IF(IFERROR(VLOOKUP(A243,'Physicochemical properties_othe'!$D$4:$N$281,6,FALSE),"")=0,"",IFERROR(VLOOKUP(A243,'Physicochemical properties_othe'!$D$4:$N$281,6,FALSE),""))</f>
        <v/>
      </c>
      <c r="M243" t="str">
        <f>IF(IFERROR(VLOOKUP(A243,'Physicochemical properties_othe'!$D$4:$N$281,10,FALSE),"")=0,"",IFERROR(VLOOKUP(A243,'Physicochemical properties_othe'!$D$4:$N$281,10,FALSE),""))</f>
        <v/>
      </c>
      <c r="P243" t="str">
        <f>IFERROR(IF(VLOOKUP(A243,'Physicochemical properties_othe'!$D$4:$N$281,11,FALSE)=0,"",VLOOKUP(A243,'Physicochemical properties_othe'!$D$4:$N$281,11,FALSE)),"")</f>
        <v>http://www.chemspider.com/Chemical-Structure.21170688.html?rid=770fb35d-0323-4c19-a8e8-ff9a527da01e</v>
      </c>
      <c r="T243" t="str">
        <f>IFERROR(IF(VLOOKUP(A243,'Rate constant_O3_UV254_others'!$B$2:$M$282,7,FALSE)=0,"",VLOOKUP(A243,'Rate constant_O3_UV254_others'!$B$2:$M$282,7,FALSE)),"")</f>
        <v/>
      </c>
      <c r="V243" t="str">
        <f>IFERROR(IF(VLOOKUP(A243,'Rate constant_O3_UV254_others'!$B$2:$M$282,9,FALSE)=0,"",VLOOKUP(A243,'Rate constant_O3_UV254_others'!$B$2:$M$282,9,FALSE)),"")</f>
        <v/>
      </c>
      <c r="W243" t="str">
        <f>IFERROR(IF(VLOOKUP(A243,'Rate constant_O3_UV254_others'!$B$2:$M$282,10,FALSE)=0,"",VLOOKUP(A243,'Rate constant_O3_UV254_others'!$B$2:$M$282,10,FALSE)),"")</f>
        <v/>
      </c>
      <c r="X243" t="str">
        <f>IFERROR(IF(VLOOKUP(A243,'Rate constant_O3_UV254_others'!$B$2:$M$282,11,FALSE)=0,"",VLOOKUP(A243,'Rate constant_O3_UV254_others'!$B$2:$M$282,11,FALSE)),"")</f>
        <v/>
      </c>
      <c r="Y243" t="str">
        <f>IFERROR(IF(VLOOKUP(A243,'Rate constant_O3_UV254_others'!$B$2:$M$282,12,FALSE)=0,"",VLOOKUP(A243,'Rate constant_O3_UV254_others'!$B$2:$M$282,12,FALSE)),"")</f>
        <v/>
      </c>
      <c r="Z243" t="str">
        <f>IFERROR(IF(VLOOKUP(A243,'Rate constant_·OH_otherlit'!$B$2:$K$271,2,FALSE)=0,"",VLOOKUP(A243,'Rate constant_·OH_otherlit'!$B$2:$K$271,2,FALSE)),"")</f>
        <v/>
      </c>
      <c r="AA243" t="str">
        <f>IFERROR(IF(VLOOKUP(A243,'Rate constant_·OH_otherlit'!$B$2:$K$271,3,FALSE)=0,"",VLOOKUP(A243,'Rate constant_·OH_otherlit'!$B$2:$K$271,3,FALSE)),"")</f>
        <v/>
      </c>
      <c r="AB243" t="str">
        <f>IFERROR(IF(VLOOKUP(A243,'Rate constant_·OH_otherlit'!$B$2:$K$271,10,FALSE)=0,"",VLOOKUP(A243,'Rate constant_·OH_otherlit'!$B$2:$K$271,10,FALSE)),"")</f>
        <v/>
      </c>
      <c r="AC243" t="str">
        <f>IFERROR(IF(VLOOKUP(A243,'Rate constant_O3_UV254_others'!$B$2:$AA$282,23,FALSE)=0,"",VLOOKUP(A243,'Rate constant_O3_UV254_others'!$B$2:$AA$282,23,FALSE)),"")</f>
        <v/>
      </c>
      <c r="AE243" t="str">
        <f>IFERROR(IF(VLOOKUP(A243,'Rate constant_O3_UV254_others'!$B$2:$AA$282,25,FALSE)=0,"",VLOOKUP(A243,'Rate constant_O3_UV254_others'!$B$2:$AA$282,25,FALSE)),"")</f>
        <v/>
      </c>
      <c r="AG243" t="str">
        <f>IFERROR(IF(VLOOKUP(A243,'Rate constant_O3_UV254_others'!$B$2:$AA$282,26,FALSE)=0,"",VLOOKUP(A243,'Rate constant_O3_UV254_others'!$B$2:$AA$282,26,FALSE)),"")</f>
        <v/>
      </c>
    </row>
    <row r="244" spans="1:33">
      <c r="A244" t="s">
        <v>590</v>
      </c>
      <c r="B244" t="s">
        <v>590</v>
      </c>
      <c r="C244">
        <v>243</v>
      </c>
      <c r="F244" t="s">
        <v>149</v>
      </c>
      <c r="G244" t="s">
        <v>591</v>
      </c>
      <c r="H244" t="str">
        <f>IFERROR(VLOOKUP(A244,'Physicochemical properties_othe'!$D$4:$N$281,3,FALSE),"")</f>
        <v>C15H11ClF3NO4</v>
      </c>
      <c r="I244" t="str">
        <f>IFERROR(VLOOKUP(A244,'Physicochemical properties_othe'!$D$4:$N$281,2,FALSE),"")</f>
        <v>42874-03-3</v>
      </c>
      <c r="J244">
        <f>IFERROR(VLOOKUP(A244,'Physicochemical properties_othe'!$D$4:$N$281,4,FALSE),"")</f>
        <v>361.7</v>
      </c>
      <c r="K244">
        <f>IFERROR(IF(VLOOKUP(A244,'Physicochemical properties_othe'!$D$4:$N$281,5,FALSE)=0,"",VLOOKUP(A244,'Physicochemical properties_othe'!$D$4:$N$281,5,FALSE)),"")</f>
        <v>4.7300000000000004</v>
      </c>
      <c r="L244" t="str">
        <f>IF(IFERROR(VLOOKUP(A244,'Physicochemical properties_othe'!$D$4:$N$281,6,FALSE),"")=0,"",IFERROR(VLOOKUP(A244,'Physicochemical properties_othe'!$D$4:$N$281,6,FALSE),""))</f>
        <v>0.116 mg/L</v>
      </c>
      <c r="M244" t="str">
        <f>IF(IFERROR(VLOOKUP(A244,'Physicochemical properties_othe'!$D$4:$N$281,10,FALSE),"")=0,"",IFERROR(VLOOKUP(A244,'Physicochemical properties_othe'!$D$4:$N$281,10,FALSE),""))</f>
        <v/>
      </c>
      <c r="P244" t="str">
        <f>IFERROR(IF(VLOOKUP(A244,'Physicochemical properties_othe'!$D$4:$N$281,11,FALSE)=0,"",VLOOKUP(A244,'Physicochemical properties_othe'!$D$4:$N$281,11,FALSE)),"")</f>
        <v>https://pubchem.ncbi.nlm.nih.gov/compound/39327</v>
      </c>
      <c r="T244" t="str">
        <f>IFERROR(IF(VLOOKUP(A244,'Rate constant_O3_UV254_others'!$B$2:$M$282,7,FALSE)=0,"",VLOOKUP(A244,'Rate constant_O3_UV254_others'!$B$2:$M$282,7,FALSE)),"")</f>
        <v/>
      </c>
      <c r="V244" t="str">
        <f>IFERROR(IF(VLOOKUP(A244,'Rate constant_O3_UV254_others'!$B$2:$M$282,9,FALSE)=0,"",VLOOKUP(A244,'Rate constant_O3_UV254_others'!$B$2:$M$282,9,FALSE)),"")</f>
        <v/>
      </c>
      <c r="W244" t="str">
        <f>IFERROR(IF(VLOOKUP(A244,'Rate constant_O3_UV254_others'!$B$2:$M$282,10,FALSE)=0,"",VLOOKUP(A244,'Rate constant_O3_UV254_others'!$B$2:$M$282,10,FALSE)),"")</f>
        <v/>
      </c>
      <c r="X244" t="str">
        <f>IFERROR(IF(VLOOKUP(A244,'Rate constant_O3_UV254_others'!$B$2:$M$282,11,FALSE)=0,"",VLOOKUP(A244,'Rate constant_O3_UV254_others'!$B$2:$M$282,11,FALSE)),"")</f>
        <v/>
      </c>
      <c r="Y244" t="str">
        <f>IFERROR(IF(VLOOKUP(A244,'Rate constant_O3_UV254_others'!$B$2:$M$282,12,FALSE)=0,"",VLOOKUP(A244,'Rate constant_O3_UV254_others'!$B$2:$M$282,12,FALSE)),"")</f>
        <v/>
      </c>
      <c r="Z244" t="str">
        <f>IFERROR(IF(VLOOKUP(A244,'Rate constant_·OH_otherlit'!$B$2:$K$271,2,FALSE)=0,"",VLOOKUP(A244,'Rate constant_·OH_otherlit'!$B$2:$K$271,2,FALSE)),"")</f>
        <v/>
      </c>
      <c r="AA244" t="str">
        <f>IFERROR(IF(VLOOKUP(A244,'Rate constant_·OH_otherlit'!$B$2:$K$271,3,FALSE)=0,"",VLOOKUP(A244,'Rate constant_·OH_otherlit'!$B$2:$K$271,3,FALSE)),"")</f>
        <v/>
      </c>
      <c r="AB244" t="str">
        <f>IFERROR(IF(VLOOKUP(A244,'Rate constant_·OH_otherlit'!$B$2:$K$271,10,FALSE)=0,"",VLOOKUP(A244,'Rate constant_·OH_otherlit'!$B$2:$K$271,10,FALSE)),"")</f>
        <v/>
      </c>
      <c r="AC244" t="str">
        <f>IFERROR(IF(VLOOKUP(A244,'Rate constant_O3_UV254_others'!$B$2:$AA$282,23,FALSE)=0,"",VLOOKUP(A244,'Rate constant_O3_UV254_others'!$B$2:$AA$282,23,FALSE)),"")</f>
        <v/>
      </c>
      <c r="AE244" t="str">
        <f>IFERROR(IF(VLOOKUP(A244,'Rate constant_O3_UV254_others'!$B$2:$AA$282,25,FALSE)=0,"",VLOOKUP(A244,'Rate constant_O3_UV254_others'!$B$2:$AA$282,25,FALSE)),"")</f>
        <v/>
      </c>
      <c r="AG244" t="str">
        <f>IFERROR(IF(VLOOKUP(A244,'Rate constant_O3_UV254_others'!$B$2:$AA$282,26,FALSE)=0,"",VLOOKUP(A244,'Rate constant_O3_UV254_others'!$B$2:$AA$282,26,FALSE)),"")</f>
        <v/>
      </c>
    </row>
    <row r="245" spans="1:33">
      <c r="A245" t="s">
        <v>592</v>
      </c>
      <c r="B245" t="s">
        <v>592</v>
      </c>
      <c r="C245">
        <v>244</v>
      </c>
      <c r="F245" t="s">
        <v>149</v>
      </c>
      <c r="G245" t="s">
        <v>593</v>
      </c>
      <c r="H245" t="str">
        <f>IFERROR(VLOOKUP(A245,'Physicochemical properties_othe'!$D$4:$N$281,3,FALSE),"")</f>
        <v>C9H21O4PS3</v>
      </c>
      <c r="I245" t="str">
        <f>IFERROR(VLOOKUP(A245,'Physicochemical properties_othe'!$D$4:$N$281,2,FALSE),"")</f>
        <v>56070-16-7</v>
      </c>
      <c r="J245">
        <f>IFERROR(VLOOKUP(A245,'Physicochemical properties_othe'!$D$4:$N$281,4,FALSE),"")</f>
        <v>320.39999999999998</v>
      </c>
      <c r="K245">
        <f>IFERROR(IF(VLOOKUP(A245,'Physicochemical properties_othe'!$D$4:$N$281,5,FALSE)=0,"",VLOOKUP(A245,'Physicochemical properties_othe'!$D$4:$N$281,5,FALSE)),"")</f>
        <v>2.48</v>
      </c>
      <c r="L245" t="str">
        <f>IF(IFERROR(VLOOKUP(A245,'Physicochemical properties_othe'!$D$4:$N$281,6,FALSE),"")=0,"",IFERROR(VLOOKUP(A245,'Physicochemical properties_othe'!$D$4:$N$281,6,FALSE),""))</f>
        <v>0.07098</v>
      </c>
      <c r="M245" t="str">
        <f>IF(IFERROR(VLOOKUP(A245,'Physicochemical properties_othe'!$D$4:$N$281,10,FALSE),"")=0,"",IFERROR(VLOOKUP(A245,'Physicochemical properties_othe'!$D$4:$N$281,10,FALSE),""))</f>
        <v/>
      </c>
      <c r="P245" t="str">
        <f>IFERROR(IF(VLOOKUP(A245,'Physicochemical properties_othe'!$D$4:$N$281,11,FALSE)=0,"",VLOOKUP(A245,'Physicochemical properties_othe'!$D$4:$N$281,11,FALSE)),"")</f>
        <v>http://www.chemspider.com/Chemical-Structure.38067.html?rid=881a1876-843a-4067-8e70-78391d3245f7</v>
      </c>
      <c r="T245" t="str">
        <f>IFERROR(IF(VLOOKUP(A245,'Rate constant_O3_UV254_others'!$B$2:$M$282,7,FALSE)=0,"",VLOOKUP(A245,'Rate constant_O3_UV254_others'!$B$2:$M$282,7,FALSE)),"")</f>
        <v/>
      </c>
      <c r="V245" t="str">
        <f>IFERROR(IF(VLOOKUP(A245,'Rate constant_O3_UV254_others'!$B$2:$M$282,9,FALSE)=0,"",VLOOKUP(A245,'Rate constant_O3_UV254_others'!$B$2:$M$282,9,FALSE)),"")</f>
        <v/>
      </c>
      <c r="W245" t="str">
        <f>IFERROR(IF(VLOOKUP(A245,'Rate constant_O3_UV254_others'!$B$2:$M$282,10,FALSE)=0,"",VLOOKUP(A245,'Rate constant_O3_UV254_others'!$B$2:$M$282,10,FALSE)),"")</f>
        <v/>
      </c>
      <c r="X245" t="str">
        <f>IFERROR(IF(VLOOKUP(A245,'Rate constant_O3_UV254_others'!$B$2:$M$282,11,FALSE)=0,"",VLOOKUP(A245,'Rate constant_O3_UV254_others'!$B$2:$M$282,11,FALSE)),"")</f>
        <v/>
      </c>
      <c r="Y245" t="str">
        <f>IFERROR(IF(VLOOKUP(A245,'Rate constant_O3_UV254_others'!$B$2:$M$282,12,FALSE)=0,"",VLOOKUP(A245,'Rate constant_O3_UV254_others'!$B$2:$M$282,12,FALSE)),"")</f>
        <v/>
      </c>
      <c r="Z245" t="str">
        <f>IFERROR(IF(VLOOKUP(A245,'Rate constant_·OH_otherlit'!$B$2:$K$271,2,FALSE)=0,"",VLOOKUP(A245,'Rate constant_·OH_otherlit'!$B$2:$K$271,2,FALSE)),"")</f>
        <v/>
      </c>
      <c r="AA245" t="str">
        <f>IFERROR(IF(VLOOKUP(A245,'Rate constant_·OH_otherlit'!$B$2:$K$271,3,FALSE)=0,"",VLOOKUP(A245,'Rate constant_·OH_otherlit'!$B$2:$K$271,3,FALSE)),"")</f>
        <v/>
      </c>
      <c r="AB245" t="str">
        <f>IFERROR(IF(VLOOKUP(A245,'Rate constant_·OH_otherlit'!$B$2:$K$271,10,FALSE)=0,"",VLOOKUP(A245,'Rate constant_·OH_otherlit'!$B$2:$K$271,10,FALSE)),"")</f>
        <v/>
      </c>
      <c r="AC245" t="str">
        <f>IFERROR(IF(VLOOKUP(A245,'Rate constant_O3_UV254_others'!$B$2:$AA$282,23,FALSE)=0,"",VLOOKUP(A245,'Rate constant_O3_UV254_others'!$B$2:$AA$282,23,FALSE)),"")</f>
        <v/>
      </c>
      <c r="AE245" t="str">
        <f>IFERROR(IF(VLOOKUP(A245,'Rate constant_O3_UV254_others'!$B$2:$AA$282,25,FALSE)=0,"",VLOOKUP(A245,'Rate constant_O3_UV254_others'!$B$2:$AA$282,25,FALSE)),"")</f>
        <v/>
      </c>
      <c r="AG245" t="str">
        <f>IFERROR(IF(VLOOKUP(A245,'Rate constant_O3_UV254_others'!$B$2:$AA$282,26,FALSE)=0,"",VLOOKUP(A245,'Rate constant_O3_UV254_others'!$B$2:$AA$282,26,FALSE)),"")</f>
        <v/>
      </c>
    </row>
    <row r="246" spans="1:33">
      <c r="A246" t="s">
        <v>594</v>
      </c>
      <c r="B246" t="s">
        <v>594</v>
      </c>
      <c r="C246">
        <v>245</v>
      </c>
      <c r="F246" t="s">
        <v>149</v>
      </c>
      <c r="G246" t="s">
        <v>595</v>
      </c>
      <c r="H246" t="str">
        <f>IFERROR(VLOOKUP(A246,'Physicochemical properties_othe'!$D$4:$N$281,3,FALSE),"")</f>
        <v>C10H18N4O4S3</v>
      </c>
      <c r="I246" t="str">
        <f>IFERROR(VLOOKUP(A246,'Physicochemical properties_othe'!$D$4:$N$281,2,FALSE),"")</f>
        <v>59669-26-0</v>
      </c>
      <c r="J246">
        <f>IFERROR(VLOOKUP(A246,'Physicochemical properties_othe'!$D$4:$N$281,4,FALSE),"")</f>
        <v>354.5</v>
      </c>
      <c r="K246">
        <f>IFERROR(IF(VLOOKUP(A246,'Physicochemical properties_othe'!$D$4:$N$281,5,FALSE)=0,"",VLOOKUP(A246,'Physicochemical properties_othe'!$D$4:$N$281,5,FALSE)),"")</f>
        <v>1.62</v>
      </c>
      <c r="L246" t="str">
        <f>IF(IFERROR(VLOOKUP(A246,'Physicochemical properties_othe'!$D$4:$N$281,6,FALSE),"")=0,"",IFERROR(VLOOKUP(A246,'Physicochemical properties_othe'!$D$4:$N$281,6,FALSE),""))</f>
        <v>0.0191</v>
      </c>
      <c r="M246" t="str">
        <f>IF(IFERROR(VLOOKUP(A246,'Physicochemical properties_othe'!$D$4:$N$281,10,FALSE),"")=0,"",IFERROR(VLOOKUP(A246,'Physicochemical properties_othe'!$D$4:$N$281,10,FALSE),""))</f>
        <v/>
      </c>
      <c r="P246" t="str">
        <f>IFERROR(IF(VLOOKUP(A246,'Physicochemical properties_othe'!$D$4:$N$281,11,FALSE)=0,"",VLOOKUP(A246,'Physicochemical properties_othe'!$D$4:$N$281,11,FALSE)),"")</f>
        <v>https://pubchem.ncbi.nlm.nih.gov/compound/9601227</v>
      </c>
      <c r="T246" t="str">
        <f>IFERROR(IF(VLOOKUP(A246,'Rate constant_O3_UV254_others'!$B$2:$M$282,7,FALSE)=0,"",VLOOKUP(A246,'Rate constant_O3_UV254_others'!$B$2:$M$282,7,FALSE)),"")</f>
        <v/>
      </c>
      <c r="V246" t="str">
        <f>IFERROR(IF(VLOOKUP(A246,'Rate constant_O3_UV254_others'!$B$2:$M$282,9,FALSE)=0,"",VLOOKUP(A246,'Rate constant_O3_UV254_others'!$B$2:$M$282,9,FALSE)),"")</f>
        <v/>
      </c>
      <c r="W246" t="str">
        <f>IFERROR(IF(VLOOKUP(A246,'Rate constant_O3_UV254_others'!$B$2:$M$282,10,FALSE)=0,"",VLOOKUP(A246,'Rate constant_O3_UV254_others'!$B$2:$M$282,10,FALSE)),"")</f>
        <v/>
      </c>
      <c r="X246" t="str">
        <f>IFERROR(IF(VLOOKUP(A246,'Rate constant_O3_UV254_others'!$B$2:$M$282,11,FALSE)=0,"",VLOOKUP(A246,'Rate constant_O3_UV254_others'!$B$2:$M$282,11,FALSE)),"")</f>
        <v/>
      </c>
      <c r="Y246" t="str">
        <f>IFERROR(IF(VLOOKUP(A246,'Rate constant_O3_UV254_others'!$B$2:$M$282,12,FALSE)=0,"",VLOOKUP(A246,'Rate constant_O3_UV254_others'!$B$2:$M$282,12,FALSE)),"")</f>
        <v/>
      </c>
      <c r="Z246" t="str">
        <f>IFERROR(IF(VLOOKUP(A246,'Rate constant_·OH_otherlit'!$B$2:$K$271,2,FALSE)=0,"",VLOOKUP(A246,'Rate constant_·OH_otherlit'!$B$2:$K$271,2,FALSE)),"")</f>
        <v/>
      </c>
      <c r="AA246" t="str">
        <f>IFERROR(IF(VLOOKUP(A246,'Rate constant_·OH_otherlit'!$B$2:$K$271,3,FALSE)=0,"",VLOOKUP(A246,'Rate constant_·OH_otherlit'!$B$2:$K$271,3,FALSE)),"")</f>
        <v/>
      </c>
      <c r="AB246" t="str">
        <f>IFERROR(IF(VLOOKUP(A246,'Rate constant_·OH_otherlit'!$B$2:$K$271,10,FALSE)=0,"",VLOOKUP(A246,'Rate constant_·OH_otherlit'!$B$2:$K$271,10,FALSE)),"")</f>
        <v/>
      </c>
      <c r="AC246" t="str">
        <f>IFERROR(IF(VLOOKUP(A246,'Rate constant_O3_UV254_others'!$B$2:$AA$282,23,FALSE)=0,"",VLOOKUP(A246,'Rate constant_O3_UV254_others'!$B$2:$AA$282,23,FALSE)),"")</f>
        <v/>
      </c>
      <c r="AE246" t="str">
        <f>IFERROR(IF(VLOOKUP(A246,'Rate constant_O3_UV254_others'!$B$2:$AA$282,25,FALSE)=0,"",VLOOKUP(A246,'Rate constant_O3_UV254_others'!$B$2:$AA$282,25,FALSE)),"")</f>
        <v/>
      </c>
      <c r="AG246" t="str">
        <f>IFERROR(IF(VLOOKUP(A246,'Rate constant_O3_UV254_others'!$B$2:$AA$282,26,FALSE)=0,"",VLOOKUP(A246,'Rate constant_O3_UV254_others'!$B$2:$AA$282,26,FALSE)),"")</f>
        <v/>
      </c>
    </row>
    <row r="247" spans="1:33">
      <c r="A247" t="s">
        <v>596</v>
      </c>
      <c r="B247" t="s">
        <v>596</v>
      </c>
      <c r="C247">
        <v>246</v>
      </c>
      <c r="F247" t="s">
        <v>149</v>
      </c>
      <c r="G247" t="s">
        <v>597</v>
      </c>
      <c r="H247">
        <f>IFERROR(VLOOKUP(A247,'Physicochemical properties_othe'!$D$4:$N$281,3,FALSE),"")</f>
        <v>0</v>
      </c>
      <c r="I247" t="str">
        <f>IFERROR(VLOOKUP(A247,'Physicochemical properties_othe'!$D$4:$N$281,2,FALSE),"")</f>
        <v>N/A</v>
      </c>
      <c r="J247">
        <f>IFERROR(VLOOKUP(A247,'Physicochemical properties_othe'!$D$4:$N$281,4,FALSE),"")</f>
        <v>0</v>
      </c>
      <c r="K247" t="str">
        <f>IFERROR(IF(VLOOKUP(A247,'Physicochemical properties_othe'!$D$4:$N$281,5,FALSE)=0,"",VLOOKUP(A247,'Physicochemical properties_othe'!$D$4:$N$281,5,FALSE)),"")</f>
        <v/>
      </c>
      <c r="L247" t="str">
        <f>IF(IFERROR(VLOOKUP(A247,'Physicochemical properties_othe'!$D$4:$N$281,6,FALSE),"")=0,"",IFERROR(VLOOKUP(A247,'Physicochemical properties_othe'!$D$4:$N$281,6,FALSE),""))</f>
        <v/>
      </c>
      <c r="M247" t="str">
        <f>IF(IFERROR(VLOOKUP(A247,'Physicochemical properties_othe'!$D$4:$N$281,10,FALSE),"")=0,"",IFERROR(VLOOKUP(A247,'Physicochemical properties_othe'!$D$4:$N$281,10,FALSE),""))</f>
        <v/>
      </c>
      <c r="P247" t="str">
        <f>IFERROR(IF(VLOOKUP(A247,'Physicochemical properties_othe'!$D$4:$N$281,11,FALSE)=0,"",VLOOKUP(A247,'Physicochemical properties_othe'!$D$4:$N$281,11,FALSE)),"")</f>
        <v/>
      </c>
      <c r="T247" t="str">
        <f>IFERROR(IF(VLOOKUP(A247,'Rate constant_O3_UV254_others'!$B$2:$M$282,7,FALSE)=0,"",VLOOKUP(A247,'Rate constant_O3_UV254_others'!$B$2:$M$282,7,FALSE)),"")</f>
        <v/>
      </c>
      <c r="V247" t="str">
        <f>IFERROR(IF(VLOOKUP(A247,'Rate constant_O3_UV254_others'!$B$2:$M$282,9,FALSE)=0,"",VLOOKUP(A247,'Rate constant_O3_UV254_others'!$B$2:$M$282,9,FALSE)),"")</f>
        <v/>
      </c>
      <c r="W247" t="str">
        <f>IFERROR(IF(VLOOKUP(A247,'Rate constant_O3_UV254_others'!$B$2:$M$282,10,FALSE)=0,"",VLOOKUP(A247,'Rate constant_O3_UV254_others'!$B$2:$M$282,10,FALSE)),"")</f>
        <v/>
      </c>
      <c r="X247" t="str">
        <f>IFERROR(IF(VLOOKUP(A247,'Rate constant_O3_UV254_others'!$B$2:$M$282,11,FALSE)=0,"",VLOOKUP(A247,'Rate constant_O3_UV254_others'!$B$2:$M$282,11,FALSE)),"")</f>
        <v/>
      </c>
      <c r="Y247" t="str">
        <f>IFERROR(IF(VLOOKUP(A247,'Rate constant_O3_UV254_others'!$B$2:$M$282,12,FALSE)=0,"",VLOOKUP(A247,'Rate constant_O3_UV254_others'!$B$2:$M$282,12,FALSE)),"")</f>
        <v/>
      </c>
      <c r="Z247" t="str">
        <f>IFERROR(IF(VLOOKUP(A247,'Rate constant_·OH_otherlit'!$B$2:$K$271,2,FALSE)=0,"",VLOOKUP(A247,'Rate constant_·OH_otherlit'!$B$2:$K$271,2,FALSE)),"")</f>
        <v/>
      </c>
      <c r="AA247" t="str">
        <f>IFERROR(IF(VLOOKUP(A247,'Rate constant_·OH_otherlit'!$B$2:$K$271,3,FALSE)=0,"",VLOOKUP(A247,'Rate constant_·OH_otherlit'!$B$2:$K$271,3,FALSE)),"")</f>
        <v/>
      </c>
      <c r="AB247" t="str">
        <f>IFERROR(IF(VLOOKUP(A247,'Rate constant_·OH_otherlit'!$B$2:$K$271,10,FALSE)=0,"",VLOOKUP(A247,'Rate constant_·OH_otherlit'!$B$2:$K$271,10,FALSE)),"")</f>
        <v/>
      </c>
      <c r="AC247" t="str">
        <f>IFERROR(IF(VLOOKUP(A247,'Rate constant_O3_UV254_others'!$B$2:$AA$282,23,FALSE)=0,"",VLOOKUP(A247,'Rate constant_O3_UV254_others'!$B$2:$AA$282,23,FALSE)),"")</f>
        <v/>
      </c>
      <c r="AE247" t="str">
        <f>IFERROR(IF(VLOOKUP(A247,'Rate constant_O3_UV254_others'!$B$2:$AA$282,25,FALSE)=0,"",VLOOKUP(A247,'Rate constant_O3_UV254_others'!$B$2:$AA$282,25,FALSE)),"")</f>
        <v/>
      </c>
      <c r="AG247" t="str">
        <f>IFERROR(IF(VLOOKUP(A247,'Rate constant_O3_UV254_others'!$B$2:$AA$282,26,FALSE)=0,"",VLOOKUP(A247,'Rate constant_O3_UV254_others'!$B$2:$AA$282,26,FALSE)),"")</f>
        <v/>
      </c>
    </row>
    <row r="248" spans="1:33">
      <c r="A248" t="s">
        <v>598</v>
      </c>
      <c r="B248" t="s">
        <v>598</v>
      </c>
      <c r="C248">
        <v>247</v>
      </c>
      <c r="F248" t="s">
        <v>149</v>
      </c>
      <c r="G248" t="s">
        <v>599</v>
      </c>
      <c r="H248" t="str">
        <f>IFERROR(VLOOKUP(A248,'Physicochemical properties_othe'!$D$4:$N$281,3,FALSE),"")</f>
        <v>C12H27OPS3</v>
      </c>
      <c r="I248" t="str">
        <f>IFERROR(VLOOKUP(A248,'Physicochemical properties_othe'!$D$4:$N$281,2,FALSE),"")</f>
        <v>78-48-8</v>
      </c>
      <c r="J248">
        <f>IFERROR(VLOOKUP(A248,'Physicochemical properties_othe'!$D$4:$N$281,4,FALSE),"")</f>
        <v>314.5</v>
      </c>
      <c r="K248">
        <f>IFERROR(IF(VLOOKUP(A248,'Physicochemical properties_othe'!$D$4:$N$281,5,FALSE)=0,"",VLOOKUP(A248,'Physicochemical properties_othe'!$D$4:$N$281,5,FALSE)),"")</f>
        <v>5.7</v>
      </c>
      <c r="L248" t="str">
        <f>IF(IFERROR(VLOOKUP(A248,'Physicochemical properties_othe'!$D$4:$N$281,6,FALSE),"")=0,"",IFERROR(VLOOKUP(A248,'Physicochemical properties_othe'!$D$4:$N$281,6,FALSE),""))</f>
        <v>0.0023</v>
      </c>
      <c r="M248" t="str">
        <f>IF(IFERROR(VLOOKUP(A248,'Physicochemical properties_othe'!$D$4:$N$281,10,FALSE),"")=0,"",IFERROR(VLOOKUP(A248,'Physicochemical properties_othe'!$D$4:$N$281,10,FALSE),""))</f>
        <v/>
      </c>
      <c r="P248" t="str">
        <f>IFERROR(IF(VLOOKUP(A248,'Physicochemical properties_othe'!$D$4:$N$281,11,FALSE)=0,"",VLOOKUP(A248,'Physicochemical properties_othe'!$D$4:$N$281,11,FALSE)),"")</f>
        <v>https://pubchem.ncbi.nlm.nih.gov/compound/5125</v>
      </c>
      <c r="T248" t="str">
        <f>IFERROR(IF(VLOOKUP(A248,'Rate constant_O3_UV254_others'!$B$2:$M$282,7,FALSE)=0,"",VLOOKUP(A248,'Rate constant_O3_UV254_others'!$B$2:$M$282,7,FALSE)),"")</f>
        <v/>
      </c>
      <c r="V248" t="str">
        <f>IFERROR(IF(VLOOKUP(A248,'Rate constant_O3_UV254_others'!$B$2:$M$282,9,FALSE)=0,"",VLOOKUP(A248,'Rate constant_O3_UV254_others'!$B$2:$M$282,9,FALSE)),"")</f>
        <v/>
      </c>
      <c r="W248" t="str">
        <f>IFERROR(IF(VLOOKUP(A248,'Rate constant_O3_UV254_others'!$B$2:$M$282,10,FALSE)=0,"",VLOOKUP(A248,'Rate constant_O3_UV254_others'!$B$2:$M$282,10,FALSE)),"")</f>
        <v/>
      </c>
      <c r="X248" t="str">
        <f>IFERROR(IF(VLOOKUP(A248,'Rate constant_O3_UV254_others'!$B$2:$M$282,11,FALSE)=0,"",VLOOKUP(A248,'Rate constant_O3_UV254_others'!$B$2:$M$282,11,FALSE)),"")</f>
        <v/>
      </c>
      <c r="Y248" t="str">
        <f>IFERROR(IF(VLOOKUP(A248,'Rate constant_O3_UV254_others'!$B$2:$M$282,12,FALSE)=0,"",VLOOKUP(A248,'Rate constant_O3_UV254_others'!$B$2:$M$282,12,FALSE)),"")</f>
        <v/>
      </c>
      <c r="Z248" t="str">
        <f>IFERROR(IF(VLOOKUP(A248,'Rate constant_·OH_otherlit'!$B$2:$K$271,2,FALSE)=0,"",VLOOKUP(A248,'Rate constant_·OH_otherlit'!$B$2:$K$271,2,FALSE)),"")</f>
        <v/>
      </c>
      <c r="AA248" t="str">
        <f>IFERROR(IF(VLOOKUP(A248,'Rate constant_·OH_otherlit'!$B$2:$K$271,3,FALSE)=0,"",VLOOKUP(A248,'Rate constant_·OH_otherlit'!$B$2:$K$271,3,FALSE)),"")</f>
        <v/>
      </c>
      <c r="AB248" t="str">
        <f>IFERROR(IF(VLOOKUP(A248,'Rate constant_·OH_otherlit'!$B$2:$K$271,10,FALSE)=0,"",VLOOKUP(A248,'Rate constant_·OH_otherlit'!$B$2:$K$271,10,FALSE)),"")</f>
        <v/>
      </c>
      <c r="AC248" t="str">
        <f>IFERROR(IF(VLOOKUP(A248,'Rate constant_O3_UV254_others'!$B$2:$AA$282,23,FALSE)=0,"",VLOOKUP(A248,'Rate constant_O3_UV254_others'!$B$2:$AA$282,23,FALSE)),"")</f>
        <v/>
      </c>
      <c r="AE248" t="str">
        <f>IFERROR(IF(VLOOKUP(A248,'Rate constant_O3_UV254_others'!$B$2:$AA$282,25,FALSE)=0,"",VLOOKUP(A248,'Rate constant_O3_UV254_others'!$B$2:$AA$282,25,FALSE)),"")</f>
        <v/>
      </c>
      <c r="AG248" t="str">
        <f>IFERROR(IF(VLOOKUP(A248,'Rate constant_O3_UV254_others'!$B$2:$AA$282,26,FALSE)=0,"",VLOOKUP(A248,'Rate constant_O3_UV254_others'!$B$2:$AA$282,26,FALSE)),"")</f>
        <v/>
      </c>
    </row>
    <row r="249" spans="1:33">
      <c r="A249" t="s">
        <v>600</v>
      </c>
      <c r="B249" t="s">
        <v>600</v>
      </c>
      <c r="C249">
        <v>248</v>
      </c>
      <c r="F249" t="s">
        <v>149</v>
      </c>
      <c r="G249" t="s">
        <v>601</v>
      </c>
      <c r="H249" t="str">
        <f>IFERROR(VLOOKUP(A249,'Physicochemical properties_othe'!$D$4:$N$281,3,FALSE),"")</f>
        <v>C12H4Br6O</v>
      </c>
      <c r="I249" t="str">
        <f>IFERROR(VLOOKUP(A249,'Physicochemical properties_othe'!$D$4:$N$281,2,FALSE),"")</f>
        <v>68631-49-2</v>
      </c>
      <c r="J249">
        <f>IFERROR(VLOOKUP(A249,'Physicochemical properties_othe'!$D$4:$N$281,4,FALSE),"")</f>
        <v>643.6</v>
      </c>
      <c r="K249">
        <f>IFERROR(IF(VLOOKUP(A249,'Physicochemical properties_othe'!$D$4:$N$281,5,FALSE)=0,"",VLOOKUP(A249,'Physicochemical properties_othe'!$D$4:$N$281,5,FALSE)),"")</f>
        <v>7.9</v>
      </c>
      <c r="L249" t="str">
        <f>IF(IFERROR(VLOOKUP(A249,'Physicochemical properties_othe'!$D$4:$N$281,6,FALSE),"")=0,"",IFERROR(VLOOKUP(A249,'Physicochemical properties_othe'!$D$4:$N$281,6,FALSE),""))</f>
        <v>0.00408 mg/L</v>
      </c>
      <c r="M249" t="str">
        <f>IF(IFERROR(VLOOKUP(A249,'Physicochemical properties_othe'!$D$4:$N$281,10,FALSE),"")=0,"",IFERROR(VLOOKUP(A249,'Physicochemical properties_othe'!$D$4:$N$281,10,FALSE),""))</f>
        <v/>
      </c>
      <c r="P249" t="str">
        <f>IFERROR(IF(VLOOKUP(A249,'Physicochemical properties_othe'!$D$4:$N$281,11,FALSE)=0,"",VLOOKUP(A249,'Physicochemical properties_othe'!$D$4:$N$281,11,FALSE)),"")</f>
        <v>https://pubchem.ncbi.nlm.nih.gov/compound/155166</v>
      </c>
      <c r="T249" t="str">
        <f>IFERROR(IF(VLOOKUP(A249,'Rate constant_O3_UV254_others'!$B$2:$M$282,7,FALSE)=0,"",VLOOKUP(A249,'Rate constant_O3_UV254_others'!$B$2:$M$282,7,FALSE)),"")</f>
        <v/>
      </c>
      <c r="V249" t="str">
        <f>IFERROR(IF(VLOOKUP(A249,'Rate constant_O3_UV254_others'!$B$2:$M$282,9,FALSE)=0,"",VLOOKUP(A249,'Rate constant_O3_UV254_others'!$B$2:$M$282,9,FALSE)),"")</f>
        <v/>
      </c>
      <c r="W249" t="str">
        <f>IFERROR(IF(VLOOKUP(A249,'Rate constant_O3_UV254_others'!$B$2:$M$282,10,FALSE)=0,"",VLOOKUP(A249,'Rate constant_O3_UV254_others'!$B$2:$M$282,10,FALSE)),"")</f>
        <v/>
      </c>
      <c r="X249" t="str">
        <f>IFERROR(IF(VLOOKUP(A249,'Rate constant_O3_UV254_others'!$B$2:$M$282,11,FALSE)=0,"",VLOOKUP(A249,'Rate constant_O3_UV254_others'!$B$2:$M$282,11,FALSE)),"")</f>
        <v/>
      </c>
      <c r="Y249" t="str">
        <f>IFERROR(IF(VLOOKUP(A249,'Rate constant_O3_UV254_others'!$B$2:$M$282,12,FALSE)=0,"",VLOOKUP(A249,'Rate constant_O3_UV254_others'!$B$2:$M$282,12,FALSE)),"")</f>
        <v/>
      </c>
      <c r="Z249">
        <f>IFERROR(IF(VLOOKUP(A249,'Rate constant_·OH_otherlit'!$B$2:$K$271,2,FALSE)=0,"",VLOOKUP(A249,'Rate constant_·OH_otherlit'!$B$2:$K$271,2,FALSE)),"")</f>
        <v>770000000</v>
      </c>
      <c r="AA249" t="str">
        <f>IFERROR(IF(VLOOKUP(A249,'Rate constant_·OH_otherlit'!$B$2:$K$271,3,FALSE)=0,"",VLOOKUP(A249,'Rate constant_·OH_otherlit'!$B$2:$K$271,3,FALSE)),"")</f>
        <v/>
      </c>
      <c r="AB249" t="str">
        <f>IFERROR(IF(VLOOKUP(A249,'Rate constant_·OH_otherlit'!$B$2:$K$271,10,FALSE)=0,"",VLOOKUP(A249,'Rate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249" t="str">
        <f>IFERROR(IF(VLOOKUP(A249,'Rate constant_O3_UV254_others'!$B$2:$AA$282,23,FALSE)=0,"",VLOOKUP(A249,'Rate constant_O3_UV254_others'!$B$2:$AA$282,23,FALSE)),"")</f>
        <v/>
      </c>
      <c r="AE249" t="str">
        <f>IFERROR(IF(VLOOKUP(A249,'Rate constant_O3_UV254_others'!$B$2:$AA$282,25,FALSE)=0,"",VLOOKUP(A249,'Rate constant_O3_UV254_others'!$B$2:$AA$282,25,FALSE)),"")</f>
        <v/>
      </c>
      <c r="AG249" t="str">
        <f>IFERROR(IF(VLOOKUP(A249,'Rate constant_O3_UV254_others'!$B$2:$AA$282,26,FALSE)=0,"",VLOOKUP(A249,'Rate constant_O3_UV254_others'!$B$2:$AA$282,26,FALSE)),"")</f>
        <v/>
      </c>
    </row>
    <row r="250" spans="1:33">
      <c r="A250" t="s">
        <v>602</v>
      </c>
      <c r="B250" t="s">
        <v>602</v>
      </c>
      <c r="C250">
        <v>249</v>
      </c>
      <c r="F250" t="s">
        <v>149</v>
      </c>
      <c r="G250" t="s">
        <v>603</v>
      </c>
      <c r="H250" t="str">
        <f>IFERROR(VLOOKUP(A250,'Physicochemical properties_othe'!$D$4:$N$281,3,FALSE),"")</f>
        <v/>
      </c>
      <c r="I250" t="str">
        <f>IFERROR(VLOOKUP(A250,'Physicochemical properties_othe'!$D$4:$N$281,2,FALSE),"")</f>
        <v/>
      </c>
      <c r="J250" t="str">
        <f>IFERROR(VLOOKUP(A250,'Physicochemical properties_othe'!$D$4:$N$281,4,FALSE),"")</f>
        <v/>
      </c>
      <c r="K250" t="str">
        <f>IFERROR(IF(VLOOKUP(A250,'Physicochemical properties_othe'!$D$4:$N$281,5,FALSE)=0,"",VLOOKUP(A250,'Physicochemical properties_othe'!$D$4:$N$281,5,FALSE)),"")</f>
        <v/>
      </c>
      <c r="L250" t="str">
        <f>IF(IFERROR(VLOOKUP(A250,'Physicochemical properties_othe'!$D$4:$N$281,6,FALSE),"")=0,"",IFERROR(VLOOKUP(A250,'Physicochemical properties_othe'!$D$4:$N$281,6,FALSE),""))</f>
        <v/>
      </c>
      <c r="M250" t="str">
        <f>IF(IFERROR(VLOOKUP(A250,'Physicochemical properties_othe'!$D$4:$N$281,10,FALSE),"")=0,"",IFERROR(VLOOKUP(A250,'Physicochemical properties_othe'!$D$4:$N$281,10,FALSE),""))</f>
        <v/>
      </c>
      <c r="P250" t="str">
        <f>IFERROR(IF(VLOOKUP(A250,'Physicochemical properties_othe'!$D$4:$N$281,11,FALSE)=0,"",VLOOKUP(A250,'Physicochemical properties_othe'!$D$4:$N$281,11,FALSE)),"")</f>
        <v/>
      </c>
      <c r="T250" t="str">
        <f>IFERROR(IF(VLOOKUP(A250,'Rate constant_O3_UV254_others'!$B$2:$M$282,7,FALSE)=0,"",VLOOKUP(A250,'Rate constant_O3_UV254_others'!$B$2:$M$282,7,FALSE)),"")</f>
        <v/>
      </c>
      <c r="V250" t="str">
        <f>IFERROR(IF(VLOOKUP(A250,'Rate constant_O3_UV254_others'!$B$2:$M$282,9,FALSE)=0,"",VLOOKUP(A250,'Rate constant_O3_UV254_others'!$B$2:$M$282,9,FALSE)),"")</f>
        <v/>
      </c>
      <c r="W250" t="str">
        <f>IFERROR(IF(VLOOKUP(A250,'Rate constant_O3_UV254_others'!$B$2:$M$282,10,FALSE)=0,"",VLOOKUP(A250,'Rate constant_O3_UV254_others'!$B$2:$M$282,10,FALSE)),"")</f>
        <v/>
      </c>
      <c r="X250" t="str">
        <f>IFERROR(IF(VLOOKUP(A250,'Rate constant_O3_UV254_others'!$B$2:$M$282,11,FALSE)=0,"",VLOOKUP(A250,'Rate constant_O3_UV254_others'!$B$2:$M$282,11,FALSE)),"")</f>
        <v/>
      </c>
      <c r="Y250" t="str">
        <f>IFERROR(IF(VLOOKUP(A250,'Rate constant_O3_UV254_others'!$B$2:$M$282,12,FALSE)=0,"",VLOOKUP(A250,'Rate constant_O3_UV254_others'!$B$2:$M$282,12,FALSE)),"")</f>
        <v/>
      </c>
      <c r="Z250" t="str">
        <f>IFERROR(IF(VLOOKUP(A250,'Rate constant_·OH_otherlit'!$B$2:$K$271,2,FALSE)=0,"",VLOOKUP(A250,'Rate constant_·OH_otherlit'!$B$2:$K$271,2,FALSE)),"")</f>
        <v/>
      </c>
      <c r="AA250" t="str">
        <f>IFERROR(IF(VLOOKUP(A250,'Rate constant_·OH_otherlit'!$B$2:$K$271,3,FALSE)=0,"",VLOOKUP(A250,'Rate constant_·OH_otherlit'!$B$2:$K$271,3,FALSE)),"")</f>
        <v/>
      </c>
      <c r="AB250" t="str">
        <f>IFERROR(IF(VLOOKUP(A250,'Rate constant_·OH_otherlit'!$B$2:$K$271,10,FALSE)=0,"",VLOOKUP(A250,'Rate constant_·OH_otherlit'!$B$2:$K$271,10,FALSE)),"")</f>
        <v/>
      </c>
      <c r="AC250" t="str">
        <f>IFERROR(IF(VLOOKUP(A250,'Rate constant_O3_UV254_others'!$B$2:$AA$282,23,FALSE)=0,"",VLOOKUP(A250,'Rate constant_O3_UV254_others'!$B$2:$AA$282,23,FALSE)),"")</f>
        <v/>
      </c>
      <c r="AE250" t="str">
        <f>IFERROR(IF(VLOOKUP(A250,'Rate constant_O3_UV254_others'!$B$2:$AA$282,25,FALSE)=0,"",VLOOKUP(A250,'Rate constant_O3_UV254_others'!$B$2:$AA$282,25,FALSE)),"")</f>
        <v/>
      </c>
      <c r="AG250" t="str">
        <f>IFERROR(IF(VLOOKUP(A250,'Rate constant_O3_UV254_others'!$B$2:$AA$282,26,FALSE)=0,"",VLOOKUP(A250,'Rate constant_O3_UV254_others'!$B$2:$AA$282,26,FALSE)),"")</f>
        <v/>
      </c>
    </row>
    <row r="251" spans="1:33">
      <c r="A251" t="s">
        <v>604</v>
      </c>
      <c r="B251" t="s">
        <v>604</v>
      </c>
      <c r="C251">
        <v>250</v>
      </c>
      <c r="F251" t="s">
        <v>149</v>
      </c>
      <c r="G251" t="s">
        <v>605</v>
      </c>
      <c r="H251" t="str">
        <f>IFERROR(VLOOKUP(A251,'Physicochemical properties_othe'!$D$4:$N$281,3,FALSE),"")</f>
        <v>C12H5Br5O</v>
      </c>
      <c r="I251" t="str">
        <f>IFERROR(VLOOKUP(A251,'Physicochemical properties_othe'!$D$4:$N$281,2,FALSE),"")</f>
        <v>60348-60-9</v>
      </c>
      <c r="J251">
        <f>IFERROR(VLOOKUP(A251,'Physicochemical properties_othe'!$D$4:$N$281,4,FALSE),"")</f>
        <v>564.70000000000005</v>
      </c>
      <c r="K251">
        <f>IFERROR(IF(VLOOKUP(A251,'Physicochemical properties_othe'!$D$4:$N$281,5,FALSE)=0,"",VLOOKUP(A251,'Physicochemical properties_othe'!$D$4:$N$281,5,FALSE)),"")</f>
        <v>6.84</v>
      </c>
      <c r="L251" t="str">
        <f>IF(IFERROR(VLOOKUP(A251,'Physicochemical properties_othe'!$D$4:$N$281,6,FALSE),"")=0,"",IFERROR(VLOOKUP(A251,'Physicochemical properties_othe'!$D$4:$N$281,6,FALSE),""))</f>
        <v>insoluble</v>
      </c>
      <c r="M251" t="str">
        <f>IF(IFERROR(VLOOKUP(A251,'Physicochemical properties_othe'!$D$4:$N$281,10,FALSE),"")=0,"",IFERROR(VLOOKUP(A251,'Physicochemical properties_othe'!$D$4:$N$281,10,FALSE),""))</f>
        <v/>
      </c>
      <c r="P251" t="str">
        <f>IFERROR(IF(VLOOKUP(A251,'Physicochemical properties_othe'!$D$4:$N$281,11,FALSE)=0,"",VLOOKUP(A251,'Physicochemical properties_othe'!$D$4:$N$281,11,FALSE)),"")</f>
        <v>https://pubchem.ncbi.nlm.nih.gov/compound/1_2_4-tribromo-5-_2_4-dibromophenoxy_benzene</v>
      </c>
      <c r="T251" t="str">
        <f>IFERROR(IF(VLOOKUP(A251,'Rate constant_O3_UV254_others'!$B$2:$M$282,7,FALSE)=0,"",VLOOKUP(A251,'Rate constant_O3_UV254_others'!$B$2:$M$282,7,FALSE)),"")</f>
        <v/>
      </c>
      <c r="V251" t="str">
        <f>IFERROR(IF(VLOOKUP(A251,'Rate constant_O3_UV254_others'!$B$2:$M$282,9,FALSE)=0,"",VLOOKUP(A251,'Rate constant_O3_UV254_others'!$B$2:$M$282,9,FALSE)),"")</f>
        <v/>
      </c>
      <c r="W251" t="str">
        <f>IFERROR(IF(VLOOKUP(A251,'Rate constant_O3_UV254_others'!$B$2:$M$282,10,FALSE)=0,"",VLOOKUP(A251,'Rate constant_O3_UV254_others'!$B$2:$M$282,10,FALSE)),"")</f>
        <v/>
      </c>
      <c r="X251" t="str">
        <f>IFERROR(IF(VLOOKUP(A251,'Rate constant_O3_UV254_others'!$B$2:$M$282,11,FALSE)=0,"",VLOOKUP(A251,'Rate constant_O3_UV254_others'!$B$2:$M$282,11,FALSE)),"")</f>
        <v/>
      </c>
      <c r="Y251" t="str">
        <f>IFERROR(IF(VLOOKUP(A251,'Rate constant_O3_UV254_others'!$B$2:$M$282,12,FALSE)=0,"",VLOOKUP(A251,'Rate constant_O3_UV254_others'!$B$2:$M$282,12,FALSE)),"")</f>
        <v/>
      </c>
      <c r="Z251" t="str">
        <f>IFERROR(IF(VLOOKUP(A251,'Rate constant_·OH_otherlit'!$B$2:$K$271,2,FALSE)=0,"",VLOOKUP(A251,'Rate constant_·OH_otherlit'!$B$2:$K$271,2,FALSE)),"")</f>
        <v/>
      </c>
      <c r="AA251" t="str">
        <f>IFERROR(IF(VLOOKUP(A251,'Rate constant_·OH_otherlit'!$B$2:$K$271,3,FALSE)=0,"",VLOOKUP(A251,'Rate constant_·OH_otherlit'!$B$2:$K$271,3,FALSE)),"")</f>
        <v/>
      </c>
      <c r="AB251" t="str">
        <f>IFERROR(IF(VLOOKUP(A251,'Rate constant_·OH_otherlit'!$B$2:$K$271,10,FALSE)=0,"",VLOOKUP(A251,'Rate constant_·OH_otherlit'!$B$2:$K$271,10,FALSE)),"")</f>
        <v/>
      </c>
      <c r="AC251" t="str">
        <f>IFERROR(IF(VLOOKUP(A251,'Rate constant_O3_UV254_others'!$B$2:$AA$282,23,FALSE)=0,"",VLOOKUP(A251,'Rate constant_O3_UV254_others'!$B$2:$AA$282,23,FALSE)),"")</f>
        <v/>
      </c>
      <c r="AE251" t="str">
        <f>IFERROR(IF(VLOOKUP(A251,'Rate constant_O3_UV254_others'!$B$2:$AA$282,25,FALSE)=0,"",VLOOKUP(A251,'Rate constant_O3_UV254_others'!$B$2:$AA$282,25,FALSE)),"")</f>
        <v/>
      </c>
      <c r="AG251" t="str">
        <f>IFERROR(IF(VLOOKUP(A251,'Rate constant_O3_UV254_others'!$B$2:$AA$282,26,FALSE)=0,"",VLOOKUP(A251,'Rate constant_O3_UV254_others'!$B$2:$AA$282,26,FALSE)),"")</f>
        <v/>
      </c>
    </row>
    <row r="252" spans="1:33">
      <c r="A252" t="s">
        <v>606</v>
      </c>
      <c r="B252" t="s">
        <v>606</v>
      </c>
      <c r="C252">
        <v>251</v>
      </c>
      <c r="F252" t="s">
        <v>149</v>
      </c>
      <c r="G252" t="s">
        <v>607</v>
      </c>
      <c r="H252" t="str">
        <f>IFERROR(VLOOKUP(A252,'Physicochemical properties_othe'!$D$4:$N$281,3,FALSE),"")</f>
        <v/>
      </c>
      <c r="I252" t="str">
        <f>IFERROR(VLOOKUP(A252,'Physicochemical properties_othe'!$D$4:$N$281,2,FALSE),"")</f>
        <v/>
      </c>
      <c r="J252" t="str">
        <f>IFERROR(VLOOKUP(A252,'Physicochemical properties_othe'!$D$4:$N$281,4,FALSE),"")</f>
        <v/>
      </c>
      <c r="K252" t="str">
        <f>IFERROR(IF(VLOOKUP(A252,'Physicochemical properties_othe'!$D$4:$N$281,5,FALSE)=0,"",VLOOKUP(A252,'Physicochemical properties_othe'!$D$4:$N$281,5,FALSE)),"")</f>
        <v/>
      </c>
      <c r="L252" t="str">
        <f>IF(IFERROR(VLOOKUP(A252,'Physicochemical properties_othe'!$D$4:$N$281,6,FALSE),"")=0,"",IFERROR(VLOOKUP(A252,'Physicochemical properties_othe'!$D$4:$N$281,6,FALSE),""))</f>
        <v/>
      </c>
      <c r="M252" t="str">
        <f>IF(IFERROR(VLOOKUP(A252,'Physicochemical properties_othe'!$D$4:$N$281,10,FALSE),"")=0,"",IFERROR(VLOOKUP(A252,'Physicochemical properties_othe'!$D$4:$N$281,10,FALSE),""))</f>
        <v/>
      </c>
      <c r="P252" t="str">
        <f>IFERROR(IF(VLOOKUP(A252,'Physicochemical properties_othe'!$D$4:$N$281,11,FALSE)=0,"",VLOOKUP(A252,'Physicochemical properties_othe'!$D$4:$N$281,11,FALSE)),"")</f>
        <v/>
      </c>
      <c r="T252" t="str">
        <f>IFERROR(IF(VLOOKUP(A252,'Rate constant_O3_UV254_others'!$B$2:$M$282,7,FALSE)=0,"",VLOOKUP(A252,'Rate constant_O3_UV254_others'!$B$2:$M$282,7,FALSE)),"")</f>
        <v/>
      </c>
      <c r="V252" t="str">
        <f>IFERROR(IF(VLOOKUP(A252,'Rate constant_O3_UV254_others'!$B$2:$M$282,9,FALSE)=0,"",VLOOKUP(A252,'Rate constant_O3_UV254_others'!$B$2:$M$282,9,FALSE)),"")</f>
        <v/>
      </c>
      <c r="W252" t="str">
        <f>IFERROR(IF(VLOOKUP(A252,'Rate constant_O3_UV254_others'!$B$2:$M$282,10,FALSE)=0,"",VLOOKUP(A252,'Rate constant_O3_UV254_others'!$B$2:$M$282,10,FALSE)),"")</f>
        <v/>
      </c>
      <c r="X252" t="str">
        <f>IFERROR(IF(VLOOKUP(A252,'Rate constant_O3_UV254_others'!$B$2:$M$282,11,FALSE)=0,"",VLOOKUP(A252,'Rate constant_O3_UV254_others'!$B$2:$M$282,11,FALSE)),"")</f>
        <v/>
      </c>
      <c r="Y252" t="str">
        <f>IFERROR(IF(VLOOKUP(A252,'Rate constant_O3_UV254_others'!$B$2:$M$282,12,FALSE)=0,"",VLOOKUP(A252,'Rate constant_O3_UV254_others'!$B$2:$M$282,12,FALSE)),"")</f>
        <v/>
      </c>
      <c r="Z252" t="str">
        <f>IFERROR(IF(VLOOKUP(A252,'Rate constant_·OH_otherlit'!$B$2:$K$271,2,FALSE)=0,"",VLOOKUP(A252,'Rate constant_·OH_otherlit'!$B$2:$K$271,2,FALSE)),"")</f>
        <v/>
      </c>
      <c r="AA252" t="str">
        <f>IFERROR(IF(VLOOKUP(A252,'Rate constant_·OH_otherlit'!$B$2:$K$271,3,FALSE)=0,"",VLOOKUP(A252,'Rate constant_·OH_otherlit'!$B$2:$K$271,3,FALSE)),"")</f>
        <v/>
      </c>
      <c r="AB252" t="str">
        <f>IFERROR(IF(VLOOKUP(A252,'Rate constant_·OH_otherlit'!$B$2:$K$271,10,FALSE)=0,"",VLOOKUP(A252,'Rate constant_·OH_otherlit'!$B$2:$K$271,10,FALSE)),"")</f>
        <v/>
      </c>
      <c r="AC252" t="str">
        <f>IFERROR(IF(VLOOKUP(A252,'Rate constant_O3_UV254_others'!$B$2:$AA$282,23,FALSE)=0,"",VLOOKUP(A252,'Rate constant_O3_UV254_others'!$B$2:$AA$282,23,FALSE)),"")</f>
        <v/>
      </c>
      <c r="AE252" t="str">
        <f>IFERROR(IF(VLOOKUP(A252,'Rate constant_O3_UV254_others'!$B$2:$AA$282,25,FALSE)=0,"",VLOOKUP(A252,'Rate constant_O3_UV254_others'!$B$2:$AA$282,25,FALSE)),"")</f>
        <v/>
      </c>
      <c r="AG252" t="str">
        <f>IFERROR(IF(VLOOKUP(A252,'Rate constant_O3_UV254_others'!$B$2:$AA$282,26,FALSE)=0,"",VLOOKUP(A252,'Rate constant_O3_UV254_others'!$B$2:$AA$282,26,FALSE)),"")</f>
        <v/>
      </c>
    </row>
    <row r="253" spans="1:33">
      <c r="A253" t="s">
        <v>608</v>
      </c>
      <c r="B253" t="s">
        <v>608</v>
      </c>
      <c r="C253">
        <v>252</v>
      </c>
      <c r="F253" t="s">
        <v>149</v>
      </c>
      <c r="G253" t="s">
        <v>609</v>
      </c>
      <c r="H253" t="str">
        <f>IFERROR(VLOOKUP(A253,'Physicochemical properties_othe'!$D$4:$N$281,3,FALSE),"")</f>
        <v/>
      </c>
      <c r="I253" t="str">
        <f>IFERROR(VLOOKUP(A253,'Physicochemical properties_othe'!$D$4:$N$281,2,FALSE),"")</f>
        <v/>
      </c>
      <c r="J253" t="str">
        <f>IFERROR(VLOOKUP(A253,'Physicochemical properties_othe'!$D$4:$N$281,4,FALSE),"")</f>
        <v/>
      </c>
      <c r="K253" t="str">
        <f>IFERROR(IF(VLOOKUP(A253,'Physicochemical properties_othe'!$D$4:$N$281,5,FALSE)=0,"",VLOOKUP(A253,'Physicochemical properties_othe'!$D$4:$N$281,5,FALSE)),"")</f>
        <v/>
      </c>
      <c r="L253" t="str">
        <f>IF(IFERROR(VLOOKUP(A253,'Physicochemical properties_othe'!$D$4:$N$281,6,FALSE),"")=0,"",IFERROR(VLOOKUP(A253,'Physicochemical properties_othe'!$D$4:$N$281,6,FALSE),""))</f>
        <v/>
      </c>
      <c r="M253" t="str">
        <f>IF(IFERROR(VLOOKUP(A253,'Physicochemical properties_othe'!$D$4:$N$281,10,FALSE),"")=0,"",IFERROR(VLOOKUP(A253,'Physicochemical properties_othe'!$D$4:$N$281,10,FALSE),""))</f>
        <v/>
      </c>
      <c r="P253" t="str">
        <f>IFERROR(IF(VLOOKUP(A253,'Physicochemical properties_othe'!$D$4:$N$281,11,FALSE)=0,"",VLOOKUP(A253,'Physicochemical properties_othe'!$D$4:$N$281,11,FALSE)),"")</f>
        <v/>
      </c>
      <c r="T253" t="str">
        <f>IFERROR(IF(VLOOKUP(A253,'Rate constant_O3_UV254_others'!$B$2:$M$282,7,FALSE)=0,"",VLOOKUP(A253,'Rate constant_O3_UV254_others'!$B$2:$M$282,7,FALSE)),"")</f>
        <v/>
      </c>
      <c r="V253" t="str">
        <f>IFERROR(IF(VLOOKUP(A253,'Rate constant_O3_UV254_others'!$B$2:$M$282,9,FALSE)=0,"",VLOOKUP(A253,'Rate constant_O3_UV254_others'!$B$2:$M$282,9,FALSE)),"")</f>
        <v/>
      </c>
      <c r="W253" t="str">
        <f>IFERROR(IF(VLOOKUP(A253,'Rate constant_O3_UV254_others'!$B$2:$M$282,10,FALSE)=0,"",VLOOKUP(A253,'Rate constant_O3_UV254_others'!$B$2:$M$282,10,FALSE)),"")</f>
        <v/>
      </c>
      <c r="X253" t="str">
        <f>IFERROR(IF(VLOOKUP(A253,'Rate constant_O3_UV254_others'!$B$2:$M$282,11,FALSE)=0,"",VLOOKUP(A253,'Rate constant_O3_UV254_others'!$B$2:$M$282,11,FALSE)),"")</f>
        <v/>
      </c>
      <c r="Y253" t="str">
        <f>IFERROR(IF(VLOOKUP(A253,'Rate constant_O3_UV254_others'!$B$2:$M$282,12,FALSE)=0,"",VLOOKUP(A253,'Rate constant_O3_UV254_others'!$B$2:$M$282,12,FALSE)),"")</f>
        <v/>
      </c>
      <c r="Z253" t="str">
        <f>IFERROR(IF(VLOOKUP(A253,'Rate constant_·OH_otherlit'!$B$2:$K$271,2,FALSE)=0,"",VLOOKUP(A253,'Rate constant_·OH_otherlit'!$B$2:$K$271,2,FALSE)),"")</f>
        <v/>
      </c>
      <c r="AA253" t="str">
        <f>IFERROR(IF(VLOOKUP(A253,'Rate constant_·OH_otherlit'!$B$2:$K$271,3,FALSE)=0,"",VLOOKUP(A253,'Rate constant_·OH_otherlit'!$B$2:$K$271,3,FALSE)),"")</f>
        <v/>
      </c>
      <c r="AB253" t="str">
        <f>IFERROR(IF(VLOOKUP(A253,'Rate constant_·OH_otherlit'!$B$2:$K$271,10,FALSE)=0,"",VLOOKUP(A253,'Rate constant_·OH_otherlit'!$B$2:$K$271,10,FALSE)),"")</f>
        <v/>
      </c>
      <c r="AC253" t="str">
        <f>IFERROR(IF(VLOOKUP(A253,'Rate constant_O3_UV254_others'!$B$2:$AA$282,23,FALSE)=0,"",VLOOKUP(A253,'Rate constant_O3_UV254_others'!$B$2:$AA$282,23,FALSE)),"")</f>
        <v/>
      </c>
      <c r="AE253" t="str">
        <f>IFERROR(IF(VLOOKUP(A253,'Rate constant_O3_UV254_others'!$B$2:$AA$282,25,FALSE)=0,"",VLOOKUP(A253,'Rate constant_O3_UV254_others'!$B$2:$AA$282,25,FALSE)),"")</f>
        <v/>
      </c>
      <c r="AG253" t="str">
        <f>IFERROR(IF(VLOOKUP(A253,'Rate constant_O3_UV254_others'!$B$2:$AA$282,26,FALSE)=0,"",VLOOKUP(A253,'Rate constant_O3_UV254_others'!$B$2:$AA$282,26,FALSE)),"")</f>
        <v/>
      </c>
    </row>
    <row r="254" spans="1:33">
      <c r="A254" t="s">
        <v>610</v>
      </c>
      <c r="B254" t="s">
        <v>610</v>
      </c>
      <c r="C254">
        <v>253</v>
      </c>
      <c r="F254" t="s">
        <v>149</v>
      </c>
      <c r="G254" t="s">
        <v>611</v>
      </c>
      <c r="H254" t="str">
        <f>IFERROR(VLOOKUP(A254,'Physicochemical properties_othe'!$D$4:$N$281,3,FALSE),"")</f>
        <v>C12H7Br3O</v>
      </c>
      <c r="I254" t="str">
        <f>IFERROR(VLOOKUP(A254,'Physicochemical properties_othe'!$D$4:$N$281,2,FALSE),"")</f>
        <v>41318-75-6</v>
      </c>
      <c r="J254">
        <f>IFERROR(VLOOKUP(A254,'Physicochemical properties_othe'!$D$4:$N$281,4,FALSE),"")</f>
        <v>406.89</v>
      </c>
      <c r="K254" t="str">
        <f>IFERROR(IF(VLOOKUP(A254,'Physicochemical properties_othe'!$D$4:$N$281,5,FALSE)=0,"",VLOOKUP(A254,'Physicochemical properties_othe'!$D$4:$N$281,5,FALSE)),"")</f>
        <v/>
      </c>
      <c r="L254" t="str">
        <f>IF(IFERROR(VLOOKUP(A254,'Physicochemical properties_othe'!$D$4:$N$281,6,FALSE),"")=0,"",IFERROR(VLOOKUP(A254,'Physicochemical properties_othe'!$D$4:$N$281,6,FALSE),""))</f>
        <v/>
      </c>
      <c r="M254" t="str">
        <f>IF(IFERROR(VLOOKUP(A254,'Physicochemical properties_othe'!$D$4:$N$281,10,FALSE),"")=0,"",IFERROR(VLOOKUP(A254,'Physicochemical properties_othe'!$D$4:$N$281,10,FALSE),""))</f>
        <v/>
      </c>
      <c r="P254" t="str">
        <f>IFERROR(IF(VLOOKUP(A254,'Physicochemical properties_othe'!$D$4:$N$281,11,FALSE)=0,"",VLOOKUP(A254,'Physicochemical properties_othe'!$D$4:$N$281,11,FALSE)),"")</f>
        <v>https://www.worldofchemicals.com/chemicals/chemical-properties/244-tribromodiphenylether.html</v>
      </c>
      <c r="T254" t="str">
        <f>IFERROR(IF(VLOOKUP(A254,'Rate constant_O3_UV254_others'!$B$2:$M$282,7,FALSE)=0,"",VLOOKUP(A254,'Rate constant_O3_UV254_others'!$B$2:$M$282,7,FALSE)),"")</f>
        <v/>
      </c>
      <c r="V254" t="str">
        <f>IFERROR(IF(VLOOKUP(A254,'Rate constant_O3_UV254_others'!$B$2:$M$282,9,FALSE)=0,"",VLOOKUP(A254,'Rate constant_O3_UV254_others'!$B$2:$M$282,9,FALSE)),"")</f>
        <v/>
      </c>
      <c r="W254" t="str">
        <f>IFERROR(IF(VLOOKUP(A254,'Rate constant_O3_UV254_others'!$B$2:$M$282,10,FALSE)=0,"",VLOOKUP(A254,'Rate constant_O3_UV254_others'!$B$2:$M$282,10,FALSE)),"")</f>
        <v/>
      </c>
      <c r="X254" t="str">
        <f>IFERROR(IF(VLOOKUP(A254,'Rate constant_O3_UV254_others'!$B$2:$M$282,11,FALSE)=0,"",VLOOKUP(A254,'Rate constant_O3_UV254_others'!$B$2:$M$282,11,FALSE)),"")</f>
        <v/>
      </c>
      <c r="Y254" t="str">
        <f>IFERROR(IF(VLOOKUP(A254,'Rate constant_O3_UV254_others'!$B$2:$M$282,12,FALSE)=0,"",VLOOKUP(A254,'Rate constant_O3_UV254_others'!$B$2:$M$282,12,FALSE)),"")</f>
        <v/>
      </c>
      <c r="Z254" t="str">
        <f>IFERROR(IF(VLOOKUP(A254,'Rate constant_·OH_otherlit'!$B$2:$K$271,2,FALSE)=0,"",VLOOKUP(A254,'Rate constant_·OH_otherlit'!$B$2:$K$271,2,FALSE)),"")</f>
        <v/>
      </c>
      <c r="AA254" t="str">
        <f>IFERROR(IF(VLOOKUP(A254,'Rate constant_·OH_otherlit'!$B$2:$K$271,3,FALSE)=0,"",VLOOKUP(A254,'Rate constant_·OH_otherlit'!$B$2:$K$271,3,FALSE)),"")</f>
        <v/>
      </c>
      <c r="AB254" t="str">
        <f>IFERROR(IF(VLOOKUP(A254,'Rate constant_·OH_otherlit'!$B$2:$K$271,10,FALSE)=0,"",VLOOKUP(A254,'Rate constant_·OH_otherlit'!$B$2:$K$271,10,FALSE)),"")</f>
        <v/>
      </c>
      <c r="AC254" t="str">
        <f>IFERROR(IF(VLOOKUP(A254,'Rate constant_O3_UV254_others'!$B$2:$AA$282,23,FALSE)=0,"",VLOOKUP(A254,'Rate constant_O3_UV254_others'!$B$2:$AA$282,23,FALSE)),"")</f>
        <v/>
      </c>
      <c r="AE254" t="str">
        <f>IFERROR(IF(VLOOKUP(A254,'Rate constant_O3_UV254_others'!$B$2:$AA$282,25,FALSE)=0,"",VLOOKUP(A254,'Rate constant_O3_UV254_others'!$B$2:$AA$282,25,FALSE)),"")</f>
        <v/>
      </c>
      <c r="AG254" t="str">
        <f>IFERROR(IF(VLOOKUP(A254,'Rate constant_O3_UV254_others'!$B$2:$AA$282,26,FALSE)=0,"",VLOOKUP(A254,'Rate constant_O3_UV254_others'!$B$2:$AA$282,26,FALSE)),"")</f>
        <v/>
      </c>
    </row>
    <row r="255" spans="1:33">
      <c r="A255" t="s">
        <v>612</v>
      </c>
      <c r="B255" t="s">
        <v>612</v>
      </c>
      <c r="C255">
        <v>254</v>
      </c>
      <c r="F255" t="s">
        <v>149</v>
      </c>
      <c r="G255" t="s">
        <v>613</v>
      </c>
      <c r="H255" t="str">
        <f>IFERROR(VLOOKUP(A255,'Physicochemical properties_othe'!$D$4:$N$281,3,FALSE),"")</f>
        <v/>
      </c>
      <c r="I255" t="str">
        <f>IFERROR(VLOOKUP(A255,'Physicochemical properties_othe'!$D$4:$N$281,2,FALSE),"")</f>
        <v/>
      </c>
      <c r="J255" t="str">
        <f>IFERROR(VLOOKUP(A255,'Physicochemical properties_othe'!$D$4:$N$281,4,FALSE),"")</f>
        <v/>
      </c>
      <c r="K255" t="str">
        <f>IFERROR(IF(VLOOKUP(A255,'Physicochemical properties_othe'!$D$4:$N$281,5,FALSE)=0,"",VLOOKUP(A255,'Physicochemical properties_othe'!$D$4:$N$281,5,FALSE)),"")</f>
        <v/>
      </c>
      <c r="L255" t="str">
        <f>IF(IFERROR(VLOOKUP(A255,'Physicochemical properties_othe'!$D$4:$N$281,6,FALSE),"")=0,"",IFERROR(VLOOKUP(A255,'Physicochemical properties_othe'!$D$4:$N$281,6,FALSE),""))</f>
        <v/>
      </c>
      <c r="M255" t="str">
        <f>IF(IFERROR(VLOOKUP(A255,'Physicochemical properties_othe'!$D$4:$N$281,10,FALSE),"")=0,"",IFERROR(VLOOKUP(A255,'Physicochemical properties_othe'!$D$4:$N$281,10,FALSE),""))</f>
        <v/>
      </c>
      <c r="P255" t="str">
        <f>IFERROR(IF(VLOOKUP(A255,'Physicochemical properties_othe'!$D$4:$N$281,11,FALSE)=0,"",VLOOKUP(A255,'Physicochemical properties_othe'!$D$4:$N$281,11,FALSE)),"")</f>
        <v/>
      </c>
      <c r="T255" t="str">
        <f>IFERROR(IF(VLOOKUP(A255,'Rate constant_O3_UV254_others'!$B$2:$M$282,7,FALSE)=0,"",VLOOKUP(A255,'Rate constant_O3_UV254_others'!$B$2:$M$282,7,FALSE)),"")</f>
        <v/>
      </c>
      <c r="V255" t="str">
        <f>IFERROR(IF(VLOOKUP(A255,'Rate constant_O3_UV254_others'!$B$2:$M$282,9,FALSE)=0,"",VLOOKUP(A255,'Rate constant_O3_UV254_others'!$B$2:$M$282,9,FALSE)),"")</f>
        <v/>
      </c>
      <c r="W255" t="str">
        <f>IFERROR(IF(VLOOKUP(A255,'Rate constant_O3_UV254_others'!$B$2:$M$282,10,FALSE)=0,"",VLOOKUP(A255,'Rate constant_O3_UV254_others'!$B$2:$M$282,10,FALSE)),"")</f>
        <v/>
      </c>
      <c r="X255" t="str">
        <f>IFERROR(IF(VLOOKUP(A255,'Rate constant_O3_UV254_others'!$B$2:$M$282,11,FALSE)=0,"",VLOOKUP(A255,'Rate constant_O3_UV254_others'!$B$2:$M$282,11,FALSE)),"")</f>
        <v/>
      </c>
      <c r="Y255" t="str">
        <f>IFERROR(IF(VLOOKUP(A255,'Rate constant_O3_UV254_others'!$B$2:$M$282,12,FALSE)=0,"",VLOOKUP(A255,'Rate constant_O3_UV254_others'!$B$2:$M$282,12,FALSE)),"")</f>
        <v/>
      </c>
      <c r="Z255" t="str">
        <f>IFERROR(IF(VLOOKUP(A255,'Rate constant_·OH_otherlit'!$B$2:$K$271,2,FALSE)=0,"",VLOOKUP(A255,'Rate constant_·OH_otherlit'!$B$2:$K$271,2,FALSE)),"")</f>
        <v/>
      </c>
      <c r="AA255" t="str">
        <f>IFERROR(IF(VLOOKUP(A255,'Rate constant_·OH_otherlit'!$B$2:$K$271,3,FALSE)=0,"",VLOOKUP(A255,'Rate constant_·OH_otherlit'!$B$2:$K$271,3,FALSE)),"")</f>
        <v/>
      </c>
      <c r="AB255" t="str">
        <f>IFERROR(IF(VLOOKUP(A255,'Rate constant_·OH_otherlit'!$B$2:$K$271,10,FALSE)=0,"",VLOOKUP(A255,'Rate constant_·OH_otherlit'!$B$2:$K$271,10,FALSE)),"")</f>
        <v/>
      </c>
      <c r="AC255" t="str">
        <f>IFERROR(IF(VLOOKUP(A255,'Rate constant_O3_UV254_others'!$B$2:$AA$282,23,FALSE)=0,"",VLOOKUP(A255,'Rate constant_O3_UV254_others'!$B$2:$AA$282,23,FALSE)),"")</f>
        <v/>
      </c>
      <c r="AE255" t="str">
        <f>IFERROR(IF(VLOOKUP(A255,'Rate constant_O3_UV254_others'!$B$2:$AA$282,25,FALSE)=0,"",VLOOKUP(A255,'Rate constant_O3_UV254_others'!$B$2:$AA$282,25,FALSE)),"")</f>
        <v/>
      </c>
      <c r="AG255" t="str">
        <f>IFERROR(IF(VLOOKUP(A255,'Rate constant_O3_UV254_others'!$B$2:$AA$282,26,FALSE)=0,"",VLOOKUP(A255,'Rate constant_O3_UV254_others'!$B$2:$AA$282,26,FALSE)),"")</f>
        <v/>
      </c>
    </row>
    <row r="256" spans="1:33">
      <c r="A256" t="s">
        <v>614</v>
      </c>
      <c r="B256" t="s">
        <v>614</v>
      </c>
      <c r="C256">
        <v>255</v>
      </c>
      <c r="F256" t="s">
        <v>149</v>
      </c>
      <c r="G256" t="s">
        <v>615</v>
      </c>
      <c r="H256" t="str">
        <f>IFERROR(VLOOKUP(A256,'Physicochemical properties_othe'!$D$4:$N$281,3,FALSE),"")</f>
        <v/>
      </c>
      <c r="I256" t="str">
        <f>IFERROR(VLOOKUP(A256,'Physicochemical properties_othe'!$D$4:$N$281,2,FALSE),"")</f>
        <v/>
      </c>
      <c r="J256" t="str">
        <f>IFERROR(VLOOKUP(A256,'Physicochemical properties_othe'!$D$4:$N$281,4,FALSE),"")</f>
        <v/>
      </c>
      <c r="K256" t="str">
        <f>IFERROR(IF(VLOOKUP(A256,'Physicochemical properties_othe'!$D$4:$N$281,5,FALSE)=0,"",VLOOKUP(A256,'Physicochemical properties_othe'!$D$4:$N$281,5,FALSE)),"")</f>
        <v/>
      </c>
      <c r="L256" t="str">
        <f>IF(IFERROR(VLOOKUP(A256,'Physicochemical properties_othe'!$D$4:$N$281,6,FALSE),"")=0,"",IFERROR(VLOOKUP(A256,'Physicochemical properties_othe'!$D$4:$N$281,6,FALSE),""))</f>
        <v/>
      </c>
      <c r="M256" t="str">
        <f>IF(IFERROR(VLOOKUP(A256,'Physicochemical properties_othe'!$D$4:$N$281,10,FALSE),"")=0,"",IFERROR(VLOOKUP(A256,'Physicochemical properties_othe'!$D$4:$N$281,10,FALSE),""))</f>
        <v/>
      </c>
      <c r="P256" t="str">
        <f>IFERROR(IF(VLOOKUP(A256,'Physicochemical properties_othe'!$D$4:$N$281,11,FALSE)=0,"",VLOOKUP(A256,'Physicochemical properties_othe'!$D$4:$N$281,11,FALSE)),"")</f>
        <v/>
      </c>
      <c r="T256" t="str">
        <f>IFERROR(IF(VLOOKUP(A256,'Rate constant_O3_UV254_others'!$B$2:$M$282,7,FALSE)=0,"",VLOOKUP(A256,'Rate constant_O3_UV254_others'!$B$2:$M$282,7,FALSE)),"")</f>
        <v/>
      </c>
      <c r="V256" t="str">
        <f>IFERROR(IF(VLOOKUP(A256,'Rate constant_O3_UV254_others'!$B$2:$M$282,9,FALSE)=0,"",VLOOKUP(A256,'Rate constant_O3_UV254_others'!$B$2:$M$282,9,FALSE)),"")</f>
        <v/>
      </c>
      <c r="W256" t="str">
        <f>IFERROR(IF(VLOOKUP(A256,'Rate constant_O3_UV254_others'!$B$2:$M$282,10,FALSE)=0,"",VLOOKUP(A256,'Rate constant_O3_UV254_others'!$B$2:$M$282,10,FALSE)),"")</f>
        <v/>
      </c>
      <c r="X256" t="str">
        <f>IFERROR(IF(VLOOKUP(A256,'Rate constant_O3_UV254_others'!$B$2:$M$282,11,FALSE)=0,"",VLOOKUP(A256,'Rate constant_O3_UV254_others'!$B$2:$M$282,11,FALSE)),"")</f>
        <v/>
      </c>
      <c r="Y256" t="str">
        <f>IFERROR(IF(VLOOKUP(A256,'Rate constant_O3_UV254_others'!$B$2:$M$282,12,FALSE)=0,"",VLOOKUP(A256,'Rate constant_O3_UV254_others'!$B$2:$M$282,12,FALSE)),"")</f>
        <v/>
      </c>
      <c r="Z256" t="str">
        <f>IFERROR(IF(VLOOKUP(A256,'Rate constant_·OH_otherlit'!$B$2:$K$271,2,FALSE)=0,"",VLOOKUP(A256,'Rate constant_·OH_otherlit'!$B$2:$K$271,2,FALSE)),"")</f>
        <v/>
      </c>
      <c r="AA256" t="str">
        <f>IFERROR(IF(VLOOKUP(A256,'Rate constant_·OH_otherlit'!$B$2:$K$271,3,FALSE)=0,"",VLOOKUP(A256,'Rate constant_·OH_otherlit'!$B$2:$K$271,3,FALSE)),"")</f>
        <v/>
      </c>
      <c r="AB256" t="str">
        <f>IFERROR(IF(VLOOKUP(A256,'Rate constant_·OH_otherlit'!$B$2:$K$271,10,FALSE)=0,"",VLOOKUP(A256,'Rate constant_·OH_otherlit'!$B$2:$K$271,10,FALSE)),"")</f>
        <v/>
      </c>
      <c r="AC256" t="str">
        <f>IFERROR(IF(VLOOKUP(A256,'Rate constant_O3_UV254_others'!$B$2:$AA$282,23,FALSE)=0,"",VLOOKUP(A256,'Rate constant_O3_UV254_others'!$B$2:$AA$282,23,FALSE)),"")</f>
        <v/>
      </c>
      <c r="AE256" t="str">
        <f>IFERROR(IF(VLOOKUP(A256,'Rate constant_O3_UV254_others'!$B$2:$AA$282,25,FALSE)=0,"",VLOOKUP(A256,'Rate constant_O3_UV254_others'!$B$2:$AA$282,25,FALSE)),"")</f>
        <v/>
      </c>
      <c r="AG256" t="str">
        <f>IFERROR(IF(VLOOKUP(A256,'Rate constant_O3_UV254_others'!$B$2:$AA$282,26,FALSE)=0,"",VLOOKUP(A256,'Rate constant_O3_UV254_others'!$B$2:$AA$282,26,FALSE)),"")</f>
        <v/>
      </c>
    </row>
    <row r="257" spans="1:33">
      <c r="A257" t="s">
        <v>616</v>
      </c>
      <c r="B257" t="s">
        <v>616</v>
      </c>
      <c r="C257">
        <v>256</v>
      </c>
      <c r="F257" t="s">
        <v>149</v>
      </c>
      <c r="G257" t="s">
        <v>617</v>
      </c>
      <c r="H257" t="str">
        <f>IFERROR(VLOOKUP(A257,'Physicochemical properties_othe'!$D$4:$N$281,3,FALSE),"")</f>
        <v/>
      </c>
      <c r="I257" t="str">
        <f>IFERROR(VLOOKUP(A257,'Physicochemical properties_othe'!$D$4:$N$281,2,FALSE),"")</f>
        <v/>
      </c>
      <c r="J257" t="str">
        <f>IFERROR(VLOOKUP(A257,'Physicochemical properties_othe'!$D$4:$N$281,4,FALSE),"")</f>
        <v/>
      </c>
      <c r="K257" t="str">
        <f>IFERROR(IF(VLOOKUP(A257,'Physicochemical properties_othe'!$D$4:$N$281,5,FALSE)=0,"",VLOOKUP(A257,'Physicochemical properties_othe'!$D$4:$N$281,5,FALSE)),"")</f>
        <v/>
      </c>
      <c r="L257" t="str">
        <f>IF(IFERROR(VLOOKUP(A257,'Physicochemical properties_othe'!$D$4:$N$281,6,FALSE),"")=0,"",IFERROR(VLOOKUP(A257,'Physicochemical properties_othe'!$D$4:$N$281,6,FALSE),""))</f>
        <v/>
      </c>
      <c r="M257" t="str">
        <f>IF(IFERROR(VLOOKUP(A257,'Physicochemical properties_othe'!$D$4:$N$281,10,FALSE),"")=0,"",IFERROR(VLOOKUP(A257,'Physicochemical properties_othe'!$D$4:$N$281,10,FALSE),""))</f>
        <v/>
      </c>
      <c r="P257" t="str">
        <f>IFERROR(IF(VLOOKUP(A257,'Physicochemical properties_othe'!$D$4:$N$281,11,FALSE)=0,"",VLOOKUP(A257,'Physicochemical properties_othe'!$D$4:$N$281,11,FALSE)),"")</f>
        <v/>
      </c>
      <c r="T257" t="str">
        <f>IFERROR(IF(VLOOKUP(A257,'Rate constant_O3_UV254_others'!$B$2:$M$282,7,FALSE)=0,"",VLOOKUP(A257,'Rate constant_O3_UV254_others'!$B$2:$M$282,7,FALSE)),"")</f>
        <v/>
      </c>
      <c r="V257" t="str">
        <f>IFERROR(IF(VLOOKUP(A257,'Rate constant_O3_UV254_others'!$B$2:$M$282,9,FALSE)=0,"",VLOOKUP(A257,'Rate constant_O3_UV254_others'!$B$2:$M$282,9,FALSE)),"")</f>
        <v/>
      </c>
      <c r="W257" t="str">
        <f>IFERROR(IF(VLOOKUP(A257,'Rate constant_O3_UV254_others'!$B$2:$M$282,10,FALSE)=0,"",VLOOKUP(A257,'Rate constant_O3_UV254_others'!$B$2:$M$282,10,FALSE)),"")</f>
        <v/>
      </c>
      <c r="X257" t="str">
        <f>IFERROR(IF(VLOOKUP(A257,'Rate constant_O3_UV254_others'!$B$2:$M$282,11,FALSE)=0,"",VLOOKUP(A257,'Rate constant_O3_UV254_others'!$B$2:$M$282,11,FALSE)),"")</f>
        <v/>
      </c>
      <c r="Y257" t="str">
        <f>IFERROR(IF(VLOOKUP(A257,'Rate constant_O3_UV254_others'!$B$2:$M$282,12,FALSE)=0,"",VLOOKUP(A257,'Rate constant_O3_UV254_others'!$B$2:$M$282,12,FALSE)),"")</f>
        <v/>
      </c>
      <c r="Z257" t="str">
        <f>IFERROR(IF(VLOOKUP(A257,'Rate constant_·OH_otherlit'!$B$2:$K$271,2,FALSE)=0,"",VLOOKUP(A257,'Rate constant_·OH_otherlit'!$B$2:$K$271,2,FALSE)),"")</f>
        <v/>
      </c>
      <c r="AA257" t="str">
        <f>IFERROR(IF(VLOOKUP(A257,'Rate constant_·OH_otherlit'!$B$2:$K$271,3,FALSE)=0,"",VLOOKUP(A257,'Rate constant_·OH_otherlit'!$B$2:$K$271,3,FALSE)),"")</f>
        <v/>
      </c>
      <c r="AB257" t="str">
        <f>IFERROR(IF(VLOOKUP(A257,'Rate constant_·OH_otherlit'!$B$2:$K$271,10,FALSE)=0,"",VLOOKUP(A257,'Rate constant_·OH_otherlit'!$B$2:$K$271,10,FALSE)),"")</f>
        <v/>
      </c>
      <c r="AC257" t="str">
        <f>IFERROR(IF(VLOOKUP(A257,'Rate constant_O3_UV254_others'!$B$2:$AA$282,23,FALSE)=0,"",VLOOKUP(A257,'Rate constant_O3_UV254_others'!$B$2:$AA$282,23,FALSE)),"")</f>
        <v/>
      </c>
      <c r="AE257" t="str">
        <f>IFERROR(IF(VLOOKUP(A257,'Rate constant_O3_UV254_others'!$B$2:$AA$282,25,FALSE)=0,"",VLOOKUP(A257,'Rate constant_O3_UV254_others'!$B$2:$AA$282,25,FALSE)),"")</f>
        <v/>
      </c>
      <c r="AG257" t="str">
        <f>IFERROR(IF(VLOOKUP(A257,'Rate constant_O3_UV254_others'!$B$2:$AA$282,26,FALSE)=0,"",VLOOKUP(A257,'Rate constant_O3_UV254_others'!$B$2:$AA$282,26,FALSE)),"")</f>
        <v/>
      </c>
    </row>
    <row r="258" spans="1:33">
      <c r="A258" t="s">
        <v>618</v>
      </c>
      <c r="B258" t="s">
        <v>618</v>
      </c>
      <c r="C258">
        <v>257</v>
      </c>
      <c r="F258" t="s">
        <v>149</v>
      </c>
      <c r="G258" t="s">
        <v>392</v>
      </c>
      <c r="H258">
        <f>IFERROR(VLOOKUP(A258,'Physicochemical properties_othe'!$D$4:$N$281,3,FALSE),"")</f>
        <v>0</v>
      </c>
      <c r="I258" t="str">
        <f>IFERROR(VLOOKUP(A258,'Physicochemical properties_othe'!$D$4:$N$281,2,FALSE),"")</f>
        <v>N/A</v>
      </c>
      <c r="J258">
        <f>IFERROR(VLOOKUP(A258,'Physicochemical properties_othe'!$D$4:$N$281,4,FALSE),"")</f>
        <v>0</v>
      </c>
      <c r="K258" t="str">
        <f>IFERROR(IF(VLOOKUP(A258,'Physicochemical properties_othe'!$D$4:$N$281,5,FALSE)=0,"",VLOOKUP(A258,'Physicochemical properties_othe'!$D$4:$N$281,5,FALSE)),"")</f>
        <v/>
      </c>
      <c r="L258" t="str">
        <f>IF(IFERROR(VLOOKUP(A258,'Physicochemical properties_othe'!$D$4:$N$281,6,FALSE),"")=0,"",IFERROR(VLOOKUP(A258,'Physicochemical properties_othe'!$D$4:$N$281,6,FALSE),""))</f>
        <v/>
      </c>
      <c r="M258" t="str">
        <f>IF(IFERROR(VLOOKUP(A258,'Physicochemical properties_othe'!$D$4:$N$281,10,FALSE),"")=0,"",IFERROR(VLOOKUP(A258,'Physicochemical properties_othe'!$D$4:$N$281,10,FALSE),""))</f>
        <v/>
      </c>
      <c r="P258" t="str">
        <f>IFERROR(IF(VLOOKUP(A258,'Physicochemical properties_othe'!$D$4:$N$281,11,FALSE)=0,"",VLOOKUP(A258,'Physicochemical properties_othe'!$D$4:$N$281,11,FALSE)),"")</f>
        <v/>
      </c>
      <c r="T258" t="str">
        <f>IFERROR(IF(VLOOKUP(A258,'Rate constant_O3_UV254_others'!$B$2:$M$282,7,FALSE)=0,"",VLOOKUP(A258,'Rate constant_O3_UV254_others'!$B$2:$M$282,7,FALSE)),"")</f>
        <v/>
      </c>
      <c r="V258" t="str">
        <f>IFERROR(IF(VLOOKUP(A258,'Rate constant_O3_UV254_others'!$B$2:$M$282,9,FALSE)=0,"",VLOOKUP(A258,'Rate constant_O3_UV254_others'!$B$2:$M$282,9,FALSE)),"")</f>
        <v/>
      </c>
      <c r="W258" t="str">
        <f>IFERROR(IF(VLOOKUP(A258,'Rate constant_O3_UV254_others'!$B$2:$M$282,10,FALSE)=0,"",VLOOKUP(A258,'Rate constant_O3_UV254_others'!$B$2:$M$282,10,FALSE)),"")</f>
        <v/>
      </c>
      <c r="X258" t="str">
        <f>IFERROR(IF(VLOOKUP(A258,'Rate constant_O3_UV254_others'!$B$2:$M$282,11,FALSE)=0,"",VLOOKUP(A258,'Rate constant_O3_UV254_others'!$B$2:$M$282,11,FALSE)),"")</f>
        <v/>
      </c>
      <c r="Y258" t="str">
        <f>IFERROR(IF(VLOOKUP(A258,'Rate constant_O3_UV254_others'!$B$2:$M$282,12,FALSE)=0,"",VLOOKUP(A258,'Rate constant_O3_UV254_others'!$B$2:$M$282,12,FALSE)),"")</f>
        <v/>
      </c>
      <c r="Z258" t="str">
        <f>IFERROR(IF(VLOOKUP(A258,'Rate constant_·OH_otherlit'!$B$2:$K$271,2,FALSE)=0,"",VLOOKUP(A258,'Rate constant_·OH_otherlit'!$B$2:$K$271,2,FALSE)),"")</f>
        <v/>
      </c>
      <c r="AA258" t="str">
        <f>IFERROR(IF(VLOOKUP(A258,'Rate constant_·OH_otherlit'!$B$2:$K$271,3,FALSE)=0,"",VLOOKUP(A258,'Rate constant_·OH_otherlit'!$B$2:$K$271,3,FALSE)),"")</f>
        <v/>
      </c>
      <c r="AB258" t="str">
        <f>IFERROR(IF(VLOOKUP(A258,'Rate constant_·OH_otherlit'!$B$2:$K$271,10,FALSE)=0,"",VLOOKUP(A258,'Rate constant_·OH_otherlit'!$B$2:$K$271,10,FALSE)),"")</f>
        <v/>
      </c>
      <c r="AC258" t="str">
        <f>IFERROR(IF(VLOOKUP(A258,'Rate constant_O3_UV254_others'!$B$2:$AA$282,23,FALSE)=0,"",VLOOKUP(A258,'Rate constant_O3_UV254_others'!$B$2:$AA$282,23,FALSE)),"")</f>
        <v/>
      </c>
      <c r="AE258" t="str">
        <f>IFERROR(IF(VLOOKUP(A258,'Rate constant_O3_UV254_others'!$B$2:$AA$282,25,FALSE)=0,"",VLOOKUP(A258,'Rate constant_O3_UV254_others'!$B$2:$AA$282,25,FALSE)),"")</f>
        <v/>
      </c>
      <c r="AG258" t="str">
        <f>IFERROR(IF(VLOOKUP(A258,'Rate constant_O3_UV254_others'!$B$2:$AA$282,26,FALSE)=0,"",VLOOKUP(A258,'Rate constant_O3_UV254_others'!$B$2:$AA$282,26,FALSE)),"")</f>
        <v/>
      </c>
    </row>
    <row r="259" spans="1:33">
      <c r="A259" t="s">
        <v>619</v>
      </c>
      <c r="B259" t="s">
        <v>619</v>
      </c>
      <c r="C259">
        <v>258</v>
      </c>
      <c r="F259" t="s">
        <v>149</v>
      </c>
      <c r="G259" t="s">
        <v>620</v>
      </c>
      <c r="H259" t="str">
        <f>IFERROR(VLOOKUP(A259,'Physicochemical properties_othe'!$D$4:$N$281,3,FALSE),"")</f>
        <v/>
      </c>
      <c r="I259" t="str">
        <f>IFERROR(VLOOKUP(A259,'Physicochemical properties_othe'!$D$4:$N$281,2,FALSE),"")</f>
        <v/>
      </c>
      <c r="J259" t="str">
        <f>IFERROR(VLOOKUP(A259,'Physicochemical properties_othe'!$D$4:$N$281,4,FALSE),"")</f>
        <v/>
      </c>
      <c r="K259" t="str">
        <f>IFERROR(IF(VLOOKUP(A259,'Physicochemical properties_othe'!$D$4:$N$281,5,FALSE)=0,"",VLOOKUP(A259,'Physicochemical properties_othe'!$D$4:$N$281,5,FALSE)),"")</f>
        <v/>
      </c>
      <c r="L259" t="str">
        <f>IF(IFERROR(VLOOKUP(A259,'Physicochemical properties_othe'!$D$4:$N$281,6,FALSE),"")=0,"",IFERROR(VLOOKUP(A259,'Physicochemical properties_othe'!$D$4:$N$281,6,FALSE),""))</f>
        <v/>
      </c>
      <c r="M259" t="str">
        <f>IF(IFERROR(VLOOKUP(A259,'Physicochemical properties_othe'!$D$4:$N$281,10,FALSE),"")=0,"",IFERROR(VLOOKUP(A259,'Physicochemical properties_othe'!$D$4:$N$281,10,FALSE),""))</f>
        <v/>
      </c>
      <c r="P259" t="str">
        <f>IFERROR(IF(VLOOKUP(A259,'Physicochemical properties_othe'!$D$4:$N$281,11,FALSE)=0,"",VLOOKUP(A259,'Physicochemical properties_othe'!$D$4:$N$281,11,FALSE)),"")</f>
        <v/>
      </c>
      <c r="T259" t="str">
        <f>IFERROR(IF(VLOOKUP(A259,'Rate constant_O3_UV254_others'!$B$2:$M$282,7,FALSE)=0,"",VLOOKUP(A259,'Rate constant_O3_UV254_others'!$B$2:$M$282,7,FALSE)),"")</f>
        <v/>
      </c>
      <c r="V259" t="str">
        <f>IFERROR(IF(VLOOKUP(A259,'Rate constant_O3_UV254_others'!$B$2:$M$282,9,FALSE)=0,"",VLOOKUP(A259,'Rate constant_O3_UV254_others'!$B$2:$M$282,9,FALSE)),"")</f>
        <v/>
      </c>
      <c r="W259" t="str">
        <f>IFERROR(IF(VLOOKUP(A259,'Rate constant_O3_UV254_others'!$B$2:$M$282,10,FALSE)=0,"",VLOOKUP(A259,'Rate constant_O3_UV254_others'!$B$2:$M$282,10,FALSE)),"")</f>
        <v/>
      </c>
      <c r="X259" t="str">
        <f>IFERROR(IF(VLOOKUP(A259,'Rate constant_O3_UV254_others'!$B$2:$M$282,11,FALSE)=0,"",VLOOKUP(A259,'Rate constant_O3_UV254_others'!$B$2:$M$282,11,FALSE)),"")</f>
        <v/>
      </c>
      <c r="Y259" t="str">
        <f>IFERROR(IF(VLOOKUP(A259,'Rate constant_O3_UV254_others'!$B$2:$M$282,12,FALSE)=0,"",VLOOKUP(A259,'Rate constant_O3_UV254_others'!$B$2:$M$282,12,FALSE)),"")</f>
        <v/>
      </c>
      <c r="Z259" t="str">
        <f>IFERROR(IF(VLOOKUP(A259,'Rate constant_·OH_otherlit'!$B$2:$K$271,2,FALSE)=0,"",VLOOKUP(A259,'Rate constant_·OH_otherlit'!$B$2:$K$271,2,FALSE)),"")</f>
        <v/>
      </c>
      <c r="AA259" t="str">
        <f>IFERROR(IF(VLOOKUP(A259,'Rate constant_·OH_otherlit'!$B$2:$K$271,3,FALSE)=0,"",VLOOKUP(A259,'Rate constant_·OH_otherlit'!$B$2:$K$271,3,FALSE)),"")</f>
        <v/>
      </c>
      <c r="AB259" t="str">
        <f>IFERROR(IF(VLOOKUP(A259,'Rate constant_·OH_otherlit'!$B$2:$K$271,10,FALSE)=0,"",VLOOKUP(A259,'Rate constant_·OH_otherlit'!$B$2:$K$271,10,FALSE)),"")</f>
        <v/>
      </c>
      <c r="AC259" t="str">
        <f>IFERROR(IF(VLOOKUP(A259,'Rate constant_O3_UV254_others'!$B$2:$AA$282,23,FALSE)=0,"",VLOOKUP(A259,'Rate constant_O3_UV254_others'!$B$2:$AA$282,23,FALSE)),"")</f>
        <v/>
      </c>
      <c r="AE259" t="str">
        <f>IFERROR(IF(VLOOKUP(A259,'Rate constant_O3_UV254_others'!$B$2:$AA$282,25,FALSE)=0,"",VLOOKUP(A259,'Rate constant_O3_UV254_others'!$B$2:$AA$282,25,FALSE)),"")</f>
        <v/>
      </c>
      <c r="AG259" t="str">
        <f>IFERROR(IF(VLOOKUP(A259,'Rate constant_O3_UV254_others'!$B$2:$AA$282,26,FALSE)=0,"",VLOOKUP(A259,'Rate constant_O3_UV254_others'!$B$2:$AA$282,26,FALSE)),"")</f>
        <v/>
      </c>
    </row>
    <row r="260" spans="1:33">
      <c r="A260" t="s">
        <v>621</v>
      </c>
      <c r="B260" t="s">
        <v>621</v>
      </c>
      <c r="C260">
        <v>259</v>
      </c>
      <c r="F260" t="s">
        <v>149</v>
      </c>
      <c r="G260" t="s">
        <v>622</v>
      </c>
      <c r="H260" t="str">
        <f>IFERROR(VLOOKUP(A260,'Physicochemical properties_othe'!$D$4:$N$281,3,FALSE),"")</f>
        <v>C12H8Cl6</v>
      </c>
      <c r="I260" t="str">
        <f>IFERROR(VLOOKUP(A260,'Physicochemical properties_othe'!$D$4:$N$281,2,FALSE),"")</f>
        <v>465-73-6</v>
      </c>
      <c r="J260">
        <f>IFERROR(VLOOKUP(A260,'Physicochemical properties_othe'!$D$4:$N$281,4,FALSE),"")</f>
        <v>364.9</v>
      </c>
      <c r="K260">
        <f>IFERROR(IF(VLOOKUP(A260,'Physicochemical properties_othe'!$D$4:$N$281,5,FALSE)=0,"",VLOOKUP(A260,'Physicochemical properties_othe'!$D$4:$N$281,5,FALSE)),"")</f>
        <v>6.75</v>
      </c>
      <c r="L260" t="str">
        <f>IF(IFERROR(VLOOKUP(A260,'Physicochemical properties_othe'!$D$4:$N$281,6,FALSE),"")=0,"",IFERROR(VLOOKUP(A260,'Physicochemical properties_othe'!$D$4:$N$281,6,FALSE),""))</f>
        <v>0.014 mg/L</v>
      </c>
      <c r="M260" t="str">
        <f>IF(IFERROR(VLOOKUP(A260,'Physicochemical properties_othe'!$D$4:$N$281,10,FALSE),"")=0,"",IFERROR(VLOOKUP(A260,'Physicochemical properties_othe'!$D$4:$N$281,10,FALSE),""))</f>
        <v/>
      </c>
      <c r="P260" t="str">
        <f>IFERROR(IF(VLOOKUP(A260,'Physicochemical properties_othe'!$D$4:$N$281,11,FALSE)=0,"",VLOOKUP(A260,'Physicochemical properties_othe'!$D$4:$N$281,11,FALSE)),"")</f>
        <v>https://pubchem.ncbi.nlm.nih.gov/compound/Isodrin-_insecticide</v>
      </c>
      <c r="T260" t="str">
        <f>IFERROR(IF(VLOOKUP(A260,'Rate constant_O3_UV254_others'!$B$2:$M$282,7,FALSE)=0,"",VLOOKUP(A260,'Rate constant_O3_UV254_others'!$B$2:$M$282,7,FALSE)),"")</f>
        <v/>
      </c>
      <c r="V260" t="str">
        <f>IFERROR(IF(VLOOKUP(A260,'Rate constant_O3_UV254_others'!$B$2:$M$282,9,FALSE)=0,"",VLOOKUP(A260,'Rate constant_O3_UV254_others'!$B$2:$M$282,9,FALSE)),"")</f>
        <v/>
      </c>
      <c r="W260" t="str">
        <f>IFERROR(IF(VLOOKUP(A260,'Rate constant_O3_UV254_others'!$B$2:$M$282,10,FALSE)=0,"",VLOOKUP(A260,'Rate constant_O3_UV254_others'!$B$2:$M$282,10,FALSE)),"")</f>
        <v/>
      </c>
      <c r="X260" t="str">
        <f>IFERROR(IF(VLOOKUP(A260,'Rate constant_O3_UV254_others'!$B$2:$M$282,11,FALSE)=0,"",VLOOKUP(A260,'Rate constant_O3_UV254_others'!$B$2:$M$282,11,FALSE)),"")</f>
        <v/>
      </c>
      <c r="Y260" t="str">
        <f>IFERROR(IF(VLOOKUP(A260,'Rate constant_O3_UV254_others'!$B$2:$M$282,12,FALSE)=0,"",VLOOKUP(A260,'Rate constant_O3_UV254_others'!$B$2:$M$282,12,FALSE)),"")</f>
        <v/>
      </c>
      <c r="Z260" t="str">
        <f>IFERROR(IF(VLOOKUP(A260,'Rate constant_·OH_otherlit'!$B$2:$K$271,2,FALSE)=0,"",VLOOKUP(A260,'Rate constant_·OH_otherlit'!$B$2:$K$271,2,FALSE)),"")</f>
        <v/>
      </c>
      <c r="AA260" t="str">
        <f>IFERROR(IF(VLOOKUP(A260,'Rate constant_·OH_otherlit'!$B$2:$K$271,3,FALSE)=0,"",VLOOKUP(A260,'Rate constant_·OH_otherlit'!$B$2:$K$271,3,FALSE)),"")</f>
        <v/>
      </c>
      <c r="AB260" t="str">
        <f>IFERROR(IF(VLOOKUP(A260,'Rate constant_·OH_otherlit'!$B$2:$K$271,10,FALSE)=0,"",VLOOKUP(A260,'Rate constant_·OH_otherlit'!$B$2:$K$271,10,FALSE)),"")</f>
        <v/>
      </c>
      <c r="AC260" t="str">
        <f>IFERROR(IF(VLOOKUP(A260,'Rate constant_O3_UV254_others'!$B$2:$AA$282,23,FALSE)=0,"",VLOOKUP(A260,'Rate constant_O3_UV254_others'!$B$2:$AA$282,23,FALSE)),"")</f>
        <v/>
      </c>
      <c r="AE260" t="str">
        <f>IFERROR(IF(VLOOKUP(A260,'Rate constant_O3_UV254_others'!$B$2:$AA$282,25,FALSE)=0,"",VLOOKUP(A260,'Rate constant_O3_UV254_others'!$B$2:$AA$282,25,FALSE)),"")</f>
        <v/>
      </c>
      <c r="AG260" t="str">
        <f>IFERROR(IF(VLOOKUP(A260,'Rate constant_O3_UV254_others'!$B$2:$AA$282,26,FALSE)=0,"",VLOOKUP(A260,'Rate constant_O3_UV254_others'!$B$2:$AA$282,26,FALSE)),"")</f>
        <v/>
      </c>
    </row>
    <row r="261" spans="1:33">
      <c r="A261" t="s">
        <v>623</v>
      </c>
      <c r="B261" t="s">
        <v>623</v>
      </c>
      <c r="C261">
        <v>260</v>
      </c>
      <c r="F261" t="s">
        <v>149</v>
      </c>
      <c r="G261" t="s">
        <v>624</v>
      </c>
      <c r="H261" t="str">
        <f>IFERROR(VLOOKUP(A261,'Physicochemical properties_othe'!$D$4:$N$281,3,FALSE),"")</f>
        <v/>
      </c>
      <c r="I261" t="str">
        <f>IFERROR(VLOOKUP(A261,'Physicochemical properties_othe'!$D$4:$N$281,2,FALSE),"")</f>
        <v/>
      </c>
      <c r="J261" t="str">
        <f>IFERROR(VLOOKUP(A261,'Physicochemical properties_othe'!$D$4:$N$281,4,FALSE),"")</f>
        <v/>
      </c>
      <c r="K261" t="str">
        <f>IFERROR(IF(VLOOKUP(A261,'Physicochemical properties_othe'!$D$4:$N$281,5,FALSE)=0,"",VLOOKUP(A261,'Physicochemical properties_othe'!$D$4:$N$281,5,FALSE)),"")</f>
        <v/>
      </c>
      <c r="L261" t="str">
        <f>IF(IFERROR(VLOOKUP(A261,'Physicochemical properties_othe'!$D$4:$N$281,6,FALSE),"")=0,"",IFERROR(VLOOKUP(A261,'Physicochemical properties_othe'!$D$4:$N$281,6,FALSE),""))</f>
        <v/>
      </c>
      <c r="M261" t="str">
        <f>IF(IFERROR(VLOOKUP(A261,'Physicochemical properties_othe'!$D$4:$N$281,10,FALSE),"")=0,"",IFERROR(VLOOKUP(A261,'Physicochemical properties_othe'!$D$4:$N$281,10,FALSE),""))</f>
        <v/>
      </c>
      <c r="P261" t="str">
        <f>IFERROR(IF(VLOOKUP(A261,'Physicochemical properties_othe'!$D$4:$N$281,11,FALSE)=0,"",VLOOKUP(A261,'Physicochemical properties_othe'!$D$4:$N$281,11,FALSE)),"")</f>
        <v/>
      </c>
      <c r="T261" t="str">
        <f>IFERROR(IF(VLOOKUP(A261,'Rate constant_O3_UV254_others'!$B$2:$M$282,7,FALSE)=0,"",VLOOKUP(A261,'Rate constant_O3_UV254_others'!$B$2:$M$282,7,FALSE)),"")</f>
        <v/>
      </c>
      <c r="V261" t="str">
        <f>IFERROR(IF(VLOOKUP(A261,'Rate constant_O3_UV254_others'!$B$2:$M$282,9,FALSE)=0,"",VLOOKUP(A261,'Rate constant_O3_UV254_others'!$B$2:$M$282,9,FALSE)),"")</f>
        <v/>
      </c>
      <c r="W261" t="str">
        <f>IFERROR(IF(VLOOKUP(A261,'Rate constant_O3_UV254_others'!$B$2:$M$282,10,FALSE)=0,"",VLOOKUP(A261,'Rate constant_O3_UV254_others'!$B$2:$M$282,10,FALSE)),"")</f>
        <v/>
      </c>
      <c r="X261" t="str">
        <f>IFERROR(IF(VLOOKUP(A261,'Rate constant_O3_UV254_others'!$B$2:$M$282,11,FALSE)=0,"",VLOOKUP(A261,'Rate constant_O3_UV254_others'!$B$2:$M$282,11,FALSE)),"")</f>
        <v/>
      </c>
      <c r="Y261" t="str">
        <f>IFERROR(IF(VLOOKUP(A261,'Rate constant_O3_UV254_others'!$B$2:$M$282,12,FALSE)=0,"",VLOOKUP(A261,'Rate constant_O3_UV254_others'!$B$2:$M$282,12,FALSE)),"")</f>
        <v/>
      </c>
      <c r="Z261" t="str">
        <f>IFERROR(IF(VLOOKUP(A261,'Rate constant_·OH_otherlit'!$B$2:$K$271,2,FALSE)=0,"",VLOOKUP(A261,'Rate constant_·OH_otherlit'!$B$2:$K$271,2,FALSE)),"")</f>
        <v/>
      </c>
      <c r="AA261" t="str">
        <f>IFERROR(IF(VLOOKUP(A261,'Rate constant_·OH_otherlit'!$B$2:$K$271,3,FALSE)=0,"",VLOOKUP(A261,'Rate constant_·OH_otherlit'!$B$2:$K$271,3,FALSE)),"")</f>
        <v/>
      </c>
      <c r="AB261" t="str">
        <f>IFERROR(IF(VLOOKUP(A261,'Rate constant_·OH_otherlit'!$B$2:$K$271,10,FALSE)=0,"",VLOOKUP(A261,'Rate constant_·OH_otherlit'!$B$2:$K$271,10,FALSE)),"")</f>
        <v/>
      </c>
      <c r="AC261" t="str">
        <f>IFERROR(IF(VLOOKUP(A261,'Rate constant_O3_UV254_others'!$B$2:$AA$282,23,FALSE)=0,"",VLOOKUP(A261,'Rate constant_O3_UV254_others'!$B$2:$AA$282,23,FALSE)),"")</f>
        <v/>
      </c>
      <c r="AE261" t="str">
        <f>IFERROR(IF(VLOOKUP(A261,'Rate constant_O3_UV254_others'!$B$2:$AA$282,25,FALSE)=0,"",VLOOKUP(A261,'Rate constant_O3_UV254_others'!$B$2:$AA$282,25,FALSE)),"")</f>
        <v/>
      </c>
      <c r="AG261" t="str">
        <f>IFERROR(IF(VLOOKUP(A261,'Rate constant_O3_UV254_others'!$B$2:$AA$282,26,FALSE)=0,"",VLOOKUP(A261,'Rate constant_O3_UV254_others'!$B$2:$AA$282,26,FALSE)),"")</f>
        <v/>
      </c>
    </row>
    <row r="262" spans="1:33">
      <c r="A262" t="s">
        <v>625</v>
      </c>
      <c r="B262" t="s">
        <v>625</v>
      </c>
      <c r="C262">
        <v>261</v>
      </c>
      <c r="F262" t="s">
        <v>149</v>
      </c>
      <c r="G262" t="s">
        <v>626</v>
      </c>
      <c r="H262" t="str">
        <f>IFERROR(VLOOKUP(A262,'Physicochemical properties_othe'!$D$4:$N$281,3,FALSE),"")</f>
        <v>C14H16ClN3O</v>
      </c>
      <c r="I262" t="str">
        <f>IFERROR(VLOOKUP(A262,'Physicochemical properties_othe'!$D$4:$N$281,2,FALSE),"")</f>
        <v>67129-08-2</v>
      </c>
      <c r="J262">
        <f>IFERROR(VLOOKUP(A262,'Physicochemical properties_othe'!$D$4:$N$281,4,FALSE),"")</f>
        <v>277.75</v>
      </c>
      <c r="K262">
        <f>IFERROR(IF(VLOOKUP(A262,'Physicochemical properties_othe'!$D$4:$N$281,5,FALSE)=0,"",VLOOKUP(A262,'Physicochemical properties_othe'!$D$4:$N$281,5,FALSE)),"")</f>
        <v>2.13</v>
      </c>
      <c r="L262" t="str">
        <f>IF(IFERROR(VLOOKUP(A262,'Physicochemical properties_othe'!$D$4:$N$281,6,FALSE),"")=0,"",IFERROR(VLOOKUP(A262,'Physicochemical properties_othe'!$D$4:$N$281,6,FALSE),""))</f>
        <v>0.250</v>
      </c>
      <c r="M262" t="str">
        <f>IF(IFERROR(VLOOKUP(A262,'Physicochemical properties_othe'!$D$4:$N$281,10,FALSE),"")=0,"",IFERROR(VLOOKUP(A262,'Physicochemical properties_othe'!$D$4:$N$281,10,FALSE),""))</f>
        <v/>
      </c>
      <c r="P262" t="str">
        <f>IFERROR(IF(VLOOKUP(A262,'Physicochemical properties_othe'!$D$4:$N$281,11,FALSE)=0,"",VLOOKUP(A262,'Physicochemical properties_othe'!$D$4:$N$281,11,FALSE)),"")</f>
        <v>http://www.chemspider.com/Chemical-Structure.44885.html?rid=1d006f89-fbeb-4e9e-8d55-8e4e3ac96f5f</v>
      </c>
      <c r="T262" t="str">
        <f>IFERROR(IF(VLOOKUP(A262,'Rate constant_O3_UV254_others'!$B$2:$M$282,7,FALSE)=0,"",VLOOKUP(A262,'Rate constant_O3_UV254_others'!$B$2:$M$282,7,FALSE)),"")</f>
        <v/>
      </c>
      <c r="V262" t="str">
        <f>IFERROR(IF(VLOOKUP(A262,'Rate constant_O3_UV254_others'!$B$2:$M$282,9,FALSE)=0,"",VLOOKUP(A262,'Rate constant_O3_UV254_others'!$B$2:$M$282,9,FALSE)),"")</f>
        <v/>
      </c>
      <c r="W262" t="str">
        <f>IFERROR(IF(VLOOKUP(A262,'Rate constant_O3_UV254_others'!$B$2:$M$282,10,FALSE)=0,"",VLOOKUP(A262,'Rate constant_O3_UV254_others'!$B$2:$M$282,10,FALSE)),"")</f>
        <v/>
      </c>
      <c r="X262" t="str">
        <f>IFERROR(IF(VLOOKUP(A262,'Rate constant_O3_UV254_others'!$B$2:$M$282,11,FALSE)=0,"",VLOOKUP(A262,'Rate constant_O3_UV254_others'!$B$2:$M$282,11,FALSE)),"")</f>
        <v/>
      </c>
      <c r="Y262" t="str">
        <f>IFERROR(IF(VLOOKUP(A262,'Rate constant_O3_UV254_others'!$B$2:$M$282,12,FALSE)=0,"",VLOOKUP(A262,'Rate constant_O3_UV254_others'!$B$2:$M$282,12,FALSE)),"")</f>
        <v/>
      </c>
      <c r="Z262" t="str">
        <f>IFERROR(IF(VLOOKUP(A262,'Rate constant_·OH_otherlit'!$B$2:$K$271,2,FALSE)=0,"",VLOOKUP(A262,'Rate constant_·OH_otherlit'!$B$2:$K$271,2,FALSE)),"")</f>
        <v/>
      </c>
      <c r="AA262" t="str">
        <f>IFERROR(IF(VLOOKUP(A262,'Rate constant_·OH_otherlit'!$B$2:$K$271,3,FALSE)=0,"",VLOOKUP(A262,'Rate constant_·OH_otherlit'!$B$2:$K$271,3,FALSE)),"")</f>
        <v/>
      </c>
      <c r="AB262" t="str">
        <f>IFERROR(IF(VLOOKUP(A262,'Rate constant_·OH_otherlit'!$B$2:$K$271,10,FALSE)=0,"",VLOOKUP(A262,'Rate constant_·OH_otherlit'!$B$2:$K$271,10,FALSE)),"")</f>
        <v/>
      </c>
      <c r="AC262" t="str">
        <f>IFERROR(IF(VLOOKUP(A262,'Rate constant_O3_UV254_others'!$B$2:$AA$282,23,FALSE)=0,"",VLOOKUP(A262,'Rate constant_O3_UV254_others'!$B$2:$AA$282,23,FALSE)),"")</f>
        <v/>
      </c>
      <c r="AE262" t="str">
        <f>IFERROR(IF(VLOOKUP(A262,'Rate constant_O3_UV254_others'!$B$2:$AA$282,25,FALSE)=0,"",VLOOKUP(A262,'Rate constant_O3_UV254_others'!$B$2:$AA$282,25,FALSE)),"")</f>
        <v/>
      </c>
      <c r="AG262" t="str">
        <f>IFERROR(IF(VLOOKUP(A262,'Rate constant_O3_UV254_others'!$B$2:$AA$282,26,FALSE)=0,"",VLOOKUP(A262,'Rate constant_O3_UV254_others'!$B$2:$AA$282,26,FALSE)),"")</f>
        <v/>
      </c>
    </row>
    <row r="263" spans="1:33">
      <c r="A263" t="s">
        <v>627</v>
      </c>
      <c r="B263" t="s">
        <v>627</v>
      </c>
      <c r="C263">
        <v>262</v>
      </c>
      <c r="F263" t="s">
        <v>149</v>
      </c>
      <c r="G263" t="s">
        <v>628</v>
      </c>
      <c r="H263" t="str">
        <f>IFERROR(VLOOKUP(A263,'Physicochemical properties_othe'!$D$4:$N$281,3,FALSE),"")</f>
        <v>C10H13ClN2O2</v>
      </c>
      <c r="I263" t="str">
        <f>IFERROR(VLOOKUP(A263,'Physicochemical properties_othe'!$D$4:$N$281,2,FALSE),"")</f>
        <v>19937-59-8</v>
      </c>
      <c r="J263">
        <f>IFERROR(VLOOKUP(A263,'Physicochemical properties_othe'!$D$4:$N$281,4,FALSE),"")</f>
        <v>228.67</v>
      </c>
      <c r="K263">
        <f>IFERROR(IF(VLOOKUP(A263,'Physicochemical properties_othe'!$D$4:$N$281,5,FALSE)=0,"",VLOOKUP(A263,'Physicochemical properties_othe'!$D$4:$N$281,5,FALSE)),"")</f>
        <v>1.64</v>
      </c>
      <c r="L263" t="str">
        <f>IF(IFERROR(VLOOKUP(A263,'Physicochemical properties_othe'!$D$4:$N$281,6,FALSE),"")=0,"",IFERROR(VLOOKUP(A263,'Physicochemical properties_othe'!$D$4:$N$281,6,FALSE),""))</f>
        <v>1.23</v>
      </c>
      <c r="M263" t="str">
        <f>IF(IFERROR(VLOOKUP(A263,'Physicochemical properties_othe'!$D$4:$N$281,10,FALSE),"")=0,"",IFERROR(VLOOKUP(A263,'Physicochemical properties_othe'!$D$4:$N$281,10,FALSE),""))</f>
        <v/>
      </c>
      <c r="P263" t="str">
        <f>IFERROR(IF(VLOOKUP(A263,'Physicochemical properties_othe'!$D$4:$N$281,11,FALSE)=0,"",VLOOKUP(A263,'Physicochemical properties_othe'!$D$4:$N$281,11,FALSE)),"")</f>
        <v>http://www.chemspider.com/Chemical-Structure.27749.html?rid=e107e889-8513-4c17-94d9-51dbc27e3876</v>
      </c>
      <c r="T263" t="str">
        <f>IFERROR(IF(VLOOKUP(A263,'Rate constant_O3_UV254_others'!$B$2:$M$282,7,FALSE)=0,"",VLOOKUP(A263,'Rate constant_O3_UV254_others'!$B$2:$M$282,7,FALSE)),"")</f>
        <v/>
      </c>
      <c r="V263" t="str">
        <f>IFERROR(IF(VLOOKUP(A263,'Rate constant_O3_UV254_others'!$B$2:$M$282,9,FALSE)=0,"",VLOOKUP(A263,'Rate constant_O3_UV254_others'!$B$2:$M$282,9,FALSE)),"")</f>
        <v/>
      </c>
      <c r="W263" t="str">
        <f>IFERROR(IF(VLOOKUP(A263,'Rate constant_O3_UV254_others'!$B$2:$M$282,10,FALSE)=0,"",VLOOKUP(A263,'Rate constant_O3_UV254_others'!$B$2:$M$282,10,FALSE)),"")</f>
        <v/>
      </c>
      <c r="X263" t="str">
        <f>IFERROR(IF(VLOOKUP(A263,'Rate constant_O3_UV254_others'!$B$2:$M$282,11,FALSE)=0,"",VLOOKUP(A263,'Rate constant_O3_UV254_others'!$B$2:$M$282,11,FALSE)),"")</f>
        <v/>
      </c>
      <c r="Y263" t="str">
        <f>IFERROR(IF(VLOOKUP(A263,'Rate constant_O3_UV254_others'!$B$2:$M$282,12,FALSE)=0,"",VLOOKUP(A263,'Rate constant_O3_UV254_others'!$B$2:$M$282,12,FALSE)),"")</f>
        <v/>
      </c>
      <c r="Z263" t="str">
        <f>IFERROR(IF(VLOOKUP(A263,'Rate constant_·OH_otherlit'!$B$2:$K$271,2,FALSE)=0,"",VLOOKUP(A263,'Rate constant_·OH_otherlit'!$B$2:$K$271,2,FALSE)),"")</f>
        <v/>
      </c>
      <c r="AA263" t="str">
        <f>IFERROR(IF(VLOOKUP(A263,'Rate constant_·OH_otherlit'!$B$2:$K$271,3,FALSE)=0,"",VLOOKUP(A263,'Rate constant_·OH_otherlit'!$B$2:$K$271,3,FALSE)),"")</f>
        <v/>
      </c>
      <c r="AB263" t="str">
        <f>IFERROR(IF(VLOOKUP(A263,'Rate constant_·OH_otherlit'!$B$2:$K$271,10,FALSE)=0,"",VLOOKUP(A263,'Rate constant_·OH_otherlit'!$B$2:$K$271,10,FALSE)),"")</f>
        <v/>
      </c>
      <c r="AC263" t="str">
        <f>IFERROR(IF(VLOOKUP(A263,'Rate constant_O3_UV254_others'!$B$2:$AA$282,23,FALSE)=0,"",VLOOKUP(A263,'Rate constant_O3_UV254_others'!$B$2:$AA$282,23,FALSE)),"")</f>
        <v/>
      </c>
      <c r="AE263" t="str">
        <f>IFERROR(IF(VLOOKUP(A263,'Rate constant_O3_UV254_others'!$B$2:$AA$282,25,FALSE)=0,"",VLOOKUP(A263,'Rate constant_O3_UV254_others'!$B$2:$AA$282,25,FALSE)),"")</f>
        <v/>
      </c>
      <c r="AG263" t="str">
        <f>IFERROR(IF(VLOOKUP(A263,'Rate constant_O3_UV254_others'!$B$2:$AA$282,26,FALSE)=0,"",VLOOKUP(A263,'Rate constant_O3_UV254_others'!$B$2:$AA$282,26,FALSE)),"")</f>
        <v/>
      </c>
    </row>
    <row r="264" spans="1:33">
      <c r="A264" t="s">
        <v>629</v>
      </c>
      <c r="B264" t="s">
        <v>629</v>
      </c>
      <c r="C264">
        <v>263</v>
      </c>
      <c r="F264" t="s">
        <v>149</v>
      </c>
      <c r="G264" t="s">
        <v>630</v>
      </c>
      <c r="H264" t="str">
        <f>IFERROR(VLOOKUP(A264,'Physicochemical properties_othe'!$D$4:$N$281,3,FALSE),"")</f>
        <v/>
      </c>
      <c r="I264" t="str">
        <f>IFERROR(VLOOKUP(A264,'Physicochemical properties_othe'!$D$4:$N$281,2,FALSE),"")</f>
        <v/>
      </c>
      <c r="J264" t="str">
        <f>IFERROR(VLOOKUP(A264,'Physicochemical properties_othe'!$D$4:$N$281,4,FALSE),"")</f>
        <v/>
      </c>
      <c r="K264" t="str">
        <f>IFERROR(IF(VLOOKUP(A264,'Physicochemical properties_othe'!$D$4:$N$281,5,FALSE)=0,"",VLOOKUP(A264,'Physicochemical properties_othe'!$D$4:$N$281,5,FALSE)),"")</f>
        <v/>
      </c>
      <c r="L264" t="str">
        <f>IF(IFERROR(VLOOKUP(A264,'Physicochemical properties_othe'!$D$4:$N$281,6,FALSE),"")=0,"",IFERROR(VLOOKUP(A264,'Physicochemical properties_othe'!$D$4:$N$281,6,FALSE),""))</f>
        <v/>
      </c>
      <c r="M264" t="str">
        <f>IF(IFERROR(VLOOKUP(A264,'Physicochemical properties_othe'!$D$4:$N$281,10,FALSE),"")=0,"",IFERROR(VLOOKUP(A264,'Physicochemical properties_othe'!$D$4:$N$281,10,FALSE),""))</f>
        <v/>
      </c>
      <c r="P264" t="str">
        <f>IFERROR(IF(VLOOKUP(A264,'Physicochemical properties_othe'!$D$4:$N$281,11,FALSE)=0,"",VLOOKUP(A264,'Physicochemical properties_othe'!$D$4:$N$281,11,FALSE)),"")</f>
        <v/>
      </c>
      <c r="T264" t="str">
        <f>IFERROR(IF(VLOOKUP(A264,'Rate constant_O3_UV254_others'!$B$2:$M$282,7,FALSE)=0,"",VLOOKUP(A264,'Rate constant_O3_UV254_others'!$B$2:$M$282,7,FALSE)),"")</f>
        <v/>
      </c>
      <c r="V264" t="str">
        <f>IFERROR(IF(VLOOKUP(A264,'Rate constant_O3_UV254_others'!$B$2:$M$282,9,FALSE)=0,"",VLOOKUP(A264,'Rate constant_O3_UV254_others'!$B$2:$M$282,9,FALSE)),"")</f>
        <v/>
      </c>
      <c r="W264" t="str">
        <f>IFERROR(IF(VLOOKUP(A264,'Rate constant_O3_UV254_others'!$B$2:$M$282,10,FALSE)=0,"",VLOOKUP(A264,'Rate constant_O3_UV254_others'!$B$2:$M$282,10,FALSE)),"")</f>
        <v/>
      </c>
      <c r="X264" t="str">
        <f>IFERROR(IF(VLOOKUP(A264,'Rate constant_O3_UV254_others'!$B$2:$M$282,11,FALSE)=0,"",VLOOKUP(A264,'Rate constant_O3_UV254_others'!$B$2:$M$282,11,FALSE)),"")</f>
        <v/>
      </c>
      <c r="Y264" t="str">
        <f>IFERROR(IF(VLOOKUP(A264,'Rate constant_O3_UV254_others'!$B$2:$M$282,12,FALSE)=0,"",VLOOKUP(A264,'Rate constant_O3_UV254_others'!$B$2:$M$282,12,FALSE)),"")</f>
        <v/>
      </c>
      <c r="Z264" t="str">
        <f>IFERROR(IF(VLOOKUP(A264,'Rate constant_·OH_otherlit'!$B$2:$K$271,2,FALSE)=0,"",VLOOKUP(A264,'Rate constant_·OH_otherlit'!$B$2:$K$271,2,FALSE)),"")</f>
        <v/>
      </c>
      <c r="AA264" t="str">
        <f>IFERROR(IF(VLOOKUP(A264,'Rate constant_·OH_otherlit'!$B$2:$K$271,3,FALSE)=0,"",VLOOKUP(A264,'Rate constant_·OH_otherlit'!$B$2:$K$271,3,FALSE)),"")</f>
        <v/>
      </c>
      <c r="AB264" t="str">
        <f>IFERROR(IF(VLOOKUP(A264,'Rate constant_·OH_otherlit'!$B$2:$K$271,10,FALSE)=0,"",VLOOKUP(A264,'Rate constant_·OH_otherlit'!$B$2:$K$271,10,FALSE)),"")</f>
        <v/>
      </c>
      <c r="AC264" t="str">
        <f>IFERROR(IF(VLOOKUP(A264,'Rate constant_O3_UV254_others'!$B$2:$AA$282,23,FALSE)=0,"",VLOOKUP(A264,'Rate constant_O3_UV254_others'!$B$2:$AA$282,23,FALSE)),"")</f>
        <v/>
      </c>
      <c r="AE264" t="str">
        <f>IFERROR(IF(VLOOKUP(A264,'Rate constant_O3_UV254_others'!$B$2:$AA$282,25,FALSE)=0,"",VLOOKUP(A264,'Rate constant_O3_UV254_others'!$B$2:$AA$282,25,FALSE)),"")</f>
        <v/>
      </c>
      <c r="AG264" t="str">
        <f>IFERROR(IF(VLOOKUP(A264,'Rate constant_O3_UV254_others'!$B$2:$AA$282,26,FALSE)=0,"",VLOOKUP(A264,'Rate constant_O3_UV254_others'!$B$2:$AA$282,26,FALSE)),"")</f>
        <v/>
      </c>
    </row>
    <row r="265" spans="1:33">
      <c r="A265" t="s">
        <v>631</v>
      </c>
      <c r="B265" t="s">
        <v>631</v>
      </c>
      <c r="C265">
        <v>264</v>
      </c>
      <c r="F265" t="s">
        <v>149</v>
      </c>
      <c r="G265" t="s">
        <v>632</v>
      </c>
      <c r="H265" t="str">
        <f>IFERROR(VLOOKUP(A265,'Physicochemical properties_othe'!$D$4:$N$281,3,FALSE),"")</f>
        <v>C9H11ClN2O2</v>
      </c>
      <c r="I265" t="str">
        <f>IFERROR(VLOOKUP(A265,'Physicochemical properties_othe'!$D$4:$N$281,2,FALSE),"")</f>
        <v>1746-81-2</v>
      </c>
      <c r="J265">
        <f>IFERROR(VLOOKUP(A265,'Physicochemical properties_othe'!$D$4:$N$281,4,FALSE),"")</f>
        <v>214.65</v>
      </c>
      <c r="K265">
        <f>IFERROR(IF(VLOOKUP(A265,'Physicochemical properties_othe'!$D$4:$N$281,5,FALSE)=0,"",VLOOKUP(A265,'Physicochemical properties_othe'!$D$4:$N$281,5,FALSE)),"")</f>
        <v>2.2999999999999998</v>
      </c>
      <c r="L265" t="str">
        <f>IF(IFERROR(VLOOKUP(A265,'Physicochemical properties_othe'!$D$4:$N$281,6,FALSE),"")=0,"",IFERROR(VLOOKUP(A265,'Physicochemical properties_othe'!$D$4:$N$281,6,FALSE),""))</f>
        <v>0.930</v>
      </c>
      <c r="M265" t="str">
        <f>IF(IFERROR(VLOOKUP(A265,'Physicochemical properties_othe'!$D$4:$N$281,10,FALSE),"")=0,"",IFERROR(VLOOKUP(A265,'Physicochemical properties_othe'!$D$4:$N$281,10,FALSE),""))</f>
        <v/>
      </c>
      <c r="P265" t="str">
        <f>IFERROR(IF(VLOOKUP(A265,'Physicochemical properties_othe'!$D$4:$N$281,11,FALSE)=0,"",VLOOKUP(A265,'Physicochemical properties_othe'!$D$4:$N$281,11,FALSE)),"")</f>
        <v>https://pubchem.ncbi.nlm.nih.gov/compound/15629</v>
      </c>
      <c r="T265" t="str">
        <f>IFERROR(IF(VLOOKUP(A265,'Rate constant_O3_UV254_others'!$B$2:$M$282,7,FALSE)=0,"",VLOOKUP(A265,'Rate constant_O3_UV254_others'!$B$2:$M$282,7,FALSE)),"")</f>
        <v/>
      </c>
      <c r="V265" t="str">
        <f>IFERROR(IF(VLOOKUP(A265,'Rate constant_O3_UV254_others'!$B$2:$M$282,9,FALSE)=0,"",VLOOKUP(A265,'Rate constant_O3_UV254_others'!$B$2:$M$282,9,FALSE)),"")</f>
        <v/>
      </c>
      <c r="W265" t="str">
        <f>IFERROR(IF(VLOOKUP(A265,'Rate constant_O3_UV254_others'!$B$2:$M$282,10,FALSE)=0,"",VLOOKUP(A265,'Rate constant_O3_UV254_others'!$B$2:$M$282,10,FALSE)),"")</f>
        <v/>
      </c>
      <c r="X265" t="str">
        <f>IFERROR(IF(VLOOKUP(A265,'Rate constant_O3_UV254_others'!$B$2:$M$282,11,FALSE)=0,"",VLOOKUP(A265,'Rate constant_O3_UV254_others'!$B$2:$M$282,11,FALSE)),"")</f>
        <v/>
      </c>
      <c r="Y265" t="str">
        <f>IFERROR(IF(VLOOKUP(A265,'Rate constant_O3_UV254_others'!$B$2:$M$282,12,FALSE)=0,"",VLOOKUP(A265,'Rate constant_O3_UV254_others'!$B$2:$M$282,12,FALSE)),"")</f>
        <v/>
      </c>
      <c r="Z265" t="str">
        <f>IFERROR(IF(VLOOKUP(A265,'Rate constant_·OH_otherlit'!$B$2:$K$271,2,FALSE)=0,"",VLOOKUP(A265,'Rate constant_·OH_otherlit'!$B$2:$K$271,2,FALSE)),"")</f>
        <v/>
      </c>
      <c r="AA265" t="str">
        <f>IFERROR(IF(VLOOKUP(A265,'Rate constant_·OH_otherlit'!$B$2:$K$271,3,FALSE)=0,"",VLOOKUP(A265,'Rate constant_·OH_otherlit'!$B$2:$K$271,3,FALSE)),"")</f>
        <v/>
      </c>
      <c r="AB265" t="str">
        <f>IFERROR(IF(VLOOKUP(A265,'Rate constant_·OH_otherlit'!$B$2:$K$271,10,FALSE)=0,"",VLOOKUP(A265,'Rate constant_·OH_otherlit'!$B$2:$K$271,10,FALSE)),"")</f>
        <v/>
      </c>
      <c r="AC265" t="str">
        <f>IFERROR(IF(VLOOKUP(A265,'Rate constant_O3_UV254_others'!$B$2:$AA$282,23,FALSE)=0,"",VLOOKUP(A265,'Rate constant_O3_UV254_others'!$B$2:$AA$282,23,FALSE)),"")</f>
        <v/>
      </c>
      <c r="AE265" t="str">
        <f>IFERROR(IF(VLOOKUP(A265,'Rate constant_O3_UV254_others'!$B$2:$AA$282,25,FALSE)=0,"",VLOOKUP(A265,'Rate constant_O3_UV254_others'!$B$2:$AA$282,25,FALSE)),"")</f>
        <v/>
      </c>
      <c r="AG265" t="str">
        <f>IFERROR(IF(VLOOKUP(A265,'Rate constant_O3_UV254_others'!$B$2:$AA$282,26,FALSE)=0,"",VLOOKUP(A265,'Rate constant_O3_UV254_others'!$B$2:$AA$282,26,FALSE)),"")</f>
        <v/>
      </c>
    </row>
    <row r="266" spans="1:33">
      <c r="A266" t="s">
        <v>633</v>
      </c>
      <c r="B266" t="s">
        <v>633</v>
      </c>
      <c r="C266">
        <v>265</v>
      </c>
      <c r="F266" t="s">
        <v>149</v>
      </c>
      <c r="G266" t="s">
        <v>634</v>
      </c>
      <c r="H266" t="str">
        <f>IFERROR(VLOOKUP(A266,'Physicochemical properties_othe'!$D$4:$N$281,3,FALSE),"")</f>
        <v/>
      </c>
      <c r="I266" t="str">
        <f>IFERROR(VLOOKUP(A266,'Physicochemical properties_othe'!$D$4:$N$281,2,FALSE),"")</f>
        <v/>
      </c>
      <c r="J266" t="str">
        <f>IFERROR(VLOOKUP(A266,'Physicochemical properties_othe'!$D$4:$N$281,4,FALSE),"")</f>
        <v/>
      </c>
      <c r="K266" t="str">
        <f>IFERROR(IF(VLOOKUP(A266,'Physicochemical properties_othe'!$D$4:$N$281,5,FALSE)=0,"",VLOOKUP(A266,'Physicochemical properties_othe'!$D$4:$N$281,5,FALSE)),"")</f>
        <v/>
      </c>
      <c r="L266" t="str">
        <f>IF(IFERROR(VLOOKUP(A266,'Physicochemical properties_othe'!$D$4:$N$281,6,FALSE),"")=0,"",IFERROR(VLOOKUP(A266,'Physicochemical properties_othe'!$D$4:$N$281,6,FALSE),""))</f>
        <v/>
      </c>
      <c r="M266" t="str">
        <f>IF(IFERROR(VLOOKUP(A266,'Physicochemical properties_othe'!$D$4:$N$281,10,FALSE),"")=0,"",IFERROR(VLOOKUP(A266,'Physicochemical properties_othe'!$D$4:$N$281,10,FALSE),""))</f>
        <v/>
      </c>
      <c r="P266" t="str">
        <f>IFERROR(IF(VLOOKUP(A266,'Physicochemical properties_othe'!$D$4:$N$281,11,FALSE)=0,"",VLOOKUP(A266,'Physicochemical properties_othe'!$D$4:$N$281,11,FALSE)),"")</f>
        <v/>
      </c>
      <c r="T266" t="str">
        <f>IFERROR(IF(VLOOKUP(A266,'Rate constant_O3_UV254_others'!$B$2:$M$282,7,FALSE)=0,"",VLOOKUP(A266,'Rate constant_O3_UV254_others'!$B$2:$M$282,7,FALSE)),"")</f>
        <v/>
      </c>
      <c r="V266" t="str">
        <f>IFERROR(IF(VLOOKUP(A266,'Rate constant_O3_UV254_others'!$B$2:$M$282,9,FALSE)=0,"",VLOOKUP(A266,'Rate constant_O3_UV254_others'!$B$2:$M$282,9,FALSE)),"")</f>
        <v/>
      </c>
      <c r="W266" t="str">
        <f>IFERROR(IF(VLOOKUP(A266,'Rate constant_O3_UV254_others'!$B$2:$M$282,10,FALSE)=0,"",VLOOKUP(A266,'Rate constant_O3_UV254_others'!$B$2:$M$282,10,FALSE)),"")</f>
        <v/>
      </c>
      <c r="X266" t="str">
        <f>IFERROR(IF(VLOOKUP(A266,'Rate constant_O3_UV254_others'!$B$2:$M$282,11,FALSE)=0,"",VLOOKUP(A266,'Rate constant_O3_UV254_others'!$B$2:$M$282,11,FALSE)),"")</f>
        <v/>
      </c>
      <c r="Y266" t="str">
        <f>IFERROR(IF(VLOOKUP(A266,'Rate constant_O3_UV254_others'!$B$2:$M$282,12,FALSE)=0,"",VLOOKUP(A266,'Rate constant_O3_UV254_others'!$B$2:$M$282,12,FALSE)),"")</f>
        <v/>
      </c>
      <c r="Z266" t="str">
        <f>IFERROR(IF(VLOOKUP(A266,'Rate constant_·OH_otherlit'!$B$2:$K$271,2,FALSE)=0,"",VLOOKUP(A266,'Rate constant_·OH_otherlit'!$B$2:$K$271,2,FALSE)),"")</f>
        <v/>
      </c>
      <c r="AA266" t="str">
        <f>IFERROR(IF(VLOOKUP(A266,'Rate constant_·OH_otherlit'!$B$2:$K$271,3,FALSE)=0,"",VLOOKUP(A266,'Rate constant_·OH_otherlit'!$B$2:$K$271,3,FALSE)),"")</f>
        <v/>
      </c>
      <c r="AB266" t="str">
        <f>IFERROR(IF(VLOOKUP(A266,'Rate constant_·OH_otherlit'!$B$2:$K$271,10,FALSE)=0,"",VLOOKUP(A266,'Rate constant_·OH_otherlit'!$B$2:$K$271,10,FALSE)),"")</f>
        <v/>
      </c>
      <c r="AC266" t="str">
        <f>IFERROR(IF(VLOOKUP(A266,'Rate constant_O3_UV254_others'!$B$2:$AA$282,23,FALSE)=0,"",VLOOKUP(A266,'Rate constant_O3_UV254_others'!$B$2:$AA$282,23,FALSE)),"")</f>
        <v/>
      </c>
      <c r="AE266" t="str">
        <f>IFERROR(IF(VLOOKUP(A266,'Rate constant_O3_UV254_others'!$B$2:$AA$282,25,FALSE)=0,"",VLOOKUP(A266,'Rate constant_O3_UV254_others'!$B$2:$AA$282,25,FALSE)),"")</f>
        <v/>
      </c>
      <c r="AG266" t="str">
        <f>IFERROR(IF(VLOOKUP(A266,'Rate constant_O3_UV254_others'!$B$2:$AA$282,26,FALSE)=0,"",VLOOKUP(A266,'Rate constant_O3_UV254_others'!$B$2:$AA$282,26,FALSE)),"")</f>
        <v/>
      </c>
    </row>
    <row r="267" spans="1:33">
      <c r="A267" t="s">
        <v>635</v>
      </c>
      <c r="B267" t="s">
        <v>635</v>
      </c>
      <c r="C267">
        <v>266</v>
      </c>
      <c r="F267" t="s">
        <v>149</v>
      </c>
      <c r="G267" t="s">
        <v>636</v>
      </c>
      <c r="H267" t="str">
        <f>IFERROR(VLOOKUP(A267,'Physicochemical properties_othe'!$D$4:$N$281,3,FALSE),"")</f>
        <v>C6HCl5</v>
      </c>
      <c r="I267" t="str">
        <f>IFERROR(VLOOKUP(A267,'Physicochemical properties_othe'!$D$4:$N$281,2,FALSE),"")</f>
        <v>608-93-5</v>
      </c>
      <c r="J267">
        <f>IFERROR(VLOOKUP(A267,'Physicochemical properties_othe'!$D$4:$N$281,4,FALSE),"")</f>
        <v>250.3</v>
      </c>
      <c r="K267">
        <f>IFERROR(IF(VLOOKUP(A267,'Physicochemical properties_othe'!$D$4:$N$281,5,FALSE)=0,"",VLOOKUP(A267,'Physicochemical properties_othe'!$D$4:$N$281,5,FALSE)),"")</f>
        <v>5.18</v>
      </c>
      <c r="L267" t="str">
        <f>IF(IFERROR(VLOOKUP(A267,'Physicochemical properties_othe'!$D$4:$N$281,6,FALSE),"")=0,"",IFERROR(VLOOKUP(A267,'Physicochemical properties_othe'!$D$4:$N$281,6,FALSE),""))</f>
        <v>0.831 mg/L</v>
      </c>
      <c r="M267" t="str">
        <f>IF(IFERROR(VLOOKUP(A267,'Physicochemical properties_othe'!$D$4:$N$281,10,FALSE),"")=0,"",IFERROR(VLOOKUP(A267,'Physicochemical properties_othe'!$D$4:$N$281,10,FALSE),""))</f>
        <v/>
      </c>
      <c r="P267" t="str">
        <f>IFERROR(IF(VLOOKUP(A267,'Physicochemical properties_othe'!$D$4:$N$281,11,FALSE)=0,"",VLOOKUP(A267,'Physicochemical properties_othe'!$D$4:$N$281,11,FALSE)),"")</f>
        <v>https://pubchem.ncbi.nlm.nih.gov/compound/pentachlorobenzene</v>
      </c>
      <c r="T267" t="str">
        <f>IFERROR(IF(VLOOKUP(A267,'Rate constant_O3_UV254_others'!$B$2:$M$282,7,FALSE)=0,"",VLOOKUP(A267,'Rate constant_O3_UV254_others'!$B$2:$M$282,7,FALSE)),"")</f>
        <v/>
      </c>
      <c r="V267" t="str">
        <f>IFERROR(IF(VLOOKUP(A267,'Rate constant_O3_UV254_others'!$B$2:$M$282,9,FALSE)=0,"",VLOOKUP(A267,'Rate constant_O3_UV254_others'!$B$2:$M$282,9,FALSE)),"")</f>
        <v/>
      </c>
      <c r="W267" t="str">
        <f>IFERROR(IF(VLOOKUP(A267,'Rate constant_O3_UV254_others'!$B$2:$M$282,10,FALSE)=0,"",VLOOKUP(A267,'Rate constant_O3_UV254_others'!$B$2:$M$282,10,FALSE)),"")</f>
        <v/>
      </c>
      <c r="X267" t="str">
        <f>IFERROR(IF(VLOOKUP(A267,'Rate constant_O3_UV254_others'!$B$2:$M$282,11,FALSE)=0,"",VLOOKUP(A267,'Rate constant_O3_UV254_others'!$B$2:$M$282,11,FALSE)),"")</f>
        <v/>
      </c>
      <c r="Y267" t="str">
        <f>IFERROR(IF(VLOOKUP(A267,'Rate constant_O3_UV254_others'!$B$2:$M$282,12,FALSE)=0,"",VLOOKUP(A267,'Rate constant_O3_UV254_others'!$B$2:$M$282,12,FALSE)),"")</f>
        <v/>
      </c>
      <c r="Z267" t="str">
        <f>IFERROR(IF(VLOOKUP(A267,'Rate constant_·OH_otherlit'!$B$2:$K$271,2,FALSE)=0,"",VLOOKUP(A267,'Rate constant_·OH_otherlit'!$B$2:$K$271,2,FALSE)),"")</f>
        <v/>
      </c>
      <c r="AA267" t="str">
        <f>IFERROR(IF(VLOOKUP(A267,'Rate constant_·OH_otherlit'!$B$2:$K$271,3,FALSE)=0,"",VLOOKUP(A267,'Rate constant_·OH_otherlit'!$B$2:$K$271,3,FALSE)),"")</f>
        <v/>
      </c>
      <c r="AB267" t="str">
        <f>IFERROR(IF(VLOOKUP(A267,'Rate constant_·OH_otherlit'!$B$2:$K$271,10,FALSE)=0,"",VLOOKUP(A267,'Rate constant_·OH_otherlit'!$B$2:$K$271,10,FALSE)),"")</f>
        <v/>
      </c>
      <c r="AC267" t="str">
        <f>IFERROR(IF(VLOOKUP(A267,'Rate constant_O3_UV254_others'!$B$2:$AA$282,23,FALSE)=0,"",VLOOKUP(A267,'Rate constant_O3_UV254_others'!$B$2:$AA$282,23,FALSE)),"")</f>
        <v/>
      </c>
      <c r="AE267" t="str">
        <f>IFERROR(IF(VLOOKUP(A267,'Rate constant_O3_UV254_others'!$B$2:$AA$282,25,FALSE)=0,"",VLOOKUP(A267,'Rate constant_O3_UV254_others'!$B$2:$AA$282,25,FALSE)),"")</f>
        <v/>
      </c>
      <c r="AG267" t="str">
        <f>IFERROR(IF(VLOOKUP(A267,'Rate constant_O3_UV254_others'!$B$2:$AA$282,26,FALSE)=0,"",VLOOKUP(A267,'Rate constant_O3_UV254_others'!$B$2:$AA$282,26,FALSE)),"")</f>
        <v/>
      </c>
    </row>
    <row r="268" spans="1:33">
      <c r="A268" t="s">
        <v>637</v>
      </c>
      <c r="B268" t="s">
        <v>637</v>
      </c>
      <c r="C268">
        <v>267</v>
      </c>
      <c r="F268" t="s">
        <v>149</v>
      </c>
      <c r="G268" t="s">
        <v>638</v>
      </c>
      <c r="H268" t="str">
        <f>IFERROR(VLOOKUP(A268,'Physicochemical properties_othe'!$D$4:$N$281,3,FALSE),"")</f>
        <v/>
      </c>
      <c r="I268" t="str">
        <f>IFERROR(VLOOKUP(A268,'Physicochemical properties_othe'!$D$4:$N$281,2,FALSE),"")</f>
        <v/>
      </c>
      <c r="J268" t="str">
        <f>IFERROR(VLOOKUP(A268,'Physicochemical properties_othe'!$D$4:$N$281,4,FALSE),"")</f>
        <v/>
      </c>
      <c r="K268" t="str">
        <f>IFERROR(IF(VLOOKUP(A268,'Physicochemical properties_othe'!$D$4:$N$281,5,FALSE)=0,"",VLOOKUP(A268,'Physicochemical properties_othe'!$D$4:$N$281,5,FALSE)),"")</f>
        <v/>
      </c>
      <c r="L268" t="str">
        <f>IF(IFERROR(VLOOKUP(A268,'Physicochemical properties_othe'!$D$4:$N$281,6,FALSE),"")=0,"",IFERROR(VLOOKUP(A268,'Physicochemical properties_othe'!$D$4:$N$281,6,FALSE),""))</f>
        <v/>
      </c>
      <c r="M268" t="str">
        <f>IF(IFERROR(VLOOKUP(A268,'Physicochemical properties_othe'!$D$4:$N$281,10,FALSE),"")=0,"",IFERROR(VLOOKUP(A268,'Physicochemical properties_othe'!$D$4:$N$281,10,FALSE),""))</f>
        <v/>
      </c>
      <c r="P268" t="str">
        <f>IFERROR(IF(VLOOKUP(A268,'Physicochemical properties_othe'!$D$4:$N$281,11,FALSE)=0,"",VLOOKUP(A268,'Physicochemical properties_othe'!$D$4:$N$281,11,FALSE)),"")</f>
        <v/>
      </c>
      <c r="T268" t="str">
        <f>IFERROR(IF(VLOOKUP(A268,'Rate constant_O3_UV254_others'!$B$2:$M$282,7,FALSE)=0,"",VLOOKUP(A268,'Rate constant_O3_UV254_others'!$B$2:$M$282,7,FALSE)),"")</f>
        <v/>
      </c>
      <c r="V268" t="str">
        <f>IFERROR(IF(VLOOKUP(A268,'Rate constant_O3_UV254_others'!$B$2:$M$282,9,FALSE)=0,"",VLOOKUP(A268,'Rate constant_O3_UV254_others'!$B$2:$M$282,9,FALSE)),"")</f>
        <v/>
      </c>
      <c r="W268" t="str">
        <f>IFERROR(IF(VLOOKUP(A268,'Rate constant_O3_UV254_others'!$B$2:$M$282,10,FALSE)=0,"",VLOOKUP(A268,'Rate constant_O3_UV254_others'!$B$2:$M$282,10,FALSE)),"")</f>
        <v/>
      </c>
      <c r="X268" t="str">
        <f>IFERROR(IF(VLOOKUP(A268,'Rate constant_O3_UV254_others'!$B$2:$M$282,11,FALSE)=0,"",VLOOKUP(A268,'Rate constant_O3_UV254_others'!$B$2:$M$282,11,FALSE)),"")</f>
        <v/>
      </c>
      <c r="Y268" t="str">
        <f>IFERROR(IF(VLOOKUP(A268,'Rate constant_O3_UV254_others'!$B$2:$M$282,12,FALSE)=0,"",VLOOKUP(A268,'Rate constant_O3_UV254_others'!$B$2:$M$282,12,FALSE)),"")</f>
        <v/>
      </c>
      <c r="Z268" t="str">
        <f>IFERROR(IF(VLOOKUP(A268,'Rate constant_·OH_otherlit'!$B$2:$K$271,2,FALSE)=0,"",VLOOKUP(A268,'Rate constant_·OH_otherlit'!$B$2:$K$271,2,FALSE)),"")</f>
        <v/>
      </c>
      <c r="AA268" t="str">
        <f>IFERROR(IF(VLOOKUP(A268,'Rate constant_·OH_otherlit'!$B$2:$K$271,3,FALSE)=0,"",VLOOKUP(A268,'Rate constant_·OH_otherlit'!$B$2:$K$271,3,FALSE)),"")</f>
        <v/>
      </c>
      <c r="AB268" t="str">
        <f>IFERROR(IF(VLOOKUP(A268,'Rate constant_·OH_otherlit'!$B$2:$K$271,10,FALSE)=0,"",VLOOKUP(A268,'Rate constant_·OH_otherlit'!$B$2:$K$271,10,FALSE)),"")</f>
        <v/>
      </c>
      <c r="AC268" t="str">
        <f>IFERROR(IF(VLOOKUP(A268,'Rate constant_O3_UV254_others'!$B$2:$AA$282,23,FALSE)=0,"",VLOOKUP(A268,'Rate constant_O3_UV254_others'!$B$2:$AA$282,23,FALSE)),"")</f>
        <v/>
      </c>
      <c r="AE268" t="str">
        <f>IFERROR(IF(VLOOKUP(A268,'Rate constant_O3_UV254_others'!$B$2:$AA$282,25,FALSE)=0,"",VLOOKUP(A268,'Rate constant_O3_UV254_others'!$B$2:$AA$282,25,FALSE)),"")</f>
        <v/>
      </c>
      <c r="AG268" t="str">
        <f>IFERROR(IF(VLOOKUP(A268,'Rate constant_O3_UV254_others'!$B$2:$AA$282,26,FALSE)=0,"",VLOOKUP(A268,'Rate constant_O3_UV254_others'!$B$2:$AA$282,26,FALSE)),"")</f>
        <v/>
      </c>
    </row>
    <row r="269" spans="1:33">
      <c r="A269" t="s">
        <v>639</v>
      </c>
      <c r="B269" t="s">
        <v>639</v>
      </c>
      <c r="C269">
        <v>268</v>
      </c>
      <c r="F269" t="s">
        <v>149</v>
      </c>
      <c r="G269" t="s">
        <v>640</v>
      </c>
      <c r="H269" t="str">
        <f>IFERROR(VLOOKUP(A269,'Physicochemical properties_othe'!$D$4:$N$281,3,FALSE),"")</f>
        <v/>
      </c>
      <c r="I269" t="str">
        <f>IFERROR(VLOOKUP(A269,'Physicochemical properties_othe'!$D$4:$N$281,2,FALSE),"")</f>
        <v/>
      </c>
      <c r="J269" t="str">
        <f>IFERROR(VLOOKUP(A269,'Physicochemical properties_othe'!$D$4:$N$281,4,FALSE),"")</f>
        <v/>
      </c>
      <c r="K269" t="str">
        <f>IFERROR(IF(VLOOKUP(A269,'Physicochemical properties_othe'!$D$4:$N$281,5,FALSE)=0,"",VLOOKUP(A269,'Physicochemical properties_othe'!$D$4:$N$281,5,FALSE)),"")</f>
        <v/>
      </c>
      <c r="L269" t="str">
        <f>IF(IFERROR(VLOOKUP(A269,'Physicochemical properties_othe'!$D$4:$N$281,6,FALSE),"")=0,"",IFERROR(VLOOKUP(A269,'Physicochemical properties_othe'!$D$4:$N$281,6,FALSE),""))</f>
        <v/>
      </c>
      <c r="M269" t="str">
        <f>IF(IFERROR(VLOOKUP(A269,'Physicochemical properties_othe'!$D$4:$N$281,10,FALSE),"")=0,"",IFERROR(VLOOKUP(A269,'Physicochemical properties_othe'!$D$4:$N$281,10,FALSE),""))</f>
        <v/>
      </c>
      <c r="P269" t="str">
        <f>IFERROR(IF(VLOOKUP(A269,'Physicochemical properties_othe'!$D$4:$N$281,11,FALSE)=0,"",VLOOKUP(A269,'Physicochemical properties_othe'!$D$4:$N$281,11,FALSE)),"")</f>
        <v/>
      </c>
      <c r="T269" t="str">
        <f>IFERROR(IF(VLOOKUP(A269,'Rate constant_O3_UV254_others'!$B$2:$M$282,7,FALSE)=0,"",VLOOKUP(A269,'Rate constant_O3_UV254_others'!$B$2:$M$282,7,FALSE)),"")</f>
        <v/>
      </c>
      <c r="V269" t="str">
        <f>IFERROR(IF(VLOOKUP(A269,'Rate constant_O3_UV254_others'!$B$2:$M$282,9,FALSE)=0,"",VLOOKUP(A269,'Rate constant_O3_UV254_others'!$B$2:$M$282,9,FALSE)),"")</f>
        <v/>
      </c>
      <c r="W269" t="str">
        <f>IFERROR(IF(VLOOKUP(A269,'Rate constant_O3_UV254_others'!$B$2:$M$282,10,FALSE)=0,"",VLOOKUP(A269,'Rate constant_O3_UV254_others'!$B$2:$M$282,10,FALSE)),"")</f>
        <v/>
      </c>
      <c r="X269" t="str">
        <f>IFERROR(IF(VLOOKUP(A269,'Rate constant_O3_UV254_others'!$B$2:$M$282,11,FALSE)=0,"",VLOOKUP(A269,'Rate constant_O3_UV254_others'!$B$2:$M$282,11,FALSE)),"")</f>
        <v/>
      </c>
      <c r="Y269" t="str">
        <f>IFERROR(IF(VLOOKUP(A269,'Rate constant_O3_UV254_others'!$B$2:$M$282,12,FALSE)=0,"",VLOOKUP(A269,'Rate constant_O3_UV254_others'!$B$2:$M$282,12,FALSE)),"")</f>
        <v/>
      </c>
      <c r="Z269" t="str">
        <f>IFERROR(IF(VLOOKUP(A269,'Rate constant_·OH_otherlit'!$B$2:$K$271,2,FALSE)=0,"",VLOOKUP(A269,'Rate constant_·OH_otherlit'!$B$2:$K$271,2,FALSE)),"")</f>
        <v/>
      </c>
      <c r="AA269" t="str">
        <f>IFERROR(IF(VLOOKUP(A269,'Rate constant_·OH_otherlit'!$B$2:$K$271,3,FALSE)=0,"",VLOOKUP(A269,'Rate constant_·OH_otherlit'!$B$2:$K$271,3,FALSE)),"")</f>
        <v/>
      </c>
      <c r="AB269" t="str">
        <f>IFERROR(IF(VLOOKUP(A269,'Rate constant_·OH_otherlit'!$B$2:$K$271,10,FALSE)=0,"",VLOOKUP(A269,'Rate constant_·OH_otherlit'!$B$2:$K$271,10,FALSE)),"")</f>
        <v/>
      </c>
      <c r="AC269" t="str">
        <f>IFERROR(IF(VLOOKUP(A269,'Rate constant_O3_UV254_others'!$B$2:$AA$282,23,FALSE)=0,"",VLOOKUP(A269,'Rate constant_O3_UV254_others'!$B$2:$AA$282,23,FALSE)),"")</f>
        <v/>
      </c>
      <c r="AE269" t="str">
        <f>IFERROR(IF(VLOOKUP(A269,'Rate constant_O3_UV254_others'!$B$2:$AA$282,25,FALSE)=0,"",VLOOKUP(A269,'Rate constant_O3_UV254_others'!$B$2:$AA$282,25,FALSE)),"")</f>
        <v/>
      </c>
      <c r="AG269" t="str">
        <f>IFERROR(IF(VLOOKUP(A269,'Rate constant_O3_UV254_others'!$B$2:$AA$282,26,FALSE)=0,"",VLOOKUP(A269,'Rate constant_O3_UV254_others'!$B$2:$AA$282,26,FALSE)),"")</f>
        <v/>
      </c>
    </row>
    <row r="270" spans="1:33">
      <c r="A270" t="s">
        <v>641</v>
      </c>
      <c r="B270" t="s">
        <v>641</v>
      </c>
      <c r="C270">
        <v>269</v>
      </c>
      <c r="F270" t="s">
        <v>149</v>
      </c>
      <c r="G270" t="s">
        <v>642</v>
      </c>
      <c r="H270" t="str">
        <f>IFERROR(VLOOKUP(A270,'Physicochemical properties_othe'!$D$4:$N$281,3,FALSE),"")</f>
        <v/>
      </c>
      <c r="I270" t="str">
        <f>IFERROR(VLOOKUP(A270,'Physicochemical properties_othe'!$D$4:$N$281,2,FALSE),"")</f>
        <v/>
      </c>
      <c r="J270" t="str">
        <f>IFERROR(VLOOKUP(A270,'Physicochemical properties_othe'!$D$4:$N$281,4,FALSE),"")</f>
        <v/>
      </c>
      <c r="K270" t="str">
        <f>IFERROR(IF(VLOOKUP(A270,'Physicochemical properties_othe'!$D$4:$N$281,5,FALSE)=0,"",VLOOKUP(A270,'Physicochemical properties_othe'!$D$4:$N$281,5,FALSE)),"")</f>
        <v/>
      </c>
      <c r="L270" t="str">
        <f>IF(IFERROR(VLOOKUP(A270,'Physicochemical properties_othe'!$D$4:$N$281,6,FALSE),"")=0,"",IFERROR(VLOOKUP(A270,'Physicochemical properties_othe'!$D$4:$N$281,6,FALSE),""))</f>
        <v/>
      </c>
      <c r="M270" t="str">
        <f>IF(IFERROR(VLOOKUP(A270,'Physicochemical properties_othe'!$D$4:$N$281,10,FALSE),"")=0,"",IFERROR(VLOOKUP(A270,'Physicochemical properties_othe'!$D$4:$N$281,10,FALSE),""))</f>
        <v/>
      </c>
      <c r="P270" t="str">
        <f>IFERROR(IF(VLOOKUP(A270,'Physicochemical properties_othe'!$D$4:$N$281,11,FALSE)=0,"",VLOOKUP(A270,'Physicochemical properties_othe'!$D$4:$N$281,11,FALSE)),"")</f>
        <v/>
      </c>
      <c r="T270" t="str">
        <f>IFERROR(IF(VLOOKUP(A270,'Rate constant_O3_UV254_others'!$B$2:$M$282,7,FALSE)=0,"",VLOOKUP(A270,'Rate constant_O3_UV254_others'!$B$2:$M$282,7,FALSE)),"")</f>
        <v/>
      </c>
      <c r="V270" t="str">
        <f>IFERROR(IF(VLOOKUP(A270,'Rate constant_O3_UV254_others'!$B$2:$M$282,9,FALSE)=0,"",VLOOKUP(A270,'Rate constant_O3_UV254_others'!$B$2:$M$282,9,FALSE)),"")</f>
        <v/>
      </c>
      <c r="W270" t="str">
        <f>IFERROR(IF(VLOOKUP(A270,'Rate constant_O3_UV254_others'!$B$2:$M$282,10,FALSE)=0,"",VLOOKUP(A270,'Rate constant_O3_UV254_others'!$B$2:$M$282,10,FALSE)),"")</f>
        <v/>
      </c>
      <c r="X270" t="str">
        <f>IFERROR(IF(VLOOKUP(A270,'Rate constant_O3_UV254_others'!$B$2:$M$282,11,FALSE)=0,"",VLOOKUP(A270,'Rate constant_O3_UV254_others'!$B$2:$M$282,11,FALSE)),"")</f>
        <v/>
      </c>
      <c r="Y270" t="str">
        <f>IFERROR(IF(VLOOKUP(A270,'Rate constant_O3_UV254_others'!$B$2:$M$282,12,FALSE)=0,"",VLOOKUP(A270,'Rate constant_O3_UV254_others'!$B$2:$M$282,12,FALSE)),"")</f>
        <v/>
      </c>
      <c r="Z270" t="str">
        <f>IFERROR(IF(VLOOKUP(A270,'Rate constant_·OH_otherlit'!$B$2:$K$271,2,FALSE)=0,"",VLOOKUP(A270,'Rate constant_·OH_otherlit'!$B$2:$K$271,2,FALSE)),"")</f>
        <v/>
      </c>
      <c r="AA270" t="str">
        <f>IFERROR(IF(VLOOKUP(A270,'Rate constant_·OH_otherlit'!$B$2:$K$271,3,FALSE)=0,"",VLOOKUP(A270,'Rate constant_·OH_otherlit'!$B$2:$K$271,3,FALSE)),"")</f>
        <v/>
      </c>
      <c r="AB270" t="str">
        <f>IFERROR(IF(VLOOKUP(A270,'Rate constant_·OH_otherlit'!$B$2:$K$271,10,FALSE)=0,"",VLOOKUP(A270,'Rate constant_·OH_otherlit'!$B$2:$K$271,10,FALSE)),"")</f>
        <v/>
      </c>
      <c r="AC270" t="str">
        <f>IFERROR(IF(VLOOKUP(A270,'Rate constant_O3_UV254_others'!$B$2:$AA$282,23,FALSE)=0,"",VLOOKUP(A270,'Rate constant_O3_UV254_others'!$B$2:$AA$282,23,FALSE)),"")</f>
        <v/>
      </c>
      <c r="AE270" t="str">
        <f>IFERROR(IF(VLOOKUP(A270,'Rate constant_O3_UV254_others'!$B$2:$AA$282,25,FALSE)=0,"",VLOOKUP(A270,'Rate constant_O3_UV254_others'!$B$2:$AA$282,25,FALSE)),"")</f>
        <v/>
      </c>
      <c r="AG270" t="str">
        <f>IFERROR(IF(VLOOKUP(A270,'Rate constant_O3_UV254_others'!$B$2:$AA$282,26,FALSE)=0,"",VLOOKUP(A270,'Rate constant_O3_UV254_others'!$B$2:$AA$282,26,FALSE)),"")</f>
        <v/>
      </c>
    </row>
    <row r="271" spans="1:33">
      <c r="A271" t="s">
        <v>643</v>
      </c>
      <c r="B271" t="s">
        <v>643</v>
      </c>
      <c r="C271">
        <v>270</v>
      </c>
      <c r="F271" t="s">
        <v>149</v>
      </c>
      <c r="G271" t="s">
        <v>644</v>
      </c>
      <c r="H271" t="str">
        <f>IFERROR(VLOOKUP(A271,'Physicochemical properties_othe'!$D$4:$N$281,3,FALSE),"")</f>
        <v/>
      </c>
      <c r="I271" t="str">
        <f>IFERROR(VLOOKUP(A271,'Physicochemical properties_othe'!$D$4:$N$281,2,FALSE),"")</f>
        <v/>
      </c>
      <c r="J271" t="str">
        <f>IFERROR(VLOOKUP(A271,'Physicochemical properties_othe'!$D$4:$N$281,4,FALSE),"")</f>
        <v/>
      </c>
      <c r="K271" t="str">
        <f>IFERROR(IF(VLOOKUP(A271,'Physicochemical properties_othe'!$D$4:$N$281,5,FALSE)=0,"",VLOOKUP(A271,'Physicochemical properties_othe'!$D$4:$N$281,5,FALSE)),"")</f>
        <v/>
      </c>
      <c r="L271" t="str">
        <f>IF(IFERROR(VLOOKUP(A271,'Physicochemical properties_othe'!$D$4:$N$281,6,FALSE),"")=0,"",IFERROR(VLOOKUP(A271,'Physicochemical properties_othe'!$D$4:$N$281,6,FALSE),""))</f>
        <v/>
      </c>
      <c r="M271" t="str">
        <f>IF(IFERROR(VLOOKUP(A271,'Physicochemical properties_othe'!$D$4:$N$281,10,FALSE),"")=0,"",IFERROR(VLOOKUP(A271,'Physicochemical properties_othe'!$D$4:$N$281,10,FALSE),""))</f>
        <v/>
      </c>
      <c r="P271" t="str">
        <f>IFERROR(IF(VLOOKUP(A271,'Physicochemical properties_othe'!$D$4:$N$281,11,FALSE)=0,"",VLOOKUP(A271,'Physicochemical properties_othe'!$D$4:$N$281,11,FALSE)),"")</f>
        <v/>
      </c>
      <c r="T271" t="str">
        <f>IFERROR(IF(VLOOKUP(A271,'Rate constant_O3_UV254_others'!$B$2:$M$282,7,FALSE)=0,"",VLOOKUP(A271,'Rate constant_O3_UV254_others'!$B$2:$M$282,7,FALSE)),"")</f>
        <v/>
      </c>
      <c r="V271" t="str">
        <f>IFERROR(IF(VLOOKUP(A271,'Rate constant_O3_UV254_others'!$B$2:$M$282,9,FALSE)=0,"",VLOOKUP(A271,'Rate constant_O3_UV254_others'!$B$2:$M$282,9,FALSE)),"")</f>
        <v/>
      </c>
      <c r="W271" t="str">
        <f>IFERROR(IF(VLOOKUP(A271,'Rate constant_O3_UV254_others'!$B$2:$M$282,10,FALSE)=0,"",VLOOKUP(A271,'Rate constant_O3_UV254_others'!$B$2:$M$282,10,FALSE)),"")</f>
        <v/>
      </c>
      <c r="X271" t="str">
        <f>IFERROR(IF(VLOOKUP(A271,'Rate constant_O3_UV254_others'!$B$2:$M$282,11,FALSE)=0,"",VLOOKUP(A271,'Rate constant_O3_UV254_others'!$B$2:$M$282,11,FALSE)),"")</f>
        <v/>
      </c>
      <c r="Y271" t="str">
        <f>IFERROR(IF(VLOOKUP(A271,'Rate constant_O3_UV254_others'!$B$2:$M$282,12,FALSE)=0,"",VLOOKUP(A271,'Rate constant_O3_UV254_others'!$B$2:$M$282,12,FALSE)),"")</f>
        <v/>
      </c>
      <c r="Z271" t="str">
        <f>IFERROR(IF(VLOOKUP(A271,'Rate constant_·OH_otherlit'!$B$2:$K$271,2,FALSE)=0,"",VLOOKUP(A271,'Rate constant_·OH_otherlit'!$B$2:$K$271,2,FALSE)),"")</f>
        <v/>
      </c>
      <c r="AA271" t="str">
        <f>IFERROR(IF(VLOOKUP(A271,'Rate constant_·OH_otherlit'!$B$2:$K$271,3,FALSE)=0,"",VLOOKUP(A271,'Rate constant_·OH_otherlit'!$B$2:$K$271,3,FALSE)),"")</f>
        <v/>
      </c>
      <c r="AB271" t="str">
        <f>IFERROR(IF(VLOOKUP(A271,'Rate constant_·OH_otherlit'!$B$2:$K$271,10,FALSE)=0,"",VLOOKUP(A271,'Rate constant_·OH_otherlit'!$B$2:$K$271,10,FALSE)),"")</f>
        <v/>
      </c>
      <c r="AC271" t="str">
        <f>IFERROR(IF(VLOOKUP(A271,'Rate constant_O3_UV254_others'!$B$2:$AA$282,23,FALSE)=0,"",VLOOKUP(A271,'Rate constant_O3_UV254_others'!$B$2:$AA$282,23,FALSE)),"")</f>
        <v/>
      </c>
      <c r="AE271" t="str">
        <f>IFERROR(IF(VLOOKUP(A271,'Rate constant_O3_UV254_others'!$B$2:$AA$282,25,FALSE)=0,"",VLOOKUP(A271,'Rate constant_O3_UV254_others'!$B$2:$AA$282,25,FALSE)),"")</f>
        <v/>
      </c>
      <c r="AG271" t="str">
        <f>IFERROR(IF(VLOOKUP(A271,'Rate constant_O3_UV254_others'!$B$2:$AA$282,26,FALSE)=0,"",VLOOKUP(A271,'Rate constant_O3_UV254_others'!$B$2:$AA$282,26,FALSE)),"")</f>
        <v/>
      </c>
    </row>
    <row r="272" spans="1:33">
      <c r="A272" t="s">
        <v>645</v>
      </c>
      <c r="B272" t="s">
        <v>645</v>
      </c>
      <c r="C272">
        <v>271</v>
      </c>
      <c r="F272" t="s">
        <v>149</v>
      </c>
      <c r="G272" t="s">
        <v>646</v>
      </c>
      <c r="H272" t="str">
        <f>IFERROR(VLOOKUP(A272,'Physicochemical properties_othe'!$D$4:$N$281,3,FALSE),"")</f>
        <v/>
      </c>
      <c r="I272" t="str">
        <f>IFERROR(VLOOKUP(A272,'Physicochemical properties_othe'!$D$4:$N$281,2,FALSE),"")</f>
        <v/>
      </c>
      <c r="J272" t="str">
        <f>IFERROR(VLOOKUP(A272,'Physicochemical properties_othe'!$D$4:$N$281,4,FALSE),"")</f>
        <v/>
      </c>
      <c r="K272" t="str">
        <f>IFERROR(IF(VLOOKUP(A272,'Physicochemical properties_othe'!$D$4:$N$281,5,FALSE)=0,"",VLOOKUP(A272,'Physicochemical properties_othe'!$D$4:$N$281,5,FALSE)),"")</f>
        <v/>
      </c>
      <c r="L272" t="str">
        <f>IF(IFERROR(VLOOKUP(A272,'Physicochemical properties_othe'!$D$4:$N$281,6,FALSE),"")=0,"",IFERROR(VLOOKUP(A272,'Physicochemical properties_othe'!$D$4:$N$281,6,FALSE),""))</f>
        <v/>
      </c>
      <c r="M272" t="str">
        <f>IF(IFERROR(VLOOKUP(A272,'Physicochemical properties_othe'!$D$4:$N$281,10,FALSE),"")=0,"",IFERROR(VLOOKUP(A272,'Physicochemical properties_othe'!$D$4:$N$281,10,FALSE),""))</f>
        <v/>
      </c>
      <c r="P272" t="str">
        <f>IFERROR(IF(VLOOKUP(A272,'Physicochemical properties_othe'!$D$4:$N$281,11,FALSE)=0,"",VLOOKUP(A272,'Physicochemical properties_othe'!$D$4:$N$281,11,FALSE)),"")</f>
        <v/>
      </c>
      <c r="T272" t="str">
        <f>IFERROR(IF(VLOOKUP(A272,'Rate constant_O3_UV254_others'!$B$2:$M$282,7,FALSE)=0,"",VLOOKUP(A272,'Rate constant_O3_UV254_others'!$B$2:$M$282,7,FALSE)),"")</f>
        <v/>
      </c>
      <c r="V272" t="str">
        <f>IFERROR(IF(VLOOKUP(A272,'Rate constant_O3_UV254_others'!$B$2:$M$282,9,FALSE)=0,"",VLOOKUP(A272,'Rate constant_O3_UV254_others'!$B$2:$M$282,9,FALSE)),"")</f>
        <v/>
      </c>
      <c r="W272" t="str">
        <f>IFERROR(IF(VLOOKUP(A272,'Rate constant_O3_UV254_others'!$B$2:$M$282,10,FALSE)=0,"",VLOOKUP(A272,'Rate constant_O3_UV254_others'!$B$2:$M$282,10,FALSE)),"")</f>
        <v/>
      </c>
      <c r="X272" t="str">
        <f>IFERROR(IF(VLOOKUP(A272,'Rate constant_O3_UV254_others'!$B$2:$M$282,11,FALSE)=0,"",VLOOKUP(A272,'Rate constant_O3_UV254_others'!$B$2:$M$282,11,FALSE)),"")</f>
        <v/>
      </c>
      <c r="Y272" t="str">
        <f>IFERROR(IF(VLOOKUP(A272,'Rate constant_O3_UV254_others'!$B$2:$M$282,12,FALSE)=0,"",VLOOKUP(A272,'Rate constant_O3_UV254_others'!$B$2:$M$282,12,FALSE)),"")</f>
        <v/>
      </c>
      <c r="Z272" t="str">
        <f>IFERROR(IF(VLOOKUP(A272,'Rate constant_·OH_otherlit'!$B$2:$K$271,2,FALSE)=0,"",VLOOKUP(A272,'Rate constant_·OH_otherlit'!$B$2:$K$271,2,FALSE)),"")</f>
        <v/>
      </c>
      <c r="AA272" t="str">
        <f>IFERROR(IF(VLOOKUP(A272,'Rate constant_·OH_otherlit'!$B$2:$K$271,3,FALSE)=0,"",VLOOKUP(A272,'Rate constant_·OH_otherlit'!$B$2:$K$271,3,FALSE)),"")</f>
        <v/>
      </c>
      <c r="AB272" t="str">
        <f>IFERROR(IF(VLOOKUP(A272,'Rate constant_·OH_otherlit'!$B$2:$K$271,10,FALSE)=0,"",VLOOKUP(A272,'Rate constant_·OH_otherlit'!$B$2:$K$271,10,FALSE)),"")</f>
        <v/>
      </c>
      <c r="AC272" t="str">
        <f>IFERROR(IF(VLOOKUP(A272,'Rate constant_O3_UV254_others'!$B$2:$AA$282,23,FALSE)=0,"",VLOOKUP(A272,'Rate constant_O3_UV254_others'!$B$2:$AA$282,23,FALSE)),"")</f>
        <v/>
      </c>
      <c r="AE272" t="str">
        <f>IFERROR(IF(VLOOKUP(A272,'Rate constant_O3_UV254_others'!$B$2:$AA$282,25,FALSE)=0,"",VLOOKUP(A272,'Rate constant_O3_UV254_others'!$B$2:$AA$282,25,FALSE)),"")</f>
        <v/>
      </c>
      <c r="AG272" t="str">
        <f>IFERROR(IF(VLOOKUP(A272,'Rate constant_O3_UV254_others'!$B$2:$AA$282,26,FALSE)=0,"",VLOOKUP(A272,'Rate constant_O3_UV254_others'!$B$2:$AA$282,26,FALSE)),"")</f>
        <v/>
      </c>
    </row>
    <row r="273" spans="1:33">
      <c r="A273" t="s">
        <v>647</v>
      </c>
      <c r="B273" t="s">
        <v>647</v>
      </c>
      <c r="C273">
        <v>272</v>
      </c>
      <c r="F273" t="s">
        <v>149</v>
      </c>
      <c r="G273" t="s">
        <v>648</v>
      </c>
      <c r="H273" t="str">
        <f>IFERROR(VLOOKUP(A273,'Physicochemical properties_othe'!$D$4:$N$281,3,FALSE),"")</f>
        <v/>
      </c>
      <c r="I273" t="str">
        <f>IFERROR(VLOOKUP(A273,'Physicochemical properties_othe'!$D$4:$N$281,2,FALSE),"")</f>
        <v/>
      </c>
      <c r="J273" t="str">
        <f>IFERROR(VLOOKUP(A273,'Physicochemical properties_othe'!$D$4:$N$281,4,FALSE),"")</f>
        <v/>
      </c>
      <c r="K273" t="str">
        <f>IFERROR(IF(VLOOKUP(A273,'Physicochemical properties_othe'!$D$4:$N$281,5,FALSE)=0,"",VLOOKUP(A273,'Physicochemical properties_othe'!$D$4:$N$281,5,FALSE)),"")</f>
        <v/>
      </c>
      <c r="L273" t="str">
        <f>IF(IFERROR(VLOOKUP(A273,'Physicochemical properties_othe'!$D$4:$N$281,6,FALSE),"")=0,"",IFERROR(VLOOKUP(A273,'Physicochemical properties_othe'!$D$4:$N$281,6,FALSE),""))</f>
        <v/>
      </c>
      <c r="M273" t="str">
        <f>IF(IFERROR(VLOOKUP(A273,'Physicochemical properties_othe'!$D$4:$N$281,10,FALSE),"")=0,"",IFERROR(VLOOKUP(A273,'Physicochemical properties_othe'!$D$4:$N$281,10,FALSE),""))</f>
        <v/>
      </c>
      <c r="P273" t="str">
        <f>IFERROR(IF(VLOOKUP(A273,'Physicochemical properties_othe'!$D$4:$N$281,11,FALSE)=0,"",VLOOKUP(A273,'Physicochemical properties_othe'!$D$4:$N$281,11,FALSE)),"")</f>
        <v/>
      </c>
      <c r="T273" t="str">
        <f>IFERROR(IF(VLOOKUP(A273,'Rate constant_O3_UV254_others'!$B$2:$M$282,7,FALSE)=0,"",VLOOKUP(A273,'Rate constant_O3_UV254_others'!$B$2:$M$282,7,FALSE)),"")</f>
        <v/>
      </c>
      <c r="V273" t="str">
        <f>IFERROR(IF(VLOOKUP(A273,'Rate constant_O3_UV254_others'!$B$2:$M$282,9,FALSE)=0,"",VLOOKUP(A273,'Rate constant_O3_UV254_others'!$B$2:$M$282,9,FALSE)),"")</f>
        <v/>
      </c>
      <c r="W273" t="str">
        <f>IFERROR(IF(VLOOKUP(A273,'Rate constant_O3_UV254_others'!$B$2:$M$282,10,FALSE)=0,"",VLOOKUP(A273,'Rate constant_O3_UV254_others'!$B$2:$M$282,10,FALSE)),"")</f>
        <v/>
      </c>
      <c r="X273" t="str">
        <f>IFERROR(IF(VLOOKUP(A273,'Rate constant_O3_UV254_others'!$B$2:$M$282,11,FALSE)=0,"",VLOOKUP(A273,'Rate constant_O3_UV254_others'!$B$2:$M$282,11,FALSE)),"")</f>
        <v/>
      </c>
      <c r="Y273" t="str">
        <f>IFERROR(IF(VLOOKUP(A273,'Rate constant_O3_UV254_others'!$B$2:$M$282,12,FALSE)=0,"",VLOOKUP(A273,'Rate constant_O3_UV254_others'!$B$2:$M$282,12,FALSE)),"")</f>
        <v/>
      </c>
      <c r="Z273" t="str">
        <f>IFERROR(IF(VLOOKUP(A273,'Rate constant_·OH_otherlit'!$B$2:$K$271,2,FALSE)=0,"",VLOOKUP(A273,'Rate constant_·OH_otherlit'!$B$2:$K$271,2,FALSE)),"")</f>
        <v/>
      </c>
      <c r="AA273" t="str">
        <f>IFERROR(IF(VLOOKUP(A273,'Rate constant_·OH_otherlit'!$B$2:$K$271,3,FALSE)=0,"",VLOOKUP(A273,'Rate constant_·OH_otherlit'!$B$2:$K$271,3,FALSE)),"")</f>
        <v/>
      </c>
      <c r="AB273" t="str">
        <f>IFERROR(IF(VLOOKUP(A273,'Rate constant_·OH_otherlit'!$B$2:$K$271,10,FALSE)=0,"",VLOOKUP(A273,'Rate constant_·OH_otherlit'!$B$2:$K$271,10,FALSE)),"")</f>
        <v/>
      </c>
      <c r="AC273" t="str">
        <f>IFERROR(IF(VLOOKUP(A273,'Rate constant_O3_UV254_others'!$B$2:$AA$282,23,FALSE)=0,"",VLOOKUP(A273,'Rate constant_O3_UV254_others'!$B$2:$AA$282,23,FALSE)),"")</f>
        <v/>
      </c>
      <c r="AE273" t="str">
        <f>IFERROR(IF(VLOOKUP(A273,'Rate constant_O3_UV254_others'!$B$2:$AA$282,25,FALSE)=0,"",VLOOKUP(A273,'Rate constant_O3_UV254_others'!$B$2:$AA$282,25,FALSE)),"")</f>
        <v/>
      </c>
      <c r="AG273" t="str">
        <f>IFERROR(IF(VLOOKUP(A273,'Rate constant_O3_UV254_others'!$B$2:$AA$282,26,FALSE)=0,"",VLOOKUP(A273,'Rate constant_O3_UV254_others'!$B$2:$AA$282,26,FALSE)),"")</f>
        <v/>
      </c>
    </row>
    <row r="274" spans="1:33">
      <c r="A274" t="s">
        <v>649</v>
      </c>
      <c r="B274" t="s">
        <v>649</v>
      </c>
      <c r="C274">
        <v>273</v>
      </c>
      <c r="F274" t="s">
        <v>149</v>
      </c>
      <c r="G274" t="s">
        <v>650</v>
      </c>
      <c r="H274" t="str">
        <f>IFERROR(VLOOKUP(A274,'Physicochemical properties_othe'!$D$4:$N$281,3,FALSE),"")</f>
        <v>C9H6Cl6O3S</v>
      </c>
      <c r="I274" t="str">
        <f>IFERROR(VLOOKUP(A274,'Physicochemical properties_othe'!$D$4:$N$281,2,FALSE),"")</f>
        <v>959-98-8</v>
      </c>
      <c r="J274">
        <f>IFERROR(VLOOKUP(A274,'Physicochemical properties_othe'!$D$4:$N$281,4,FALSE),"")</f>
        <v>406.9</v>
      </c>
      <c r="K274" t="str">
        <f>IFERROR(IF(VLOOKUP(A274,'Physicochemical properties_othe'!$D$4:$N$281,5,FALSE)=0,"",VLOOKUP(A274,'Physicochemical properties_othe'!$D$4:$N$281,5,FALSE)),"")</f>
        <v/>
      </c>
      <c r="L274" t="str">
        <f>IF(IFERROR(VLOOKUP(A274,'Physicochemical properties_othe'!$D$4:$N$281,6,FALSE),"")=0,"",IFERROR(VLOOKUP(A274,'Physicochemical properties_othe'!$D$4:$N$281,6,FALSE),""))</f>
        <v>Insoluble</v>
      </c>
      <c r="M274" t="str">
        <f>IF(IFERROR(VLOOKUP(A274,'Physicochemical properties_othe'!$D$4:$N$281,10,FALSE),"")=0,"",IFERROR(VLOOKUP(A274,'Physicochemical properties_othe'!$D$4:$N$281,10,FALSE),""))</f>
        <v/>
      </c>
      <c r="P274" t="str">
        <f>IFERROR(IF(VLOOKUP(A274,'Physicochemical properties_othe'!$D$4:$N$281,11,FALSE)=0,"",VLOOKUP(A274,'Physicochemical properties_othe'!$D$4:$N$281,11,FALSE)),"")</f>
        <v>https://pubchem.ncbi.nlm.nih.gov/compound/12309460</v>
      </c>
      <c r="T274" t="str">
        <f>IFERROR(IF(VLOOKUP(A274,'Rate constant_O3_UV254_others'!$B$2:$M$282,7,FALSE)=0,"",VLOOKUP(A274,'Rate constant_O3_UV254_others'!$B$2:$M$282,7,FALSE)),"")</f>
        <v/>
      </c>
      <c r="V274" t="str">
        <f>IFERROR(IF(VLOOKUP(A274,'Rate constant_O3_UV254_others'!$B$2:$M$282,9,FALSE)=0,"",VLOOKUP(A274,'Rate constant_O3_UV254_others'!$B$2:$M$282,9,FALSE)),"")</f>
        <v/>
      </c>
      <c r="W274" t="str">
        <f>IFERROR(IF(VLOOKUP(A274,'Rate constant_O3_UV254_others'!$B$2:$M$282,10,FALSE)=0,"",VLOOKUP(A274,'Rate constant_O3_UV254_others'!$B$2:$M$282,10,FALSE)),"")</f>
        <v/>
      </c>
      <c r="X274" t="str">
        <f>IFERROR(IF(VLOOKUP(A274,'Rate constant_O3_UV254_others'!$B$2:$M$282,11,FALSE)=0,"",VLOOKUP(A274,'Rate constant_O3_UV254_others'!$B$2:$M$282,11,FALSE)),"")</f>
        <v/>
      </c>
      <c r="Y274" t="str">
        <f>IFERROR(IF(VLOOKUP(A274,'Rate constant_O3_UV254_others'!$B$2:$M$282,12,FALSE)=0,"",VLOOKUP(A274,'Rate constant_O3_UV254_others'!$B$2:$M$282,12,FALSE)),"")</f>
        <v/>
      </c>
      <c r="Z274" t="str">
        <f>IFERROR(IF(VLOOKUP(A274,'Rate constant_·OH_otherlit'!$B$2:$K$271,2,FALSE)=0,"",VLOOKUP(A274,'Rate constant_·OH_otherlit'!$B$2:$K$271,2,FALSE)),"")</f>
        <v/>
      </c>
      <c r="AA274" t="str">
        <f>IFERROR(IF(VLOOKUP(A274,'Rate constant_·OH_otherlit'!$B$2:$K$271,3,FALSE)=0,"",VLOOKUP(A274,'Rate constant_·OH_otherlit'!$B$2:$K$271,3,FALSE)),"")</f>
        <v/>
      </c>
      <c r="AB274" t="str">
        <f>IFERROR(IF(VLOOKUP(A274,'Rate constant_·OH_otherlit'!$B$2:$K$271,10,FALSE)=0,"",VLOOKUP(A274,'Rate constant_·OH_otherlit'!$B$2:$K$271,10,FALSE)),"")</f>
        <v/>
      </c>
      <c r="AC274" t="str">
        <f>IFERROR(IF(VLOOKUP(A274,'Rate constant_O3_UV254_others'!$B$2:$AA$282,23,FALSE)=0,"",VLOOKUP(A274,'Rate constant_O3_UV254_others'!$B$2:$AA$282,23,FALSE)),"")</f>
        <v/>
      </c>
      <c r="AE274" t="str">
        <f>IFERROR(IF(VLOOKUP(A274,'Rate constant_O3_UV254_others'!$B$2:$AA$282,25,FALSE)=0,"",VLOOKUP(A274,'Rate constant_O3_UV254_others'!$B$2:$AA$282,25,FALSE)),"")</f>
        <v/>
      </c>
      <c r="AG274" t="str">
        <f>IFERROR(IF(VLOOKUP(A274,'Rate constant_O3_UV254_others'!$B$2:$AA$282,26,FALSE)=0,"",VLOOKUP(A274,'Rate constant_O3_UV254_others'!$B$2:$AA$282,26,FALSE)),"")</f>
        <v/>
      </c>
    </row>
    <row r="275" spans="1:33">
      <c r="A275" t="s">
        <v>651</v>
      </c>
      <c r="B275" t="s">
        <v>651</v>
      </c>
      <c r="C275">
        <v>274</v>
      </c>
      <c r="F275" t="s">
        <v>149</v>
      </c>
      <c r="G275" t="s">
        <v>652</v>
      </c>
      <c r="H275" t="str">
        <f>IFERROR(VLOOKUP(A275,'Physicochemical properties_othe'!$D$4:$N$281,3,FALSE),"")</f>
        <v>C9H6Cl6O3S</v>
      </c>
      <c r="I275" t="str">
        <f>IFERROR(VLOOKUP(A275,'Physicochemical properties_othe'!$D$4:$N$281,2,FALSE),"")</f>
        <v>33213-65-9</v>
      </c>
      <c r="J275">
        <f>IFERROR(VLOOKUP(A275,'Physicochemical properties_othe'!$D$4:$N$281,4,FALSE),"")</f>
        <v>406.9</v>
      </c>
      <c r="K275" t="str">
        <f>IFERROR(IF(VLOOKUP(A275,'Physicochemical properties_othe'!$D$4:$N$281,5,FALSE)=0,"",VLOOKUP(A275,'Physicochemical properties_othe'!$D$4:$N$281,5,FALSE)),"")</f>
        <v/>
      </c>
      <c r="L275" t="str">
        <f>IF(IFERROR(VLOOKUP(A275,'Physicochemical properties_othe'!$D$4:$N$281,6,FALSE),"")=0,"",IFERROR(VLOOKUP(A275,'Physicochemical properties_othe'!$D$4:$N$281,6,FALSE),""))</f>
        <v>Insoluble</v>
      </c>
      <c r="M275" t="str">
        <f>IF(IFERROR(VLOOKUP(A275,'Physicochemical properties_othe'!$D$4:$N$281,10,FALSE),"")=0,"",IFERROR(VLOOKUP(A275,'Physicochemical properties_othe'!$D$4:$N$281,10,FALSE),""))</f>
        <v/>
      </c>
      <c r="P275" t="str">
        <f>IFERROR(IF(VLOOKUP(A275,'Physicochemical properties_othe'!$D$4:$N$281,11,FALSE)=0,"",VLOOKUP(A275,'Physicochemical properties_othe'!$D$4:$N$281,11,FALSE)),"")</f>
        <v>https://pubchem.ncbi.nlm.nih.gov/compound/12309465</v>
      </c>
      <c r="T275" t="str">
        <f>IFERROR(IF(VLOOKUP(A275,'Rate constant_O3_UV254_others'!$B$2:$M$282,7,FALSE)=0,"",VLOOKUP(A275,'Rate constant_O3_UV254_others'!$B$2:$M$282,7,FALSE)),"")</f>
        <v/>
      </c>
      <c r="V275" t="str">
        <f>IFERROR(IF(VLOOKUP(A275,'Rate constant_O3_UV254_others'!$B$2:$M$282,9,FALSE)=0,"",VLOOKUP(A275,'Rate constant_O3_UV254_others'!$B$2:$M$282,9,FALSE)),"")</f>
        <v/>
      </c>
      <c r="W275" t="str">
        <f>IFERROR(IF(VLOOKUP(A275,'Rate constant_O3_UV254_others'!$B$2:$M$282,10,FALSE)=0,"",VLOOKUP(A275,'Rate constant_O3_UV254_others'!$B$2:$M$282,10,FALSE)),"")</f>
        <v/>
      </c>
      <c r="X275" t="str">
        <f>IFERROR(IF(VLOOKUP(A275,'Rate constant_O3_UV254_others'!$B$2:$M$282,11,FALSE)=0,"",VLOOKUP(A275,'Rate constant_O3_UV254_others'!$B$2:$M$282,11,FALSE)),"")</f>
        <v/>
      </c>
      <c r="Y275" t="str">
        <f>IFERROR(IF(VLOOKUP(A275,'Rate constant_O3_UV254_others'!$B$2:$M$282,12,FALSE)=0,"",VLOOKUP(A275,'Rate constant_O3_UV254_others'!$B$2:$M$282,12,FALSE)),"")</f>
        <v/>
      </c>
      <c r="Z275" t="str">
        <f>IFERROR(IF(VLOOKUP(A275,'Rate constant_·OH_otherlit'!$B$2:$K$271,2,FALSE)=0,"",VLOOKUP(A275,'Rate constant_·OH_otherlit'!$B$2:$K$271,2,FALSE)),"")</f>
        <v/>
      </c>
      <c r="AA275" t="str">
        <f>IFERROR(IF(VLOOKUP(A275,'Rate constant_·OH_otherlit'!$B$2:$K$271,3,FALSE)=0,"",VLOOKUP(A275,'Rate constant_·OH_otherlit'!$B$2:$K$271,3,FALSE)),"")</f>
        <v/>
      </c>
      <c r="AB275" t="str">
        <f>IFERROR(IF(VLOOKUP(A275,'Rate constant_·OH_otherlit'!$B$2:$K$271,10,FALSE)=0,"",VLOOKUP(A275,'Rate constant_·OH_otherlit'!$B$2:$K$271,10,FALSE)),"")</f>
        <v/>
      </c>
      <c r="AC275" t="str">
        <f>IFERROR(IF(VLOOKUP(A275,'Rate constant_O3_UV254_others'!$B$2:$AA$282,23,FALSE)=0,"",VLOOKUP(A275,'Rate constant_O3_UV254_others'!$B$2:$AA$282,23,FALSE)),"")</f>
        <v/>
      </c>
      <c r="AE275" t="str">
        <f>IFERROR(IF(VLOOKUP(A275,'Rate constant_O3_UV254_others'!$B$2:$AA$282,25,FALSE)=0,"",VLOOKUP(A275,'Rate constant_O3_UV254_others'!$B$2:$AA$282,25,FALSE)),"")</f>
        <v/>
      </c>
      <c r="AG275" t="str">
        <f>IFERROR(IF(VLOOKUP(A275,'Rate constant_O3_UV254_others'!$B$2:$AA$282,26,FALSE)=0,"",VLOOKUP(A275,'Rate constant_O3_UV254_others'!$B$2:$AA$282,26,FALSE)),"")</f>
        <v/>
      </c>
    </row>
    <row r="276" spans="1:33">
      <c r="A276" t="s">
        <v>653</v>
      </c>
      <c r="B276" t="s">
        <v>653</v>
      </c>
      <c r="C276">
        <v>275</v>
      </c>
      <c r="F276" t="s">
        <v>149</v>
      </c>
      <c r="G276" t="s">
        <v>654</v>
      </c>
      <c r="H276" t="str">
        <f>IFERROR(VLOOKUP(A276,'Physicochemical properties_othe'!$D$4:$N$281,3,FALSE),"")</f>
        <v>C6H6Cl6</v>
      </c>
      <c r="I276" t="str">
        <f>IFERROR(VLOOKUP(A276,'Physicochemical properties_othe'!$D$4:$N$281,2,FALSE),"")</f>
        <v>319-85-7</v>
      </c>
      <c r="J276">
        <f>IFERROR(VLOOKUP(A276,'Physicochemical properties_othe'!$D$4:$N$281,4,FALSE),"")</f>
        <v>290.83100000000002</v>
      </c>
      <c r="K276">
        <f>IFERROR(IF(VLOOKUP(A276,'Physicochemical properties_othe'!$D$4:$N$281,5,FALSE)=0,"",VLOOKUP(A276,'Physicochemical properties_othe'!$D$4:$N$281,5,FALSE)),"")</f>
        <v>3.78</v>
      </c>
      <c r="L276" t="str">
        <f>IF(IFERROR(VLOOKUP(A276,'Physicochemical properties_othe'!$D$4:$N$281,6,FALSE),"")=0,"",IFERROR(VLOOKUP(A276,'Physicochemical properties_othe'!$D$4:$N$281,6,FALSE),""))</f>
        <v>0.24 mg/L</v>
      </c>
      <c r="M276" t="str">
        <f>IF(IFERROR(VLOOKUP(A276,'Physicochemical properties_othe'!$D$4:$N$281,10,FALSE),"")=0,"",IFERROR(VLOOKUP(A276,'Physicochemical properties_othe'!$D$4:$N$281,10,FALSE),""))</f>
        <v/>
      </c>
      <c r="P276" t="str">
        <f>IFERROR(IF(VLOOKUP(A276,'Physicochemical properties_othe'!$D$4:$N$281,11,FALSE)=0,"",VLOOKUP(A276,'Physicochemical properties_othe'!$D$4:$N$281,11,FALSE)),"")</f>
        <v>https://chem.nlm.nih.gov/chemidplus/name/beta-hexachlorocyclohexane</v>
      </c>
      <c r="T276" t="str">
        <f>IFERROR(IF(VLOOKUP(A276,'Rate constant_O3_UV254_others'!$B$2:$M$282,7,FALSE)=0,"",VLOOKUP(A276,'Rate constant_O3_UV254_others'!$B$2:$M$282,7,FALSE)),"")</f>
        <v/>
      </c>
      <c r="V276" t="str">
        <f>IFERROR(IF(VLOOKUP(A276,'Rate constant_O3_UV254_others'!$B$2:$M$282,9,FALSE)=0,"",VLOOKUP(A276,'Rate constant_O3_UV254_others'!$B$2:$M$282,9,FALSE)),"")</f>
        <v/>
      </c>
      <c r="W276" t="str">
        <f>IFERROR(IF(VLOOKUP(A276,'Rate constant_O3_UV254_others'!$B$2:$M$282,10,FALSE)=0,"",VLOOKUP(A276,'Rate constant_O3_UV254_others'!$B$2:$M$282,10,FALSE)),"")</f>
        <v/>
      </c>
      <c r="X276" t="str">
        <f>IFERROR(IF(VLOOKUP(A276,'Rate constant_O3_UV254_others'!$B$2:$M$282,11,FALSE)=0,"",VLOOKUP(A276,'Rate constant_O3_UV254_others'!$B$2:$M$282,11,FALSE)),"")</f>
        <v/>
      </c>
      <c r="Y276" t="str">
        <f>IFERROR(IF(VLOOKUP(A276,'Rate constant_O3_UV254_others'!$B$2:$M$282,12,FALSE)=0,"",VLOOKUP(A276,'Rate constant_O3_UV254_others'!$B$2:$M$282,12,FALSE)),"")</f>
        <v/>
      </c>
      <c r="Z276" t="str">
        <f>IFERROR(IF(VLOOKUP(A276,'Rate constant_·OH_otherlit'!$B$2:$K$271,2,FALSE)=0,"",VLOOKUP(A276,'Rate constant_·OH_otherlit'!$B$2:$K$271,2,FALSE)),"")</f>
        <v/>
      </c>
      <c r="AA276" t="str">
        <f>IFERROR(IF(VLOOKUP(A276,'Rate constant_·OH_otherlit'!$B$2:$K$271,3,FALSE)=0,"",VLOOKUP(A276,'Rate constant_·OH_otherlit'!$B$2:$K$271,3,FALSE)),"")</f>
        <v/>
      </c>
      <c r="AB276" t="str">
        <f>IFERROR(IF(VLOOKUP(A276,'Rate constant_·OH_otherlit'!$B$2:$K$271,10,FALSE)=0,"",VLOOKUP(A276,'Rate constant_·OH_otherlit'!$B$2:$K$271,10,FALSE)),"")</f>
        <v/>
      </c>
      <c r="AC276" t="str">
        <f>IFERROR(IF(VLOOKUP(A276,'Rate constant_O3_UV254_others'!$B$2:$AA$282,23,FALSE)=0,"",VLOOKUP(A276,'Rate constant_O3_UV254_others'!$B$2:$AA$282,23,FALSE)),"")</f>
        <v/>
      </c>
      <c r="AE276" t="str">
        <f>IFERROR(IF(VLOOKUP(A276,'Rate constant_O3_UV254_others'!$B$2:$AA$282,25,FALSE)=0,"",VLOOKUP(A276,'Rate constant_O3_UV254_others'!$B$2:$AA$282,25,FALSE)),"")</f>
        <v/>
      </c>
      <c r="AG276" t="str">
        <f>IFERROR(IF(VLOOKUP(A276,'Rate constant_O3_UV254_others'!$B$2:$AA$282,26,FALSE)=0,"",VLOOKUP(A276,'Rate constant_O3_UV254_others'!$B$2:$AA$282,26,FALSE)),"")</f>
        <v/>
      </c>
    </row>
    <row r="277" spans="1:33">
      <c r="A277" t="s">
        <v>655</v>
      </c>
      <c r="B277" t="s">
        <v>655</v>
      </c>
      <c r="C277">
        <v>276</v>
      </c>
      <c r="F277" t="s">
        <v>149</v>
      </c>
      <c r="G277" t="s">
        <v>656</v>
      </c>
      <c r="H277" t="str">
        <f>IFERROR(VLOOKUP(A277,'Physicochemical properties_othe'!$D$4:$N$281,3,FALSE),"")</f>
        <v>C15H17Cl2N3O2</v>
      </c>
      <c r="I277" t="str">
        <f>IFERROR(VLOOKUP(A277,'Physicochemical properties_othe'!$D$4:$N$281,2,FALSE),"")</f>
        <v>60207-90-1</v>
      </c>
      <c r="J277">
        <f>IFERROR(VLOOKUP(A277,'Physicochemical properties_othe'!$D$4:$N$281,4,FALSE),"")</f>
        <v>342.2</v>
      </c>
      <c r="K277">
        <f>IFERROR(IF(VLOOKUP(A277,'Physicochemical properties_othe'!$D$4:$N$281,5,FALSE)=0,"",VLOOKUP(A277,'Physicochemical properties_othe'!$D$4:$N$281,5,FALSE)),"")</f>
        <v>3.72</v>
      </c>
      <c r="L277" t="str">
        <f>IF(IFERROR(VLOOKUP(A277,'Physicochemical properties_othe'!$D$4:$N$281,6,FALSE),"")=0,"",IFERROR(VLOOKUP(A277,'Physicochemical properties_othe'!$D$4:$N$281,6,FALSE),""))</f>
        <v>0.1</v>
      </c>
      <c r="M277">
        <f>IF(IFERROR(VLOOKUP(A277,'Physicochemical properties_othe'!$D$4:$N$281,10,FALSE),"")=0,"",IFERROR(VLOOKUP(A277,'Physicochemical properties_othe'!$D$4:$N$281,10,FALSE),""))</f>
        <v>1.0900000000000001</v>
      </c>
      <c r="P277" t="str">
        <f>IFERROR(IF(VLOOKUP(A277,'Physicochemical properties_othe'!$D$4:$N$281,11,FALSE)=0,"",VLOOKUP(A277,'Physicochemical properties_othe'!$D$4:$N$281,11,FALSE)),"")</f>
        <v>https://pubchem.ncbi.nlm.nih.gov/compound/43234</v>
      </c>
      <c r="T277" t="str">
        <f>IFERROR(IF(VLOOKUP(A277,'Rate constant_O3_UV254_others'!$B$2:$M$282,7,FALSE)=0,"",VLOOKUP(A277,'Rate constant_O3_UV254_others'!$B$2:$M$282,7,FALSE)),"")</f>
        <v/>
      </c>
      <c r="V277" t="str">
        <f>IFERROR(IF(VLOOKUP(A277,'Rate constant_O3_UV254_others'!$B$2:$M$282,9,FALSE)=0,"",VLOOKUP(A277,'Rate constant_O3_UV254_others'!$B$2:$M$282,9,FALSE)),"")</f>
        <v/>
      </c>
      <c r="W277" t="str">
        <f>IFERROR(IF(VLOOKUP(A277,'Rate constant_O3_UV254_others'!$B$2:$M$282,10,FALSE)=0,"",VLOOKUP(A277,'Rate constant_O3_UV254_others'!$B$2:$M$282,10,FALSE)),"")</f>
        <v/>
      </c>
      <c r="X277" t="str">
        <f>IFERROR(IF(VLOOKUP(A277,'Rate constant_O3_UV254_others'!$B$2:$M$282,11,FALSE)=0,"",VLOOKUP(A277,'Rate constant_O3_UV254_others'!$B$2:$M$282,11,FALSE)),"")</f>
        <v/>
      </c>
      <c r="Y277" t="str">
        <f>IFERROR(IF(VLOOKUP(A277,'Rate constant_O3_UV254_others'!$B$2:$M$282,12,FALSE)=0,"",VLOOKUP(A277,'Rate constant_O3_UV254_others'!$B$2:$M$282,12,FALSE)),"")</f>
        <v/>
      </c>
      <c r="Z277" t="str">
        <f>IFERROR(IF(VLOOKUP(A277,'Rate constant_·OH_otherlit'!$B$2:$K$271,2,FALSE)=0,"",VLOOKUP(A277,'Rate constant_·OH_otherlit'!$B$2:$K$271,2,FALSE)),"")</f>
        <v/>
      </c>
      <c r="AA277" t="str">
        <f>IFERROR(IF(VLOOKUP(A277,'Rate constant_·OH_otherlit'!$B$2:$K$271,3,FALSE)=0,"",VLOOKUP(A277,'Rate constant_·OH_otherlit'!$B$2:$K$271,3,FALSE)),"")</f>
        <v/>
      </c>
      <c r="AB277" t="str">
        <f>IFERROR(IF(VLOOKUP(A277,'Rate constant_·OH_otherlit'!$B$2:$K$271,10,FALSE)=0,"",VLOOKUP(A277,'Rate constant_·OH_otherlit'!$B$2:$K$271,10,FALSE)),"")</f>
        <v/>
      </c>
      <c r="AC277" t="str">
        <f>IFERROR(IF(VLOOKUP(A277,'Rate constant_O3_UV254_others'!$B$2:$AA$282,23,FALSE)=0,"",VLOOKUP(A277,'Rate constant_O3_UV254_others'!$B$2:$AA$282,23,FALSE)),"")</f>
        <v/>
      </c>
      <c r="AE277" t="str">
        <f>IFERROR(IF(VLOOKUP(A277,'Rate constant_O3_UV254_others'!$B$2:$AA$282,25,FALSE)=0,"",VLOOKUP(A277,'Rate constant_O3_UV254_others'!$B$2:$AA$282,25,FALSE)),"")</f>
        <v/>
      </c>
      <c r="AG277" t="str">
        <f>IFERROR(IF(VLOOKUP(A277,'Rate constant_O3_UV254_others'!$B$2:$AA$282,26,FALSE)=0,"",VLOOKUP(A277,'Rate constant_O3_UV254_others'!$B$2:$AA$282,26,FALSE)),"")</f>
        <v/>
      </c>
    </row>
    <row r="278" spans="1:33">
      <c r="A278" t="s">
        <v>657</v>
      </c>
      <c r="B278" t="s">
        <v>657</v>
      </c>
      <c r="C278">
        <v>277</v>
      </c>
      <c r="F278" t="s">
        <v>149</v>
      </c>
      <c r="G278" t="s">
        <v>656</v>
      </c>
      <c r="H278" t="str">
        <f>IFERROR(VLOOKUP(A278,'Physicochemical properties_othe'!$D$4:$N$281,3,FALSE),"")</f>
        <v/>
      </c>
      <c r="I278" t="str">
        <f>IFERROR(VLOOKUP(A278,'Physicochemical properties_othe'!$D$4:$N$281,2,FALSE),"")</f>
        <v/>
      </c>
      <c r="J278" t="str">
        <f>IFERROR(VLOOKUP(A278,'Physicochemical properties_othe'!$D$4:$N$281,4,FALSE),"")</f>
        <v/>
      </c>
      <c r="K278" t="str">
        <f>IFERROR(IF(VLOOKUP(A278,'Physicochemical properties_othe'!$D$4:$N$281,5,FALSE)=0,"",VLOOKUP(A278,'Physicochemical properties_othe'!$D$4:$N$281,5,FALSE)),"")</f>
        <v/>
      </c>
      <c r="L278" t="str">
        <f>IF(IFERROR(VLOOKUP(A278,'Physicochemical properties_othe'!$D$4:$N$281,6,FALSE),"")=0,"",IFERROR(VLOOKUP(A278,'Physicochemical properties_othe'!$D$4:$N$281,6,FALSE),""))</f>
        <v/>
      </c>
      <c r="M278" t="str">
        <f>IF(IFERROR(VLOOKUP(A278,'Physicochemical properties_othe'!$D$4:$N$281,10,FALSE),"")=0,"",IFERROR(VLOOKUP(A278,'Physicochemical properties_othe'!$D$4:$N$281,10,FALSE),""))</f>
        <v/>
      </c>
      <c r="P278" t="str">
        <f>IFERROR(IF(VLOOKUP(A278,'Physicochemical properties_othe'!$D$4:$N$281,11,FALSE)=0,"",VLOOKUP(A278,'Physicochemical properties_othe'!$D$4:$N$281,11,FALSE)),"")</f>
        <v/>
      </c>
      <c r="T278" t="str">
        <f>IFERROR(IF(VLOOKUP(A278,'Rate constant_O3_UV254_others'!$B$2:$M$282,7,FALSE)=0,"",VLOOKUP(A278,'Rate constant_O3_UV254_others'!$B$2:$M$282,7,FALSE)),"")</f>
        <v/>
      </c>
      <c r="V278" t="str">
        <f>IFERROR(IF(VLOOKUP(A278,'Rate constant_O3_UV254_others'!$B$2:$M$282,9,FALSE)=0,"",VLOOKUP(A278,'Rate constant_O3_UV254_others'!$B$2:$M$282,9,FALSE)),"")</f>
        <v/>
      </c>
      <c r="W278" t="str">
        <f>IFERROR(IF(VLOOKUP(A278,'Rate constant_O3_UV254_others'!$B$2:$M$282,10,FALSE)=0,"",VLOOKUP(A278,'Rate constant_O3_UV254_others'!$B$2:$M$282,10,FALSE)),"")</f>
        <v/>
      </c>
      <c r="X278" t="str">
        <f>IFERROR(IF(VLOOKUP(A278,'Rate constant_O3_UV254_others'!$B$2:$M$282,11,FALSE)=0,"",VLOOKUP(A278,'Rate constant_O3_UV254_others'!$B$2:$M$282,11,FALSE)),"")</f>
        <v/>
      </c>
      <c r="Y278" t="str">
        <f>IFERROR(IF(VLOOKUP(A278,'Rate constant_O3_UV254_others'!$B$2:$M$282,12,FALSE)=0,"",VLOOKUP(A278,'Rate constant_O3_UV254_others'!$B$2:$M$282,12,FALSE)),"")</f>
        <v/>
      </c>
      <c r="Z278" t="str">
        <f>IFERROR(IF(VLOOKUP(A278,'Rate constant_·OH_otherlit'!$B$2:$K$271,2,FALSE)=0,"",VLOOKUP(A278,'Rate constant_·OH_otherlit'!$B$2:$K$271,2,FALSE)),"")</f>
        <v/>
      </c>
      <c r="AA278" t="str">
        <f>IFERROR(IF(VLOOKUP(A278,'Rate constant_·OH_otherlit'!$B$2:$K$271,3,FALSE)=0,"",VLOOKUP(A278,'Rate constant_·OH_otherlit'!$B$2:$K$271,3,FALSE)),"")</f>
        <v/>
      </c>
      <c r="AB278" t="str">
        <f>IFERROR(IF(VLOOKUP(A278,'Rate constant_·OH_otherlit'!$B$2:$K$271,10,FALSE)=0,"",VLOOKUP(A278,'Rate constant_·OH_otherlit'!$B$2:$K$271,10,FALSE)),"")</f>
        <v/>
      </c>
      <c r="AC278" t="str">
        <f>IFERROR(IF(VLOOKUP(A278,'Rate constant_O3_UV254_others'!$B$2:$AA$282,23,FALSE)=0,"",VLOOKUP(A278,'Rate constant_O3_UV254_others'!$B$2:$AA$282,23,FALSE)),"")</f>
        <v/>
      </c>
      <c r="AE278" t="str">
        <f>IFERROR(IF(VLOOKUP(A278,'Rate constant_O3_UV254_others'!$B$2:$AA$282,25,FALSE)=0,"",VLOOKUP(A278,'Rate constant_O3_UV254_others'!$B$2:$AA$282,25,FALSE)),"")</f>
        <v/>
      </c>
      <c r="AG278" t="str">
        <f>IFERROR(IF(VLOOKUP(A278,'Rate constant_O3_UV254_others'!$B$2:$AA$282,26,FALSE)=0,"",VLOOKUP(A278,'Rate constant_O3_UV254_others'!$B$2:$AA$282,26,FALSE)),"")</f>
        <v/>
      </c>
    </row>
    <row r="279" spans="1:33">
      <c r="A279" t="s">
        <v>658</v>
      </c>
      <c r="B279" t="s">
        <v>658</v>
      </c>
      <c r="C279">
        <v>278</v>
      </c>
      <c r="F279" t="s">
        <v>149</v>
      </c>
      <c r="G279" t="s">
        <v>659</v>
      </c>
      <c r="H279" t="str">
        <f>IFERROR(VLOOKUP(A279,'Physicochemical properties_othe'!$D$4:$N$281,3,FALSE),"")</f>
        <v>Be</v>
      </c>
      <c r="I279" t="str">
        <f>IFERROR(VLOOKUP(A279,'Physicochemical properties_othe'!$D$4:$N$281,2,FALSE),"")</f>
        <v>7440-41-7</v>
      </c>
      <c r="J279">
        <f>IFERROR(VLOOKUP(A279,'Physicochemical properties_othe'!$D$4:$N$281,4,FALSE),"")</f>
        <v>9.0121830000000003</v>
      </c>
      <c r="K279" t="str">
        <f>IFERROR(IF(VLOOKUP(A279,'Physicochemical properties_othe'!$D$4:$N$281,5,FALSE)=0,"",VLOOKUP(A279,'Physicochemical properties_othe'!$D$4:$N$281,5,FALSE)),"")</f>
        <v/>
      </c>
      <c r="L279" t="str">
        <f>IF(IFERROR(VLOOKUP(A279,'Physicochemical properties_othe'!$D$4:$N$281,6,FALSE),"")=0,"",IFERROR(VLOOKUP(A279,'Physicochemical properties_othe'!$D$4:$N$281,6,FALSE),""))</f>
        <v>Insoluble</v>
      </c>
      <c r="M279" t="str">
        <f>IF(IFERROR(VLOOKUP(A279,'Physicochemical properties_othe'!$D$4:$N$281,10,FALSE),"")=0,"",IFERROR(VLOOKUP(A279,'Physicochemical properties_othe'!$D$4:$N$281,10,FALSE),""))</f>
        <v/>
      </c>
      <c r="P279" t="str">
        <f>IFERROR(IF(VLOOKUP(A279,'Physicochemical properties_othe'!$D$4:$N$281,11,FALSE)=0,"",VLOOKUP(A279,'Physicochemical properties_othe'!$D$4:$N$281,11,FALSE)),"")</f>
        <v>https://pubchem.ncbi.nlm.nih.gov/compound/5460467</v>
      </c>
      <c r="T279" t="str">
        <f>IFERROR(IF(VLOOKUP(A279,'Rate constant_O3_UV254_others'!$B$2:$M$282,7,FALSE)=0,"",VLOOKUP(A279,'Rate constant_O3_UV254_others'!$B$2:$M$282,7,FALSE)),"")</f>
        <v/>
      </c>
      <c r="V279" t="str">
        <f>IFERROR(IF(VLOOKUP(A279,'Rate constant_O3_UV254_others'!$B$2:$M$282,9,FALSE)=0,"",VLOOKUP(A279,'Rate constant_O3_UV254_others'!$B$2:$M$282,9,FALSE)),"")</f>
        <v/>
      </c>
      <c r="W279" t="str">
        <f>IFERROR(IF(VLOOKUP(A279,'Rate constant_O3_UV254_others'!$B$2:$M$282,10,FALSE)=0,"",VLOOKUP(A279,'Rate constant_O3_UV254_others'!$B$2:$M$282,10,FALSE)),"")</f>
        <v/>
      </c>
      <c r="X279" t="str">
        <f>IFERROR(IF(VLOOKUP(A279,'Rate constant_O3_UV254_others'!$B$2:$M$282,11,FALSE)=0,"",VLOOKUP(A279,'Rate constant_O3_UV254_others'!$B$2:$M$282,11,FALSE)),"")</f>
        <v/>
      </c>
      <c r="Y279" t="str">
        <f>IFERROR(IF(VLOOKUP(A279,'Rate constant_O3_UV254_others'!$B$2:$M$282,12,FALSE)=0,"",VLOOKUP(A279,'Rate constant_O3_UV254_others'!$B$2:$M$282,12,FALSE)),"")</f>
        <v/>
      </c>
      <c r="Z279" t="str">
        <f>IFERROR(IF(VLOOKUP(A279,'Rate constant_·OH_otherlit'!$B$2:$K$271,2,FALSE)=0,"",VLOOKUP(A279,'Rate constant_·OH_otherlit'!$B$2:$K$271,2,FALSE)),"")</f>
        <v/>
      </c>
      <c r="AA279" t="str">
        <f>IFERROR(IF(VLOOKUP(A279,'Rate constant_·OH_otherlit'!$B$2:$K$271,3,FALSE)=0,"",VLOOKUP(A279,'Rate constant_·OH_otherlit'!$B$2:$K$271,3,FALSE)),"")</f>
        <v/>
      </c>
      <c r="AB279" t="str">
        <f>IFERROR(IF(VLOOKUP(A279,'Rate constant_·OH_otherlit'!$B$2:$K$271,10,FALSE)=0,"",VLOOKUP(A279,'Rate constant_·OH_otherlit'!$B$2:$K$271,10,FALSE)),"")</f>
        <v/>
      </c>
      <c r="AC279" t="str">
        <f>IFERROR(IF(VLOOKUP(A279,'Rate constant_O3_UV254_others'!$B$2:$AA$282,23,FALSE)=0,"",VLOOKUP(A279,'Rate constant_O3_UV254_others'!$B$2:$AA$282,23,FALSE)),"")</f>
        <v/>
      </c>
      <c r="AE279" t="str">
        <f>IFERROR(IF(VLOOKUP(A279,'Rate constant_O3_UV254_others'!$B$2:$AA$282,25,FALSE)=0,"",VLOOKUP(A279,'Rate constant_O3_UV254_others'!$B$2:$AA$282,25,FALSE)),"")</f>
        <v/>
      </c>
      <c r="AG279" t="str">
        <f>IFERROR(IF(VLOOKUP(A279,'Rate constant_O3_UV254_others'!$B$2:$AA$282,26,FALSE)=0,"",VLOOKUP(A279,'Rate constant_O3_UV254_others'!$B$2:$AA$282,26,FALSE)),"")</f>
        <v/>
      </c>
    </row>
    <row r="280" spans="1:33">
      <c r="A280" t="s">
        <v>660</v>
      </c>
      <c r="B280" t="s">
        <v>660</v>
      </c>
      <c r="C280">
        <v>279</v>
      </c>
      <c r="F280" t="s">
        <v>149</v>
      </c>
      <c r="G280" t="s">
        <v>661</v>
      </c>
      <c r="H280" t="str">
        <f>IFERROR(VLOOKUP(A280,'Physicochemical properties_othe'!$D$4:$N$281,3,FALSE),"")</f>
        <v>V</v>
      </c>
      <c r="I280" t="str">
        <f>IFERROR(VLOOKUP(A280,'Physicochemical properties_othe'!$D$4:$N$281,2,FALSE),"")</f>
        <v>7440-62-2</v>
      </c>
      <c r="J280">
        <f>IFERROR(VLOOKUP(A280,'Physicochemical properties_othe'!$D$4:$N$281,4,FALSE),"")</f>
        <v>50.941000000000003</v>
      </c>
      <c r="K280" t="str">
        <f>IFERROR(IF(VLOOKUP(A280,'Physicochemical properties_othe'!$D$4:$N$281,5,FALSE)=0,"",VLOOKUP(A280,'Physicochemical properties_othe'!$D$4:$N$281,5,FALSE)),"")</f>
        <v/>
      </c>
      <c r="L280" t="str">
        <f>IF(IFERROR(VLOOKUP(A280,'Physicochemical properties_othe'!$D$4:$N$281,6,FALSE),"")=0,"",IFERROR(VLOOKUP(A280,'Physicochemical properties_othe'!$D$4:$N$281,6,FALSE),""))</f>
        <v>Insoluble</v>
      </c>
      <c r="M280" t="str">
        <f>IF(IFERROR(VLOOKUP(A280,'Physicochemical properties_othe'!$D$4:$N$281,10,FALSE),"")=0,"",IFERROR(VLOOKUP(A280,'Physicochemical properties_othe'!$D$4:$N$281,10,FALSE),""))</f>
        <v/>
      </c>
      <c r="P280" t="str">
        <f>IFERROR(IF(VLOOKUP(A280,'Physicochemical properties_othe'!$D$4:$N$281,11,FALSE)=0,"",VLOOKUP(A280,'Physicochemical properties_othe'!$D$4:$N$281,11,FALSE)),"")</f>
        <v>https://pubchem.ncbi.nlm.nih.gov/compound/23990</v>
      </c>
      <c r="T280" t="str">
        <f>IFERROR(IF(VLOOKUP(A280,'Rate constant_O3_UV254_others'!$B$2:$M$282,7,FALSE)=0,"",VLOOKUP(A280,'Rate constant_O3_UV254_others'!$B$2:$M$282,7,FALSE)),"")</f>
        <v/>
      </c>
      <c r="V280" t="str">
        <f>IFERROR(IF(VLOOKUP(A280,'Rate constant_O3_UV254_others'!$B$2:$M$282,9,FALSE)=0,"",VLOOKUP(A280,'Rate constant_O3_UV254_others'!$B$2:$M$282,9,FALSE)),"")</f>
        <v/>
      </c>
      <c r="W280" t="str">
        <f>IFERROR(IF(VLOOKUP(A280,'Rate constant_O3_UV254_others'!$B$2:$M$282,10,FALSE)=0,"",VLOOKUP(A280,'Rate constant_O3_UV254_others'!$B$2:$M$282,10,FALSE)),"")</f>
        <v/>
      </c>
      <c r="X280" t="str">
        <f>IFERROR(IF(VLOOKUP(A280,'Rate constant_O3_UV254_others'!$B$2:$M$282,11,FALSE)=0,"",VLOOKUP(A280,'Rate constant_O3_UV254_others'!$B$2:$M$282,11,FALSE)),"")</f>
        <v/>
      </c>
      <c r="Y280" t="str">
        <f>IFERROR(IF(VLOOKUP(A280,'Rate constant_O3_UV254_others'!$B$2:$M$282,12,FALSE)=0,"",VLOOKUP(A280,'Rate constant_O3_UV254_others'!$B$2:$M$282,12,FALSE)),"")</f>
        <v/>
      </c>
      <c r="Z280" t="str">
        <f>IFERROR(IF(VLOOKUP(A280,'Rate constant_·OH_otherlit'!$B$2:$K$271,2,FALSE)=0,"",VLOOKUP(A280,'Rate constant_·OH_otherlit'!$B$2:$K$271,2,FALSE)),"")</f>
        <v/>
      </c>
      <c r="AA280" t="str">
        <f>IFERROR(IF(VLOOKUP(A280,'Rate constant_·OH_otherlit'!$B$2:$K$271,3,FALSE)=0,"",VLOOKUP(A280,'Rate constant_·OH_otherlit'!$B$2:$K$271,3,FALSE)),"")</f>
        <v/>
      </c>
      <c r="AB280" t="str">
        <f>IFERROR(IF(VLOOKUP(A280,'Rate constant_·OH_otherlit'!$B$2:$K$271,10,FALSE)=0,"",VLOOKUP(A280,'Rate constant_·OH_otherlit'!$B$2:$K$271,10,FALSE)),"")</f>
        <v/>
      </c>
      <c r="AC280" t="str">
        <f>IFERROR(IF(VLOOKUP(A280,'Rate constant_O3_UV254_others'!$B$2:$AA$282,23,FALSE)=0,"",VLOOKUP(A280,'Rate constant_O3_UV254_others'!$B$2:$AA$282,23,FALSE)),"")</f>
        <v/>
      </c>
      <c r="AE280" t="str">
        <f>IFERROR(IF(VLOOKUP(A280,'Rate constant_O3_UV254_others'!$B$2:$AA$282,25,FALSE)=0,"",VLOOKUP(A280,'Rate constant_O3_UV254_others'!$B$2:$AA$282,25,FALSE)),"")</f>
        <v/>
      </c>
      <c r="AG280" t="str">
        <f>IFERROR(IF(VLOOKUP(A280,'Rate constant_O3_UV254_others'!$B$2:$AA$282,26,FALSE)=0,"",VLOOKUP(A280,'Rate constant_O3_UV254_others'!$B$2:$AA$282,26,FALSE)),"")</f>
        <v/>
      </c>
    </row>
    <row r="281" spans="1:33">
      <c r="A281" t="s">
        <v>662</v>
      </c>
      <c r="B281" t="s">
        <v>662</v>
      </c>
      <c r="C281">
        <v>280</v>
      </c>
      <c r="F281" t="s">
        <v>149</v>
      </c>
      <c r="H281" t="str">
        <f>IFERROR(VLOOKUP(A281,'Physicochemical properties_othe'!$D$4:$N$281,3,FALSE),"")</f>
        <v/>
      </c>
      <c r="I281" t="str">
        <f>IFERROR(VLOOKUP(A281,'Physicochemical properties_othe'!$D$4:$N$281,2,FALSE),"")</f>
        <v/>
      </c>
      <c r="J281" t="str">
        <f>IFERROR(VLOOKUP(A281,'Physicochemical properties_othe'!$D$4:$N$281,4,FALSE),"")</f>
        <v/>
      </c>
      <c r="K281" t="str">
        <f>IFERROR(IF(VLOOKUP(A281,'Physicochemical properties_othe'!$D$4:$N$281,5,FALSE)=0,"",VLOOKUP(A281,'Physicochemical properties_othe'!$D$4:$N$281,5,FALSE)),"")</f>
        <v/>
      </c>
      <c r="L281" t="str">
        <f>IFERROR(VLOOKUP(A281,'Physicochemical properties_othe'!$D$4:$N$281,6,FALSE),"")</f>
        <v/>
      </c>
      <c r="M281" t="str">
        <f>IFERROR(VLOOKUP(A281,'Physicochemical properties_othe'!$D$4:$N$281,10,FALSE),"")</f>
        <v/>
      </c>
      <c r="P281" t="str">
        <f>IFERROR(IF(VLOOKUP(A281,'Physicochemical properties_othe'!$D$4:$N$281,11,FALSE)=0,"",VLOOKUP(A281,'Physicochemical properties_othe'!$D$4:$N$281,11,FALSE)),"")</f>
        <v/>
      </c>
      <c r="T281" t="str">
        <f>IFERROR(IF(VLOOKUP(A281,'Rate constant_O3_UV254_others'!$B$2:$M$282,7,FALSE)=0,"",VLOOKUP(A281,'Rate constant_O3_UV254_others'!$B$2:$M$282,7,FALSE)),"")</f>
        <v/>
      </c>
      <c r="V281" t="str">
        <f>IFERROR(IF(VLOOKUP(A281,'Rate constant_O3_UV254_others'!$B$2:$M$282,9,FALSE)=0,"",VLOOKUP(A281,'Rate constant_O3_UV254_others'!$B$2:$M$282,9,FALSE)),"")</f>
        <v/>
      </c>
      <c r="W281" t="str">
        <f>IFERROR(IF(VLOOKUP(A281,'Rate constant_O3_UV254_others'!$B$2:$M$282,10,FALSE)=0,"",VLOOKUP(A281,'Rate constant_O3_UV254_others'!$B$2:$M$282,10,FALSE)),"")</f>
        <v/>
      </c>
      <c r="X281" t="str">
        <f>IFERROR(IF(VLOOKUP(A281,'Rate constant_O3_UV254_others'!$B$2:$M$282,11,FALSE)=0,"",VLOOKUP(A281,'Rate constant_O3_UV254_others'!$B$2:$M$282,11,FALSE)),"")</f>
        <v/>
      </c>
      <c r="Y281" t="str">
        <f>IFERROR(IF(VLOOKUP(A281,'Rate constant_O3_UV254_others'!$B$2:$M$282,12,FALSE)=0,"",VLOOKUP(A281,'Rate constant_O3_UV254_others'!$B$2:$M$282,12,FALSE)),"")</f>
        <v/>
      </c>
      <c r="Z281">
        <f>IFERROR(IF(VLOOKUP(A281,'Rate constant_·OH_otherlit'!$B$2:$K$271,2,FALSE)=0,"",VLOOKUP(A281,'Rate constant_·OH_otherlit'!$B$2:$K$271,2,FALSE)),"")</f>
        <v>5500000000</v>
      </c>
      <c r="AA281">
        <v>7</v>
      </c>
      <c r="AB281" t="str">
        <f>IFERROR(IF(VLOOKUP(A281,'Rate constant_·OH_otherlit'!$B$2:$K$271,10,FALSE)=0,"",VLOOKUP(A281,'Rate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281">
        <f>IFERROR(IF(VLOOKUP(A281,'Rate constant_O3_UV254_others'!$B$2:$AA$282,23,FALSE)=0,"",VLOOKUP(A281,'Rate constant_O3_UV254_others'!$B$2:$AA$282,23,FALSE)),"")</f>
        <v>16580</v>
      </c>
      <c r="AE281" s="160">
        <v>2.9700000000000001E-2</v>
      </c>
      <c r="AF281">
        <v>7.85</v>
      </c>
      <c r="AG281" t="str">
        <f>IFERROR(IF(VLOOKUP(A281,'Rate constant_O3_UV254_others'!$B$2:$AA$282,26,FALSE)=0,"",VLOOKUP(A281,'Rate constant_O3_UV254_others'!$B$2:$AA$282,26,FALSE)),"")</f>
        <v xml:space="preserve">Baeza, C., &amp; Knappe, D. R. U. (2011). Transformation kinetics of biochemically active compounds in low-pressure UV Photolysis and UV/H 2O 2 advanced oxidation processes. Water Research, 45(15), 4531–4543. </v>
      </c>
    </row>
    <row r="282" spans="1:33">
      <c r="A282" t="s">
        <v>663</v>
      </c>
      <c r="B282" t="s">
        <v>663</v>
      </c>
      <c r="C282">
        <v>281</v>
      </c>
      <c r="F282" t="s">
        <v>149</v>
      </c>
      <c r="H282" t="str">
        <f>IFERROR(VLOOKUP(A282,'Physicochemical properties_othe'!$D$4:$N$281,3,FALSE),"")</f>
        <v/>
      </c>
      <c r="I282" t="str">
        <f>IFERROR(VLOOKUP(A282,'Physicochemical properties_othe'!$D$4:$N$281,2,FALSE),"")</f>
        <v/>
      </c>
      <c r="J282" t="str">
        <f>IFERROR(VLOOKUP(A282,'Physicochemical properties_othe'!$D$4:$N$281,4,FALSE),"")</f>
        <v/>
      </c>
      <c r="K282" t="str">
        <f>IFERROR(IF(VLOOKUP(A282,'Physicochemical properties_othe'!$D$4:$N$281,5,FALSE)=0,"",VLOOKUP(A282,'Physicochemical properties_othe'!$D$4:$N$281,5,FALSE)),"")</f>
        <v/>
      </c>
      <c r="L282" t="str">
        <f>IFERROR(VLOOKUP(A282,'Physicochemical properties_othe'!$D$4:$N$281,6,FALSE),"")</f>
        <v/>
      </c>
      <c r="M282" t="str">
        <f>IFERROR(VLOOKUP(A282,'Physicochemical properties_othe'!$D$4:$N$281,10,FALSE),"")</f>
        <v/>
      </c>
      <c r="P282" t="str">
        <f>IFERROR(IF(VLOOKUP(A282,'Physicochemical properties_othe'!$D$4:$N$281,11,FALSE)=0,"",VLOOKUP(A282,'Physicochemical properties_othe'!$D$4:$N$281,11,FALSE)),"")</f>
        <v/>
      </c>
      <c r="T282" t="str">
        <f>IFERROR(IF(VLOOKUP(A282,'Rate constant_O3_UV254_others'!$B$2:$M$282,7,FALSE)=0,"",VLOOKUP(A282,'Rate constant_O3_UV254_others'!$B$2:$M$282,7,FALSE)),"")</f>
        <v/>
      </c>
      <c r="V282" t="str">
        <f>IFERROR(IF(VLOOKUP(A282,'Rate constant_O3_UV254_others'!$B$2:$M$282,9,FALSE)=0,"",VLOOKUP(A282,'Rate constant_O3_UV254_others'!$B$2:$M$282,9,FALSE)),"")</f>
        <v/>
      </c>
      <c r="W282" t="str">
        <f>IFERROR(IF(VLOOKUP(A282,'Rate constant_O3_UV254_others'!$B$2:$M$282,10,FALSE)=0,"",VLOOKUP(A282,'Rate constant_O3_UV254_others'!$B$2:$M$282,10,FALSE)),"")</f>
        <v/>
      </c>
      <c r="X282" t="str">
        <f>IFERROR(IF(VLOOKUP(A282,'Rate constant_O3_UV254_others'!$B$2:$M$282,11,FALSE)=0,"",VLOOKUP(A282,'Rate constant_O3_UV254_others'!$B$2:$M$282,11,FALSE)),"")</f>
        <v/>
      </c>
      <c r="Y282" t="str">
        <f>IFERROR(IF(VLOOKUP(A282,'Rate constant_O3_UV254_others'!$B$2:$M$282,12,FALSE)=0,"",VLOOKUP(A282,'Rate constant_O3_UV254_others'!$B$2:$M$282,12,FALSE)),"")</f>
        <v/>
      </c>
      <c r="Z282">
        <f>IFERROR(IF(VLOOKUP(A282,'Rate constant_·OH_otherlit'!$B$2:$K$271,2,FALSE)=0,"",VLOOKUP(A282,'Rate constant_·OH_otherlit'!$B$2:$K$271,2,FALSE)),"")</f>
        <v>1000000000</v>
      </c>
      <c r="AA282">
        <v>7</v>
      </c>
      <c r="AB282" t="str">
        <f>IFERROR(IF(VLOOKUP(A282,'Rate constant_·OH_otherlit'!$B$2:$K$271,10,FALSE)=0,"",VLOOKUP(A282,'Rate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282">
        <f>IFERROR(IF(VLOOKUP(A282,'Rate constant_O3_UV254_others'!$B$2:$AA$282,23,FALSE)=0,"",VLOOKUP(A282,'Rate constant_O3_UV254_others'!$B$2:$AA$282,23,FALSE)),"")</f>
        <v>14600</v>
      </c>
      <c r="AE282" s="160">
        <v>9.8100000000000007E-2</v>
      </c>
      <c r="AF282">
        <v>7</v>
      </c>
      <c r="AG282" t="str">
        <f>IFERROR(IF(VLOOKUP(A282,'Rate constant_O3_UV254_others'!$B$2:$AA$282,26,FALSE)=0,"",VLOOKUP(A282,'Rate constant_O3_UV254_others'!$B$2:$AA$282,26,FALSE)),"")</f>
        <v>Snowberger, S., Adejumo, H., He, K., Mangalgiri, K. P., Hopanna, M., Soares, A. D., &amp; Blaney, L. (2016). Direct photolysis of fluoroquinolone antibiotics at 253.7 nm: Specific reaction kinetics and formation of equally potent fluoroquinolone antibiotics. Environmental Science and Technology, 50(17), 9533–9542.</v>
      </c>
    </row>
    <row r="283" spans="1:33">
      <c r="A283" t="s">
        <v>664</v>
      </c>
      <c r="B283" t="s">
        <v>664</v>
      </c>
      <c r="C283">
        <v>282</v>
      </c>
      <c r="F283" t="s">
        <v>149</v>
      </c>
      <c r="H283" t="str">
        <f>IFERROR(VLOOKUP(A283,'Physicochemical properties_othe'!$D$4:$N$281,3,FALSE),"")</f>
        <v/>
      </c>
      <c r="I283" t="str">
        <f>IFERROR(VLOOKUP(A283,'Physicochemical properties_othe'!$D$4:$N$281,2,FALSE),"")</f>
        <v/>
      </c>
      <c r="J283" t="str">
        <f>IFERROR(VLOOKUP(A283,'Physicochemical properties_othe'!$D$4:$N$281,4,FALSE),"")</f>
        <v/>
      </c>
      <c r="K283" t="str">
        <f>IFERROR(IF(VLOOKUP(A283,'Physicochemical properties_othe'!$D$4:$N$281,5,FALSE)=0,"",VLOOKUP(A283,'Physicochemical properties_othe'!$D$4:$N$281,5,FALSE)),"")</f>
        <v/>
      </c>
      <c r="L283" t="str">
        <f>IFERROR(VLOOKUP(A283,'Physicochemical properties_othe'!$D$4:$N$281,6,FALSE),"")</f>
        <v/>
      </c>
      <c r="M283" t="str">
        <f>IFERROR(VLOOKUP(A283,'Physicochemical properties_othe'!$D$4:$N$281,10,FALSE),"")</f>
        <v/>
      </c>
      <c r="P283" t="str">
        <f>IFERROR(IF(VLOOKUP(A283,'Physicochemical properties_othe'!$D$4:$N$281,11,FALSE)=0,"",VLOOKUP(A283,'Physicochemical properties_othe'!$D$4:$N$281,11,FALSE)),"")</f>
        <v/>
      </c>
      <c r="T283" t="str">
        <f>IFERROR(IF(VLOOKUP(A283,'Rate constant_O3_UV254_others'!$B$2:$M$282,7,FALSE)=0,"",VLOOKUP(A283,'Rate constant_O3_UV254_others'!$B$2:$M$282,7,FALSE)),"")</f>
        <v/>
      </c>
      <c r="V283" t="str">
        <f>IFERROR(IF(VLOOKUP(A283,'Rate constant_O3_UV254_others'!$B$2:$M$282,9,FALSE)=0,"",VLOOKUP(A283,'Rate constant_O3_UV254_others'!$B$2:$M$282,9,FALSE)),"")</f>
        <v/>
      </c>
      <c r="W283" t="str">
        <f>IFERROR(IF(VLOOKUP(A283,'Rate constant_O3_UV254_others'!$B$2:$M$282,10,FALSE)=0,"",VLOOKUP(A283,'Rate constant_O3_UV254_others'!$B$2:$M$282,10,FALSE)),"")</f>
        <v/>
      </c>
      <c r="X283" t="str">
        <f>IFERROR(IF(VLOOKUP(A283,'Rate constant_O3_UV254_others'!$B$2:$M$282,11,FALSE)=0,"",VLOOKUP(A283,'Rate constant_O3_UV254_others'!$B$2:$M$282,11,FALSE)),"")</f>
        <v/>
      </c>
      <c r="Y283" t="str">
        <f>IFERROR(IF(VLOOKUP(A283,'Rate constant_O3_UV254_others'!$B$2:$M$282,12,FALSE)=0,"",VLOOKUP(A283,'Rate constant_O3_UV254_others'!$B$2:$M$282,12,FALSE)),"")</f>
        <v/>
      </c>
      <c r="Z283" t="str">
        <f>IFERROR(IF(VLOOKUP(A283,'Rate constant_·OH_otherlit'!$B$2:$K$271,2,FALSE)=0,"",VLOOKUP(A283,'Rate constant_·OH_otherlit'!$B$2:$K$271,2,FALSE)),"")</f>
        <v/>
      </c>
      <c r="AA283" t="str">
        <f>IFERROR(IF(VLOOKUP(A283,'Rate constant_·OH_otherlit'!$B$2:$K$271,3,FALSE)=0,"",VLOOKUP(A283,'Rate constant_·OH_otherlit'!$B$2:$K$271,3,FALSE)),"")</f>
        <v/>
      </c>
      <c r="AB283" t="str">
        <f>IFERROR(IF(VLOOKUP(A283,'Rate constant_·OH_otherlit'!$B$2:$K$271,10,FALSE)=0,"",VLOOKUP(A283,'Rate constant_·OH_otherlit'!$B$2:$K$271,10,FALSE)),"")</f>
        <v/>
      </c>
      <c r="AC283" t="str">
        <f>IFERROR(IF(VLOOKUP(A283,'Rate constant_O3_UV254_others'!$B$2:$AA$282,23,FALSE)=0,"",VLOOKUP(A283,'Rate constant_O3_UV254_others'!$B$2:$AA$282,23,FALSE)),"")</f>
        <v/>
      </c>
      <c r="AE283" t="str">
        <f>IFERROR(IF(VLOOKUP(A283,'Rate constant_O3_UV254_others'!$B$2:$AA$282,25,FALSE)=0,"",VLOOKUP(A283,'Rate constant_O3_UV254_others'!$B$2:$AA$282,25,FALSE)),"")</f>
        <v/>
      </c>
      <c r="AG283" t="str">
        <f>IFERROR(IF(VLOOKUP(A283,'Rate constant_O3_UV254_others'!$B$2:$AA$282,26,FALSE)=0,"",VLOOKUP(A283,'Rate constant_O3_UV254_others'!$B$2:$AA$282,26,FALSE)),"")</f>
        <v/>
      </c>
    </row>
    <row r="284" spans="1:33">
      <c r="A284" t="s">
        <v>665</v>
      </c>
      <c r="B284" t="s">
        <v>665</v>
      </c>
      <c r="C284">
        <v>283</v>
      </c>
      <c r="F284" t="s">
        <v>149</v>
      </c>
      <c r="G284" t="s">
        <v>666</v>
      </c>
      <c r="H284" t="str">
        <f>IFERROR(VLOOKUP(A284,'Physicochemical properties_othe'!$D$4:$N$281,3,FALSE),"")</f>
        <v/>
      </c>
      <c r="I284" t="str">
        <f>IFERROR(VLOOKUP(A284,'Physicochemical properties_othe'!$D$4:$N$281,2,FALSE),"")</f>
        <v/>
      </c>
      <c r="J284" t="str">
        <f>IFERROR(VLOOKUP(A284,'Physicochemical properties_othe'!$D$4:$N$281,4,FALSE),"")</f>
        <v/>
      </c>
      <c r="K284" t="str">
        <f>IFERROR(IF(VLOOKUP(A284,'Physicochemical properties_othe'!$D$4:$N$281,5,FALSE)=0,"",VLOOKUP(A284,'Physicochemical properties_othe'!$D$4:$N$281,5,FALSE)),"")</f>
        <v/>
      </c>
      <c r="L284" t="str">
        <f>IFERROR(VLOOKUP(A284,'Physicochemical properties_othe'!$D$4:$N$281,6,FALSE),"")</f>
        <v/>
      </c>
      <c r="M284" t="str">
        <f>IFERROR(VLOOKUP(A284,'Physicochemical properties_othe'!$D$4:$N$281,10,FALSE),"")</f>
        <v/>
      </c>
      <c r="P284" t="str">
        <f>IFERROR(IF(VLOOKUP(A284,'Physicochemical properties_othe'!$D$4:$N$281,11,FALSE)=0,"",VLOOKUP(A284,'Physicochemical properties_othe'!$D$4:$N$281,11,FALSE)),"")</f>
        <v/>
      </c>
      <c r="T284" t="str">
        <f>IFERROR(IF(VLOOKUP(A284,'Rate constant_O3_UV254_others'!$B$2:$M$282,7,FALSE)=0,"",VLOOKUP(A284,'Rate constant_O3_UV254_others'!$B$2:$M$282,7,FALSE)),"")</f>
        <v/>
      </c>
      <c r="V284" t="str">
        <f>IFERROR(IF(VLOOKUP(A284,'Rate constant_O3_UV254_others'!$B$2:$M$282,9,FALSE)=0,"",VLOOKUP(A284,'Rate constant_O3_UV254_others'!$B$2:$M$282,9,FALSE)),"")</f>
        <v/>
      </c>
      <c r="W284" t="str">
        <f>IFERROR(IF(VLOOKUP(A284,'Rate constant_O3_UV254_others'!$B$2:$M$282,10,FALSE)=0,"",VLOOKUP(A284,'Rate constant_O3_UV254_others'!$B$2:$M$282,10,FALSE)),"")</f>
        <v/>
      </c>
      <c r="X284" t="str">
        <f>IFERROR(IF(VLOOKUP(A284,'Rate constant_O3_UV254_others'!$B$2:$M$282,11,FALSE)=0,"",VLOOKUP(A284,'Rate constant_O3_UV254_others'!$B$2:$M$282,11,FALSE)),"")</f>
        <v/>
      </c>
      <c r="Y284" t="str">
        <f>IFERROR(IF(VLOOKUP(A284,'Rate constant_O3_UV254_others'!$B$2:$M$282,12,FALSE)=0,"",VLOOKUP(A284,'Rate constant_O3_UV254_others'!$B$2:$M$282,12,FALSE)),"")</f>
        <v/>
      </c>
      <c r="Z284">
        <f>IFERROR(IF(VLOOKUP(A284,'Rate constant_·OH_otherlit'!$B$2:$K$271,2,FALSE)=0,"",VLOOKUP(A284,'Rate constant_·OH_otherlit'!$B$2:$K$271,2,FALSE)),"")</f>
        <v>3888888888.8888888</v>
      </c>
      <c r="AA284" t="str">
        <f>IFERROR(IF(VLOOKUP(A284,'Rate constant_·OH_otherlit'!$B$2:$K$271,3,FALSE)=0,"",VLOOKUP(A284,'Rate constant_·OH_otherlit'!$B$2:$K$271,3,FALSE)),"")</f>
        <v/>
      </c>
      <c r="AB284" t="str">
        <f>IFERROR(IF(VLOOKUP(A284,'Rate constant_·OH_otherlit'!$B$2:$K$271,10,FALSE)=0,"",VLOOKUP(A284,'Rate constant_·OH_otherlit'!$B$2:$K$271,10,FALSE)),"")</f>
        <v>Armbrust, K. L. (2000). Pesticide hydroxyl radical rate constants: measurements and estimates of their importance in aquatic environments. Environmental toxicology and chemistry, 19(9), 2175-2180.</v>
      </c>
      <c r="AC284" t="str">
        <f>IFERROR(IF(VLOOKUP(A284,'Rate constant_O3_UV254_others'!$B$2:$AA$282,23,FALSE)=0,"",VLOOKUP(A284,'Rate constant_O3_UV254_others'!$B$2:$AA$282,23,FALSE)),"")</f>
        <v/>
      </c>
      <c r="AE284" t="str">
        <f>IFERROR(IF(VLOOKUP(A284,'Rate constant_O3_UV254_others'!$B$2:$AA$282,25,FALSE)=0,"",VLOOKUP(A284,'Rate constant_O3_UV254_others'!$B$2:$AA$282,25,FALSE)),"")</f>
        <v/>
      </c>
      <c r="AG284" t="str">
        <f>IFERROR(IF(VLOOKUP(A284,'Rate constant_O3_UV254_others'!$B$2:$AA$282,26,FALSE)=0,"",VLOOKUP(A284,'Rate constant_O3_UV254_others'!$B$2:$AA$282,26,FALSE)),"")</f>
        <v/>
      </c>
    </row>
    <row r="285" spans="1:33">
      <c r="A285" t="s">
        <v>667</v>
      </c>
      <c r="B285" t="s">
        <v>667</v>
      </c>
      <c r="C285">
        <v>284</v>
      </c>
      <c r="F285" t="s">
        <v>149</v>
      </c>
      <c r="G285" t="s">
        <v>668</v>
      </c>
      <c r="H285" t="str">
        <f>IFERROR(VLOOKUP(A285,'Physicochemical properties_othe'!$D$4:$N$281,3,FALSE),"")</f>
        <v/>
      </c>
      <c r="I285" t="str">
        <f>IFERROR(VLOOKUP(A285,'Physicochemical properties_othe'!$D$4:$N$281,2,FALSE),"")</f>
        <v/>
      </c>
      <c r="J285" t="str">
        <f>IFERROR(VLOOKUP(A285,'Physicochemical properties_othe'!$D$4:$N$281,4,FALSE),"")</f>
        <v/>
      </c>
      <c r="K285" t="str">
        <f>IFERROR(IF(VLOOKUP(A285,'Physicochemical properties_othe'!$D$4:$N$281,5,FALSE)=0,"",VLOOKUP(A285,'Physicochemical properties_othe'!$D$4:$N$281,5,FALSE)),"")</f>
        <v/>
      </c>
      <c r="L285" t="str">
        <f>IFERROR(VLOOKUP(A285,'Physicochemical properties_othe'!$D$4:$N$281,6,FALSE),"")</f>
        <v/>
      </c>
      <c r="M285" t="str">
        <f>IFERROR(VLOOKUP(A285,'Physicochemical properties_othe'!$D$4:$N$281,10,FALSE),"")</f>
        <v/>
      </c>
      <c r="P285" t="str">
        <f>IFERROR(IF(VLOOKUP(A285,'Physicochemical properties_othe'!$D$4:$N$281,11,FALSE)=0,"",VLOOKUP(A285,'Physicochemical properties_othe'!$D$4:$N$281,11,FALSE)),"")</f>
        <v/>
      </c>
      <c r="T285" t="str">
        <f>IFERROR(IF(VLOOKUP(A285,'Rate constant_O3_UV254_others'!$B$2:$M$282,7,FALSE)=0,"",VLOOKUP(A285,'Rate constant_O3_UV254_others'!$B$2:$M$282,7,FALSE)),"")</f>
        <v/>
      </c>
      <c r="V285" t="str">
        <f>IFERROR(IF(VLOOKUP(A285,'Rate constant_O3_UV254_others'!$B$2:$M$282,9,FALSE)=0,"",VLOOKUP(A285,'Rate constant_O3_UV254_others'!$B$2:$M$282,9,FALSE)),"")</f>
        <v/>
      </c>
      <c r="W285" t="str">
        <f>IFERROR(IF(VLOOKUP(A285,'Rate constant_O3_UV254_others'!$B$2:$M$282,10,FALSE)=0,"",VLOOKUP(A285,'Rate constant_O3_UV254_others'!$B$2:$M$282,10,FALSE)),"")</f>
        <v/>
      </c>
      <c r="X285" t="str">
        <f>IFERROR(IF(VLOOKUP(A285,'Rate constant_O3_UV254_others'!$B$2:$M$282,11,FALSE)=0,"",VLOOKUP(A285,'Rate constant_O3_UV254_others'!$B$2:$M$282,11,FALSE)),"")</f>
        <v/>
      </c>
      <c r="Y285" t="str">
        <f>IFERROR(IF(VLOOKUP(A285,'Rate constant_O3_UV254_others'!$B$2:$M$282,12,FALSE)=0,"",VLOOKUP(A285,'Rate constant_O3_UV254_others'!$B$2:$M$282,12,FALSE)),"")</f>
        <v/>
      </c>
      <c r="Z285" t="str">
        <f>IFERROR(IF(VLOOKUP(A285,'Rate constant_·OH_otherlit'!$B$2:$K$271,2,FALSE)=0,"",VLOOKUP(A285,'Rate constant_·OH_otherlit'!$B$2:$K$271,2,FALSE)),"")</f>
        <v/>
      </c>
      <c r="AA285" t="str">
        <f>IFERROR(IF(VLOOKUP(A285,'Rate constant_·OH_otherlit'!$B$2:$K$271,3,FALSE)=0,"",VLOOKUP(A285,'Rate constant_·OH_otherlit'!$B$2:$K$271,3,FALSE)),"")</f>
        <v/>
      </c>
      <c r="AB285" t="str">
        <f>IFERROR(IF(VLOOKUP(A285,'Rate constant_·OH_otherlit'!$B$2:$K$271,10,FALSE)=0,"",VLOOKUP(A285,'Rate constant_·OH_otherlit'!$B$2:$K$271,10,FALSE)),"")</f>
        <v/>
      </c>
      <c r="AC285" t="str">
        <f>IFERROR(IF(VLOOKUP(A285,'Rate constant_O3_UV254_others'!$B$2:$AA$282,23,FALSE)=0,"",VLOOKUP(A285,'Rate constant_O3_UV254_others'!$B$2:$AA$282,23,FALSE)),"")</f>
        <v/>
      </c>
      <c r="AE285" t="str">
        <f>IFERROR(IF(VLOOKUP(A285,'Rate constant_O3_UV254_others'!$B$2:$AA$282,25,FALSE)=0,"",VLOOKUP(A285,'Rate constant_O3_UV254_others'!$B$2:$AA$282,25,FALSE)),"")</f>
        <v/>
      </c>
      <c r="AG285" t="str">
        <f>IFERROR(IF(VLOOKUP(A285,'Rate constant_O3_UV254_others'!$B$2:$AA$282,26,FALSE)=0,"",VLOOKUP(A285,'Rate constant_O3_UV254_others'!$B$2:$AA$282,26,FALSE)),"")</f>
        <v/>
      </c>
    </row>
    <row r="286" spans="1:33">
      <c r="A286" t="s">
        <v>669</v>
      </c>
      <c r="B286" t="s">
        <v>669</v>
      </c>
      <c r="C286">
        <v>285</v>
      </c>
      <c r="F286" t="s">
        <v>149</v>
      </c>
      <c r="G286" t="s">
        <v>670</v>
      </c>
      <c r="H286" t="str">
        <f>IFERROR(VLOOKUP(A286,'Physicochemical properties_othe'!$D$4:$N$281,3,FALSE),"")</f>
        <v/>
      </c>
      <c r="I286" t="str">
        <f>IFERROR(VLOOKUP(A286,'Physicochemical properties_othe'!$D$4:$N$281,2,FALSE),"")</f>
        <v/>
      </c>
      <c r="J286" t="str">
        <f>IFERROR(VLOOKUP(A286,'Physicochemical properties_othe'!$D$4:$N$281,4,FALSE),"")</f>
        <v/>
      </c>
      <c r="K286" t="str">
        <f>IFERROR(IF(VLOOKUP(A286,'Physicochemical properties_othe'!$D$4:$N$281,5,FALSE)=0,"",VLOOKUP(A286,'Physicochemical properties_othe'!$D$4:$N$281,5,FALSE)),"")</f>
        <v/>
      </c>
      <c r="L286" t="str">
        <f>IFERROR(VLOOKUP(A286,'Physicochemical properties_othe'!$D$4:$N$281,6,FALSE),"")</f>
        <v/>
      </c>
      <c r="M286" t="str">
        <f>IFERROR(VLOOKUP(A286,'Physicochemical properties_othe'!$D$4:$N$281,10,FALSE),"")</f>
        <v/>
      </c>
      <c r="P286" t="str">
        <f>IFERROR(IF(VLOOKUP(A286,'Physicochemical properties_othe'!$D$4:$N$281,11,FALSE)=0,"",VLOOKUP(A286,'Physicochemical properties_othe'!$D$4:$N$281,11,FALSE)),"")</f>
        <v/>
      </c>
      <c r="T286" t="str">
        <f>IFERROR(IF(VLOOKUP(A286,'Rate constant_O3_UV254_others'!$B$2:$M$282,7,FALSE)=0,"",VLOOKUP(A286,'Rate constant_O3_UV254_others'!$B$2:$M$282,7,FALSE)),"")</f>
        <v/>
      </c>
      <c r="V286" t="str">
        <f>IFERROR(IF(VLOOKUP(A286,'Rate constant_O3_UV254_others'!$B$2:$M$282,9,FALSE)=0,"",VLOOKUP(A286,'Rate constant_O3_UV254_others'!$B$2:$M$282,9,FALSE)),"")</f>
        <v/>
      </c>
      <c r="W286" t="str">
        <f>IFERROR(IF(VLOOKUP(A286,'Rate constant_O3_UV254_others'!$B$2:$M$282,10,FALSE)=0,"",VLOOKUP(A286,'Rate constant_O3_UV254_others'!$B$2:$M$282,10,FALSE)),"")</f>
        <v/>
      </c>
      <c r="X286" t="str">
        <f>IFERROR(IF(VLOOKUP(A286,'Rate constant_O3_UV254_others'!$B$2:$M$282,11,FALSE)=0,"",VLOOKUP(A286,'Rate constant_O3_UV254_others'!$B$2:$M$282,11,FALSE)),"")</f>
        <v/>
      </c>
      <c r="Y286" t="str">
        <f>IFERROR(IF(VLOOKUP(A286,'Rate constant_O3_UV254_others'!$B$2:$M$282,12,FALSE)=0,"",VLOOKUP(A286,'Rate constant_O3_UV254_others'!$B$2:$M$282,12,FALSE)),"")</f>
        <v/>
      </c>
      <c r="Z286" t="str">
        <f>IFERROR(IF(VLOOKUP(A286,'Rate constant_·OH_otherlit'!$B$2:$K$271,2,FALSE)=0,"",VLOOKUP(A286,'Rate constant_·OH_otherlit'!$B$2:$K$271,2,FALSE)),"")</f>
        <v/>
      </c>
      <c r="AA286" t="str">
        <f>IFERROR(IF(VLOOKUP(A286,'Rate constant_·OH_otherlit'!$B$2:$K$271,3,FALSE)=0,"",VLOOKUP(A286,'Rate constant_·OH_otherlit'!$B$2:$K$271,3,FALSE)),"")</f>
        <v/>
      </c>
      <c r="AB286" t="str">
        <f>IFERROR(IF(VLOOKUP(A286,'Rate constant_·OH_otherlit'!$B$2:$K$271,10,FALSE)=0,"",VLOOKUP(A286,'Rate constant_·OH_otherlit'!$B$2:$K$271,10,FALSE)),"")</f>
        <v/>
      </c>
      <c r="AC286" t="str">
        <f>IFERROR(IF(VLOOKUP(A286,'Rate constant_O3_UV254_others'!$B$2:$AA$282,23,FALSE)=0,"",VLOOKUP(A286,'Rate constant_O3_UV254_others'!$B$2:$AA$282,23,FALSE)),"")</f>
        <v/>
      </c>
      <c r="AE286" t="str">
        <f>IFERROR(IF(VLOOKUP(A286,'Rate constant_O3_UV254_others'!$B$2:$AA$282,25,FALSE)=0,"",VLOOKUP(A286,'Rate constant_O3_UV254_others'!$B$2:$AA$282,25,FALSE)),"")</f>
        <v/>
      </c>
      <c r="AG286" t="str">
        <f>IFERROR(IF(VLOOKUP(A286,'Rate constant_O3_UV254_others'!$B$2:$AA$282,26,FALSE)=0,"",VLOOKUP(A286,'Rate constant_O3_UV254_others'!$B$2:$AA$282,26,FALSE)),"")</f>
        <v/>
      </c>
    </row>
    <row r="287" spans="1:33">
      <c r="A287" t="s">
        <v>671</v>
      </c>
      <c r="B287" t="s">
        <v>671</v>
      </c>
      <c r="C287">
        <v>286</v>
      </c>
      <c r="F287" t="s">
        <v>149</v>
      </c>
      <c r="G287" t="s">
        <v>672</v>
      </c>
      <c r="H287" t="str">
        <f>IFERROR(VLOOKUP(A287,'Physicochemical properties_othe'!$D$4:$N$281,3,FALSE),"")</f>
        <v/>
      </c>
      <c r="I287" t="str">
        <f>IFERROR(VLOOKUP(A287,'Physicochemical properties_othe'!$D$4:$N$281,2,FALSE),"")</f>
        <v/>
      </c>
      <c r="J287" t="str">
        <f>IFERROR(VLOOKUP(A287,'Physicochemical properties_othe'!$D$4:$N$281,4,FALSE),"")</f>
        <v/>
      </c>
      <c r="K287" t="str">
        <f>IFERROR(IF(VLOOKUP(A287,'Physicochemical properties_othe'!$D$4:$N$281,5,FALSE)=0,"",VLOOKUP(A287,'Physicochemical properties_othe'!$D$4:$N$281,5,FALSE)),"")</f>
        <v/>
      </c>
      <c r="L287" t="str">
        <f>IFERROR(VLOOKUP(A287,'Physicochemical properties_othe'!$D$4:$N$281,6,FALSE),"")</f>
        <v/>
      </c>
      <c r="M287" t="str">
        <f>IFERROR(VLOOKUP(A287,'Physicochemical properties_othe'!$D$4:$N$281,10,FALSE),"")</f>
        <v/>
      </c>
      <c r="P287" t="str">
        <f>IFERROR(IF(VLOOKUP(A287,'Physicochemical properties_othe'!$D$4:$N$281,11,FALSE)=0,"",VLOOKUP(A287,'Physicochemical properties_othe'!$D$4:$N$281,11,FALSE)),"")</f>
        <v/>
      </c>
      <c r="T287" t="str">
        <f>IFERROR(IF(VLOOKUP(A287,'Rate constant_O3_UV254_others'!$B$2:$M$282,7,FALSE)=0,"",VLOOKUP(A287,'Rate constant_O3_UV254_others'!$B$2:$M$282,7,FALSE)),"")</f>
        <v/>
      </c>
      <c r="V287" t="str">
        <f>IFERROR(IF(VLOOKUP(A287,'Rate constant_O3_UV254_others'!$B$2:$M$282,9,FALSE)=0,"",VLOOKUP(A287,'Rate constant_O3_UV254_others'!$B$2:$M$282,9,FALSE)),"")</f>
        <v/>
      </c>
      <c r="W287" t="str">
        <f>IFERROR(IF(VLOOKUP(A287,'Rate constant_O3_UV254_others'!$B$2:$M$282,10,FALSE)=0,"",VLOOKUP(A287,'Rate constant_O3_UV254_others'!$B$2:$M$282,10,FALSE)),"")</f>
        <v/>
      </c>
      <c r="X287" t="str">
        <f>IFERROR(IF(VLOOKUP(A287,'Rate constant_O3_UV254_others'!$B$2:$M$282,11,FALSE)=0,"",VLOOKUP(A287,'Rate constant_O3_UV254_others'!$B$2:$M$282,11,FALSE)),"")</f>
        <v/>
      </c>
      <c r="Y287" t="str">
        <f>IFERROR(IF(VLOOKUP(A287,'Rate constant_O3_UV254_others'!$B$2:$M$282,12,FALSE)=0,"",VLOOKUP(A287,'Rate constant_O3_UV254_others'!$B$2:$M$282,12,FALSE)),"")</f>
        <v/>
      </c>
      <c r="Z287">
        <f>IFERROR(IF(VLOOKUP(A287,'Rate constant_·OH_otherlit'!$B$2:$K$271,2,FALSE)=0,"",VLOOKUP(A287,'Rate constant_·OH_otherlit'!$B$2:$K$271,2,FALSE)),"")</f>
        <v>10000000000</v>
      </c>
      <c r="AA287" t="str">
        <f>IFERROR(IF(VLOOKUP(A287,'Rate constant_·OH_otherlit'!$B$2:$K$271,3,FALSE)=0,"",VLOOKUP(A287,'Rate constant_·OH_otherlit'!$B$2:$K$271,3,FALSE)),"")</f>
        <v/>
      </c>
      <c r="AB287" t="str">
        <f>IFERROR(IF(VLOOKUP(A287,'Rate constant_·OH_otherlit'!$B$2:$K$271,10,FALSE)=0,"",VLOOKUP(A287,'Rate constant_·OH_otherlit'!$B$2:$K$271,10,FALSE)),"")</f>
        <v>Armbrust, K. L. (2000). Pesticide hydroxyl radical rate constants: measurements and estimates of their importance in aquatic environments. Environmental toxicology and chemistry, 19(9), 2175-2180.</v>
      </c>
      <c r="AC287" t="str">
        <f>IFERROR(IF(VLOOKUP(A287,'Rate constant_O3_UV254_others'!$B$2:$AA$282,23,FALSE)=0,"",VLOOKUP(A287,'Rate constant_O3_UV254_others'!$B$2:$AA$282,23,FALSE)),"")</f>
        <v/>
      </c>
      <c r="AE287" t="str">
        <f>IFERROR(IF(VLOOKUP(A287,'Rate constant_O3_UV254_others'!$B$2:$AA$282,25,FALSE)=0,"",VLOOKUP(A287,'Rate constant_O3_UV254_others'!$B$2:$AA$282,25,FALSE)),"")</f>
        <v/>
      </c>
      <c r="AG287" t="str">
        <f>IFERROR(IF(VLOOKUP(A287,'Rate constant_O3_UV254_others'!$B$2:$AA$282,26,FALSE)=0,"",VLOOKUP(A287,'Rate constant_O3_UV254_others'!$B$2:$AA$282,26,FALSE)),"")</f>
        <v/>
      </c>
    </row>
    <row r="288" spans="1:33">
      <c r="A288" t="s">
        <v>673</v>
      </c>
      <c r="B288" t="s">
        <v>673</v>
      </c>
      <c r="C288">
        <v>287</v>
      </c>
      <c r="F288" t="s">
        <v>149</v>
      </c>
      <c r="G288" t="s">
        <v>674</v>
      </c>
      <c r="H288" t="str">
        <f>IFERROR(VLOOKUP(A288,'Physicochemical properties_othe'!$D$4:$N$281,3,FALSE),"")</f>
        <v/>
      </c>
      <c r="I288" t="str">
        <f>IFERROR(VLOOKUP(A288,'Physicochemical properties_othe'!$D$4:$N$281,2,FALSE),"")</f>
        <v/>
      </c>
      <c r="J288" t="str">
        <f>IFERROR(VLOOKUP(A288,'Physicochemical properties_othe'!$D$4:$N$281,4,FALSE),"")</f>
        <v/>
      </c>
      <c r="K288" t="str">
        <f>IFERROR(IF(VLOOKUP(A288,'Physicochemical properties_othe'!$D$4:$N$281,5,FALSE)=0,"",VLOOKUP(A288,'Physicochemical properties_othe'!$D$4:$N$281,5,FALSE)),"")</f>
        <v/>
      </c>
      <c r="L288" t="str">
        <f>IFERROR(VLOOKUP(A288,'Physicochemical properties_othe'!$D$4:$N$281,6,FALSE),"")</f>
        <v/>
      </c>
      <c r="M288" t="str">
        <f>IFERROR(VLOOKUP(A288,'Physicochemical properties_othe'!$D$4:$N$281,10,FALSE),"")</f>
        <v/>
      </c>
      <c r="P288" t="str">
        <f>IFERROR(IF(VLOOKUP(A288,'Physicochemical properties_othe'!$D$4:$N$281,11,FALSE)=0,"",VLOOKUP(A288,'Physicochemical properties_othe'!$D$4:$N$281,11,FALSE)),"")</f>
        <v/>
      </c>
      <c r="T288" t="str">
        <f>IFERROR(IF(VLOOKUP(A288,'Rate constant_O3_UV254_others'!$B$2:$M$282,7,FALSE)=0,"",VLOOKUP(A288,'Rate constant_O3_UV254_others'!$B$2:$M$282,7,FALSE)),"")</f>
        <v/>
      </c>
      <c r="V288" t="str">
        <f>IFERROR(IF(VLOOKUP(A288,'Rate constant_O3_UV254_others'!$B$2:$M$282,9,FALSE)=0,"",VLOOKUP(A288,'Rate constant_O3_UV254_others'!$B$2:$M$282,9,FALSE)),"")</f>
        <v/>
      </c>
      <c r="W288" t="str">
        <f>IFERROR(IF(VLOOKUP(A288,'Rate constant_O3_UV254_others'!$B$2:$M$282,10,FALSE)=0,"",VLOOKUP(A288,'Rate constant_O3_UV254_others'!$B$2:$M$282,10,FALSE)),"")</f>
        <v/>
      </c>
      <c r="X288" t="str">
        <f>IFERROR(IF(VLOOKUP(A288,'Rate constant_O3_UV254_others'!$B$2:$M$282,11,FALSE)=0,"",VLOOKUP(A288,'Rate constant_O3_UV254_others'!$B$2:$M$282,11,FALSE)),"")</f>
        <v/>
      </c>
      <c r="Y288" t="str">
        <f>IFERROR(IF(VLOOKUP(A288,'Rate constant_O3_UV254_others'!$B$2:$M$282,12,FALSE)=0,"",VLOOKUP(A288,'Rate constant_O3_UV254_others'!$B$2:$M$282,12,FALSE)),"")</f>
        <v/>
      </c>
      <c r="Z288">
        <f>IFERROR(IF(VLOOKUP(A288,'Rate constant_·OH_otherlit'!$B$2:$K$271,2,FALSE)=0,"",VLOOKUP(A288,'Rate constant_·OH_otherlit'!$B$2:$K$271,2,FALSE)),"")</f>
        <v>75000000000</v>
      </c>
      <c r="AA288" t="str">
        <f>IFERROR(IF(VLOOKUP(A288,'Rate constant_·OH_otherlit'!$B$2:$K$271,3,FALSE)=0,"",VLOOKUP(A288,'Rate constant_·OH_otherlit'!$B$2:$K$271,3,FALSE)),"")</f>
        <v/>
      </c>
      <c r="AB288" t="str">
        <f>IFERROR(IF(VLOOKUP(A288,'Rate constant_·OH_otherlit'!$B$2:$K$271,10,FALSE)=0,"",VLOOKUP(A288,'Rate constant_·OH_otherlit'!$B$2:$K$271,10,FALSE)),"")</f>
        <v>Dell'Arciprete, M. L., Santos-Juanes, L., Sanz, A. A., Vicente, R., Amat, A. M., Furlong, J. P., ... &amp; Gonzalez, M. C. (2009). Reactivity of hydroxyl radicals with neonicotinoid insecticides: mechanism and changes in toxicity. Photochemical &amp; Photobiological Sciences, 8(7), 1016-1023.</v>
      </c>
      <c r="AC288" t="str">
        <f>IFERROR(IF(VLOOKUP(A288,'Rate constant_O3_UV254_others'!$B$2:$AA$282,23,FALSE)=0,"",VLOOKUP(A288,'Rate constant_O3_UV254_others'!$B$2:$AA$282,23,FALSE)),"")</f>
        <v/>
      </c>
      <c r="AE288" t="str">
        <f>IFERROR(IF(VLOOKUP(A288,'Rate constant_O3_UV254_others'!$B$2:$AA$282,25,FALSE)=0,"",VLOOKUP(A288,'Rate constant_O3_UV254_others'!$B$2:$AA$282,25,FALSE)),"")</f>
        <v/>
      </c>
      <c r="AG288" t="str">
        <f>IFERROR(IF(VLOOKUP(A288,'Rate constant_O3_UV254_others'!$B$2:$AA$282,26,FALSE)=0,"",VLOOKUP(A288,'Rate constant_O3_UV254_others'!$B$2:$AA$282,26,FALSE)),"")</f>
        <v/>
      </c>
    </row>
    <row r="289" spans="1:33">
      <c r="A289" t="s">
        <v>675</v>
      </c>
      <c r="B289" t="s">
        <v>675</v>
      </c>
      <c r="C289">
        <v>288</v>
      </c>
      <c r="F289" t="s">
        <v>149</v>
      </c>
      <c r="G289" t="s">
        <v>676</v>
      </c>
      <c r="H289" t="str">
        <f>IFERROR(VLOOKUP(A289,'Physicochemical properties_othe'!$D$4:$N$281,3,FALSE),"")</f>
        <v/>
      </c>
      <c r="I289" t="str">
        <f>IFERROR(VLOOKUP(A289,'Physicochemical properties_othe'!$D$4:$N$281,2,FALSE),"")</f>
        <v/>
      </c>
      <c r="J289" t="str">
        <f>IFERROR(VLOOKUP(A289,'Physicochemical properties_othe'!$D$4:$N$281,4,FALSE),"")</f>
        <v/>
      </c>
      <c r="K289" t="str">
        <f>IFERROR(IF(VLOOKUP(A289,'Physicochemical properties_othe'!$D$4:$N$281,5,FALSE)=0,"",VLOOKUP(A289,'Physicochemical properties_othe'!$D$4:$N$281,5,FALSE)),"")</f>
        <v/>
      </c>
      <c r="L289" t="str">
        <f>IFERROR(VLOOKUP(A289,'Physicochemical properties_othe'!$D$4:$N$281,6,FALSE),"")</f>
        <v/>
      </c>
      <c r="M289" t="str">
        <f>IFERROR(VLOOKUP(A289,'Physicochemical properties_othe'!$D$4:$N$281,10,FALSE),"")</f>
        <v/>
      </c>
      <c r="P289" t="str">
        <f>IFERROR(IF(VLOOKUP(A289,'Physicochemical properties_othe'!$D$4:$N$281,11,FALSE)=0,"",VLOOKUP(A289,'Physicochemical properties_othe'!$D$4:$N$281,11,FALSE)),"")</f>
        <v/>
      </c>
      <c r="T289" t="str">
        <f>IFERROR(IF(VLOOKUP(A289,'Rate constant_O3_UV254_others'!$B$2:$M$282,7,FALSE)=0,"",VLOOKUP(A289,'Rate constant_O3_UV254_others'!$B$2:$M$282,7,FALSE)),"")</f>
        <v/>
      </c>
      <c r="V289" t="str">
        <f>IFERROR(IF(VLOOKUP(A289,'Rate constant_O3_UV254_others'!$B$2:$M$282,9,FALSE)=0,"",VLOOKUP(A289,'Rate constant_O3_UV254_others'!$B$2:$M$282,9,FALSE)),"")</f>
        <v/>
      </c>
      <c r="W289" t="str">
        <f>IFERROR(IF(VLOOKUP(A289,'Rate constant_O3_UV254_others'!$B$2:$M$282,10,FALSE)=0,"",VLOOKUP(A289,'Rate constant_O3_UV254_others'!$B$2:$M$282,10,FALSE)),"")</f>
        <v/>
      </c>
      <c r="X289" t="str">
        <f>IFERROR(IF(VLOOKUP(A289,'Rate constant_O3_UV254_others'!$B$2:$M$282,11,FALSE)=0,"",VLOOKUP(A289,'Rate constant_O3_UV254_others'!$B$2:$M$282,11,FALSE)),"")</f>
        <v/>
      </c>
      <c r="Y289" t="str">
        <f>IFERROR(IF(VLOOKUP(A289,'Rate constant_O3_UV254_others'!$B$2:$M$282,12,FALSE)=0,"",VLOOKUP(A289,'Rate constant_O3_UV254_others'!$B$2:$M$282,12,FALSE)),"")</f>
        <v/>
      </c>
      <c r="Z289" t="str">
        <f>IFERROR(IF(VLOOKUP(A289,'Rate constant_·OH_otherlit'!$B$2:$K$271,2,FALSE)=0,"",VLOOKUP(A289,'Rate constant_·OH_otherlit'!$B$2:$K$271,2,FALSE)),"")</f>
        <v/>
      </c>
      <c r="AA289" t="str">
        <f>IFERROR(IF(VLOOKUP(A289,'Rate constant_·OH_otherlit'!$B$2:$K$271,3,FALSE)=0,"",VLOOKUP(A289,'Rate constant_·OH_otherlit'!$B$2:$K$271,3,FALSE)),"")</f>
        <v/>
      </c>
      <c r="AB289" t="str">
        <f>IFERROR(IF(VLOOKUP(A289,'Rate constant_·OH_otherlit'!$B$2:$K$271,10,FALSE)=0,"",VLOOKUP(A289,'Rate constant_·OH_otherlit'!$B$2:$K$271,10,FALSE)),"")</f>
        <v/>
      </c>
      <c r="AC289" t="str">
        <f>IFERROR(IF(VLOOKUP(A289,'Rate constant_O3_UV254_others'!$B$2:$AA$282,23,FALSE)=0,"",VLOOKUP(A289,'Rate constant_O3_UV254_others'!$B$2:$AA$282,23,FALSE)),"")</f>
        <v/>
      </c>
      <c r="AE289" t="str">
        <f>IFERROR(IF(VLOOKUP(A289,'Rate constant_O3_UV254_others'!$B$2:$AA$282,25,FALSE)=0,"",VLOOKUP(A289,'Rate constant_O3_UV254_others'!$B$2:$AA$282,25,FALSE)),"")</f>
        <v/>
      </c>
      <c r="AG289" t="str">
        <f>IFERROR(IF(VLOOKUP(A289,'Rate constant_O3_UV254_others'!$B$2:$AA$282,26,FALSE)=0,"",VLOOKUP(A289,'Rate constant_O3_UV254_others'!$B$2:$AA$282,26,FALSE)),"")</f>
        <v/>
      </c>
    </row>
    <row r="290" spans="1:33">
      <c r="A290" t="s">
        <v>677</v>
      </c>
      <c r="B290" t="s">
        <v>677</v>
      </c>
      <c r="C290">
        <v>289</v>
      </c>
      <c r="F290" t="s">
        <v>149</v>
      </c>
      <c r="G290" t="s">
        <v>678</v>
      </c>
      <c r="H290" t="str">
        <f>IFERROR(VLOOKUP(A290,'Physicochemical properties_othe'!$D$4:$N$281,3,FALSE),"")</f>
        <v/>
      </c>
      <c r="I290" t="str">
        <f>IFERROR(VLOOKUP(A290,'Physicochemical properties_othe'!$D$4:$N$281,2,FALSE),"")</f>
        <v/>
      </c>
      <c r="J290" t="str">
        <f>IFERROR(VLOOKUP(A290,'Physicochemical properties_othe'!$D$4:$N$281,4,FALSE),"")</f>
        <v/>
      </c>
      <c r="K290" t="str">
        <f>IFERROR(IF(VLOOKUP(A290,'Physicochemical properties_othe'!$D$4:$N$281,5,FALSE)=0,"",VLOOKUP(A290,'Physicochemical properties_othe'!$D$4:$N$281,5,FALSE)),"")</f>
        <v/>
      </c>
      <c r="L290" t="str">
        <f>IFERROR(VLOOKUP(A290,'Physicochemical properties_othe'!$D$4:$N$281,6,FALSE),"")</f>
        <v/>
      </c>
      <c r="M290" t="str">
        <f>IFERROR(VLOOKUP(A290,'Physicochemical properties_othe'!$D$4:$N$281,10,FALSE),"")</f>
        <v/>
      </c>
      <c r="P290" t="str">
        <f>IFERROR(IF(VLOOKUP(A290,'Physicochemical properties_othe'!$D$4:$N$281,11,FALSE)=0,"",VLOOKUP(A290,'Physicochemical properties_othe'!$D$4:$N$281,11,FALSE)),"")</f>
        <v/>
      </c>
      <c r="T290" t="str">
        <f>IFERROR(IF(VLOOKUP(A290,'Rate constant_O3_UV254_others'!$B$2:$M$282,7,FALSE)=0,"",VLOOKUP(A290,'Rate constant_O3_UV254_others'!$B$2:$M$282,7,FALSE)),"")</f>
        <v/>
      </c>
      <c r="V290" t="str">
        <f>IFERROR(IF(VLOOKUP(A290,'Rate constant_O3_UV254_others'!$B$2:$M$282,9,FALSE)=0,"",VLOOKUP(A290,'Rate constant_O3_UV254_others'!$B$2:$M$282,9,FALSE)),"")</f>
        <v/>
      </c>
      <c r="W290" t="str">
        <f>IFERROR(IF(VLOOKUP(A290,'Rate constant_O3_UV254_others'!$B$2:$M$282,10,FALSE)=0,"",VLOOKUP(A290,'Rate constant_O3_UV254_others'!$B$2:$M$282,10,FALSE)),"")</f>
        <v/>
      </c>
      <c r="X290" t="str">
        <f>IFERROR(IF(VLOOKUP(A290,'Rate constant_O3_UV254_others'!$B$2:$M$282,11,FALSE)=0,"",VLOOKUP(A290,'Rate constant_O3_UV254_others'!$B$2:$M$282,11,FALSE)),"")</f>
        <v/>
      </c>
      <c r="Y290" t="str">
        <f>IFERROR(IF(VLOOKUP(A290,'Rate constant_O3_UV254_others'!$B$2:$M$282,12,FALSE)=0,"",VLOOKUP(A290,'Rate constant_O3_UV254_others'!$B$2:$M$282,12,FALSE)),"")</f>
        <v/>
      </c>
      <c r="Z290" t="str">
        <f>IFERROR(IF(VLOOKUP(A290,'Rate constant_·OH_otherlit'!$B$2:$K$271,2,FALSE)=0,"",VLOOKUP(A290,'Rate constant_·OH_otherlit'!$B$2:$K$271,2,FALSE)),"")</f>
        <v/>
      </c>
      <c r="AA290" t="str">
        <f>IFERROR(IF(VLOOKUP(A290,'Rate constant_·OH_otherlit'!$B$2:$K$271,3,FALSE)=0,"",VLOOKUP(A290,'Rate constant_·OH_otherlit'!$B$2:$K$271,3,FALSE)),"")</f>
        <v/>
      </c>
      <c r="AB290" t="str">
        <f>IFERROR(IF(VLOOKUP(A290,'Rate constant_·OH_otherlit'!$B$2:$K$271,10,FALSE)=0,"",VLOOKUP(A290,'Rate constant_·OH_otherlit'!$B$2:$K$271,10,FALSE)),"")</f>
        <v/>
      </c>
      <c r="AC290" t="str">
        <f>IFERROR(IF(VLOOKUP(A290,'Rate constant_O3_UV254_others'!$B$2:$AA$282,23,FALSE)=0,"",VLOOKUP(A290,'Rate constant_O3_UV254_others'!$B$2:$AA$282,23,FALSE)),"")</f>
        <v/>
      </c>
      <c r="AE290" t="str">
        <f>IFERROR(IF(VLOOKUP(A290,'Rate constant_O3_UV254_others'!$B$2:$AA$282,25,FALSE)=0,"",VLOOKUP(A290,'Rate constant_O3_UV254_others'!$B$2:$AA$282,25,FALSE)),"")</f>
        <v/>
      </c>
      <c r="AG290" t="str">
        <f>IFERROR(IF(VLOOKUP(A290,'Rate constant_O3_UV254_others'!$B$2:$AA$282,26,FALSE)=0,"",VLOOKUP(A290,'Rate constant_O3_UV254_others'!$B$2:$AA$282,26,FALSE)),"")</f>
        <v/>
      </c>
    </row>
    <row r="291" spans="1:33">
      <c r="A291" t="s">
        <v>679</v>
      </c>
      <c r="B291" t="s">
        <v>679</v>
      </c>
      <c r="C291">
        <v>290</v>
      </c>
      <c r="F291" t="s">
        <v>149</v>
      </c>
      <c r="G291" t="s">
        <v>680</v>
      </c>
      <c r="H291" t="str">
        <f>IFERROR(VLOOKUP(A291,'Physicochemical properties_othe'!$D$4:$N$281,3,FALSE),"")</f>
        <v/>
      </c>
      <c r="I291" t="str">
        <f>IFERROR(VLOOKUP(A291,'Physicochemical properties_othe'!$D$4:$N$281,2,FALSE),"")</f>
        <v/>
      </c>
      <c r="J291" t="str">
        <f>IFERROR(VLOOKUP(A291,'Physicochemical properties_othe'!$D$4:$N$281,4,FALSE),"")</f>
        <v/>
      </c>
      <c r="K291" t="str">
        <f>IFERROR(IF(VLOOKUP(A291,'Physicochemical properties_othe'!$D$4:$N$281,5,FALSE)=0,"",VLOOKUP(A291,'Physicochemical properties_othe'!$D$4:$N$281,5,FALSE)),"")</f>
        <v/>
      </c>
      <c r="L291" t="str">
        <f>IFERROR(VLOOKUP(A291,'Physicochemical properties_othe'!$D$4:$N$281,6,FALSE),"")</f>
        <v/>
      </c>
      <c r="M291" t="str">
        <f>IFERROR(VLOOKUP(A291,'Physicochemical properties_othe'!$D$4:$N$281,10,FALSE),"")</f>
        <v/>
      </c>
      <c r="P291" t="str">
        <f>IFERROR(IF(VLOOKUP(A291,'Physicochemical properties_othe'!$D$4:$N$281,11,FALSE)=0,"",VLOOKUP(A291,'Physicochemical properties_othe'!$D$4:$N$281,11,FALSE)),"")</f>
        <v/>
      </c>
      <c r="T291" t="str">
        <f>IFERROR(IF(VLOOKUP(A291,'Rate constant_O3_UV254_others'!$B$2:$M$282,7,FALSE)=0,"",VLOOKUP(A291,'Rate constant_O3_UV254_others'!$B$2:$M$282,7,FALSE)),"")</f>
        <v/>
      </c>
      <c r="V291" t="str">
        <f>IFERROR(IF(VLOOKUP(A291,'Rate constant_O3_UV254_others'!$B$2:$M$282,9,FALSE)=0,"",VLOOKUP(A291,'Rate constant_O3_UV254_others'!$B$2:$M$282,9,FALSE)),"")</f>
        <v/>
      </c>
      <c r="W291" t="str">
        <f>IFERROR(IF(VLOOKUP(A291,'Rate constant_O3_UV254_others'!$B$2:$M$282,10,FALSE)=0,"",VLOOKUP(A291,'Rate constant_O3_UV254_others'!$B$2:$M$282,10,FALSE)),"")</f>
        <v/>
      </c>
      <c r="X291" t="str">
        <f>IFERROR(IF(VLOOKUP(A291,'Rate constant_O3_UV254_others'!$B$2:$M$282,11,FALSE)=0,"",VLOOKUP(A291,'Rate constant_O3_UV254_others'!$B$2:$M$282,11,FALSE)),"")</f>
        <v/>
      </c>
      <c r="Y291" t="str">
        <f>IFERROR(IF(VLOOKUP(A291,'Rate constant_O3_UV254_others'!$B$2:$M$282,12,FALSE)=0,"",VLOOKUP(A291,'Rate constant_O3_UV254_others'!$B$2:$M$282,12,FALSE)),"")</f>
        <v/>
      </c>
      <c r="Z291">
        <f>IFERROR(IF(VLOOKUP(A291,'Rate constant_·OH_otherlit'!$B$2:$K$271,2,FALSE)=0,"",VLOOKUP(A291,'Rate constant_·OH_otherlit'!$B$2:$K$271,2,FALSE)),"")</f>
        <v>55000000000</v>
      </c>
      <c r="AA291" t="str">
        <f>IFERROR(IF(VLOOKUP(A291,'Rate constant_·OH_otherlit'!$B$2:$K$271,3,FALSE)=0,"",VLOOKUP(A291,'Rate constant_·OH_otherlit'!$B$2:$K$271,3,FALSE)),"")</f>
        <v/>
      </c>
      <c r="AB291" t="str">
        <f>IFERROR(IF(VLOOKUP(A291,'Rate constant_·OH_otherlit'!$B$2:$K$271,10,FALSE)=0,"",VLOOKUP(A291,'Rate constant_·OH_otherlit'!$B$2:$K$271,10,FALSE)),"")</f>
        <v>Dell'Arciprete, M. L., Santos-Juanes, L., Sanz, A. A., Vicente, R., Amat, A. M., Furlong, J. P., ... &amp; Gonzalez, M. C. (2009). Reactivity of hydroxyl radicals with neonicotinoid insecticides: mechanism and changes in toxicity. Photochemical &amp; Photobiological Sciences, 8(7), 1016-1023.</v>
      </c>
      <c r="AC291" t="str">
        <f>IFERROR(IF(VLOOKUP(A291,'Rate constant_O3_UV254_others'!$B$2:$AA$282,23,FALSE)=0,"",VLOOKUP(A291,'Rate constant_O3_UV254_others'!$B$2:$AA$282,23,FALSE)),"")</f>
        <v/>
      </c>
      <c r="AE291" t="str">
        <f>IFERROR(IF(VLOOKUP(A291,'Rate constant_O3_UV254_others'!$B$2:$AA$282,25,FALSE)=0,"",VLOOKUP(A291,'Rate constant_O3_UV254_others'!$B$2:$AA$282,25,FALSE)),"")</f>
        <v/>
      </c>
      <c r="AG291" t="str">
        <f>IFERROR(IF(VLOOKUP(A291,'Rate constant_O3_UV254_others'!$B$2:$AA$282,26,FALSE)=0,"",VLOOKUP(A291,'Rate constant_O3_UV254_others'!$B$2:$AA$282,26,FALSE)),"")</f>
        <v/>
      </c>
    </row>
    <row r="292" spans="1:33">
      <c r="A292" t="s">
        <v>681</v>
      </c>
      <c r="B292" t="s">
        <v>681</v>
      </c>
      <c r="C292">
        <v>291</v>
      </c>
      <c r="F292" t="s">
        <v>149</v>
      </c>
      <c r="G292" t="s">
        <v>682</v>
      </c>
      <c r="H292" t="str">
        <f>IFERROR(VLOOKUP(A292,'Physicochemical properties_othe'!$D$4:$N$281,3,FALSE),"")</f>
        <v/>
      </c>
      <c r="I292" t="str">
        <f>IFERROR(VLOOKUP(A292,'Physicochemical properties_othe'!$D$4:$N$281,2,FALSE),"")</f>
        <v/>
      </c>
      <c r="J292" t="str">
        <f>IFERROR(VLOOKUP(A292,'Physicochemical properties_othe'!$D$4:$N$281,4,FALSE),"")</f>
        <v/>
      </c>
      <c r="K292" t="str">
        <f>IFERROR(IF(VLOOKUP(A292,'Physicochemical properties_othe'!$D$4:$N$281,5,FALSE)=0,"",VLOOKUP(A292,'Physicochemical properties_othe'!$D$4:$N$281,5,FALSE)),"")</f>
        <v/>
      </c>
      <c r="L292" t="str">
        <f>IFERROR(VLOOKUP(A292,'Physicochemical properties_othe'!$D$4:$N$281,6,FALSE),"")</f>
        <v/>
      </c>
      <c r="M292" t="str">
        <f>IFERROR(VLOOKUP(A292,'Physicochemical properties_othe'!$D$4:$N$281,10,FALSE),"")</f>
        <v/>
      </c>
      <c r="P292" t="str">
        <f>IFERROR(IF(VLOOKUP(A292,'Physicochemical properties_othe'!$D$4:$N$281,11,FALSE)=0,"",VLOOKUP(A292,'Physicochemical properties_othe'!$D$4:$N$281,11,FALSE)),"")</f>
        <v/>
      </c>
      <c r="T292" t="str">
        <f>IFERROR(IF(VLOOKUP(A292,'Rate constant_O3_UV254_others'!$B$2:$M$282,7,FALSE)=0,"",VLOOKUP(A292,'Rate constant_O3_UV254_others'!$B$2:$M$282,7,FALSE)),"")</f>
        <v/>
      </c>
      <c r="V292" t="str">
        <f>IFERROR(IF(VLOOKUP(A292,'Rate constant_O3_UV254_others'!$B$2:$M$282,9,FALSE)=0,"",VLOOKUP(A292,'Rate constant_O3_UV254_others'!$B$2:$M$282,9,FALSE)),"")</f>
        <v/>
      </c>
      <c r="W292" t="str">
        <f>IFERROR(IF(VLOOKUP(A292,'Rate constant_O3_UV254_others'!$B$2:$M$282,10,FALSE)=0,"",VLOOKUP(A292,'Rate constant_O3_UV254_others'!$B$2:$M$282,10,FALSE)),"")</f>
        <v/>
      </c>
      <c r="X292" t="str">
        <f>IFERROR(IF(VLOOKUP(A292,'Rate constant_O3_UV254_others'!$B$2:$M$282,11,FALSE)=0,"",VLOOKUP(A292,'Rate constant_O3_UV254_others'!$B$2:$M$282,11,FALSE)),"")</f>
        <v/>
      </c>
      <c r="Y292" t="str">
        <f>IFERROR(IF(VLOOKUP(A292,'Rate constant_O3_UV254_others'!$B$2:$M$282,12,FALSE)=0,"",VLOOKUP(A292,'Rate constant_O3_UV254_others'!$B$2:$M$282,12,FALSE)),"")</f>
        <v/>
      </c>
      <c r="Z292" t="str">
        <f>IFERROR(IF(VLOOKUP(A292,'Rate constant_·OH_otherlit'!$B$2:$K$271,2,FALSE)=0,"",VLOOKUP(A292,'Rate constant_·OH_otherlit'!$B$2:$K$271,2,FALSE)),"")</f>
        <v/>
      </c>
      <c r="AA292" t="str">
        <f>IFERROR(IF(VLOOKUP(A292,'Rate constant_·OH_otherlit'!$B$2:$K$271,3,FALSE)=0,"",VLOOKUP(A292,'Rate constant_·OH_otherlit'!$B$2:$K$271,3,FALSE)),"")</f>
        <v/>
      </c>
      <c r="AB292" t="str">
        <f>IFERROR(IF(VLOOKUP(A292,'Rate constant_·OH_otherlit'!$B$2:$K$271,10,FALSE)=0,"",VLOOKUP(A292,'Rate constant_·OH_otherlit'!$B$2:$K$271,10,FALSE)),"")</f>
        <v/>
      </c>
      <c r="AC292" t="str">
        <f>IFERROR(IF(VLOOKUP(A292,'Rate constant_O3_UV254_others'!$B$2:$AA$282,23,FALSE)=0,"",VLOOKUP(A292,'Rate constant_O3_UV254_others'!$B$2:$AA$282,23,FALSE)),"")</f>
        <v/>
      </c>
      <c r="AE292" t="str">
        <f>IFERROR(IF(VLOOKUP(A292,'Rate constant_O3_UV254_others'!$B$2:$AA$282,25,FALSE)=0,"",VLOOKUP(A292,'Rate constant_O3_UV254_others'!$B$2:$AA$282,25,FALSE)),"")</f>
        <v/>
      </c>
      <c r="AG292" t="str">
        <f>IFERROR(IF(VLOOKUP(A292,'Rate constant_O3_UV254_others'!$B$2:$AA$282,26,FALSE)=0,"",VLOOKUP(A292,'Rate constant_O3_UV254_others'!$B$2:$AA$282,26,FALSE)),"")</f>
        <v/>
      </c>
    </row>
    <row r="293" spans="1:33">
      <c r="A293" t="s">
        <v>683</v>
      </c>
      <c r="B293" t="s">
        <v>683</v>
      </c>
      <c r="C293">
        <v>292</v>
      </c>
      <c r="F293" t="s">
        <v>149</v>
      </c>
      <c r="G293" t="s">
        <v>209</v>
      </c>
      <c r="H293" t="str">
        <f>IFERROR(VLOOKUP(A293,'Physicochemical properties_othe'!$D$4:$N$281,3,FALSE),"")</f>
        <v/>
      </c>
      <c r="I293" t="str">
        <f>IFERROR(VLOOKUP(A293,'Physicochemical properties_othe'!$D$4:$N$281,2,FALSE),"")</f>
        <v/>
      </c>
      <c r="J293" t="str">
        <f>IFERROR(VLOOKUP(A293,'Physicochemical properties_othe'!$D$4:$N$281,4,FALSE),"")</f>
        <v/>
      </c>
      <c r="K293" t="str">
        <f>IFERROR(IF(VLOOKUP(A293,'Physicochemical properties_othe'!$D$4:$N$281,5,FALSE)=0,"",VLOOKUP(A293,'Physicochemical properties_othe'!$D$4:$N$281,5,FALSE)),"")</f>
        <v/>
      </c>
      <c r="L293" t="str">
        <f>IFERROR(VLOOKUP(A293,'Physicochemical properties_othe'!$D$4:$N$281,6,FALSE),"")</f>
        <v/>
      </c>
      <c r="M293" t="str">
        <f>IFERROR(VLOOKUP(A293,'Physicochemical properties_othe'!$D$4:$N$281,10,FALSE),"")</f>
        <v/>
      </c>
      <c r="P293" t="str">
        <f>IFERROR(IF(VLOOKUP(A293,'Physicochemical properties_othe'!$D$4:$N$281,11,FALSE)=0,"",VLOOKUP(A293,'Physicochemical properties_othe'!$D$4:$N$281,11,FALSE)),"")</f>
        <v/>
      </c>
      <c r="T293" t="str">
        <f>IFERROR(IF(VLOOKUP(A293,'Rate constant_O3_UV254_others'!$B$2:$M$282,7,FALSE)=0,"",VLOOKUP(A293,'Rate constant_O3_UV254_others'!$B$2:$M$282,7,FALSE)),"")</f>
        <v/>
      </c>
      <c r="V293" t="str">
        <f>IFERROR(IF(VLOOKUP(A293,'Rate constant_O3_UV254_others'!$B$2:$M$282,9,FALSE)=0,"",VLOOKUP(A293,'Rate constant_O3_UV254_others'!$B$2:$M$282,9,FALSE)),"")</f>
        <v/>
      </c>
      <c r="W293" t="str">
        <f>IFERROR(IF(VLOOKUP(A293,'Rate constant_O3_UV254_others'!$B$2:$M$282,10,FALSE)=0,"",VLOOKUP(A293,'Rate constant_O3_UV254_others'!$B$2:$M$282,10,FALSE)),"")</f>
        <v/>
      </c>
      <c r="X293" t="str">
        <f>IFERROR(IF(VLOOKUP(A293,'Rate constant_O3_UV254_others'!$B$2:$M$282,11,FALSE)=0,"",VLOOKUP(A293,'Rate constant_O3_UV254_others'!$B$2:$M$282,11,FALSE)),"")</f>
        <v/>
      </c>
      <c r="Y293" t="str">
        <f>IFERROR(IF(VLOOKUP(A293,'Rate constant_O3_UV254_others'!$B$2:$M$282,12,FALSE)=0,"",VLOOKUP(A293,'Rate constant_O3_UV254_others'!$B$2:$M$282,12,FALSE)),"")</f>
        <v/>
      </c>
      <c r="Z293">
        <f>IFERROR(IF(VLOOKUP(A293,'Rate constant_·OH_otherlit'!$B$2:$K$271,2,FALSE)=0,"",VLOOKUP(A293,'Rate constant_·OH_otherlit'!$B$2:$K$271,2,FALSE)),"")</f>
        <v>4950000000</v>
      </c>
      <c r="AA293" t="str">
        <f>IFERROR(IF(VLOOKUP(A293,'Rate constant_·OH_otherlit'!$B$2:$K$271,3,FALSE)=0,"",VLOOKUP(A293,'Rate constant_·OH_otherlit'!$B$2:$K$271,3,FALSE)),"")</f>
        <v/>
      </c>
      <c r="AB293" t="str">
        <f>IFERROR(IF(VLOOKUP(A293,'Rate constant_·OH_otherlit'!$B$2:$K$271,10,FALSE)=0,"",VLOOKUP(A293,'Rate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293" t="str">
        <f>IFERROR(IF(VLOOKUP(A293,'Rate constant_O3_UV254_others'!$B$2:$AA$282,23,FALSE)=0,"",VLOOKUP(A293,'Rate constant_O3_UV254_others'!$B$2:$AA$282,23,FALSE)),"")</f>
        <v/>
      </c>
      <c r="AE293" t="str">
        <f>IFERROR(IF(VLOOKUP(A293,'Rate constant_O3_UV254_others'!$B$2:$AA$282,25,FALSE)=0,"",VLOOKUP(A293,'Rate constant_O3_UV254_others'!$B$2:$AA$282,25,FALSE)),"")</f>
        <v/>
      </c>
      <c r="AG293" t="str">
        <f>IFERROR(IF(VLOOKUP(A293,'Rate constant_O3_UV254_others'!$B$2:$AA$282,26,FALSE)=0,"",VLOOKUP(A293,'Rate constant_O3_UV254_others'!$B$2:$AA$282,26,FALSE)),"")</f>
        <v/>
      </c>
    </row>
    <row r="294" spans="1:33">
      <c r="A294" t="s">
        <v>684</v>
      </c>
      <c r="B294" t="s">
        <v>684</v>
      </c>
      <c r="C294">
        <v>293</v>
      </c>
      <c r="F294" t="s">
        <v>149</v>
      </c>
      <c r="G294" t="s">
        <v>685</v>
      </c>
      <c r="H294" t="str">
        <f>IFERROR(VLOOKUP(A294,'Physicochemical properties_othe'!$D$4:$N$281,3,FALSE),"")</f>
        <v/>
      </c>
      <c r="I294" t="str">
        <f>IFERROR(VLOOKUP(A294,'Physicochemical properties_othe'!$D$4:$N$281,2,FALSE),"")</f>
        <v/>
      </c>
      <c r="J294" t="str">
        <f>IFERROR(VLOOKUP(A294,'Physicochemical properties_othe'!$D$4:$N$281,4,FALSE),"")</f>
        <v/>
      </c>
      <c r="K294" t="str">
        <f>IFERROR(IF(VLOOKUP(A294,'Physicochemical properties_othe'!$D$4:$N$281,5,FALSE)=0,"",VLOOKUP(A294,'Physicochemical properties_othe'!$D$4:$N$281,5,FALSE)),"")</f>
        <v/>
      </c>
      <c r="L294" t="str">
        <f>IFERROR(VLOOKUP(A294,'Physicochemical properties_othe'!$D$4:$N$281,6,FALSE),"")</f>
        <v/>
      </c>
      <c r="M294" t="str">
        <f>IFERROR(VLOOKUP(A294,'Physicochemical properties_othe'!$D$4:$N$281,10,FALSE),"")</f>
        <v/>
      </c>
      <c r="P294" t="str">
        <f>IFERROR(IF(VLOOKUP(A294,'Physicochemical properties_othe'!$D$4:$N$281,11,FALSE)=0,"",VLOOKUP(A294,'Physicochemical properties_othe'!$D$4:$N$281,11,FALSE)),"")</f>
        <v/>
      </c>
      <c r="T294" t="str">
        <f>IFERROR(IF(VLOOKUP(A294,'Rate constant_O3_UV254_others'!$B$2:$M$282,7,FALSE)=0,"",VLOOKUP(A294,'Rate constant_O3_UV254_others'!$B$2:$M$282,7,FALSE)),"")</f>
        <v/>
      </c>
      <c r="V294" t="str">
        <f>IFERROR(IF(VLOOKUP(A294,'Rate constant_O3_UV254_others'!$B$2:$M$282,9,FALSE)=0,"",VLOOKUP(A294,'Rate constant_O3_UV254_others'!$B$2:$M$282,9,FALSE)),"")</f>
        <v/>
      </c>
      <c r="W294" t="str">
        <f>IFERROR(IF(VLOOKUP(A294,'Rate constant_O3_UV254_others'!$B$2:$M$282,10,FALSE)=0,"",VLOOKUP(A294,'Rate constant_O3_UV254_others'!$B$2:$M$282,10,FALSE)),"")</f>
        <v/>
      </c>
      <c r="X294" t="str">
        <f>IFERROR(IF(VLOOKUP(A294,'Rate constant_O3_UV254_others'!$B$2:$M$282,11,FALSE)=0,"",VLOOKUP(A294,'Rate constant_O3_UV254_others'!$B$2:$M$282,11,FALSE)),"")</f>
        <v/>
      </c>
      <c r="Y294" t="str">
        <f>IFERROR(IF(VLOOKUP(A294,'Rate constant_O3_UV254_others'!$B$2:$M$282,12,FALSE)=0,"",VLOOKUP(A294,'Rate constant_O3_UV254_others'!$B$2:$M$282,12,FALSE)),"")</f>
        <v/>
      </c>
      <c r="Z294" t="str">
        <f>IFERROR(IF(VLOOKUP(A294,'Rate constant_·OH_otherlit'!$B$2:$K$271,2,FALSE)=0,"",VLOOKUP(A294,'Rate constant_·OH_otherlit'!$B$2:$K$271,2,FALSE)),"")</f>
        <v/>
      </c>
      <c r="AA294" t="str">
        <f>IFERROR(IF(VLOOKUP(A294,'Rate constant_·OH_otherlit'!$B$2:$K$271,3,FALSE)=0,"",VLOOKUP(A294,'Rate constant_·OH_otherlit'!$B$2:$K$271,3,FALSE)),"")</f>
        <v/>
      </c>
      <c r="AB294" t="str">
        <f>IFERROR(IF(VLOOKUP(A294,'Rate constant_·OH_otherlit'!$B$2:$K$271,10,FALSE)=0,"",VLOOKUP(A294,'Rate constant_·OH_otherlit'!$B$2:$K$271,10,FALSE)),"")</f>
        <v/>
      </c>
      <c r="AC294" t="str">
        <f>IFERROR(IF(VLOOKUP(A294,'Rate constant_O3_UV254_others'!$B$2:$AA$282,23,FALSE)=0,"",VLOOKUP(A294,'Rate constant_O3_UV254_others'!$B$2:$AA$282,23,FALSE)),"")</f>
        <v/>
      </c>
      <c r="AE294" t="str">
        <f>IFERROR(IF(VLOOKUP(A294,'Rate constant_O3_UV254_others'!$B$2:$AA$282,25,FALSE)=0,"",VLOOKUP(A294,'Rate constant_O3_UV254_others'!$B$2:$AA$282,25,FALSE)),"")</f>
        <v/>
      </c>
      <c r="AG294" t="str">
        <f>IFERROR(IF(VLOOKUP(A294,'Rate constant_O3_UV254_others'!$B$2:$AA$282,26,FALSE)=0,"",VLOOKUP(A294,'Rate constant_O3_UV254_others'!$B$2:$AA$282,26,FALSE)),"")</f>
        <v/>
      </c>
    </row>
    <row r="295" spans="1:33">
      <c r="A295" t="s">
        <v>686</v>
      </c>
      <c r="B295" t="s">
        <v>686</v>
      </c>
      <c r="C295">
        <v>294</v>
      </c>
      <c r="F295" t="s">
        <v>149</v>
      </c>
      <c r="G295" t="s">
        <v>687</v>
      </c>
      <c r="H295" t="str">
        <f>IFERROR(VLOOKUP(A295,'Physicochemical properties_othe'!$D$4:$N$281,3,FALSE),"")</f>
        <v/>
      </c>
      <c r="I295" t="str">
        <f>IFERROR(VLOOKUP(A295,'Physicochemical properties_othe'!$D$4:$N$281,2,FALSE),"")</f>
        <v/>
      </c>
      <c r="J295" t="str">
        <f>IFERROR(VLOOKUP(A295,'Physicochemical properties_othe'!$D$4:$N$281,4,FALSE),"")</f>
        <v/>
      </c>
      <c r="K295" t="str">
        <f>IFERROR(IF(VLOOKUP(A295,'Physicochemical properties_othe'!$D$4:$N$281,5,FALSE)=0,"",VLOOKUP(A295,'Physicochemical properties_othe'!$D$4:$N$281,5,FALSE)),"")</f>
        <v/>
      </c>
      <c r="L295" t="str">
        <f>IFERROR(VLOOKUP(A295,'Physicochemical properties_othe'!$D$4:$N$281,6,FALSE),"")</f>
        <v/>
      </c>
      <c r="M295" t="str">
        <f>IFERROR(VLOOKUP(A295,'Physicochemical properties_othe'!$D$4:$N$281,10,FALSE),"")</f>
        <v/>
      </c>
      <c r="P295" t="str">
        <f>IFERROR(IF(VLOOKUP(A295,'Physicochemical properties_othe'!$D$4:$N$281,11,FALSE)=0,"",VLOOKUP(A295,'Physicochemical properties_othe'!$D$4:$N$281,11,FALSE)),"")</f>
        <v/>
      </c>
      <c r="T295" t="str">
        <f>IFERROR(IF(VLOOKUP(A295,'Rate constant_O3_UV254_others'!$B$2:$M$282,7,FALSE)=0,"",VLOOKUP(A295,'Rate constant_O3_UV254_others'!$B$2:$M$282,7,FALSE)),"")</f>
        <v/>
      </c>
      <c r="V295" t="str">
        <f>IFERROR(IF(VLOOKUP(A295,'Rate constant_O3_UV254_others'!$B$2:$M$282,9,FALSE)=0,"",VLOOKUP(A295,'Rate constant_O3_UV254_others'!$B$2:$M$282,9,FALSE)),"")</f>
        <v/>
      </c>
      <c r="W295" t="str">
        <f>IFERROR(IF(VLOOKUP(A295,'Rate constant_O3_UV254_others'!$B$2:$M$282,10,FALSE)=0,"",VLOOKUP(A295,'Rate constant_O3_UV254_others'!$B$2:$M$282,10,FALSE)),"")</f>
        <v/>
      </c>
      <c r="X295" t="str">
        <f>IFERROR(IF(VLOOKUP(A295,'Rate constant_O3_UV254_others'!$B$2:$M$282,11,FALSE)=0,"",VLOOKUP(A295,'Rate constant_O3_UV254_others'!$B$2:$M$282,11,FALSE)),"")</f>
        <v/>
      </c>
      <c r="Y295" t="str">
        <f>IFERROR(IF(VLOOKUP(A295,'Rate constant_O3_UV254_others'!$B$2:$M$282,12,FALSE)=0,"",VLOOKUP(A295,'Rate constant_O3_UV254_others'!$B$2:$M$282,12,FALSE)),"")</f>
        <v/>
      </c>
      <c r="Z295" t="str">
        <f>IFERROR(IF(VLOOKUP(A295,'Rate constant_·OH_otherlit'!$B$2:$K$271,2,FALSE)=0,"",VLOOKUP(A295,'Rate constant_·OH_otherlit'!$B$2:$K$271,2,FALSE)),"")</f>
        <v/>
      </c>
      <c r="AA295" t="str">
        <f>IFERROR(IF(VLOOKUP(A295,'Rate constant_·OH_otherlit'!$B$2:$K$271,3,FALSE)=0,"",VLOOKUP(A295,'Rate constant_·OH_otherlit'!$B$2:$K$271,3,FALSE)),"")</f>
        <v/>
      </c>
      <c r="AB295" t="str">
        <f>IFERROR(IF(VLOOKUP(A295,'Rate constant_·OH_otherlit'!$B$2:$K$271,10,FALSE)=0,"",VLOOKUP(A295,'Rate constant_·OH_otherlit'!$B$2:$K$271,10,FALSE)),"")</f>
        <v/>
      </c>
      <c r="AC295" t="str">
        <f>IFERROR(IF(VLOOKUP(A295,'Rate constant_O3_UV254_others'!$B$2:$AA$282,23,FALSE)=0,"",VLOOKUP(A295,'Rate constant_O3_UV254_others'!$B$2:$AA$282,23,FALSE)),"")</f>
        <v/>
      </c>
      <c r="AE295" t="str">
        <f>IFERROR(IF(VLOOKUP(A295,'Rate constant_O3_UV254_others'!$B$2:$AA$282,25,FALSE)=0,"",VLOOKUP(A295,'Rate constant_O3_UV254_others'!$B$2:$AA$282,25,FALSE)),"")</f>
        <v/>
      </c>
      <c r="AG295" t="str">
        <f>IFERROR(IF(VLOOKUP(A295,'Rate constant_O3_UV254_others'!$B$2:$AA$282,26,FALSE)=0,"",VLOOKUP(A295,'Rate constant_O3_UV254_others'!$B$2:$AA$282,26,FALSE)),"")</f>
        <v/>
      </c>
    </row>
    <row r="296" spans="1:33">
      <c r="A296" t="s">
        <v>688</v>
      </c>
      <c r="B296" t="s">
        <v>688</v>
      </c>
      <c r="C296">
        <v>295</v>
      </c>
      <c r="F296" t="s">
        <v>149</v>
      </c>
      <c r="G296" t="s">
        <v>689</v>
      </c>
      <c r="H296" t="str">
        <f>IFERROR(VLOOKUP(A296,'Physicochemical properties_othe'!$D$4:$N$281,3,FALSE),"")</f>
        <v/>
      </c>
      <c r="I296" t="str">
        <f>IFERROR(VLOOKUP(A296,'Physicochemical properties_othe'!$D$4:$N$281,2,FALSE),"")</f>
        <v/>
      </c>
      <c r="J296" t="str">
        <f>IFERROR(VLOOKUP(A296,'Physicochemical properties_othe'!$D$4:$N$281,4,FALSE),"")</f>
        <v/>
      </c>
      <c r="K296" t="str">
        <f>IFERROR(IF(VLOOKUP(A296,'Physicochemical properties_othe'!$D$4:$N$281,5,FALSE)=0,"",VLOOKUP(A296,'Physicochemical properties_othe'!$D$4:$N$281,5,FALSE)),"")</f>
        <v/>
      </c>
      <c r="L296" t="str">
        <f>IFERROR(VLOOKUP(A296,'Physicochemical properties_othe'!$D$4:$N$281,6,FALSE),"")</f>
        <v/>
      </c>
      <c r="M296" t="str">
        <f>IFERROR(VLOOKUP(A296,'Physicochemical properties_othe'!$D$4:$N$281,10,FALSE),"")</f>
        <v/>
      </c>
      <c r="P296" t="str">
        <f>IFERROR(IF(VLOOKUP(A296,'Physicochemical properties_othe'!$D$4:$N$281,11,FALSE)=0,"",VLOOKUP(A296,'Physicochemical properties_othe'!$D$4:$N$281,11,FALSE)),"")</f>
        <v/>
      </c>
      <c r="T296" t="str">
        <f>IFERROR(IF(VLOOKUP(A296,'Rate constant_O3_UV254_others'!$B$2:$M$282,7,FALSE)=0,"",VLOOKUP(A296,'Rate constant_O3_UV254_others'!$B$2:$M$282,7,FALSE)),"")</f>
        <v/>
      </c>
      <c r="V296" t="str">
        <f>IFERROR(IF(VLOOKUP(A296,'Rate constant_O3_UV254_others'!$B$2:$M$282,9,FALSE)=0,"",VLOOKUP(A296,'Rate constant_O3_UV254_others'!$B$2:$M$282,9,FALSE)),"")</f>
        <v/>
      </c>
      <c r="W296" t="str">
        <f>IFERROR(IF(VLOOKUP(A296,'Rate constant_O3_UV254_others'!$B$2:$M$282,10,FALSE)=0,"",VLOOKUP(A296,'Rate constant_O3_UV254_others'!$B$2:$M$282,10,FALSE)),"")</f>
        <v/>
      </c>
      <c r="X296" t="str">
        <f>IFERROR(IF(VLOOKUP(A296,'Rate constant_O3_UV254_others'!$B$2:$M$282,11,FALSE)=0,"",VLOOKUP(A296,'Rate constant_O3_UV254_others'!$B$2:$M$282,11,FALSE)),"")</f>
        <v/>
      </c>
      <c r="Y296" t="str">
        <f>IFERROR(IF(VLOOKUP(A296,'Rate constant_O3_UV254_others'!$B$2:$M$282,12,FALSE)=0,"",VLOOKUP(A296,'Rate constant_O3_UV254_others'!$B$2:$M$282,12,FALSE)),"")</f>
        <v/>
      </c>
      <c r="Z296" t="str">
        <f>IFERROR(IF(VLOOKUP(A296,'Rate constant_·OH_otherlit'!$B$2:$K$271,2,FALSE)=0,"",VLOOKUP(A296,'Rate constant_·OH_otherlit'!$B$2:$K$271,2,FALSE)),"")</f>
        <v/>
      </c>
      <c r="AA296" t="str">
        <f>IFERROR(IF(VLOOKUP(A296,'Rate constant_·OH_otherlit'!$B$2:$K$271,3,FALSE)=0,"",VLOOKUP(A296,'Rate constant_·OH_otherlit'!$B$2:$K$271,3,FALSE)),"")</f>
        <v/>
      </c>
      <c r="AB296" t="str">
        <f>IFERROR(IF(VLOOKUP(A296,'Rate constant_·OH_otherlit'!$B$2:$K$271,10,FALSE)=0,"",VLOOKUP(A296,'Rate constant_·OH_otherlit'!$B$2:$K$271,10,FALSE)),"")</f>
        <v/>
      </c>
      <c r="AC296" t="str">
        <f>IFERROR(IF(VLOOKUP(A296,'Rate constant_O3_UV254_others'!$B$2:$AA$282,23,FALSE)=0,"",VLOOKUP(A296,'Rate constant_O3_UV254_others'!$B$2:$AA$282,23,FALSE)),"")</f>
        <v/>
      </c>
      <c r="AE296" t="str">
        <f>IFERROR(IF(VLOOKUP(A296,'Rate constant_O3_UV254_others'!$B$2:$AA$282,25,FALSE)=0,"",VLOOKUP(A296,'Rate constant_O3_UV254_others'!$B$2:$AA$282,25,FALSE)),"")</f>
        <v/>
      </c>
      <c r="AG296" t="str">
        <f>IFERROR(IF(VLOOKUP(A296,'Rate constant_O3_UV254_others'!$B$2:$AA$282,26,FALSE)=0,"",VLOOKUP(A296,'Rate constant_O3_UV254_others'!$B$2:$AA$282,26,FALSE)),"")</f>
        <v/>
      </c>
    </row>
    <row r="297" spans="1:33">
      <c r="A297" t="s">
        <v>690</v>
      </c>
      <c r="B297" t="s">
        <v>690</v>
      </c>
      <c r="C297">
        <v>296</v>
      </c>
      <c r="F297" t="s">
        <v>149</v>
      </c>
      <c r="G297" t="s">
        <v>691</v>
      </c>
      <c r="H297" t="str">
        <f>IFERROR(VLOOKUP(A297,'Physicochemical properties_othe'!$D$4:$N$281,3,FALSE),"")</f>
        <v/>
      </c>
      <c r="I297" t="str">
        <f>IFERROR(VLOOKUP(A297,'Physicochemical properties_othe'!$D$4:$N$281,2,FALSE),"")</f>
        <v/>
      </c>
      <c r="J297" t="str">
        <f>IFERROR(VLOOKUP(A297,'Physicochemical properties_othe'!$D$4:$N$281,4,FALSE),"")</f>
        <v/>
      </c>
      <c r="K297" t="str">
        <f>IFERROR(IF(VLOOKUP(A297,'Physicochemical properties_othe'!$D$4:$N$281,5,FALSE)=0,"",VLOOKUP(A297,'Physicochemical properties_othe'!$D$4:$N$281,5,FALSE)),"")</f>
        <v/>
      </c>
      <c r="L297" t="str">
        <f>IFERROR(VLOOKUP(A297,'Physicochemical properties_othe'!$D$4:$N$281,6,FALSE),"")</f>
        <v/>
      </c>
      <c r="M297" t="str">
        <f>IFERROR(VLOOKUP(A297,'Physicochemical properties_othe'!$D$4:$N$281,10,FALSE),"")</f>
        <v/>
      </c>
      <c r="P297" t="str">
        <f>IFERROR(IF(VLOOKUP(A297,'Physicochemical properties_othe'!$D$4:$N$281,11,FALSE)=0,"",VLOOKUP(A297,'Physicochemical properties_othe'!$D$4:$N$281,11,FALSE)),"")</f>
        <v/>
      </c>
      <c r="T297" t="str">
        <f>IFERROR(IF(VLOOKUP(A297,'Rate constant_O3_UV254_others'!$B$2:$M$282,7,FALSE)=0,"",VLOOKUP(A297,'Rate constant_O3_UV254_others'!$B$2:$M$282,7,FALSE)),"")</f>
        <v/>
      </c>
      <c r="V297" t="str">
        <f>IFERROR(IF(VLOOKUP(A297,'Rate constant_O3_UV254_others'!$B$2:$M$282,9,FALSE)=0,"",VLOOKUP(A297,'Rate constant_O3_UV254_others'!$B$2:$M$282,9,FALSE)),"")</f>
        <v/>
      </c>
      <c r="W297" t="str">
        <f>IFERROR(IF(VLOOKUP(A297,'Rate constant_O3_UV254_others'!$B$2:$M$282,10,FALSE)=0,"",VLOOKUP(A297,'Rate constant_O3_UV254_others'!$B$2:$M$282,10,FALSE)),"")</f>
        <v/>
      </c>
      <c r="X297" t="str">
        <f>IFERROR(IF(VLOOKUP(A297,'Rate constant_O3_UV254_others'!$B$2:$M$282,11,FALSE)=0,"",VLOOKUP(A297,'Rate constant_O3_UV254_others'!$B$2:$M$282,11,FALSE)),"")</f>
        <v/>
      </c>
      <c r="Y297" t="str">
        <f>IFERROR(IF(VLOOKUP(A297,'Rate constant_O3_UV254_others'!$B$2:$M$282,12,FALSE)=0,"",VLOOKUP(A297,'Rate constant_O3_UV254_others'!$B$2:$M$282,12,FALSE)),"")</f>
        <v/>
      </c>
      <c r="Z297" t="str">
        <f>IFERROR(IF(VLOOKUP(A297,'Rate constant_·OH_otherlit'!$B$2:$K$271,2,FALSE)=0,"",VLOOKUP(A297,'Rate constant_·OH_otherlit'!$B$2:$K$271,2,FALSE)),"")</f>
        <v/>
      </c>
      <c r="AA297" t="str">
        <f>IFERROR(IF(VLOOKUP(A297,'Rate constant_·OH_otherlit'!$B$2:$K$271,3,FALSE)=0,"",VLOOKUP(A297,'Rate constant_·OH_otherlit'!$B$2:$K$271,3,FALSE)),"")</f>
        <v/>
      </c>
      <c r="AB297" t="str">
        <f>IFERROR(IF(VLOOKUP(A297,'Rate constant_·OH_otherlit'!$B$2:$K$271,10,FALSE)=0,"",VLOOKUP(A297,'Rate constant_·OH_otherlit'!$B$2:$K$271,10,FALSE)),"")</f>
        <v/>
      </c>
      <c r="AC297" t="str">
        <f>IFERROR(IF(VLOOKUP(A297,'Rate constant_O3_UV254_others'!$B$2:$AA$282,23,FALSE)=0,"",VLOOKUP(A297,'Rate constant_O3_UV254_others'!$B$2:$AA$282,23,FALSE)),"")</f>
        <v/>
      </c>
      <c r="AE297" t="str">
        <f>IFERROR(IF(VLOOKUP(A297,'Rate constant_O3_UV254_others'!$B$2:$AA$282,25,FALSE)=0,"",VLOOKUP(A297,'Rate constant_O3_UV254_others'!$B$2:$AA$282,25,FALSE)),"")</f>
        <v/>
      </c>
      <c r="AG297" t="str">
        <f>IFERROR(IF(VLOOKUP(A297,'Rate constant_O3_UV254_others'!$B$2:$AA$282,26,FALSE)=0,"",VLOOKUP(A297,'Rate constant_O3_UV254_others'!$B$2:$AA$282,26,FALSE)),"")</f>
        <v/>
      </c>
    </row>
    <row r="298" spans="1:33">
      <c r="A298" t="s">
        <v>692</v>
      </c>
      <c r="B298" t="s">
        <v>692</v>
      </c>
      <c r="C298">
        <v>297</v>
      </c>
      <c r="F298" t="s">
        <v>149</v>
      </c>
      <c r="G298" t="s">
        <v>693</v>
      </c>
      <c r="H298" t="str">
        <f>IFERROR(VLOOKUP(A298,'Physicochemical properties_othe'!$D$4:$N$281,3,FALSE),"")</f>
        <v/>
      </c>
      <c r="I298" t="str">
        <f>IFERROR(VLOOKUP(A298,'Physicochemical properties_othe'!$D$4:$N$281,2,FALSE),"")</f>
        <v/>
      </c>
      <c r="J298" t="str">
        <f>IFERROR(VLOOKUP(A298,'Physicochemical properties_othe'!$D$4:$N$281,4,FALSE),"")</f>
        <v/>
      </c>
      <c r="K298" t="str">
        <f>IFERROR(IF(VLOOKUP(A298,'Physicochemical properties_othe'!$D$4:$N$281,5,FALSE)=0,"",VLOOKUP(A298,'Physicochemical properties_othe'!$D$4:$N$281,5,FALSE)),"")</f>
        <v/>
      </c>
      <c r="L298" t="str">
        <f>IFERROR(VLOOKUP(A298,'Physicochemical properties_othe'!$D$4:$N$281,6,FALSE),"")</f>
        <v/>
      </c>
      <c r="M298" t="str">
        <f>IFERROR(VLOOKUP(A298,'Physicochemical properties_othe'!$D$4:$N$281,10,FALSE),"")</f>
        <v/>
      </c>
      <c r="P298" t="str">
        <f>IFERROR(IF(VLOOKUP(A298,'Physicochemical properties_othe'!$D$4:$N$281,11,FALSE)=0,"",VLOOKUP(A298,'Physicochemical properties_othe'!$D$4:$N$281,11,FALSE)),"")</f>
        <v/>
      </c>
      <c r="T298" t="str">
        <f>IFERROR(IF(VLOOKUP(A298,'Rate constant_O3_UV254_others'!$B$2:$M$282,7,FALSE)=0,"",VLOOKUP(A298,'Rate constant_O3_UV254_others'!$B$2:$M$282,7,FALSE)),"")</f>
        <v/>
      </c>
      <c r="V298" t="str">
        <f>IFERROR(IF(VLOOKUP(A298,'Rate constant_O3_UV254_others'!$B$2:$M$282,9,FALSE)=0,"",VLOOKUP(A298,'Rate constant_O3_UV254_others'!$B$2:$M$282,9,FALSE)),"")</f>
        <v/>
      </c>
      <c r="W298" t="str">
        <f>IFERROR(IF(VLOOKUP(A298,'Rate constant_O3_UV254_others'!$B$2:$M$282,10,FALSE)=0,"",VLOOKUP(A298,'Rate constant_O3_UV254_others'!$B$2:$M$282,10,FALSE)),"")</f>
        <v/>
      </c>
      <c r="X298" t="str">
        <f>IFERROR(IF(VLOOKUP(A298,'Rate constant_O3_UV254_others'!$B$2:$M$282,11,FALSE)=0,"",VLOOKUP(A298,'Rate constant_O3_UV254_others'!$B$2:$M$282,11,FALSE)),"")</f>
        <v/>
      </c>
      <c r="Y298" t="str">
        <f>IFERROR(IF(VLOOKUP(A298,'Rate constant_O3_UV254_others'!$B$2:$M$282,12,FALSE)=0,"",VLOOKUP(A298,'Rate constant_O3_UV254_others'!$B$2:$M$282,12,FALSE)),"")</f>
        <v/>
      </c>
      <c r="Z298" t="str">
        <f>IFERROR(IF(VLOOKUP(A298,'Rate constant_·OH_otherlit'!$B$2:$K$271,2,FALSE)=0,"",VLOOKUP(A298,'Rate constant_·OH_otherlit'!$B$2:$K$271,2,FALSE)),"")</f>
        <v/>
      </c>
      <c r="AA298" t="str">
        <f>IFERROR(IF(VLOOKUP(A298,'Rate constant_·OH_otherlit'!$B$2:$K$271,3,FALSE)=0,"",VLOOKUP(A298,'Rate constant_·OH_otherlit'!$B$2:$K$271,3,FALSE)),"")</f>
        <v/>
      </c>
      <c r="AB298" t="str">
        <f>IFERROR(IF(VLOOKUP(A298,'Rate constant_·OH_otherlit'!$B$2:$K$271,10,FALSE)=0,"",VLOOKUP(A298,'Rate constant_·OH_otherlit'!$B$2:$K$271,10,FALSE)),"")</f>
        <v/>
      </c>
      <c r="AC298" t="str">
        <f>IFERROR(IF(VLOOKUP(A298,'Rate constant_O3_UV254_others'!$B$2:$AA$282,23,FALSE)=0,"",VLOOKUP(A298,'Rate constant_O3_UV254_others'!$B$2:$AA$282,23,FALSE)),"")</f>
        <v/>
      </c>
      <c r="AE298" t="str">
        <f>IFERROR(IF(VLOOKUP(A298,'Rate constant_O3_UV254_others'!$B$2:$AA$282,25,FALSE)=0,"",VLOOKUP(A298,'Rate constant_O3_UV254_others'!$B$2:$AA$282,25,FALSE)),"")</f>
        <v/>
      </c>
      <c r="AG298" t="str">
        <f>IFERROR(IF(VLOOKUP(A298,'Rate constant_O3_UV254_others'!$B$2:$AA$282,26,FALSE)=0,"",VLOOKUP(A298,'Rate constant_O3_UV254_others'!$B$2:$AA$282,26,FALSE)),"")</f>
        <v/>
      </c>
    </row>
    <row r="299" spans="1:33">
      <c r="A299" t="s">
        <v>694</v>
      </c>
      <c r="B299" t="s">
        <v>694</v>
      </c>
      <c r="C299">
        <v>298</v>
      </c>
      <c r="F299" t="s">
        <v>149</v>
      </c>
      <c r="G299" t="s">
        <v>695</v>
      </c>
      <c r="H299" t="str">
        <f>IFERROR(VLOOKUP(A299,'Physicochemical properties_othe'!$D$4:$N$281,3,FALSE),"")</f>
        <v/>
      </c>
      <c r="I299" t="str">
        <f>IFERROR(VLOOKUP(A299,'Physicochemical properties_othe'!$D$4:$N$281,2,FALSE),"")</f>
        <v/>
      </c>
      <c r="J299" t="str">
        <f>IFERROR(VLOOKUP(A299,'Physicochemical properties_othe'!$D$4:$N$281,4,FALSE),"")</f>
        <v/>
      </c>
      <c r="K299" t="str">
        <f>IFERROR(IF(VLOOKUP(A299,'Physicochemical properties_othe'!$D$4:$N$281,5,FALSE)=0,"",VLOOKUP(A299,'Physicochemical properties_othe'!$D$4:$N$281,5,FALSE)),"")</f>
        <v/>
      </c>
      <c r="L299" t="str">
        <f>IFERROR(VLOOKUP(A299,'Physicochemical properties_othe'!$D$4:$N$281,6,FALSE),"")</f>
        <v/>
      </c>
      <c r="M299" t="str">
        <f>IFERROR(VLOOKUP(A299,'Physicochemical properties_othe'!$D$4:$N$281,10,FALSE),"")</f>
        <v/>
      </c>
      <c r="P299" t="str">
        <f>IFERROR(IF(VLOOKUP(A299,'Physicochemical properties_othe'!$D$4:$N$281,11,FALSE)=0,"",VLOOKUP(A299,'Physicochemical properties_othe'!$D$4:$N$281,11,FALSE)),"")</f>
        <v/>
      </c>
      <c r="T299" t="str">
        <f>IFERROR(IF(VLOOKUP(A299,'Rate constant_O3_UV254_others'!$B$2:$M$282,7,FALSE)=0,"",VLOOKUP(A299,'Rate constant_O3_UV254_others'!$B$2:$M$282,7,FALSE)),"")</f>
        <v/>
      </c>
      <c r="V299" t="str">
        <f>IFERROR(IF(VLOOKUP(A299,'Rate constant_O3_UV254_others'!$B$2:$M$282,9,FALSE)=0,"",VLOOKUP(A299,'Rate constant_O3_UV254_others'!$B$2:$M$282,9,FALSE)),"")</f>
        <v/>
      </c>
      <c r="W299" t="str">
        <f>IFERROR(IF(VLOOKUP(A299,'Rate constant_O3_UV254_others'!$B$2:$M$282,10,FALSE)=0,"",VLOOKUP(A299,'Rate constant_O3_UV254_others'!$B$2:$M$282,10,FALSE)),"")</f>
        <v/>
      </c>
      <c r="X299" t="str">
        <f>IFERROR(IF(VLOOKUP(A299,'Rate constant_O3_UV254_others'!$B$2:$M$282,11,FALSE)=0,"",VLOOKUP(A299,'Rate constant_O3_UV254_others'!$B$2:$M$282,11,FALSE)),"")</f>
        <v/>
      </c>
      <c r="Y299" t="str">
        <f>IFERROR(IF(VLOOKUP(A299,'Rate constant_O3_UV254_others'!$B$2:$M$282,12,FALSE)=0,"",VLOOKUP(A299,'Rate constant_O3_UV254_others'!$B$2:$M$282,12,FALSE)),"")</f>
        <v/>
      </c>
      <c r="Z299">
        <f>IFERROR(IF(VLOOKUP(A299,'Rate constant_·OH_otherlit'!$B$2:$K$271,2,FALSE)=0,"",VLOOKUP(A299,'Rate constant_·OH_otherlit'!$B$2:$K$271,2,FALSE)),"")</f>
        <v>5700000000</v>
      </c>
      <c r="AA299" t="str">
        <f>IFERROR(IF(VLOOKUP(A299,'Rate constant_·OH_otherlit'!$B$2:$K$271,3,FALSE)=0,"",VLOOKUP(A299,'Rate constant_·OH_otherlit'!$B$2:$K$271,3,FALSE)),"")</f>
        <v/>
      </c>
      <c r="AB299" t="str">
        <f>IFERROR(IF(VLOOKUP(A299,'Rate constant_·OH_otherlit'!$B$2:$K$271,10,FALSE)=0,"",VLOOKUP(A299,'Rate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299">
        <f>IFERROR(IF(VLOOKUP(A299,'Rate constant_O3_UV254_others'!$B$2:$AA$282,23,FALSE)=0,"",VLOOKUP(A299,'Rate constant_O3_UV254_others'!$B$2:$AA$282,23,FALSE)),"")</f>
        <v>6650</v>
      </c>
      <c r="AE299" s="160">
        <v>3.7999999999999999E-2</v>
      </c>
      <c r="AF299" t="s">
        <v>2705</v>
      </c>
      <c r="AG299" t="str">
        <f>IFERROR(IF(VLOOKUP(A299,'Rate constant_O3_UV254_others'!$B$2:$AA$282,26,FALSE)=0,"",VLOOKUP(A299,'Rate constant_O3_UV254_others'!$B$2:$AA$282,26,FALSE)),"")</f>
        <v xml:space="preserve">Real, F. J., Acero, J. L., … &amp; Fernández, L. C. (2010). Oxidation of hydrochlorothiazide by UV radiation, hydroxyl radicals and ozone: Kinetics and elimination from water systems. Chemical Engineering Journal, 160(1), 72–78. </v>
      </c>
    </row>
    <row r="300" spans="1:33">
      <c r="A300" t="s">
        <v>696</v>
      </c>
      <c r="B300" t="s">
        <v>696</v>
      </c>
      <c r="C300">
        <v>299</v>
      </c>
      <c r="F300" t="s">
        <v>149</v>
      </c>
      <c r="G300" t="s">
        <v>697</v>
      </c>
      <c r="H300" t="str">
        <f>IFERROR(VLOOKUP(A300,'Physicochemical properties_othe'!$D$4:$N$281,3,FALSE),"")</f>
        <v/>
      </c>
      <c r="I300" t="str">
        <f>IFERROR(VLOOKUP(A300,'Physicochemical properties_othe'!$D$4:$N$281,2,FALSE),"")</f>
        <v/>
      </c>
      <c r="J300" t="str">
        <f>IFERROR(VLOOKUP(A300,'Physicochemical properties_othe'!$D$4:$N$281,4,FALSE),"")</f>
        <v/>
      </c>
      <c r="K300" t="str">
        <f>IFERROR(IF(VLOOKUP(A300,'Physicochemical properties_othe'!$D$4:$N$281,5,FALSE)=0,"",VLOOKUP(A300,'Physicochemical properties_othe'!$D$4:$N$281,5,FALSE)),"")</f>
        <v/>
      </c>
      <c r="L300" t="str">
        <f>IFERROR(VLOOKUP(A300,'Physicochemical properties_othe'!$D$4:$N$281,6,FALSE),"")</f>
        <v/>
      </c>
      <c r="M300" t="str">
        <f>IFERROR(VLOOKUP(A300,'Physicochemical properties_othe'!$D$4:$N$281,10,FALSE),"")</f>
        <v/>
      </c>
      <c r="P300" t="str">
        <f>IFERROR(IF(VLOOKUP(A300,'Physicochemical properties_othe'!$D$4:$N$281,11,FALSE)=0,"",VLOOKUP(A300,'Physicochemical properties_othe'!$D$4:$N$281,11,FALSE)),"")</f>
        <v/>
      </c>
      <c r="T300" t="str">
        <f>IFERROR(IF(VLOOKUP(A300,'Rate constant_O3_UV254_others'!$B$2:$M$282,7,FALSE)=0,"",VLOOKUP(A300,'Rate constant_O3_UV254_others'!$B$2:$M$282,7,FALSE)),"")</f>
        <v/>
      </c>
      <c r="V300" t="str">
        <f>IFERROR(IF(VLOOKUP(A300,'Rate constant_O3_UV254_others'!$B$2:$M$282,9,FALSE)=0,"",VLOOKUP(A300,'Rate constant_O3_UV254_others'!$B$2:$M$282,9,FALSE)),"")</f>
        <v/>
      </c>
      <c r="W300" t="str">
        <f>IFERROR(IF(VLOOKUP(A300,'Rate constant_O3_UV254_others'!$B$2:$M$282,10,FALSE)=0,"",VLOOKUP(A300,'Rate constant_O3_UV254_others'!$B$2:$M$282,10,FALSE)),"")</f>
        <v/>
      </c>
      <c r="X300" t="str">
        <f>IFERROR(IF(VLOOKUP(A300,'Rate constant_O3_UV254_others'!$B$2:$M$282,11,FALSE)=0,"",VLOOKUP(A300,'Rate constant_O3_UV254_others'!$B$2:$M$282,11,FALSE)),"")</f>
        <v/>
      </c>
      <c r="Y300" t="str">
        <f>IFERROR(IF(VLOOKUP(A300,'Rate constant_O3_UV254_others'!$B$2:$M$282,12,FALSE)=0,"",VLOOKUP(A300,'Rate constant_O3_UV254_others'!$B$2:$M$282,12,FALSE)),"")</f>
        <v/>
      </c>
      <c r="Z300" t="str">
        <f>IFERROR(IF(VLOOKUP(A300,'Rate constant_·OH_otherlit'!$B$2:$K$271,2,FALSE)=0,"",VLOOKUP(A300,'Rate constant_·OH_otherlit'!$B$2:$K$271,2,FALSE)),"")</f>
        <v/>
      </c>
      <c r="AA300" t="str">
        <f>IFERROR(IF(VLOOKUP(A300,'Rate constant_·OH_otherlit'!$B$2:$K$271,3,FALSE)=0,"",VLOOKUP(A300,'Rate constant_·OH_otherlit'!$B$2:$K$271,3,FALSE)),"")</f>
        <v/>
      </c>
      <c r="AB300" t="str">
        <f>IFERROR(IF(VLOOKUP(A300,'Rate constant_·OH_otherlit'!$B$2:$K$271,10,FALSE)=0,"",VLOOKUP(A300,'Rate constant_·OH_otherlit'!$B$2:$K$271,10,FALSE)),"")</f>
        <v/>
      </c>
      <c r="AC300" t="str">
        <f>IFERROR(IF(VLOOKUP(A300,'Rate constant_O3_UV254_others'!$B$2:$AA$282,23,FALSE)=0,"",VLOOKUP(A300,'Rate constant_O3_UV254_others'!$B$2:$AA$282,23,FALSE)),"")</f>
        <v/>
      </c>
      <c r="AE300" t="str">
        <f>IFERROR(IF(VLOOKUP(A300,'Rate constant_O3_UV254_others'!$B$2:$AA$282,25,FALSE)=0,"",VLOOKUP(A300,'Rate constant_O3_UV254_others'!$B$2:$AA$282,25,FALSE)),"")</f>
        <v/>
      </c>
      <c r="AG300" t="str">
        <f>IFERROR(IF(VLOOKUP(A300,'Rate constant_O3_UV254_others'!$B$2:$AA$282,26,FALSE)=0,"",VLOOKUP(A300,'Rate constant_O3_UV254_others'!$B$2:$AA$282,26,FALSE)),"")</f>
        <v/>
      </c>
    </row>
    <row r="301" spans="1:33">
      <c r="A301" t="s">
        <v>698</v>
      </c>
      <c r="B301" t="s">
        <v>698</v>
      </c>
      <c r="C301">
        <v>300</v>
      </c>
      <c r="E301" t="s">
        <v>149</v>
      </c>
      <c r="F301" t="s">
        <v>149</v>
      </c>
      <c r="G301" t="s">
        <v>699</v>
      </c>
      <c r="H301" t="str">
        <f>IFERROR(VLOOKUP(A301,'Physicochemical properties_othe'!$D$4:$N$281,3,FALSE),"")</f>
        <v/>
      </c>
      <c r="I301" t="str">
        <f>IFERROR(VLOOKUP(A301,'Physicochemical properties_othe'!$D$4:$N$281,2,FALSE),"")</f>
        <v/>
      </c>
      <c r="J301" t="str">
        <f>IFERROR(VLOOKUP(A301,'Physicochemical properties_othe'!$D$4:$N$281,4,FALSE),"")</f>
        <v/>
      </c>
      <c r="K301" t="str">
        <f>IFERROR(IF(VLOOKUP(A301,'Physicochemical properties_othe'!$D$4:$N$281,5,FALSE)=0,"",VLOOKUP(A301,'Physicochemical properties_othe'!$D$4:$N$281,5,FALSE)),"")</f>
        <v/>
      </c>
      <c r="L301" t="str">
        <f>IFERROR(VLOOKUP(A301,'Physicochemical properties_othe'!$D$4:$N$281,6,FALSE),"")</f>
        <v/>
      </c>
      <c r="M301" t="str">
        <f>IFERROR(VLOOKUP(A301,'Physicochemical properties_othe'!$D$4:$N$281,10,FALSE),"")</f>
        <v/>
      </c>
      <c r="P301" t="str">
        <f>IFERROR(IF(VLOOKUP(A301,'Physicochemical properties_othe'!$D$4:$N$281,11,FALSE)=0,"",VLOOKUP(A301,'Physicochemical properties_othe'!$D$4:$N$281,11,FALSE)),"")</f>
        <v/>
      </c>
      <c r="T301" t="str">
        <f>IFERROR(IF(VLOOKUP(A301,'Rate constant_O3_UV254_others'!$B$2:$M$282,7,FALSE)=0,"",VLOOKUP(A301,'Rate constant_O3_UV254_others'!$B$2:$M$282,7,FALSE)),"")</f>
        <v/>
      </c>
      <c r="V301" t="str">
        <f>IFERROR(IF(VLOOKUP(A301,'Rate constant_O3_UV254_others'!$B$2:$M$282,9,FALSE)=0,"",VLOOKUP(A301,'Rate constant_O3_UV254_others'!$B$2:$M$282,9,FALSE)),"")</f>
        <v/>
      </c>
      <c r="W301" t="str">
        <f>IFERROR(IF(VLOOKUP(A301,'Rate constant_O3_UV254_others'!$B$2:$M$282,10,FALSE)=0,"",VLOOKUP(A301,'Rate constant_O3_UV254_others'!$B$2:$M$282,10,FALSE)),"")</f>
        <v/>
      </c>
      <c r="X301" t="str">
        <f>IFERROR(IF(VLOOKUP(A301,'Rate constant_O3_UV254_others'!$B$2:$M$282,11,FALSE)=0,"",VLOOKUP(A301,'Rate constant_O3_UV254_others'!$B$2:$M$282,11,FALSE)),"")</f>
        <v/>
      </c>
      <c r="Y301" t="str">
        <f>IFERROR(IF(VLOOKUP(A301,'Rate constant_O3_UV254_others'!$B$2:$M$282,12,FALSE)=0,"",VLOOKUP(A301,'Rate constant_O3_UV254_others'!$B$2:$M$282,12,FALSE)),"")</f>
        <v/>
      </c>
      <c r="Z301" t="str">
        <f>IFERROR(IF(VLOOKUP(A301,'Rate constant_·OH_otherlit'!$B$2:$K$271,2,FALSE)=0,"",VLOOKUP(A301,'Rate constant_·OH_otherlit'!$B$2:$K$271,2,FALSE)),"")</f>
        <v/>
      </c>
      <c r="AA301" t="str">
        <f>IFERROR(IF(VLOOKUP(A301,'Rate constant_·OH_otherlit'!$B$2:$K$271,3,FALSE)=0,"",VLOOKUP(A301,'Rate constant_·OH_otherlit'!$B$2:$K$271,3,FALSE)),"")</f>
        <v/>
      </c>
      <c r="AB301" t="str">
        <f>IFERROR(IF(VLOOKUP(A301,'Rate constant_·OH_otherlit'!$B$2:$K$271,10,FALSE)=0,"",VLOOKUP(A301,'Rate constant_·OH_otherlit'!$B$2:$K$271,10,FALSE)),"")</f>
        <v/>
      </c>
      <c r="AC301" t="str">
        <f>IFERROR(IF(VLOOKUP(A301,'Rate constant_O3_UV254_others'!$B$2:$AA$282,23,FALSE)=0,"",VLOOKUP(A301,'Rate constant_O3_UV254_others'!$B$2:$AA$282,23,FALSE)),"")</f>
        <v/>
      </c>
      <c r="AE301" t="str">
        <f>IFERROR(IF(VLOOKUP(A301,'Rate constant_O3_UV254_others'!$B$2:$AA$282,25,FALSE)=0,"",VLOOKUP(A301,'Rate constant_O3_UV254_others'!$B$2:$AA$282,25,FALSE)),"")</f>
        <v/>
      </c>
      <c r="AG301" t="str">
        <f>IFERROR(IF(VLOOKUP(A301,'Rate constant_O3_UV254_others'!$B$2:$AA$282,26,FALSE)=0,"",VLOOKUP(A301,'Rate constant_O3_UV254_others'!$B$2:$AA$282,26,FALSE)),"")</f>
        <v/>
      </c>
    </row>
    <row r="302" spans="1:33">
      <c r="A302" t="s">
        <v>700</v>
      </c>
      <c r="B302" t="s">
        <v>700</v>
      </c>
      <c r="C302">
        <v>301</v>
      </c>
      <c r="F302" t="s">
        <v>149</v>
      </c>
      <c r="G302" t="s">
        <v>701</v>
      </c>
      <c r="H302" t="str">
        <f>IFERROR(VLOOKUP(A302,'Physicochemical properties_othe'!$D$4:$N$281,3,FALSE),"")</f>
        <v/>
      </c>
      <c r="I302" t="str">
        <f>IFERROR(VLOOKUP(A302,'Physicochemical properties_othe'!$D$4:$N$281,2,FALSE),"")</f>
        <v/>
      </c>
      <c r="J302" t="str">
        <f>IFERROR(VLOOKUP(A302,'Physicochemical properties_othe'!$D$4:$N$281,4,FALSE),"")</f>
        <v/>
      </c>
      <c r="K302" t="str">
        <f>IFERROR(IF(VLOOKUP(A302,'Physicochemical properties_othe'!$D$4:$N$281,5,FALSE)=0,"",VLOOKUP(A302,'Physicochemical properties_othe'!$D$4:$N$281,5,FALSE)),"")</f>
        <v/>
      </c>
      <c r="L302" t="str">
        <f>IFERROR(VLOOKUP(A302,'Physicochemical properties_othe'!$D$4:$N$281,6,FALSE),"")</f>
        <v/>
      </c>
      <c r="M302" t="str">
        <f>IFERROR(VLOOKUP(A302,'Physicochemical properties_othe'!$D$4:$N$281,10,FALSE),"")</f>
        <v/>
      </c>
      <c r="P302" t="str">
        <f>IFERROR(IF(VLOOKUP(A302,'Physicochemical properties_othe'!$D$4:$N$281,11,FALSE)=0,"",VLOOKUP(A302,'Physicochemical properties_othe'!$D$4:$N$281,11,FALSE)),"")</f>
        <v/>
      </c>
      <c r="T302" t="str">
        <f>IFERROR(IF(VLOOKUP(A302,'Rate constant_O3_UV254_others'!$B$2:$M$282,7,FALSE)=0,"",VLOOKUP(A302,'Rate constant_O3_UV254_others'!$B$2:$M$282,7,FALSE)),"")</f>
        <v/>
      </c>
      <c r="V302" t="str">
        <f>IFERROR(IF(VLOOKUP(A302,'Rate constant_O3_UV254_others'!$B$2:$M$282,9,FALSE)=0,"",VLOOKUP(A302,'Rate constant_O3_UV254_others'!$B$2:$M$282,9,FALSE)),"")</f>
        <v/>
      </c>
      <c r="W302" t="str">
        <f>IFERROR(IF(VLOOKUP(A302,'Rate constant_O3_UV254_others'!$B$2:$M$282,10,FALSE)=0,"",VLOOKUP(A302,'Rate constant_O3_UV254_others'!$B$2:$M$282,10,FALSE)),"")</f>
        <v/>
      </c>
      <c r="X302" t="str">
        <f>IFERROR(IF(VLOOKUP(A302,'Rate constant_O3_UV254_others'!$B$2:$M$282,11,FALSE)=0,"",VLOOKUP(A302,'Rate constant_O3_UV254_others'!$B$2:$M$282,11,FALSE)),"")</f>
        <v/>
      </c>
      <c r="Y302" t="str">
        <f>IFERROR(IF(VLOOKUP(A302,'Rate constant_O3_UV254_others'!$B$2:$M$282,12,FALSE)=0,"",VLOOKUP(A302,'Rate constant_O3_UV254_others'!$B$2:$M$282,12,FALSE)),"")</f>
        <v/>
      </c>
      <c r="Z302">
        <f>IFERROR(IF(VLOOKUP(A302,'Rate constant_·OH_otherlit'!$B$2:$K$271,2,FALSE)=0,"",VLOOKUP(A302,'Rate constant_·OH_otherlit'!$B$2:$K$271,2,FALSE)),"")</f>
        <v>7700000000</v>
      </c>
      <c r="AA302">
        <v>3</v>
      </c>
      <c r="AB302" t="str">
        <f>IFERROR(IF(VLOOKUP(A302,'Rate constant_·OH_otherlit'!$B$2:$K$271,10,FALSE)=0,"",VLOOKUP(A302,'Rate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302">
        <f>IFERROR(IF(VLOOKUP(A302,'Rate constant_O3_UV254_others'!$B$2:$AA$282,23,FALSE)=0,"",VLOOKUP(A302,'Rate constant_O3_UV254_others'!$B$2:$AA$282,23,FALSE)),"")</f>
        <v>1260</v>
      </c>
      <c r="AE302" s="160">
        <v>0.27910000000000001</v>
      </c>
      <c r="AF302">
        <v>7</v>
      </c>
      <c r="AG302" t="str">
        <f>IFERROR(IF(VLOOKUP(A302,'Rate constant_O3_UV254_others'!$B$2:$AA$282,26,FALSE)=0,"",VLOOKUP(A302,'Rate constant_O3_UV254_others'!$B$2:$AA$282,26,FALSE)),"")</f>
        <v xml:space="preserve">Yuan, F., Hu, C., Hu, X., Qu, J., &amp; Yang, M. (2009). Degradation of selected pharmaceuticals in aqueous solution with UV and UV/H2O2. Water Research, 43(6), 1766–1774. </v>
      </c>
    </row>
    <row r="303" spans="1:33">
      <c r="A303" t="s">
        <v>702</v>
      </c>
      <c r="B303" t="s">
        <v>702</v>
      </c>
      <c r="C303">
        <v>302</v>
      </c>
      <c r="F303" t="s">
        <v>149</v>
      </c>
      <c r="G303" t="s">
        <v>703</v>
      </c>
      <c r="H303" t="str">
        <f>IFERROR(VLOOKUP(A303,'Physicochemical properties_othe'!$D$4:$N$281,3,FALSE),"")</f>
        <v/>
      </c>
      <c r="I303" t="str">
        <f>IFERROR(VLOOKUP(A303,'Physicochemical properties_othe'!$D$4:$N$281,2,FALSE),"")</f>
        <v/>
      </c>
      <c r="J303" t="str">
        <f>IFERROR(VLOOKUP(A303,'Physicochemical properties_othe'!$D$4:$N$281,4,FALSE),"")</f>
        <v/>
      </c>
      <c r="K303" t="str">
        <f>IFERROR(IF(VLOOKUP(A303,'Physicochemical properties_othe'!$D$4:$N$281,5,FALSE)=0,"",VLOOKUP(A303,'Physicochemical properties_othe'!$D$4:$N$281,5,FALSE)),"")</f>
        <v/>
      </c>
      <c r="L303" t="str">
        <f>IFERROR(VLOOKUP(A303,'Physicochemical properties_othe'!$D$4:$N$281,6,FALSE),"")</f>
        <v/>
      </c>
      <c r="M303" t="str">
        <f>IFERROR(VLOOKUP(A303,'Physicochemical properties_othe'!$D$4:$N$281,10,FALSE),"")</f>
        <v/>
      </c>
      <c r="P303" t="str">
        <f>IFERROR(IF(VLOOKUP(A303,'Physicochemical properties_othe'!$D$4:$N$281,11,FALSE)=0,"",VLOOKUP(A303,'Physicochemical properties_othe'!$D$4:$N$281,11,FALSE)),"")</f>
        <v/>
      </c>
      <c r="T303" t="str">
        <f>IFERROR(IF(VLOOKUP(A303,'Rate constant_O3_UV254_others'!$B$2:$M$282,7,FALSE)=0,"",VLOOKUP(A303,'Rate constant_O3_UV254_others'!$B$2:$M$282,7,FALSE)),"")</f>
        <v/>
      </c>
      <c r="V303" t="str">
        <f>IFERROR(IF(VLOOKUP(A303,'Rate constant_O3_UV254_others'!$B$2:$M$282,9,FALSE)=0,"",VLOOKUP(A303,'Rate constant_O3_UV254_others'!$B$2:$M$282,9,FALSE)),"")</f>
        <v/>
      </c>
      <c r="W303" t="str">
        <f>IFERROR(IF(VLOOKUP(A303,'Rate constant_O3_UV254_others'!$B$2:$M$282,10,FALSE)=0,"",VLOOKUP(A303,'Rate constant_O3_UV254_others'!$B$2:$M$282,10,FALSE)),"")</f>
        <v/>
      </c>
      <c r="X303" t="str">
        <f>IFERROR(IF(VLOOKUP(A303,'Rate constant_O3_UV254_others'!$B$2:$M$282,11,FALSE)=0,"",VLOOKUP(A303,'Rate constant_O3_UV254_others'!$B$2:$M$282,11,FALSE)),"")</f>
        <v/>
      </c>
      <c r="Y303" t="str">
        <f>IFERROR(IF(VLOOKUP(A303,'Rate constant_O3_UV254_others'!$B$2:$M$282,12,FALSE)=0,"",VLOOKUP(A303,'Rate constant_O3_UV254_others'!$B$2:$M$282,12,FALSE)),"")</f>
        <v/>
      </c>
      <c r="Z303">
        <f>IFERROR(IF(VLOOKUP(A303,'Rate constant_·OH_otherlit'!$B$2:$K$271,2,FALSE)=0,"",VLOOKUP(A303,'Rate constant_·OH_otherlit'!$B$2:$K$271,2,FALSE)),"")</f>
        <v>10000000000</v>
      </c>
      <c r="AA303" t="str">
        <f>IFERROR(IF(VLOOKUP(A303,'Rate constant_·OH_otherlit'!$B$2:$K$271,3,FALSE)=0,"",VLOOKUP(A303,'Rate constant_·OH_otherlit'!$B$2:$K$271,3,FALSE)),"")</f>
        <v/>
      </c>
      <c r="AB303" t="str">
        <f>IFERROR(IF(VLOOKUP(A303,'Rate constant_·OH_otherlit'!$B$2:$K$271,10,FALSE)=0,"",VLOOKUP(A303,'Rate constant_·OH_otherlit'!$B$2:$K$271,10,FALSE)),"")</f>
        <v>Benner, J., Salhi, E., Ternes, T., &amp; von Gunten, U. (2008). Ozonation of reverse osmosis concentrate: kinetics and efficiency of beta blocker oxidation. Water Research, 42(12), 3003-3012.</v>
      </c>
      <c r="AC303" t="str">
        <f>IFERROR(IF(VLOOKUP(A303,'Rate constant_O3_UV254_others'!$B$2:$AA$282,23,FALSE)=0,"",VLOOKUP(A303,'Rate constant_O3_UV254_others'!$B$2:$AA$282,23,FALSE)),"")</f>
        <v/>
      </c>
      <c r="AE303" t="str">
        <f>IFERROR(IF(VLOOKUP(A303,'Rate constant_O3_UV254_others'!$B$2:$AA$282,25,FALSE)=0,"",VLOOKUP(A303,'Rate constant_O3_UV254_others'!$B$2:$AA$282,25,FALSE)),"")</f>
        <v/>
      </c>
      <c r="AG303" t="str">
        <f>IFERROR(IF(VLOOKUP(A303,'Rate constant_O3_UV254_others'!$B$2:$AA$282,26,FALSE)=0,"",VLOOKUP(A303,'Rate constant_O3_UV254_others'!$B$2:$AA$282,26,FALSE)),"")</f>
        <v/>
      </c>
    </row>
    <row r="304" spans="1:33">
      <c r="A304" t="s">
        <v>704</v>
      </c>
      <c r="B304" t="s">
        <v>704</v>
      </c>
      <c r="C304">
        <v>303</v>
      </c>
      <c r="F304" t="s">
        <v>149</v>
      </c>
      <c r="G304" t="s">
        <v>705</v>
      </c>
      <c r="H304" t="str">
        <f>IFERROR(VLOOKUP(A304,'Physicochemical properties_othe'!$D$4:$N$281,3,FALSE),"")</f>
        <v/>
      </c>
      <c r="I304" t="str">
        <f>IFERROR(VLOOKUP(A304,'Physicochemical properties_othe'!$D$4:$N$281,2,FALSE),"")</f>
        <v/>
      </c>
      <c r="J304" t="str">
        <f>IFERROR(VLOOKUP(A304,'Physicochemical properties_othe'!$D$4:$N$281,4,FALSE),"")</f>
        <v/>
      </c>
      <c r="K304" t="str">
        <f>IFERROR(IF(VLOOKUP(A304,'Physicochemical properties_othe'!$D$4:$N$281,5,FALSE)=0,"",VLOOKUP(A304,'Physicochemical properties_othe'!$D$4:$N$281,5,FALSE)),"")</f>
        <v/>
      </c>
      <c r="L304" t="str">
        <f>IFERROR(VLOOKUP(A304,'Physicochemical properties_othe'!$D$4:$N$281,6,FALSE),"")</f>
        <v/>
      </c>
      <c r="M304" t="str">
        <f>IFERROR(VLOOKUP(A304,'Physicochemical properties_othe'!$D$4:$N$281,10,FALSE),"")</f>
        <v/>
      </c>
      <c r="P304" t="str">
        <f>IFERROR(IF(VLOOKUP(A304,'Physicochemical properties_othe'!$D$4:$N$281,11,FALSE)=0,"",VLOOKUP(A304,'Physicochemical properties_othe'!$D$4:$N$281,11,FALSE)),"")</f>
        <v/>
      </c>
      <c r="T304" t="str">
        <f>IFERROR(IF(VLOOKUP(A304,'Rate constant_O3_UV254_others'!$B$2:$M$282,7,FALSE)=0,"",VLOOKUP(A304,'Rate constant_O3_UV254_others'!$B$2:$M$282,7,FALSE)),"")</f>
        <v/>
      </c>
      <c r="V304" t="str">
        <f>IFERROR(IF(VLOOKUP(A304,'Rate constant_O3_UV254_others'!$B$2:$M$282,9,FALSE)=0,"",VLOOKUP(A304,'Rate constant_O3_UV254_others'!$B$2:$M$282,9,FALSE)),"")</f>
        <v/>
      </c>
      <c r="W304" t="str">
        <f>IFERROR(IF(VLOOKUP(A304,'Rate constant_O3_UV254_others'!$B$2:$M$282,10,FALSE)=0,"",VLOOKUP(A304,'Rate constant_O3_UV254_others'!$B$2:$M$282,10,FALSE)),"")</f>
        <v/>
      </c>
      <c r="X304" t="str">
        <f>IFERROR(IF(VLOOKUP(A304,'Rate constant_O3_UV254_others'!$B$2:$M$282,11,FALSE)=0,"",VLOOKUP(A304,'Rate constant_O3_UV254_others'!$B$2:$M$282,11,FALSE)),"")</f>
        <v/>
      </c>
      <c r="Y304" t="str">
        <f>IFERROR(IF(VLOOKUP(A304,'Rate constant_O3_UV254_others'!$B$2:$M$282,12,FALSE)=0,"",VLOOKUP(A304,'Rate constant_O3_UV254_others'!$B$2:$M$282,12,FALSE)),"")</f>
        <v/>
      </c>
      <c r="Z304" t="str">
        <f>IFERROR(IF(VLOOKUP(A304,'Rate constant_·OH_otherlit'!$B$2:$K$271,2,FALSE)=0,"",VLOOKUP(A304,'Rate constant_·OH_otherlit'!$B$2:$K$271,2,FALSE)),"")</f>
        <v/>
      </c>
      <c r="AA304" t="str">
        <f>IFERROR(IF(VLOOKUP(A304,'Rate constant_·OH_otherlit'!$B$2:$K$271,3,FALSE)=0,"",VLOOKUP(A304,'Rate constant_·OH_otherlit'!$B$2:$K$271,3,FALSE)),"")</f>
        <v/>
      </c>
      <c r="AB304" t="str">
        <f>IFERROR(IF(VLOOKUP(A304,'Rate constant_·OH_otherlit'!$B$2:$K$271,10,FALSE)=0,"",VLOOKUP(A304,'Rate constant_·OH_otherlit'!$B$2:$K$271,10,FALSE)),"")</f>
        <v/>
      </c>
      <c r="AC304" t="str">
        <f>IFERROR(IF(VLOOKUP(A304,'Rate constant_O3_UV254_others'!$B$2:$AA$282,23,FALSE)=0,"",VLOOKUP(A304,'Rate constant_O3_UV254_others'!$B$2:$AA$282,23,FALSE)),"")</f>
        <v/>
      </c>
      <c r="AE304" t="str">
        <f>IFERROR(IF(VLOOKUP(A304,'Rate constant_O3_UV254_others'!$B$2:$AA$282,25,FALSE)=0,"",VLOOKUP(A304,'Rate constant_O3_UV254_others'!$B$2:$AA$282,25,FALSE)),"")</f>
        <v/>
      </c>
      <c r="AG304" t="str">
        <f>IFERROR(IF(VLOOKUP(A304,'Rate constant_O3_UV254_others'!$B$2:$AA$282,26,FALSE)=0,"",VLOOKUP(A304,'Rate constant_O3_UV254_others'!$B$2:$AA$282,26,FALSE)),"")</f>
        <v/>
      </c>
    </row>
    <row r="305" spans="1:33">
      <c r="A305" t="s">
        <v>706</v>
      </c>
      <c r="B305" t="s">
        <v>706</v>
      </c>
      <c r="C305">
        <v>304</v>
      </c>
      <c r="F305" t="s">
        <v>149</v>
      </c>
      <c r="G305" t="s">
        <v>707</v>
      </c>
      <c r="H305" t="str">
        <f>IFERROR(VLOOKUP(A305,'Physicochemical properties_othe'!$D$4:$N$281,3,FALSE),"")</f>
        <v/>
      </c>
      <c r="I305" t="str">
        <f>IFERROR(VLOOKUP(A305,'Physicochemical properties_othe'!$D$4:$N$281,2,FALSE),"")</f>
        <v/>
      </c>
      <c r="J305" t="str">
        <f>IFERROR(VLOOKUP(A305,'Physicochemical properties_othe'!$D$4:$N$281,4,FALSE),"")</f>
        <v/>
      </c>
      <c r="K305" t="str">
        <f>IFERROR(IF(VLOOKUP(A305,'Physicochemical properties_othe'!$D$4:$N$281,5,FALSE)=0,"",VLOOKUP(A305,'Physicochemical properties_othe'!$D$4:$N$281,5,FALSE)),"")</f>
        <v/>
      </c>
      <c r="L305" t="str">
        <f>IFERROR(VLOOKUP(A305,'Physicochemical properties_othe'!$D$4:$N$281,6,FALSE),"")</f>
        <v/>
      </c>
      <c r="M305" t="str">
        <f>IFERROR(VLOOKUP(A305,'Physicochemical properties_othe'!$D$4:$N$281,10,FALSE),"")</f>
        <v/>
      </c>
      <c r="P305" t="str">
        <f>IFERROR(IF(VLOOKUP(A305,'Physicochemical properties_othe'!$D$4:$N$281,11,FALSE)=0,"",VLOOKUP(A305,'Physicochemical properties_othe'!$D$4:$N$281,11,FALSE)),"")</f>
        <v/>
      </c>
      <c r="T305" t="str">
        <f>IFERROR(IF(VLOOKUP(A305,'Rate constant_O3_UV254_others'!$B$2:$M$282,7,FALSE)=0,"",VLOOKUP(A305,'Rate constant_O3_UV254_others'!$B$2:$M$282,7,FALSE)),"")</f>
        <v/>
      </c>
      <c r="V305" t="str">
        <f>IFERROR(IF(VLOOKUP(A305,'Rate constant_O3_UV254_others'!$B$2:$M$282,9,FALSE)=0,"",VLOOKUP(A305,'Rate constant_O3_UV254_others'!$B$2:$M$282,9,FALSE)),"")</f>
        <v/>
      </c>
      <c r="W305" t="str">
        <f>IFERROR(IF(VLOOKUP(A305,'Rate constant_O3_UV254_others'!$B$2:$M$282,10,FALSE)=0,"",VLOOKUP(A305,'Rate constant_O3_UV254_others'!$B$2:$M$282,10,FALSE)),"")</f>
        <v/>
      </c>
      <c r="X305" t="str">
        <f>IFERROR(IF(VLOOKUP(A305,'Rate constant_O3_UV254_others'!$B$2:$M$282,11,FALSE)=0,"",VLOOKUP(A305,'Rate constant_O3_UV254_others'!$B$2:$M$282,11,FALSE)),"")</f>
        <v/>
      </c>
      <c r="Y305" t="str">
        <f>IFERROR(IF(VLOOKUP(A305,'Rate constant_O3_UV254_others'!$B$2:$M$282,12,FALSE)=0,"",VLOOKUP(A305,'Rate constant_O3_UV254_others'!$B$2:$M$282,12,FALSE)),"")</f>
        <v/>
      </c>
      <c r="Z305" t="str">
        <f>IFERROR(IF(VLOOKUP(A305,'Rate constant_·OH_otherlit'!$B$2:$K$271,2,FALSE)=0,"",VLOOKUP(A305,'Rate constant_·OH_otherlit'!$B$2:$K$271,2,FALSE)),"")</f>
        <v/>
      </c>
      <c r="AA305" t="str">
        <f>IFERROR(IF(VLOOKUP(A305,'Rate constant_·OH_otherlit'!$B$2:$K$271,3,FALSE)=0,"",VLOOKUP(A305,'Rate constant_·OH_otherlit'!$B$2:$K$271,3,FALSE)),"")</f>
        <v/>
      </c>
      <c r="AB305" t="str">
        <f>IFERROR(IF(VLOOKUP(A305,'Rate constant_·OH_otherlit'!$B$2:$K$271,10,FALSE)=0,"",VLOOKUP(A305,'Rate constant_·OH_otherlit'!$B$2:$K$271,10,FALSE)),"")</f>
        <v/>
      </c>
      <c r="AC305" t="str">
        <f>IFERROR(IF(VLOOKUP(A305,'Rate constant_O3_UV254_others'!$B$2:$AA$282,23,FALSE)=0,"",VLOOKUP(A305,'Rate constant_O3_UV254_others'!$B$2:$AA$282,23,FALSE)),"")</f>
        <v/>
      </c>
      <c r="AE305" t="str">
        <f>IFERROR(IF(VLOOKUP(A305,'Rate constant_O3_UV254_others'!$B$2:$AA$282,25,FALSE)=0,"",VLOOKUP(A305,'Rate constant_O3_UV254_others'!$B$2:$AA$282,25,FALSE)),"")</f>
        <v/>
      </c>
      <c r="AG305" t="str">
        <f>IFERROR(IF(VLOOKUP(A305,'Rate constant_O3_UV254_others'!$B$2:$AA$282,26,FALSE)=0,"",VLOOKUP(A305,'Rate constant_O3_UV254_others'!$B$2:$AA$282,26,FALSE)),"")</f>
        <v/>
      </c>
    </row>
    <row r="306" spans="1:33">
      <c r="A306" t="s">
        <v>708</v>
      </c>
      <c r="B306" t="s">
        <v>708</v>
      </c>
      <c r="C306">
        <v>305</v>
      </c>
      <c r="F306" t="s">
        <v>149</v>
      </c>
      <c r="G306" t="s">
        <v>709</v>
      </c>
      <c r="H306" t="str">
        <f>IFERROR(VLOOKUP(A306,'Physicochemical properties_othe'!$D$4:$N$281,3,FALSE),"")</f>
        <v/>
      </c>
      <c r="I306" t="str">
        <f>IFERROR(VLOOKUP(A306,'Physicochemical properties_othe'!$D$4:$N$281,2,FALSE),"")</f>
        <v/>
      </c>
      <c r="J306" t="str">
        <f>IFERROR(VLOOKUP(A306,'Physicochemical properties_othe'!$D$4:$N$281,4,FALSE),"")</f>
        <v/>
      </c>
      <c r="K306" t="str">
        <f>IFERROR(IF(VLOOKUP(A306,'Physicochemical properties_othe'!$D$4:$N$281,5,FALSE)=0,"",VLOOKUP(A306,'Physicochemical properties_othe'!$D$4:$N$281,5,FALSE)),"")</f>
        <v/>
      </c>
      <c r="L306" t="str">
        <f>IFERROR(VLOOKUP(A306,'Physicochemical properties_othe'!$D$4:$N$281,6,FALSE),"")</f>
        <v/>
      </c>
      <c r="M306" t="str">
        <f>IFERROR(VLOOKUP(A306,'Physicochemical properties_othe'!$D$4:$N$281,10,FALSE),"")</f>
        <v/>
      </c>
      <c r="P306" t="str">
        <f>IFERROR(IF(VLOOKUP(A306,'Physicochemical properties_othe'!$D$4:$N$281,11,FALSE)=0,"",VLOOKUP(A306,'Physicochemical properties_othe'!$D$4:$N$281,11,FALSE)),"")</f>
        <v/>
      </c>
      <c r="T306" t="str">
        <f>IFERROR(IF(VLOOKUP(A306,'Rate constant_O3_UV254_others'!$B$2:$M$282,7,FALSE)=0,"",VLOOKUP(A306,'Rate constant_O3_UV254_others'!$B$2:$M$282,7,FALSE)),"")</f>
        <v/>
      </c>
      <c r="V306" t="str">
        <f>IFERROR(IF(VLOOKUP(A306,'Rate constant_O3_UV254_others'!$B$2:$M$282,9,FALSE)=0,"",VLOOKUP(A306,'Rate constant_O3_UV254_others'!$B$2:$M$282,9,FALSE)),"")</f>
        <v/>
      </c>
      <c r="W306" t="str">
        <f>IFERROR(IF(VLOOKUP(A306,'Rate constant_O3_UV254_others'!$B$2:$M$282,10,FALSE)=0,"",VLOOKUP(A306,'Rate constant_O3_UV254_others'!$B$2:$M$282,10,FALSE)),"")</f>
        <v/>
      </c>
      <c r="X306" t="str">
        <f>IFERROR(IF(VLOOKUP(A306,'Rate constant_O3_UV254_others'!$B$2:$M$282,11,FALSE)=0,"",VLOOKUP(A306,'Rate constant_O3_UV254_others'!$B$2:$M$282,11,FALSE)),"")</f>
        <v/>
      </c>
      <c r="Y306" t="str">
        <f>IFERROR(IF(VLOOKUP(A306,'Rate constant_O3_UV254_others'!$B$2:$M$282,12,FALSE)=0,"",VLOOKUP(A306,'Rate constant_O3_UV254_others'!$B$2:$M$282,12,FALSE)),"")</f>
        <v/>
      </c>
      <c r="Z306" t="str">
        <f>IFERROR(IF(VLOOKUP(A306,'Rate constant_·OH_otherlit'!$B$2:$K$271,2,FALSE)=0,"",VLOOKUP(A306,'Rate constant_·OH_otherlit'!$B$2:$K$271,2,FALSE)),"")</f>
        <v/>
      </c>
      <c r="AA306" t="str">
        <f>IFERROR(IF(VLOOKUP(A306,'Rate constant_·OH_otherlit'!$B$2:$K$271,3,FALSE)=0,"",VLOOKUP(A306,'Rate constant_·OH_otherlit'!$B$2:$K$271,3,FALSE)),"")</f>
        <v/>
      </c>
      <c r="AB306" t="str">
        <f>IFERROR(IF(VLOOKUP(A306,'Rate constant_·OH_otherlit'!$B$2:$K$271,10,FALSE)=0,"",VLOOKUP(A306,'Rate constant_·OH_otherlit'!$B$2:$K$271,10,FALSE)),"")</f>
        <v/>
      </c>
      <c r="AC306" t="str">
        <f>IFERROR(IF(VLOOKUP(A306,'Rate constant_O3_UV254_others'!$B$2:$AA$282,23,FALSE)=0,"",VLOOKUP(A306,'Rate constant_O3_UV254_others'!$B$2:$AA$282,23,FALSE)),"")</f>
        <v/>
      </c>
      <c r="AE306" t="str">
        <f>IFERROR(IF(VLOOKUP(A306,'Rate constant_O3_UV254_others'!$B$2:$AA$282,25,FALSE)=0,"",VLOOKUP(A306,'Rate constant_O3_UV254_others'!$B$2:$AA$282,25,FALSE)),"")</f>
        <v/>
      </c>
      <c r="AG306" t="str">
        <f>IFERROR(IF(VLOOKUP(A306,'Rate constant_O3_UV254_others'!$B$2:$AA$282,26,FALSE)=0,"",VLOOKUP(A306,'Rate constant_O3_UV254_others'!$B$2:$AA$282,26,FALSE)),"")</f>
        <v/>
      </c>
    </row>
    <row r="307" spans="1:33">
      <c r="A307" t="s">
        <v>710</v>
      </c>
      <c r="B307" t="s">
        <v>710</v>
      </c>
      <c r="C307">
        <v>306</v>
      </c>
      <c r="F307" t="s">
        <v>149</v>
      </c>
      <c r="G307" t="s">
        <v>711</v>
      </c>
      <c r="H307" t="str">
        <f>IFERROR(VLOOKUP(A307,'Physicochemical properties_othe'!$D$4:$N$281,3,FALSE),"")</f>
        <v/>
      </c>
      <c r="I307" t="str">
        <f>IFERROR(VLOOKUP(A307,'Physicochemical properties_othe'!$D$4:$N$281,2,FALSE),"")</f>
        <v/>
      </c>
      <c r="J307" t="str">
        <f>IFERROR(VLOOKUP(A307,'Physicochemical properties_othe'!$D$4:$N$281,4,FALSE),"")</f>
        <v/>
      </c>
      <c r="K307" t="str">
        <f>IFERROR(IF(VLOOKUP(A307,'Physicochemical properties_othe'!$D$4:$N$281,5,FALSE)=0,"",VLOOKUP(A307,'Physicochemical properties_othe'!$D$4:$N$281,5,FALSE)),"")</f>
        <v/>
      </c>
      <c r="L307" t="str">
        <f>IFERROR(VLOOKUP(A307,'Physicochemical properties_othe'!$D$4:$N$281,6,FALSE),"")</f>
        <v/>
      </c>
      <c r="M307" t="str">
        <f>IFERROR(VLOOKUP(A307,'Physicochemical properties_othe'!$D$4:$N$281,10,FALSE),"")</f>
        <v/>
      </c>
      <c r="P307" t="str">
        <f>IFERROR(IF(VLOOKUP(A307,'Physicochemical properties_othe'!$D$4:$N$281,11,FALSE)=0,"",VLOOKUP(A307,'Physicochemical properties_othe'!$D$4:$N$281,11,FALSE)),"")</f>
        <v/>
      </c>
      <c r="T307" t="str">
        <f>IFERROR(IF(VLOOKUP(A307,'Rate constant_O3_UV254_others'!$B$2:$M$282,7,FALSE)=0,"",VLOOKUP(A307,'Rate constant_O3_UV254_others'!$B$2:$M$282,7,FALSE)),"")</f>
        <v/>
      </c>
      <c r="V307" t="str">
        <f>IFERROR(IF(VLOOKUP(A307,'Rate constant_O3_UV254_others'!$B$2:$M$282,9,FALSE)=0,"",VLOOKUP(A307,'Rate constant_O3_UV254_others'!$B$2:$M$282,9,FALSE)),"")</f>
        <v/>
      </c>
      <c r="W307" t="str">
        <f>IFERROR(IF(VLOOKUP(A307,'Rate constant_O3_UV254_others'!$B$2:$M$282,10,FALSE)=0,"",VLOOKUP(A307,'Rate constant_O3_UV254_others'!$B$2:$M$282,10,FALSE)),"")</f>
        <v/>
      </c>
      <c r="X307" t="str">
        <f>IFERROR(IF(VLOOKUP(A307,'Rate constant_O3_UV254_others'!$B$2:$M$282,11,FALSE)=0,"",VLOOKUP(A307,'Rate constant_O3_UV254_others'!$B$2:$M$282,11,FALSE)),"")</f>
        <v/>
      </c>
      <c r="Y307" t="str">
        <f>IFERROR(IF(VLOOKUP(A307,'Rate constant_O3_UV254_others'!$B$2:$M$282,12,FALSE)=0,"",VLOOKUP(A307,'Rate constant_O3_UV254_others'!$B$2:$M$282,12,FALSE)),"")</f>
        <v/>
      </c>
      <c r="Z307" t="str">
        <f>IFERROR(IF(VLOOKUP(A307,'Rate constant_·OH_otherlit'!$B$2:$K$271,2,FALSE)=0,"",VLOOKUP(A307,'Rate constant_·OH_otherlit'!$B$2:$K$271,2,FALSE)),"")</f>
        <v/>
      </c>
      <c r="AA307" t="str">
        <f>IFERROR(IF(VLOOKUP(A307,'Rate constant_·OH_otherlit'!$B$2:$K$271,3,FALSE)=0,"",VLOOKUP(A307,'Rate constant_·OH_otherlit'!$B$2:$K$271,3,FALSE)),"")</f>
        <v/>
      </c>
      <c r="AB307" t="str">
        <f>IFERROR(IF(VLOOKUP(A307,'Rate constant_·OH_otherlit'!$B$2:$K$271,10,FALSE)=0,"",VLOOKUP(A307,'Rate constant_·OH_otherlit'!$B$2:$K$271,10,FALSE)),"")</f>
        <v/>
      </c>
      <c r="AC307" t="str">
        <f>IFERROR(IF(VLOOKUP(A307,'Rate constant_O3_UV254_others'!$B$2:$AA$282,23,FALSE)=0,"",VLOOKUP(A307,'Rate constant_O3_UV254_others'!$B$2:$AA$282,23,FALSE)),"")</f>
        <v/>
      </c>
      <c r="AE307" t="str">
        <f>IFERROR(IF(VLOOKUP(A307,'Rate constant_O3_UV254_others'!$B$2:$AA$282,25,FALSE)=0,"",VLOOKUP(A307,'Rate constant_O3_UV254_others'!$B$2:$AA$282,25,FALSE)),"")</f>
        <v/>
      </c>
      <c r="AG307" t="str">
        <f>IFERROR(IF(VLOOKUP(A307,'Rate constant_O3_UV254_others'!$B$2:$AA$282,26,FALSE)=0,"",VLOOKUP(A307,'Rate constant_O3_UV254_others'!$B$2:$AA$282,26,FALSE)),"")</f>
        <v/>
      </c>
    </row>
    <row r="308" spans="1:33">
      <c r="A308" t="s">
        <v>712</v>
      </c>
      <c r="B308" t="s">
        <v>712</v>
      </c>
      <c r="C308">
        <v>307</v>
      </c>
      <c r="F308" t="s">
        <v>149</v>
      </c>
      <c r="G308" t="s">
        <v>713</v>
      </c>
      <c r="H308" t="str">
        <f>IFERROR(VLOOKUP(A308,'Physicochemical properties_othe'!$D$4:$N$281,3,FALSE),"")</f>
        <v/>
      </c>
      <c r="I308" t="str">
        <f>IFERROR(VLOOKUP(A308,'Physicochemical properties_othe'!$D$4:$N$281,2,FALSE),"")</f>
        <v/>
      </c>
      <c r="J308" t="str">
        <f>IFERROR(VLOOKUP(A308,'Physicochemical properties_othe'!$D$4:$N$281,4,FALSE),"")</f>
        <v/>
      </c>
      <c r="K308" t="str">
        <f>IFERROR(IF(VLOOKUP(A308,'Physicochemical properties_othe'!$D$4:$N$281,5,FALSE)=0,"",VLOOKUP(A308,'Physicochemical properties_othe'!$D$4:$N$281,5,FALSE)),"")</f>
        <v/>
      </c>
      <c r="L308" t="str">
        <f>IFERROR(VLOOKUP(A308,'Physicochemical properties_othe'!$D$4:$N$281,6,FALSE),"")</f>
        <v/>
      </c>
      <c r="M308" t="str">
        <f>IFERROR(VLOOKUP(A308,'Physicochemical properties_othe'!$D$4:$N$281,10,FALSE),"")</f>
        <v/>
      </c>
      <c r="P308" t="str">
        <f>IFERROR(IF(VLOOKUP(A308,'Physicochemical properties_othe'!$D$4:$N$281,11,FALSE)=0,"",VLOOKUP(A308,'Physicochemical properties_othe'!$D$4:$N$281,11,FALSE)),"")</f>
        <v/>
      </c>
      <c r="T308" t="str">
        <f>IFERROR(IF(VLOOKUP(A308,'Rate constant_O3_UV254_others'!$B$2:$M$282,7,FALSE)=0,"",VLOOKUP(A308,'Rate constant_O3_UV254_others'!$B$2:$M$282,7,FALSE)),"")</f>
        <v/>
      </c>
      <c r="V308" t="str">
        <f>IFERROR(IF(VLOOKUP(A308,'Rate constant_O3_UV254_others'!$B$2:$M$282,9,FALSE)=0,"",VLOOKUP(A308,'Rate constant_O3_UV254_others'!$B$2:$M$282,9,FALSE)),"")</f>
        <v/>
      </c>
      <c r="W308" t="str">
        <f>IFERROR(IF(VLOOKUP(A308,'Rate constant_O3_UV254_others'!$B$2:$M$282,10,FALSE)=0,"",VLOOKUP(A308,'Rate constant_O3_UV254_others'!$B$2:$M$282,10,FALSE)),"")</f>
        <v/>
      </c>
      <c r="X308" t="str">
        <f>IFERROR(IF(VLOOKUP(A308,'Rate constant_O3_UV254_others'!$B$2:$M$282,11,FALSE)=0,"",VLOOKUP(A308,'Rate constant_O3_UV254_others'!$B$2:$M$282,11,FALSE)),"")</f>
        <v/>
      </c>
      <c r="Y308" t="str">
        <f>IFERROR(IF(VLOOKUP(A308,'Rate constant_O3_UV254_others'!$B$2:$M$282,12,FALSE)=0,"",VLOOKUP(A308,'Rate constant_O3_UV254_others'!$B$2:$M$282,12,FALSE)),"")</f>
        <v/>
      </c>
      <c r="Z308">
        <f>IFERROR(IF(VLOOKUP(A308,'Rate constant_·OH_otherlit'!$B$2:$K$271,2,FALSE)=0,"",VLOOKUP(A308,'Rate constant_·OH_otherlit'!$B$2:$K$271,2,FALSE)),"")</f>
        <v>5400000000</v>
      </c>
      <c r="AA308" t="str">
        <f>IFERROR(IF(VLOOKUP(A308,'Rate constant_·OH_otherlit'!$B$2:$K$271,3,FALSE)=0,"",VLOOKUP(A308,'Rate constant_·OH_otherlit'!$B$2:$K$271,3,FALSE)),"")</f>
        <v/>
      </c>
      <c r="AB308" t="str">
        <f>IFERROR(IF(VLOOKUP(A308,'Rate constant_·OH_otherlit'!$B$2:$K$271,10,FALSE)=0,"",VLOOKUP(A308,'Rate constant_·OH_otherlit'!$B$2:$K$271,10,FALSE)),"")</f>
        <v>Mandal, S. (2018). Reaction Rate Constants of Hydroxyl Radicals with Micropollutants and Their Significance in Advanced Oxidation Processes. Journal of Advanced Oxidation Technologies, 21(1), 20170075.</v>
      </c>
      <c r="AC308" t="str">
        <f>IFERROR(IF(VLOOKUP(A308,'Rate constant_O3_UV254_others'!$B$2:$AA$282,23,FALSE)=0,"",VLOOKUP(A308,'Rate constant_O3_UV254_others'!$B$2:$AA$282,23,FALSE)),"")</f>
        <v/>
      </c>
      <c r="AE308" t="str">
        <f>IFERROR(IF(VLOOKUP(A308,'Rate constant_O3_UV254_others'!$B$2:$AA$282,25,FALSE)=0,"",VLOOKUP(A308,'Rate constant_O3_UV254_others'!$B$2:$AA$282,25,FALSE)),"")</f>
        <v/>
      </c>
      <c r="AG308" t="str">
        <f>IFERROR(IF(VLOOKUP(A308,'Rate constant_O3_UV254_others'!$B$2:$AA$282,26,FALSE)=0,"",VLOOKUP(A308,'Rate constant_O3_UV254_others'!$B$2:$AA$282,26,FALSE)),"")</f>
        <v/>
      </c>
    </row>
    <row r="309" spans="1:33">
      <c r="A309" t="s">
        <v>714</v>
      </c>
      <c r="B309" t="s">
        <v>714</v>
      </c>
      <c r="C309">
        <v>308</v>
      </c>
      <c r="F309" t="s">
        <v>149</v>
      </c>
      <c r="G309" t="s">
        <v>715</v>
      </c>
      <c r="H309" t="str">
        <f>IFERROR(VLOOKUP(A309,'Physicochemical properties_othe'!$D$4:$N$281,3,FALSE),"")</f>
        <v/>
      </c>
      <c r="I309" t="str">
        <f>IFERROR(VLOOKUP(A309,'Physicochemical properties_othe'!$D$4:$N$281,2,FALSE),"")</f>
        <v/>
      </c>
      <c r="J309" t="str">
        <f>IFERROR(VLOOKUP(A309,'Physicochemical properties_othe'!$D$4:$N$281,4,FALSE),"")</f>
        <v/>
      </c>
      <c r="K309" t="str">
        <f>IFERROR(IF(VLOOKUP(A309,'Physicochemical properties_othe'!$D$4:$N$281,5,FALSE)=0,"",VLOOKUP(A309,'Physicochemical properties_othe'!$D$4:$N$281,5,FALSE)),"")</f>
        <v/>
      </c>
      <c r="L309" t="str">
        <f>IFERROR(VLOOKUP(A309,'Physicochemical properties_othe'!$D$4:$N$281,6,FALSE),"")</f>
        <v/>
      </c>
      <c r="M309" t="str">
        <f>IFERROR(VLOOKUP(A309,'Physicochemical properties_othe'!$D$4:$N$281,10,FALSE),"")</f>
        <v/>
      </c>
      <c r="P309" t="str">
        <f>IFERROR(IF(VLOOKUP(A309,'Physicochemical properties_othe'!$D$4:$N$281,11,FALSE)=0,"",VLOOKUP(A309,'Physicochemical properties_othe'!$D$4:$N$281,11,FALSE)),"")</f>
        <v/>
      </c>
      <c r="T309" t="str">
        <f>IFERROR(IF(VLOOKUP(A309,'Rate constant_O3_UV254_others'!$B$2:$M$282,7,FALSE)=0,"",VLOOKUP(A309,'Rate constant_O3_UV254_others'!$B$2:$M$282,7,FALSE)),"")</f>
        <v/>
      </c>
      <c r="V309" t="str">
        <f>IFERROR(IF(VLOOKUP(A309,'Rate constant_O3_UV254_others'!$B$2:$M$282,9,FALSE)=0,"",VLOOKUP(A309,'Rate constant_O3_UV254_others'!$B$2:$M$282,9,FALSE)),"")</f>
        <v/>
      </c>
      <c r="W309" t="str">
        <f>IFERROR(IF(VLOOKUP(A309,'Rate constant_O3_UV254_others'!$B$2:$M$282,10,FALSE)=0,"",VLOOKUP(A309,'Rate constant_O3_UV254_others'!$B$2:$M$282,10,FALSE)),"")</f>
        <v/>
      </c>
      <c r="X309" t="str">
        <f>IFERROR(IF(VLOOKUP(A309,'Rate constant_O3_UV254_others'!$B$2:$M$282,11,FALSE)=0,"",VLOOKUP(A309,'Rate constant_O3_UV254_others'!$B$2:$M$282,11,FALSE)),"")</f>
        <v/>
      </c>
      <c r="Y309" t="str">
        <f>IFERROR(IF(VLOOKUP(A309,'Rate constant_O3_UV254_others'!$B$2:$M$282,12,FALSE)=0,"",VLOOKUP(A309,'Rate constant_O3_UV254_others'!$B$2:$M$282,12,FALSE)),"")</f>
        <v/>
      </c>
      <c r="Z309" t="str">
        <f>IFERROR(IF(VLOOKUP(A309,'Rate constant_·OH_otherlit'!$B$2:$K$271,2,FALSE)=0,"",VLOOKUP(A309,'Rate constant_·OH_otherlit'!$B$2:$K$271,2,FALSE)),"")</f>
        <v/>
      </c>
      <c r="AA309" t="str">
        <f>IFERROR(IF(VLOOKUP(A309,'Rate constant_·OH_otherlit'!$B$2:$K$271,3,FALSE)=0,"",VLOOKUP(A309,'Rate constant_·OH_otherlit'!$B$2:$K$271,3,FALSE)),"")</f>
        <v/>
      </c>
      <c r="AB309" t="str">
        <f>IFERROR(IF(VLOOKUP(A309,'Rate constant_·OH_otherlit'!$B$2:$K$271,10,FALSE)=0,"",VLOOKUP(A309,'Rate constant_·OH_otherlit'!$B$2:$K$271,10,FALSE)),"")</f>
        <v/>
      </c>
      <c r="AC309" t="str">
        <f>IFERROR(IF(VLOOKUP(A309,'Rate constant_O3_UV254_others'!$B$2:$AA$282,23,FALSE)=0,"",VLOOKUP(A309,'Rate constant_O3_UV254_others'!$B$2:$AA$282,23,FALSE)),"")</f>
        <v/>
      </c>
      <c r="AE309" t="str">
        <f>IFERROR(IF(VLOOKUP(A309,'Rate constant_O3_UV254_others'!$B$2:$AA$282,25,FALSE)=0,"",VLOOKUP(A309,'Rate constant_O3_UV254_others'!$B$2:$AA$282,25,FALSE)),"")</f>
        <v/>
      </c>
      <c r="AG309" t="str">
        <f>IFERROR(IF(VLOOKUP(A309,'Rate constant_O3_UV254_others'!$B$2:$AA$282,26,FALSE)=0,"",VLOOKUP(A309,'Rate constant_O3_UV254_others'!$B$2:$AA$282,26,FALSE)),"")</f>
        <v/>
      </c>
    </row>
    <row r="310" spans="1:33">
      <c r="A310" t="s">
        <v>716</v>
      </c>
      <c r="B310" t="s">
        <v>716</v>
      </c>
      <c r="C310">
        <v>309</v>
      </c>
      <c r="F310" t="s">
        <v>149</v>
      </c>
      <c r="G310" t="s">
        <v>717</v>
      </c>
      <c r="H310" t="str">
        <f>IFERROR(VLOOKUP(A310,'Physicochemical properties_othe'!$D$4:$N$281,3,FALSE),"")</f>
        <v/>
      </c>
      <c r="I310" t="str">
        <f>IFERROR(VLOOKUP(A310,'Physicochemical properties_othe'!$D$4:$N$281,2,FALSE),"")</f>
        <v/>
      </c>
      <c r="J310" t="str">
        <f>IFERROR(VLOOKUP(A310,'Physicochemical properties_othe'!$D$4:$N$281,4,FALSE),"")</f>
        <v/>
      </c>
      <c r="K310" t="str">
        <f>IFERROR(IF(VLOOKUP(A310,'Physicochemical properties_othe'!$D$4:$N$281,5,FALSE)=0,"",VLOOKUP(A310,'Physicochemical properties_othe'!$D$4:$N$281,5,FALSE)),"")</f>
        <v/>
      </c>
      <c r="L310" t="str">
        <f>IFERROR(VLOOKUP(A310,'Physicochemical properties_othe'!$D$4:$N$281,6,FALSE),"")</f>
        <v/>
      </c>
      <c r="M310" t="str">
        <f>IFERROR(VLOOKUP(A310,'Physicochemical properties_othe'!$D$4:$N$281,10,FALSE),"")</f>
        <v/>
      </c>
      <c r="P310" t="str">
        <f>IFERROR(IF(VLOOKUP(A310,'Physicochemical properties_othe'!$D$4:$N$281,11,FALSE)=0,"",VLOOKUP(A310,'Physicochemical properties_othe'!$D$4:$N$281,11,FALSE)),"")</f>
        <v/>
      </c>
      <c r="T310" t="str">
        <f>IFERROR(IF(VLOOKUP(A310,'Rate constant_O3_UV254_others'!$B$2:$M$282,7,FALSE)=0,"",VLOOKUP(A310,'Rate constant_O3_UV254_others'!$B$2:$M$282,7,FALSE)),"")</f>
        <v/>
      </c>
      <c r="V310" t="str">
        <f>IFERROR(IF(VLOOKUP(A310,'Rate constant_O3_UV254_others'!$B$2:$M$282,9,FALSE)=0,"",VLOOKUP(A310,'Rate constant_O3_UV254_others'!$B$2:$M$282,9,FALSE)),"")</f>
        <v/>
      </c>
      <c r="W310" t="str">
        <f>IFERROR(IF(VLOOKUP(A310,'Rate constant_O3_UV254_others'!$B$2:$M$282,10,FALSE)=0,"",VLOOKUP(A310,'Rate constant_O3_UV254_others'!$B$2:$M$282,10,FALSE)),"")</f>
        <v/>
      </c>
      <c r="X310" t="str">
        <f>IFERROR(IF(VLOOKUP(A310,'Rate constant_O3_UV254_others'!$B$2:$M$282,11,FALSE)=0,"",VLOOKUP(A310,'Rate constant_O3_UV254_others'!$B$2:$M$282,11,FALSE)),"")</f>
        <v/>
      </c>
      <c r="Y310" t="str">
        <f>IFERROR(IF(VLOOKUP(A310,'Rate constant_O3_UV254_others'!$B$2:$M$282,12,FALSE)=0,"",VLOOKUP(A310,'Rate constant_O3_UV254_others'!$B$2:$M$282,12,FALSE)),"")</f>
        <v/>
      </c>
      <c r="Z310">
        <f>IFERROR(IF(VLOOKUP(A310,'Rate constant_·OH_otherlit'!$B$2:$K$271,2,FALSE)=0,"",VLOOKUP(A310,'Rate constant_·OH_otherlit'!$B$2:$K$271,2,FALSE)),"")</f>
        <v>3980000000</v>
      </c>
      <c r="AA310" t="str">
        <f>IFERROR(IF(VLOOKUP(A310,'Rate constant_·OH_otherlit'!$B$2:$K$271,3,FALSE)=0,"",VLOOKUP(A310,'Rate constant_·OH_otherlit'!$B$2:$K$271,3,FALSE)),"")</f>
        <v/>
      </c>
      <c r="AB310" t="str">
        <f>IFERROR(IF(VLOOKUP(A310,'Rate constant_·OH_otherlit'!$B$2:$K$271,10,FALSE)=0,"",VLOOKUP(A310,'Rate constant_·OH_otherlit'!$B$2:$K$271,10,FALSE)),"")</f>
        <v>Wen, G., Ma, J., Liu, Z. Q., &amp; Zhao, L. (2011). Ozonation kinetics for the degradation of phthalate esters in water and the reduction of toxicity in the process of O3/H2O2. Journal of hazardous materials, 195, 371-377.</v>
      </c>
      <c r="AC310">
        <f>IFERROR(IF(VLOOKUP(A310,'Rate constant_O3_UV254_others'!$B$2:$AA$282,23,FALSE)=0,"",VLOOKUP(A310,'Rate constant_O3_UV254_others'!$B$2:$AA$282,23,FALSE)),"")</f>
        <v>2130</v>
      </c>
      <c r="AE310">
        <f>IFERROR(IF(VLOOKUP(A310,'Rate constant_O3_UV254_others'!$B$2:$AA$282,25,FALSE)=0,"",VLOOKUP(A310,'Rate constant_O3_UV254_others'!$B$2:$AA$282,25,FALSE)),"")</f>
        <v>0.03</v>
      </c>
      <c r="AG310" t="str">
        <f>IFERROR(IF(VLOOKUP(A310,'Rate constant_O3_UV254_others'!$B$2:$AA$282,26,FALSE)=0,"",VLOOKUP(A310,'Rate constant_O3_UV254_others'!$B$2:$AA$282,26,FALSE)),"")</f>
        <v xml:space="preserve">Oh, B. S., Jung, Y. J., Oh, Y. J., Yoo, Y. S., &amp; Kang, J. W. (2006). Application of ozone, UV and ozone/UV processes to reduce diethyl phthalate and its estrogenic activity. Science of the Total Environment, 367(2–3), 681–693. </v>
      </c>
    </row>
    <row r="311" spans="1:33">
      <c r="A311" t="s">
        <v>718</v>
      </c>
      <c r="B311" t="s">
        <v>718</v>
      </c>
      <c r="C311">
        <v>310</v>
      </c>
      <c r="F311" t="s">
        <v>149</v>
      </c>
      <c r="G311" t="s">
        <v>719</v>
      </c>
      <c r="H311" t="str">
        <f>IFERROR(VLOOKUP(A311,'Physicochemical properties_othe'!$D$4:$N$281,3,FALSE),"")</f>
        <v/>
      </c>
      <c r="I311" t="str">
        <f>IFERROR(VLOOKUP(A311,'Physicochemical properties_othe'!$D$4:$N$281,2,FALSE),"")</f>
        <v/>
      </c>
      <c r="J311" t="str">
        <f>IFERROR(VLOOKUP(A311,'Physicochemical properties_othe'!$D$4:$N$281,4,FALSE),"")</f>
        <v/>
      </c>
      <c r="K311" t="str">
        <f>IFERROR(IF(VLOOKUP(A311,'Physicochemical properties_othe'!$D$4:$N$281,5,FALSE)=0,"",VLOOKUP(A311,'Physicochemical properties_othe'!$D$4:$N$281,5,FALSE)),"")</f>
        <v/>
      </c>
      <c r="L311" t="str">
        <f>IFERROR(VLOOKUP(A311,'Physicochemical properties_othe'!$D$4:$N$281,6,FALSE),"")</f>
        <v/>
      </c>
      <c r="M311" t="str">
        <f>IFERROR(VLOOKUP(A311,'Physicochemical properties_othe'!$D$4:$N$281,10,FALSE),"")</f>
        <v/>
      </c>
      <c r="P311" t="str">
        <f>IFERROR(IF(VLOOKUP(A311,'Physicochemical properties_othe'!$D$4:$N$281,11,FALSE)=0,"",VLOOKUP(A311,'Physicochemical properties_othe'!$D$4:$N$281,11,FALSE)),"")</f>
        <v/>
      </c>
      <c r="T311" t="str">
        <f>IFERROR(IF(VLOOKUP(A311,'Rate constant_O3_UV254_others'!$B$2:$M$282,7,FALSE)=0,"",VLOOKUP(A311,'Rate constant_O3_UV254_others'!$B$2:$M$282,7,FALSE)),"")</f>
        <v/>
      </c>
      <c r="V311" t="str">
        <f>IFERROR(IF(VLOOKUP(A311,'Rate constant_O3_UV254_others'!$B$2:$M$282,9,FALSE)=0,"",VLOOKUP(A311,'Rate constant_O3_UV254_others'!$B$2:$M$282,9,FALSE)),"")</f>
        <v/>
      </c>
      <c r="W311" t="str">
        <f>IFERROR(IF(VLOOKUP(A311,'Rate constant_O3_UV254_others'!$B$2:$M$282,10,FALSE)=0,"",VLOOKUP(A311,'Rate constant_O3_UV254_others'!$B$2:$M$282,10,FALSE)),"")</f>
        <v/>
      </c>
      <c r="X311" t="str">
        <f>IFERROR(IF(VLOOKUP(A311,'Rate constant_O3_UV254_others'!$B$2:$M$282,11,FALSE)=0,"",VLOOKUP(A311,'Rate constant_O3_UV254_others'!$B$2:$M$282,11,FALSE)),"")</f>
        <v/>
      </c>
      <c r="Y311" t="str">
        <f>IFERROR(IF(VLOOKUP(A311,'Rate constant_O3_UV254_others'!$B$2:$M$282,12,FALSE)=0,"",VLOOKUP(A311,'Rate constant_O3_UV254_others'!$B$2:$M$282,12,FALSE)),"")</f>
        <v/>
      </c>
      <c r="Z311" t="str">
        <f>IFERROR(IF(VLOOKUP(A311,'Rate constant_·OH_otherlit'!$B$2:$K$271,2,FALSE)=0,"",VLOOKUP(A311,'Rate constant_·OH_otherlit'!$B$2:$K$271,2,FALSE)),"")</f>
        <v/>
      </c>
      <c r="AA311" t="str">
        <f>IFERROR(IF(VLOOKUP(A311,'Rate constant_·OH_otherlit'!$B$2:$K$271,3,FALSE)=0,"",VLOOKUP(A311,'Rate constant_·OH_otherlit'!$B$2:$K$271,3,FALSE)),"")</f>
        <v/>
      </c>
      <c r="AB311" t="str">
        <f>IFERROR(IF(VLOOKUP(A311,'Rate constant_·OH_otherlit'!$B$2:$K$271,10,FALSE)=0,"",VLOOKUP(A311,'Rate constant_·OH_otherlit'!$B$2:$K$271,10,FALSE)),"")</f>
        <v/>
      </c>
      <c r="AC311" t="str">
        <f>IFERROR(IF(VLOOKUP(A311,'Rate constant_O3_UV254_others'!$B$2:$AA$282,23,FALSE)=0,"",VLOOKUP(A311,'Rate constant_O3_UV254_others'!$B$2:$AA$282,23,FALSE)),"")</f>
        <v/>
      </c>
      <c r="AE311" t="str">
        <f>IFERROR(IF(VLOOKUP(A311,'Rate constant_O3_UV254_others'!$B$2:$AA$282,25,FALSE)=0,"",VLOOKUP(A311,'Rate constant_O3_UV254_others'!$B$2:$AA$282,25,FALSE)),"")</f>
        <v/>
      </c>
      <c r="AG311" t="str">
        <f>IFERROR(IF(VLOOKUP(A311,'Rate constant_O3_UV254_others'!$B$2:$AA$282,26,FALSE)=0,"",VLOOKUP(A311,'Rate constant_O3_UV254_others'!$B$2:$AA$282,26,FALSE)),"")</f>
        <v/>
      </c>
    </row>
    <row r="312" spans="1:33">
      <c r="A312" t="s">
        <v>720</v>
      </c>
      <c r="B312" t="s">
        <v>720</v>
      </c>
      <c r="C312">
        <v>311</v>
      </c>
      <c r="F312" t="s">
        <v>149</v>
      </c>
      <c r="G312" t="s">
        <v>721</v>
      </c>
      <c r="H312" t="str">
        <f>IFERROR(VLOOKUP(A312,'Physicochemical properties_othe'!$D$4:$N$281,3,FALSE),"")</f>
        <v/>
      </c>
      <c r="I312" t="str">
        <f>IFERROR(VLOOKUP(A312,'Physicochemical properties_othe'!$D$4:$N$281,2,FALSE),"")</f>
        <v/>
      </c>
      <c r="J312" t="str">
        <f>IFERROR(VLOOKUP(A312,'Physicochemical properties_othe'!$D$4:$N$281,4,FALSE),"")</f>
        <v/>
      </c>
      <c r="K312" t="str">
        <f>IFERROR(IF(VLOOKUP(A312,'Physicochemical properties_othe'!$D$4:$N$281,5,FALSE)=0,"",VLOOKUP(A312,'Physicochemical properties_othe'!$D$4:$N$281,5,FALSE)),"")</f>
        <v/>
      </c>
      <c r="L312" t="str">
        <f>IFERROR(VLOOKUP(A312,'Physicochemical properties_othe'!$D$4:$N$281,6,FALSE),"")</f>
        <v/>
      </c>
      <c r="M312" t="str">
        <f>IFERROR(VLOOKUP(A312,'Physicochemical properties_othe'!$D$4:$N$281,10,FALSE),"")</f>
        <v/>
      </c>
      <c r="P312" t="str">
        <f>IFERROR(IF(VLOOKUP(A312,'Physicochemical properties_othe'!$D$4:$N$281,11,FALSE)=0,"",VLOOKUP(A312,'Physicochemical properties_othe'!$D$4:$N$281,11,FALSE)),"")</f>
        <v/>
      </c>
      <c r="T312" t="str">
        <f>IFERROR(IF(VLOOKUP(A312,'Rate constant_O3_UV254_others'!$B$2:$M$282,7,FALSE)=0,"",VLOOKUP(A312,'Rate constant_O3_UV254_others'!$B$2:$M$282,7,FALSE)),"")</f>
        <v/>
      </c>
      <c r="V312" t="str">
        <f>IFERROR(IF(VLOOKUP(A312,'Rate constant_O3_UV254_others'!$B$2:$M$282,9,FALSE)=0,"",VLOOKUP(A312,'Rate constant_O3_UV254_others'!$B$2:$M$282,9,FALSE)),"")</f>
        <v/>
      </c>
      <c r="W312" t="str">
        <f>IFERROR(IF(VLOOKUP(A312,'Rate constant_O3_UV254_others'!$B$2:$M$282,10,FALSE)=0,"",VLOOKUP(A312,'Rate constant_O3_UV254_others'!$B$2:$M$282,10,FALSE)),"")</f>
        <v/>
      </c>
      <c r="X312" t="str">
        <f>IFERROR(IF(VLOOKUP(A312,'Rate constant_O3_UV254_others'!$B$2:$M$282,11,FALSE)=0,"",VLOOKUP(A312,'Rate constant_O3_UV254_others'!$B$2:$M$282,11,FALSE)),"")</f>
        <v/>
      </c>
      <c r="Y312" t="str">
        <f>IFERROR(IF(VLOOKUP(A312,'Rate constant_O3_UV254_others'!$B$2:$M$282,12,FALSE)=0,"",VLOOKUP(A312,'Rate constant_O3_UV254_others'!$B$2:$M$282,12,FALSE)),"")</f>
        <v/>
      </c>
      <c r="Z312" t="str">
        <f>IFERROR(IF(VLOOKUP(A312,'Rate constant_·OH_otherlit'!$B$2:$K$271,2,FALSE)=0,"",VLOOKUP(A312,'Rate constant_·OH_otherlit'!$B$2:$K$271,2,FALSE)),"")</f>
        <v/>
      </c>
      <c r="AA312" t="str">
        <f>IFERROR(IF(VLOOKUP(A312,'Rate constant_·OH_otherlit'!$B$2:$K$271,3,FALSE)=0,"",VLOOKUP(A312,'Rate constant_·OH_otherlit'!$B$2:$K$271,3,FALSE)),"")</f>
        <v/>
      </c>
      <c r="AB312" t="str">
        <f>IFERROR(IF(VLOOKUP(A312,'Rate constant_·OH_otherlit'!$B$2:$K$271,10,FALSE)=0,"",VLOOKUP(A312,'Rate constant_·OH_otherlit'!$B$2:$K$271,10,FALSE)),"")</f>
        <v/>
      </c>
      <c r="AC312" t="str">
        <f>IFERROR(IF(VLOOKUP(A312,'Rate constant_O3_UV254_others'!$B$2:$AA$282,23,FALSE)=0,"",VLOOKUP(A312,'Rate constant_O3_UV254_others'!$B$2:$AA$282,23,FALSE)),"")</f>
        <v/>
      </c>
      <c r="AE312" t="str">
        <f>IFERROR(IF(VLOOKUP(A312,'Rate constant_O3_UV254_others'!$B$2:$AA$282,25,FALSE)=0,"",VLOOKUP(A312,'Rate constant_O3_UV254_others'!$B$2:$AA$282,25,FALSE)),"")</f>
        <v/>
      </c>
      <c r="AG312" t="str">
        <f>IFERROR(IF(VLOOKUP(A312,'Rate constant_O3_UV254_others'!$B$2:$AA$282,26,FALSE)=0,"",VLOOKUP(A312,'Rate constant_O3_UV254_others'!$B$2:$AA$282,26,FALSE)),"")</f>
        <v/>
      </c>
    </row>
    <row r="313" spans="1:33">
      <c r="A313" t="s">
        <v>722</v>
      </c>
      <c r="B313" t="s">
        <v>722</v>
      </c>
      <c r="C313">
        <v>312</v>
      </c>
      <c r="F313" t="s">
        <v>149</v>
      </c>
      <c r="G313" t="s">
        <v>723</v>
      </c>
      <c r="H313" t="str">
        <f>IFERROR(VLOOKUP(A313,'Physicochemical properties_othe'!$D$4:$N$281,3,FALSE),"")</f>
        <v/>
      </c>
      <c r="I313" t="str">
        <f>IFERROR(VLOOKUP(A313,'Physicochemical properties_othe'!$D$4:$N$281,2,FALSE),"")</f>
        <v/>
      </c>
      <c r="J313" t="str">
        <f>IFERROR(VLOOKUP(A313,'Physicochemical properties_othe'!$D$4:$N$281,4,FALSE),"")</f>
        <v/>
      </c>
      <c r="K313" t="str">
        <f>IFERROR(IF(VLOOKUP(A313,'Physicochemical properties_othe'!$D$4:$N$281,5,FALSE)=0,"",VLOOKUP(A313,'Physicochemical properties_othe'!$D$4:$N$281,5,FALSE)),"")</f>
        <v/>
      </c>
      <c r="L313" t="str">
        <f>IFERROR(VLOOKUP(A313,'Physicochemical properties_othe'!$D$4:$N$281,6,FALSE),"")</f>
        <v/>
      </c>
      <c r="M313" t="str">
        <f>IFERROR(VLOOKUP(A313,'Physicochemical properties_othe'!$D$4:$N$281,10,FALSE),"")</f>
        <v/>
      </c>
      <c r="P313" t="str">
        <f>IFERROR(IF(VLOOKUP(A313,'Physicochemical properties_othe'!$D$4:$N$281,11,FALSE)=0,"",VLOOKUP(A313,'Physicochemical properties_othe'!$D$4:$N$281,11,FALSE)),"")</f>
        <v/>
      </c>
      <c r="T313" t="str">
        <f>IFERROR(IF(VLOOKUP(A313,'Rate constant_O3_UV254_others'!$B$2:$M$282,7,FALSE)=0,"",VLOOKUP(A313,'Rate constant_O3_UV254_others'!$B$2:$M$282,7,FALSE)),"")</f>
        <v/>
      </c>
      <c r="V313" t="str">
        <f>IFERROR(IF(VLOOKUP(A313,'Rate constant_O3_UV254_others'!$B$2:$M$282,9,FALSE)=0,"",VLOOKUP(A313,'Rate constant_O3_UV254_others'!$B$2:$M$282,9,FALSE)),"")</f>
        <v/>
      </c>
      <c r="W313" t="str">
        <f>IFERROR(IF(VLOOKUP(A313,'Rate constant_O3_UV254_others'!$B$2:$M$282,10,FALSE)=0,"",VLOOKUP(A313,'Rate constant_O3_UV254_others'!$B$2:$M$282,10,FALSE)),"")</f>
        <v/>
      </c>
      <c r="X313" t="str">
        <f>IFERROR(IF(VLOOKUP(A313,'Rate constant_O3_UV254_others'!$B$2:$M$282,11,FALSE)=0,"",VLOOKUP(A313,'Rate constant_O3_UV254_others'!$B$2:$M$282,11,FALSE)),"")</f>
        <v/>
      </c>
      <c r="Y313" t="str">
        <f>IFERROR(IF(VLOOKUP(A313,'Rate constant_O3_UV254_others'!$B$2:$M$282,12,FALSE)=0,"",VLOOKUP(A313,'Rate constant_O3_UV254_others'!$B$2:$M$282,12,FALSE)),"")</f>
        <v/>
      </c>
      <c r="Z313">
        <f>IFERROR(IF(VLOOKUP(A313,'Rate constant_·OH_otherlit'!$B$2:$K$271,2,FALSE)=0,"",VLOOKUP(A313,'Rate constant_·OH_otherlit'!$B$2:$K$271,2,FALSE)),"")</f>
        <v>3200000000</v>
      </c>
      <c r="AA313" t="str">
        <f>IFERROR(IF(VLOOKUP(A313,'Rate constant_·OH_otherlit'!$B$2:$K$271,3,FALSE)=0,"",VLOOKUP(A313,'Rate constant_·OH_otherlit'!$B$2:$K$271,3,FALSE)),"")</f>
        <v/>
      </c>
      <c r="AB313" t="str">
        <f>IFERROR(IF(VLOOKUP(A313,'Rate constant_·OH_otherlit'!$B$2:$K$271,10,FALSE)=0,"",VLOOKUP(A313,'Rate constant_·OH_otherlit'!$B$2:$K$271,10,FALSE)),"")</f>
        <v>An, T., Gao, Y., Li, G., Kamat, P. V., Peller, J., &amp; Joyce, M. V. (2013). Kinetics and mechanism of• OH mediated degradation of dimethyl phthalate in aqueous solution: experimental and theoretical studies. Environmental science &amp; technology, 48(1), 641-648.</v>
      </c>
      <c r="AC313" t="str">
        <f>IFERROR(IF(VLOOKUP(A313,'Rate constant_O3_UV254_others'!$B$2:$AA$282,23,FALSE)=0,"",VLOOKUP(A313,'Rate constant_O3_UV254_others'!$B$2:$AA$282,23,FALSE)),"")</f>
        <v/>
      </c>
      <c r="AE313" t="str">
        <f>IFERROR(IF(VLOOKUP(A313,'Rate constant_O3_UV254_others'!$B$2:$AA$282,25,FALSE)=0,"",VLOOKUP(A313,'Rate constant_O3_UV254_others'!$B$2:$AA$282,25,FALSE)),"")</f>
        <v/>
      </c>
      <c r="AG313" t="str">
        <f>IFERROR(IF(VLOOKUP(A313,'Rate constant_O3_UV254_others'!$B$2:$AA$282,26,FALSE)=0,"",VLOOKUP(A313,'Rate constant_O3_UV254_others'!$B$2:$AA$282,26,FALSE)),"")</f>
        <v/>
      </c>
    </row>
    <row r="314" spans="1:33">
      <c r="A314" t="s">
        <v>724</v>
      </c>
      <c r="B314" t="s">
        <v>724</v>
      </c>
      <c r="C314">
        <v>313</v>
      </c>
      <c r="F314" t="s">
        <v>149</v>
      </c>
      <c r="G314" t="s">
        <v>725</v>
      </c>
      <c r="H314" t="str">
        <f>IFERROR(VLOOKUP(A314,'Physicochemical properties_othe'!$D$4:$N$281,3,FALSE),"")</f>
        <v/>
      </c>
      <c r="I314" t="str">
        <f>IFERROR(VLOOKUP(A314,'Physicochemical properties_othe'!$D$4:$N$281,2,FALSE),"")</f>
        <v/>
      </c>
      <c r="J314" t="str">
        <f>IFERROR(VLOOKUP(A314,'Physicochemical properties_othe'!$D$4:$N$281,4,FALSE),"")</f>
        <v/>
      </c>
      <c r="K314" t="str">
        <f>IFERROR(IF(VLOOKUP(A314,'Physicochemical properties_othe'!$D$4:$N$281,5,FALSE)=0,"",VLOOKUP(A314,'Physicochemical properties_othe'!$D$4:$N$281,5,FALSE)),"")</f>
        <v/>
      </c>
      <c r="L314" t="str">
        <f>IFERROR(VLOOKUP(A314,'Physicochemical properties_othe'!$D$4:$N$281,6,FALSE),"")</f>
        <v/>
      </c>
      <c r="M314" t="str">
        <f>IFERROR(VLOOKUP(A314,'Physicochemical properties_othe'!$D$4:$N$281,10,FALSE),"")</f>
        <v/>
      </c>
      <c r="P314" t="str">
        <f>IFERROR(IF(VLOOKUP(A314,'Physicochemical properties_othe'!$D$4:$N$281,11,FALSE)=0,"",VLOOKUP(A314,'Physicochemical properties_othe'!$D$4:$N$281,11,FALSE)),"")</f>
        <v/>
      </c>
      <c r="T314" t="str">
        <f>IFERROR(IF(VLOOKUP(A314,'Rate constant_O3_UV254_others'!$B$2:$M$282,7,FALSE)=0,"",VLOOKUP(A314,'Rate constant_O3_UV254_others'!$B$2:$M$282,7,FALSE)),"")</f>
        <v/>
      </c>
      <c r="V314" t="str">
        <f>IFERROR(IF(VLOOKUP(A314,'Rate constant_O3_UV254_others'!$B$2:$M$282,9,FALSE)=0,"",VLOOKUP(A314,'Rate constant_O3_UV254_others'!$B$2:$M$282,9,FALSE)),"")</f>
        <v/>
      </c>
      <c r="W314" t="str">
        <f>IFERROR(IF(VLOOKUP(A314,'Rate constant_O3_UV254_others'!$B$2:$M$282,10,FALSE)=0,"",VLOOKUP(A314,'Rate constant_O3_UV254_others'!$B$2:$M$282,10,FALSE)),"")</f>
        <v/>
      </c>
      <c r="X314" t="str">
        <f>IFERROR(IF(VLOOKUP(A314,'Rate constant_O3_UV254_others'!$B$2:$M$282,11,FALSE)=0,"",VLOOKUP(A314,'Rate constant_O3_UV254_others'!$B$2:$M$282,11,FALSE)),"")</f>
        <v/>
      </c>
      <c r="Y314" t="str">
        <f>IFERROR(IF(VLOOKUP(A314,'Rate constant_O3_UV254_others'!$B$2:$M$282,12,FALSE)=0,"",VLOOKUP(A314,'Rate constant_O3_UV254_others'!$B$2:$M$282,12,FALSE)),"")</f>
        <v/>
      </c>
      <c r="Z314" t="str">
        <f>IFERROR(IF(VLOOKUP(A314,'Rate constant_·OH_otherlit'!$B$2:$K$271,2,FALSE)=0,"",VLOOKUP(A314,'Rate constant_·OH_otherlit'!$B$2:$K$271,2,FALSE)),"")</f>
        <v/>
      </c>
      <c r="AA314" t="str">
        <f>IFERROR(IF(VLOOKUP(A314,'Rate constant_·OH_otherlit'!$B$2:$K$271,3,FALSE)=0,"",VLOOKUP(A314,'Rate constant_·OH_otherlit'!$B$2:$K$271,3,FALSE)),"")</f>
        <v/>
      </c>
      <c r="AB314" t="str">
        <f>IFERROR(IF(VLOOKUP(A314,'Rate constant_·OH_otherlit'!$B$2:$K$271,10,FALSE)=0,"",VLOOKUP(A314,'Rate constant_·OH_otherlit'!$B$2:$K$271,10,FALSE)),"")</f>
        <v/>
      </c>
      <c r="AC314" t="str">
        <f>IFERROR(IF(VLOOKUP(A314,'Rate constant_O3_UV254_others'!$B$2:$AA$282,23,FALSE)=0,"",VLOOKUP(A314,'Rate constant_O3_UV254_others'!$B$2:$AA$282,23,FALSE)),"")</f>
        <v/>
      </c>
      <c r="AE314" t="str">
        <f>IFERROR(IF(VLOOKUP(A314,'Rate constant_O3_UV254_others'!$B$2:$AA$282,25,FALSE)=0,"",VLOOKUP(A314,'Rate constant_O3_UV254_others'!$B$2:$AA$282,25,FALSE)),"")</f>
        <v/>
      </c>
      <c r="AG314" t="str">
        <f>IFERROR(IF(VLOOKUP(A314,'Rate constant_O3_UV254_others'!$B$2:$AA$282,26,FALSE)=0,"",VLOOKUP(A314,'Rate constant_O3_UV254_others'!$B$2:$AA$282,26,FALSE)),"")</f>
        <v/>
      </c>
    </row>
    <row r="315" spans="1:33">
      <c r="A315" t="s">
        <v>726</v>
      </c>
      <c r="B315" t="s">
        <v>726</v>
      </c>
      <c r="C315">
        <v>314</v>
      </c>
      <c r="F315" t="s">
        <v>149</v>
      </c>
      <c r="G315" t="s">
        <v>727</v>
      </c>
      <c r="H315" t="str">
        <f>IFERROR(VLOOKUP(A315,'Physicochemical properties_othe'!$D$4:$N$281,3,FALSE),"")</f>
        <v/>
      </c>
      <c r="I315" t="str">
        <f>IFERROR(VLOOKUP(A315,'Physicochemical properties_othe'!$D$4:$N$281,2,FALSE),"")</f>
        <v/>
      </c>
      <c r="J315" t="str">
        <f>IFERROR(VLOOKUP(A315,'Physicochemical properties_othe'!$D$4:$N$281,4,FALSE),"")</f>
        <v/>
      </c>
      <c r="K315" t="str">
        <f>IFERROR(IF(VLOOKUP(A315,'Physicochemical properties_othe'!$D$4:$N$281,5,FALSE)=0,"",VLOOKUP(A315,'Physicochemical properties_othe'!$D$4:$N$281,5,FALSE)),"")</f>
        <v/>
      </c>
      <c r="L315" t="str">
        <f>IFERROR(VLOOKUP(A315,'Physicochemical properties_othe'!$D$4:$N$281,6,FALSE),"")</f>
        <v/>
      </c>
      <c r="M315" t="str">
        <f>IFERROR(VLOOKUP(A315,'Physicochemical properties_othe'!$D$4:$N$281,10,FALSE),"")</f>
        <v/>
      </c>
      <c r="P315" t="str">
        <f>IFERROR(IF(VLOOKUP(A315,'Physicochemical properties_othe'!$D$4:$N$281,11,FALSE)=0,"",VLOOKUP(A315,'Physicochemical properties_othe'!$D$4:$N$281,11,FALSE)),"")</f>
        <v/>
      </c>
      <c r="T315" t="str">
        <f>IFERROR(IF(VLOOKUP(A315,'Rate constant_O3_UV254_others'!$B$2:$M$282,7,FALSE)=0,"",VLOOKUP(A315,'Rate constant_O3_UV254_others'!$B$2:$M$282,7,FALSE)),"")</f>
        <v/>
      </c>
      <c r="V315" t="str">
        <f>IFERROR(IF(VLOOKUP(A315,'Rate constant_O3_UV254_others'!$B$2:$M$282,9,FALSE)=0,"",VLOOKUP(A315,'Rate constant_O3_UV254_others'!$B$2:$M$282,9,FALSE)),"")</f>
        <v/>
      </c>
      <c r="W315" t="str">
        <f>IFERROR(IF(VLOOKUP(A315,'Rate constant_O3_UV254_others'!$B$2:$M$282,10,FALSE)=0,"",VLOOKUP(A315,'Rate constant_O3_UV254_others'!$B$2:$M$282,10,FALSE)),"")</f>
        <v/>
      </c>
      <c r="X315" t="str">
        <f>IFERROR(IF(VLOOKUP(A315,'Rate constant_O3_UV254_others'!$B$2:$M$282,11,FALSE)=0,"",VLOOKUP(A315,'Rate constant_O3_UV254_others'!$B$2:$M$282,11,FALSE)),"")</f>
        <v/>
      </c>
      <c r="Y315" t="str">
        <f>IFERROR(IF(VLOOKUP(A315,'Rate constant_O3_UV254_others'!$B$2:$M$282,12,FALSE)=0,"",VLOOKUP(A315,'Rate constant_O3_UV254_others'!$B$2:$M$282,12,FALSE)),"")</f>
        <v/>
      </c>
      <c r="Z315" t="str">
        <f>IFERROR(IF(VLOOKUP(A315,'Rate constant_·OH_otherlit'!$B$2:$K$271,2,FALSE)=0,"",VLOOKUP(A315,'Rate constant_·OH_otherlit'!$B$2:$K$271,2,FALSE)),"")</f>
        <v/>
      </c>
      <c r="AA315" t="str">
        <f>IFERROR(IF(VLOOKUP(A315,'Rate constant_·OH_otherlit'!$B$2:$K$271,3,FALSE)=0,"",VLOOKUP(A315,'Rate constant_·OH_otherlit'!$B$2:$K$271,3,FALSE)),"")</f>
        <v/>
      </c>
      <c r="AB315" t="str">
        <f>IFERROR(IF(VLOOKUP(A315,'Rate constant_·OH_otherlit'!$B$2:$K$271,10,FALSE)=0,"",VLOOKUP(A315,'Rate constant_·OH_otherlit'!$B$2:$K$271,10,FALSE)),"")</f>
        <v/>
      </c>
      <c r="AC315" t="str">
        <f>IFERROR(IF(VLOOKUP(A315,'Rate constant_O3_UV254_others'!$B$2:$AA$282,23,FALSE)=0,"",VLOOKUP(A315,'Rate constant_O3_UV254_others'!$B$2:$AA$282,23,FALSE)),"")</f>
        <v/>
      </c>
      <c r="AE315" t="str">
        <f>IFERROR(IF(VLOOKUP(A315,'Rate constant_O3_UV254_others'!$B$2:$AA$282,25,FALSE)=0,"",VLOOKUP(A315,'Rate constant_O3_UV254_others'!$B$2:$AA$282,25,FALSE)),"")</f>
        <v/>
      </c>
      <c r="AG315" t="str">
        <f>IFERROR(IF(VLOOKUP(A315,'Rate constant_O3_UV254_others'!$B$2:$AA$282,26,FALSE)=0,"",VLOOKUP(A315,'Rate constant_O3_UV254_others'!$B$2:$AA$282,26,FALSE)),"")</f>
        <v/>
      </c>
    </row>
    <row r="316" spans="1:33">
      <c r="A316" t="s">
        <v>728</v>
      </c>
      <c r="B316" t="s">
        <v>728</v>
      </c>
      <c r="C316">
        <v>315</v>
      </c>
      <c r="E316" t="s">
        <v>149</v>
      </c>
      <c r="G316" t="s">
        <v>729</v>
      </c>
      <c r="H316" t="str">
        <f>IFERROR(VLOOKUP(A316,'Physicochemical properties_othe'!$D$4:$N$281,3,FALSE),"")</f>
        <v/>
      </c>
      <c r="I316" t="str">
        <f>IFERROR(VLOOKUP(A316,'Physicochemical properties_othe'!$D$4:$N$281,2,FALSE),"")</f>
        <v/>
      </c>
      <c r="J316" t="str">
        <f>IFERROR(VLOOKUP(A316,'Physicochemical properties_othe'!$D$4:$N$281,4,FALSE),"")</f>
        <v/>
      </c>
      <c r="K316" t="str">
        <f>IFERROR(IF(VLOOKUP(A316,'Physicochemical properties_othe'!$D$4:$N$281,5,FALSE)=0,"",VLOOKUP(A316,'Physicochemical properties_othe'!$D$4:$N$281,5,FALSE)),"")</f>
        <v/>
      </c>
      <c r="L316" t="str">
        <f>IFERROR(VLOOKUP(A316,'Physicochemical properties_othe'!$D$4:$N$281,6,FALSE),"")</f>
        <v/>
      </c>
      <c r="M316" t="str">
        <f>IFERROR(VLOOKUP(A316,'Physicochemical properties_othe'!$D$4:$N$281,10,FALSE),"")</f>
        <v/>
      </c>
      <c r="P316" t="str">
        <f>IFERROR(IF(VLOOKUP(A316,'Physicochemical properties_othe'!$D$4:$N$281,11,FALSE)=0,"",VLOOKUP(A316,'Physicochemical properties_othe'!$D$4:$N$281,11,FALSE)),"")</f>
        <v/>
      </c>
      <c r="T316" t="str">
        <f>IFERROR(IF(VLOOKUP(A316,'Rate constant_O3_UV254_others'!$B$2:$M$282,7,FALSE)=0,"",VLOOKUP(A316,'Rate constant_O3_UV254_others'!$B$2:$M$282,7,FALSE)),"")</f>
        <v/>
      </c>
      <c r="V316" t="str">
        <f>IFERROR(IF(VLOOKUP(A316,'Rate constant_O3_UV254_others'!$B$2:$M$282,9,FALSE)=0,"",VLOOKUP(A316,'Rate constant_O3_UV254_others'!$B$2:$M$282,9,FALSE)),"")</f>
        <v/>
      </c>
      <c r="W316" t="str">
        <f>IFERROR(IF(VLOOKUP(A316,'Rate constant_O3_UV254_others'!$B$2:$M$282,10,FALSE)=0,"",VLOOKUP(A316,'Rate constant_O3_UV254_others'!$B$2:$M$282,10,FALSE)),"")</f>
        <v/>
      </c>
      <c r="X316" t="str">
        <f>IFERROR(IF(VLOOKUP(A316,'Rate constant_O3_UV254_others'!$B$2:$M$282,11,FALSE)=0,"",VLOOKUP(A316,'Rate constant_O3_UV254_others'!$B$2:$M$282,11,FALSE)),"")</f>
        <v/>
      </c>
      <c r="Y316" t="str">
        <f>IFERROR(IF(VLOOKUP(A316,'Rate constant_O3_UV254_others'!$B$2:$M$282,12,FALSE)=0,"",VLOOKUP(A316,'Rate constant_O3_UV254_others'!$B$2:$M$282,12,FALSE)),"")</f>
        <v/>
      </c>
      <c r="Z316" t="str">
        <f>IFERROR(IF(VLOOKUP(A316,'Rate constant_·OH_otherlit'!$B$2:$K$271,2,FALSE)=0,"",VLOOKUP(A316,'Rate constant_·OH_otherlit'!$B$2:$K$271,2,FALSE)),"")</f>
        <v/>
      </c>
      <c r="AA316" t="str">
        <f>IFERROR(IF(VLOOKUP(A316,'Rate constant_·OH_otherlit'!$B$2:$K$271,3,FALSE)=0,"",VLOOKUP(A316,'Rate constant_·OH_otherlit'!$B$2:$K$271,3,FALSE)),"")</f>
        <v/>
      </c>
      <c r="AB316" t="str">
        <f>IFERROR(IF(VLOOKUP(A316,'Rate constant_·OH_otherlit'!$B$2:$K$271,10,FALSE)=0,"",VLOOKUP(A316,'Rate constant_·OH_otherlit'!$B$2:$K$271,10,FALSE)),"")</f>
        <v/>
      </c>
      <c r="AC316" t="str">
        <f>IFERROR(IF(VLOOKUP(A316,'Rate constant_O3_UV254_others'!$B$2:$AA$282,23,FALSE)=0,"",VLOOKUP(A316,'Rate constant_O3_UV254_others'!$B$2:$AA$282,23,FALSE)),"")</f>
        <v/>
      </c>
      <c r="AE316" t="str">
        <f>IFERROR(IF(VLOOKUP(A316,'Rate constant_O3_UV254_others'!$B$2:$AA$282,25,FALSE)=0,"",VLOOKUP(A316,'Rate constant_O3_UV254_others'!$B$2:$AA$282,25,FALSE)),"")</f>
        <v/>
      </c>
      <c r="AG316" t="str">
        <f>IFERROR(IF(VLOOKUP(A316,'Rate constant_O3_UV254_others'!$B$2:$AA$282,26,FALSE)=0,"",VLOOKUP(A316,'Rate constant_O3_UV254_others'!$B$2:$AA$282,26,FALSE)),"")</f>
        <v/>
      </c>
    </row>
    <row r="317" spans="1:33">
      <c r="A317" t="s">
        <v>730</v>
      </c>
      <c r="B317" t="s">
        <v>730</v>
      </c>
      <c r="C317">
        <v>316</v>
      </c>
      <c r="E317" t="s">
        <v>149</v>
      </c>
      <c r="G317" t="s">
        <v>731</v>
      </c>
      <c r="H317" t="str">
        <f>IFERROR(VLOOKUP(A317,'Physicochemical properties_othe'!$D$4:$N$281,3,FALSE),"")</f>
        <v/>
      </c>
      <c r="I317" t="str">
        <f>IFERROR(VLOOKUP(A317,'Physicochemical properties_othe'!$D$4:$N$281,2,FALSE),"")</f>
        <v/>
      </c>
      <c r="J317" t="str">
        <f>IFERROR(VLOOKUP(A317,'Physicochemical properties_othe'!$D$4:$N$281,4,FALSE),"")</f>
        <v/>
      </c>
      <c r="K317" t="str">
        <f>IFERROR(IF(VLOOKUP(A317,'Physicochemical properties_othe'!$D$4:$N$281,5,FALSE)=0,"",VLOOKUP(A317,'Physicochemical properties_othe'!$D$4:$N$281,5,FALSE)),"")</f>
        <v/>
      </c>
      <c r="L317" t="str">
        <f>IFERROR(VLOOKUP(A317,'Physicochemical properties_othe'!$D$4:$N$281,6,FALSE),"")</f>
        <v/>
      </c>
      <c r="M317" t="str">
        <f>IFERROR(VLOOKUP(A317,'Physicochemical properties_othe'!$D$4:$N$281,10,FALSE),"")</f>
        <v/>
      </c>
      <c r="P317" t="str">
        <f>IFERROR(IF(VLOOKUP(A317,'Physicochemical properties_othe'!$D$4:$N$281,11,FALSE)=0,"",VLOOKUP(A317,'Physicochemical properties_othe'!$D$4:$N$281,11,FALSE)),"")</f>
        <v/>
      </c>
      <c r="T317" t="str">
        <f>IFERROR(IF(VLOOKUP(A317,'Rate constant_O3_UV254_others'!$B$2:$M$282,7,FALSE)=0,"",VLOOKUP(A317,'Rate constant_O3_UV254_others'!$B$2:$M$282,7,FALSE)),"")</f>
        <v/>
      </c>
      <c r="V317" t="str">
        <f>IFERROR(IF(VLOOKUP(A317,'Rate constant_O3_UV254_others'!$B$2:$M$282,9,FALSE)=0,"",VLOOKUP(A317,'Rate constant_O3_UV254_others'!$B$2:$M$282,9,FALSE)),"")</f>
        <v/>
      </c>
      <c r="W317" t="str">
        <f>IFERROR(IF(VLOOKUP(A317,'Rate constant_O3_UV254_others'!$B$2:$M$282,10,FALSE)=0,"",VLOOKUP(A317,'Rate constant_O3_UV254_others'!$B$2:$M$282,10,FALSE)),"")</f>
        <v/>
      </c>
      <c r="X317" t="str">
        <f>IFERROR(IF(VLOOKUP(A317,'Rate constant_O3_UV254_others'!$B$2:$M$282,11,FALSE)=0,"",VLOOKUP(A317,'Rate constant_O3_UV254_others'!$B$2:$M$282,11,FALSE)),"")</f>
        <v/>
      </c>
      <c r="Y317" t="str">
        <f>IFERROR(IF(VLOOKUP(A317,'Rate constant_O3_UV254_others'!$B$2:$M$282,12,FALSE)=0,"",VLOOKUP(A317,'Rate constant_O3_UV254_others'!$B$2:$M$282,12,FALSE)),"")</f>
        <v/>
      </c>
      <c r="Z317" t="str">
        <f>IFERROR(IF(VLOOKUP(A317,'Rate constant_·OH_otherlit'!$B$2:$K$271,2,FALSE)=0,"",VLOOKUP(A317,'Rate constant_·OH_otherlit'!$B$2:$K$271,2,FALSE)),"")</f>
        <v/>
      </c>
      <c r="AA317" t="str">
        <f>IFERROR(IF(VLOOKUP(A317,'Rate constant_·OH_otherlit'!$B$2:$K$271,3,FALSE)=0,"",VLOOKUP(A317,'Rate constant_·OH_otherlit'!$B$2:$K$271,3,FALSE)),"")</f>
        <v/>
      </c>
      <c r="AB317" t="str">
        <f>IFERROR(IF(VLOOKUP(A317,'Rate constant_·OH_otherlit'!$B$2:$K$271,10,FALSE)=0,"",VLOOKUP(A317,'Rate constant_·OH_otherlit'!$B$2:$K$271,10,FALSE)),"")</f>
        <v/>
      </c>
      <c r="AC317" t="str">
        <f>IFERROR(IF(VLOOKUP(A317,'Rate constant_O3_UV254_others'!$B$2:$AA$282,23,FALSE)=0,"",VLOOKUP(A317,'Rate constant_O3_UV254_others'!$B$2:$AA$282,23,FALSE)),"")</f>
        <v/>
      </c>
      <c r="AE317" t="str">
        <f>IFERROR(IF(VLOOKUP(A317,'Rate constant_O3_UV254_others'!$B$2:$AA$282,25,FALSE)=0,"",VLOOKUP(A317,'Rate constant_O3_UV254_others'!$B$2:$AA$282,25,FALSE)),"")</f>
        <v/>
      </c>
      <c r="AG317" t="str">
        <f>IFERROR(IF(VLOOKUP(A317,'Rate constant_O3_UV254_others'!$B$2:$AA$282,26,FALSE)=0,"",VLOOKUP(A317,'Rate constant_O3_UV254_others'!$B$2:$AA$282,26,FALSE)),"")</f>
        <v/>
      </c>
    </row>
    <row r="318" spans="1:33">
      <c r="A318" t="s">
        <v>732</v>
      </c>
      <c r="B318" t="s">
        <v>732</v>
      </c>
      <c r="C318">
        <v>317</v>
      </c>
      <c r="E318" t="s">
        <v>149</v>
      </c>
      <c r="G318" t="s">
        <v>733</v>
      </c>
      <c r="H318" t="str">
        <f>IFERROR(VLOOKUP(A318,'Physicochemical properties_othe'!$D$4:$N$281,3,FALSE),"")</f>
        <v/>
      </c>
      <c r="I318" t="str">
        <f>IFERROR(VLOOKUP(A318,'Physicochemical properties_othe'!$D$4:$N$281,2,FALSE),"")</f>
        <v/>
      </c>
      <c r="J318" t="str">
        <f>IFERROR(VLOOKUP(A318,'Physicochemical properties_othe'!$D$4:$N$281,4,FALSE),"")</f>
        <v/>
      </c>
      <c r="K318" t="str">
        <f>IFERROR(IF(VLOOKUP(A318,'Physicochemical properties_othe'!$D$4:$N$281,5,FALSE)=0,"",VLOOKUP(A318,'Physicochemical properties_othe'!$D$4:$N$281,5,FALSE)),"")</f>
        <v/>
      </c>
      <c r="L318" t="str">
        <f>IFERROR(VLOOKUP(A318,'Physicochemical properties_othe'!$D$4:$N$281,6,FALSE),"")</f>
        <v/>
      </c>
      <c r="M318" t="str">
        <f>IFERROR(VLOOKUP(A318,'Physicochemical properties_othe'!$D$4:$N$281,10,FALSE),"")</f>
        <v/>
      </c>
      <c r="P318" t="str">
        <f>IFERROR(IF(VLOOKUP(A318,'Physicochemical properties_othe'!$D$4:$N$281,11,FALSE)=0,"",VLOOKUP(A318,'Physicochemical properties_othe'!$D$4:$N$281,11,FALSE)),"")</f>
        <v/>
      </c>
      <c r="T318" t="str">
        <f>IFERROR(IF(VLOOKUP(A318,'Rate constant_O3_UV254_others'!$B$2:$M$282,7,FALSE)=0,"",VLOOKUP(A318,'Rate constant_O3_UV254_others'!$B$2:$M$282,7,FALSE)),"")</f>
        <v/>
      </c>
      <c r="V318" t="str">
        <f>IFERROR(IF(VLOOKUP(A318,'Rate constant_O3_UV254_others'!$B$2:$M$282,9,FALSE)=0,"",VLOOKUP(A318,'Rate constant_O3_UV254_others'!$B$2:$M$282,9,FALSE)),"")</f>
        <v/>
      </c>
      <c r="W318" t="str">
        <f>IFERROR(IF(VLOOKUP(A318,'Rate constant_O3_UV254_others'!$B$2:$M$282,10,FALSE)=0,"",VLOOKUP(A318,'Rate constant_O3_UV254_others'!$B$2:$M$282,10,FALSE)),"")</f>
        <v/>
      </c>
      <c r="X318" t="str">
        <f>IFERROR(IF(VLOOKUP(A318,'Rate constant_O3_UV254_others'!$B$2:$M$282,11,FALSE)=0,"",VLOOKUP(A318,'Rate constant_O3_UV254_others'!$B$2:$M$282,11,FALSE)),"")</f>
        <v/>
      </c>
      <c r="Y318" t="str">
        <f>IFERROR(IF(VLOOKUP(A318,'Rate constant_O3_UV254_others'!$B$2:$M$282,12,FALSE)=0,"",VLOOKUP(A318,'Rate constant_O3_UV254_others'!$B$2:$M$282,12,FALSE)),"")</f>
        <v/>
      </c>
      <c r="Z318" t="str">
        <f>IFERROR(IF(VLOOKUP(A318,'Rate constant_·OH_otherlit'!$B$2:$K$271,2,FALSE)=0,"",VLOOKUP(A318,'Rate constant_·OH_otherlit'!$B$2:$K$271,2,FALSE)),"")</f>
        <v/>
      </c>
      <c r="AA318" t="str">
        <f>IFERROR(IF(VLOOKUP(A318,'Rate constant_·OH_otherlit'!$B$2:$K$271,3,FALSE)=0,"",VLOOKUP(A318,'Rate constant_·OH_otherlit'!$B$2:$K$271,3,FALSE)),"")</f>
        <v/>
      </c>
      <c r="AB318" t="str">
        <f>IFERROR(IF(VLOOKUP(A318,'Rate constant_·OH_otherlit'!$B$2:$K$271,10,FALSE)=0,"",VLOOKUP(A318,'Rate constant_·OH_otherlit'!$B$2:$K$271,10,FALSE)),"")</f>
        <v/>
      </c>
      <c r="AC318" t="str">
        <f>IFERROR(IF(VLOOKUP(A318,'Rate constant_O3_UV254_others'!$B$2:$AA$282,23,FALSE)=0,"",VLOOKUP(A318,'Rate constant_O3_UV254_others'!$B$2:$AA$282,23,FALSE)),"")</f>
        <v/>
      </c>
      <c r="AE318" t="str">
        <f>IFERROR(IF(VLOOKUP(A318,'Rate constant_O3_UV254_others'!$B$2:$AA$282,25,FALSE)=0,"",VLOOKUP(A318,'Rate constant_O3_UV254_others'!$B$2:$AA$282,25,FALSE)),"")</f>
        <v/>
      </c>
      <c r="AG318" t="str">
        <f>IFERROR(IF(VLOOKUP(A318,'Rate constant_O3_UV254_others'!$B$2:$AA$282,26,FALSE)=0,"",VLOOKUP(A318,'Rate constant_O3_UV254_others'!$B$2:$AA$282,26,FALSE)),"")</f>
        <v/>
      </c>
    </row>
    <row r="319" spans="1:33">
      <c r="A319" t="s">
        <v>734</v>
      </c>
      <c r="B319" t="s">
        <v>734</v>
      </c>
      <c r="C319">
        <v>318</v>
      </c>
      <c r="E319" t="s">
        <v>149</v>
      </c>
      <c r="G319" t="s">
        <v>735</v>
      </c>
      <c r="H319" t="str">
        <f>IFERROR(VLOOKUP(A319,'Physicochemical properties_othe'!$D$4:$N$281,3,FALSE),"")</f>
        <v/>
      </c>
      <c r="I319" t="str">
        <f>IFERROR(VLOOKUP(A319,'Physicochemical properties_othe'!$D$4:$N$281,2,FALSE),"")</f>
        <v/>
      </c>
      <c r="J319" t="str">
        <f>IFERROR(VLOOKUP(A319,'Physicochemical properties_othe'!$D$4:$N$281,4,FALSE),"")</f>
        <v/>
      </c>
      <c r="K319" t="str">
        <f>IFERROR(IF(VLOOKUP(A319,'Physicochemical properties_othe'!$D$4:$N$281,5,FALSE)=0,"",VLOOKUP(A319,'Physicochemical properties_othe'!$D$4:$N$281,5,FALSE)),"")</f>
        <v/>
      </c>
      <c r="L319" t="str">
        <f>IFERROR(VLOOKUP(A319,'Physicochemical properties_othe'!$D$4:$N$281,6,FALSE),"")</f>
        <v/>
      </c>
      <c r="M319" t="str">
        <f>IFERROR(VLOOKUP(A319,'Physicochemical properties_othe'!$D$4:$N$281,10,FALSE),"")</f>
        <v/>
      </c>
      <c r="P319" t="str">
        <f>IFERROR(IF(VLOOKUP(A319,'Physicochemical properties_othe'!$D$4:$N$281,11,FALSE)=0,"",VLOOKUP(A319,'Physicochemical properties_othe'!$D$4:$N$281,11,FALSE)),"")</f>
        <v/>
      </c>
      <c r="T319" t="str">
        <f>IFERROR(IF(VLOOKUP(A319,'Rate constant_O3_UV254_others'!$B$2:$M$282,7,FALSE)=0,"",VLOOKUP(A319,'Rate constant_O3_UV254_others'!$B$2:$M$282,7,FALSE)),"")</f>
        <v/>
      </c>
      <c r="V319" t="str">
        <f>IFERROR(IF(VLOOKUP(A319,'Rate constant_O3_UV254_others'!$B$2:$M$282,9,FALSE)=0,"",VLOOKUP(A319,'Rate constant_O3_UV254_others'!$B$2:$M$282,9,FALSE)),"")</f>
        <v/>
      </c>
      <c r="W319" t="str">
        <f>IFERROR(IF(VLOOKUP(A319,'Rate constant_O3_UV254_others'!$B$2:$M$282,10,FALSE)=0,"",VLOOKUP(A319,'Rate constant_O3_UV254_others'!$B$2:$M$282,10,FALSE)),"")</f>
        <v/>
      </c>
      <c r="X319" t="str">
        <f>IFERROR(IF(VLOOKUP(A319,'Rate constant_O3_UV254_others'!$B$2:$M$282,11,FALSE)=0,"",VLOOKUP(A319,'Rate constant_O3_UV254_others'!$B$2:$M$282,11,FALSE)),"")</f>
        <v/>
      </c>
      <c r="Y319" t="str">
        <f>IFERROR(IF(VLOOKUP(A319,'Rate constant_O3_UV254_others'!$B$2:$M$282,12,FALSE)=0,"",VLOOKUP(A319,'Rate constant_O3_UV254_others'!$B$2:$M$282,12,FALSE)),"")</f>
        <v/>
      </c>
      <c r="Z319" t="str">
        <f>IFERROR(IF(VLOOKUP(A319,'Rate constant_·OH_otherlit'!$B$2:$K$271,2,FALSE)=0,"",VLOOKUP(A319,'Rate constant_·OH_otherlit'!$B$2:$K$271,2,FALSE)),"")</f>
        <v/>
      </c>
      <c r="AA319" t="str">
        <f>IFERROR(IF(VLOOKUP(A319,'Rate constant_·OH_otherlit'!$B$2:$K$271,3,FALSE)=0,"",VLOOKUP(A319,'Rate constant_·OH_otherlit'!$B$2:$K$271,3,FALSE)),"")</f>
        <v/>
      </c>
      <c r="AB319" t="str">
        <f>IFERROR(IF(VLOOKUP(A319,'Rate constant_·OH_otherlit'!$B$2:$K$271,10,FALSE)=0,"",VLOOKUP(A319,'Rate constant_·OH_otherlit'!$B$2:$K$271,10,FALSE)),"")</f>
        <v/>
      </c>
      <c r="AC319" t="str">
        <f>IFERROR(IF(VLOOKUP(A319,'Rate constant_O3_UV254_others'!$B$2:$AA$282,23,FALSE)=0,"",VLOOKUP(A319,'Rate constant_O3_UV254_others'!$B$2:$AA$282,23,FALSE)),"")</f>
        <v/>
      </c>
      <c r="AE319" t="str">
        <f>IFERROR(IF(VLOOKUP(A319,'Rate constant_O3_UV254_others'!$B$2:$AA$282,25,FALSE)=0,"",VLOOKUP(A319,'Rate constant_O3_UV254_others'!$B$2:$AA$282,25,FALSE)),"")</f>
        <v/>
      </c>
      <c r="AG319" t="str">
        <f>IFERROR(IF(VLOOKUP(A319,'Rate constant_O3_UV254_others'!$B$2:$AA$282,26,FALSE)=0,"",VLOOKUP(A319,'Rate constant_O3_UV254_others'!$B$2:$AA$282,26,FALSE)),"")</f>
        <v/>
      </c>
    </row>
    <row r="320" spans="1:33">
      <c r="A320" t="s">
        <v>736</v>
      </c>
      <c r="B320" t="s">
        <v>736</v>
      </c>
      <c r="C320">
        <v>319</v>
      </c>
      <c r="E320" t="s">
        <v>149</v>
      </c>
      <c r="G320" t="s">
        <v>737</v>
      </c>
      <c r="H320" t="str">
        <f>IFERROR(VLOOKUP(A320,'Physicochemical properties_othe'!$D$4:$N$281,3,FALSE),"")</f>
        <v/>
      </c>
      <c r="I320" t="str">
        <f>IFERROR(VLOOKUP(A320,'Physicochemical properties_othe'!$D$4:$N$281,2,FALSE),"")</f>
        <v/>
      </c>
      <c r="J320" t="str">
        <f>IFERROR(VLOOKUP(A320,'Physicochemical properties_othe'!$D$4:$N$281,4,FALSE),"")</f>
        <v/>
      </c>
      <c r="K320" t="str">
        <f>IFERROR(IF(VLOOKUP(A320,'Physicochemical properties_othe'!$D$4:$N$281,5,FALSE)=0,"",VLOOKUP(A320,'Physicochemical properties_othe'!$D$4:$N$281,5,FALSE)),"")</f>
        <v/>
      </c>
      <c r="L320" t="str">
        <f>IFERROR(VLOOKUP(A320,'Physicochemical properties_othe'!$D$4:$N$281,6,FALSE),"")</f>
        <v/>
      </c>
      <c r="M320" t="str">
        <f>IFERROR(VLOOKUP(A320,'Physicochemical properties_othe'!$D$4:$N$281,10,FALSE),"")</f>
        <v/>
      </c>
      <c r="P320" t="str">
        <f>IFERROR(IF(VLOOKUP(A320,'Physicochemical properties_othe'!$D$4:$N$281,11,FALSE)=0,"",VLOOKUP(A320,'Physicochemical properties_othe'!$D$4:$N$281,11,FALSE)),"")</f>
        <v/>
      </c>
      <c r="T320" t="str">
        <f>IFERROR(IF(VLOOKUP(A320,'Rate constant_O3_UV254_others'!$B$2:$M$282,7,FALSE)=0,"",VLOOKUP(A320,'Rate constant_O3_UV254_others'!$B$2:$M$282,7,FALSE)),"")</f>
        <v/>
      </c>
      <c r="V320" t="str">
        <f>IFERROR(IF(VLOOKUP(A320,'Rate constant_O3_UV254_others'!$B$2:$M$282,9,FALSE)=0,"",VLOOKUP(A320,'Rate constant_O3_UV254_others'!$B$2:$M$282,9,FALSE)),"")</f>
        <v/>
      </c>
      <c r="W320" t="str">
        <f>IFERROR(IF(VLOOKUP(A320,'Rate constant_O3_UV254_others'!$B$2:$M$282,10,FALSE)=0,"",VLOOKUP(A320,'Rate constant_O3_UV254_others'!$B$2:$M$282,10,FALSE)),"")</f>
        <v/>
      </c>
      <c r="X320" t="str">
        <f>IFERROR(IF(VLOOKUP(A320,'Rate constant_O3_UV254_others'!$B$2:$M$282,11,FALSE)=0,"",VLOOKUP(A320,'Rate constant_O3_UV254_others'!$B$2:$M$282,11,FALSE)),"")</f>
        <v/>
      </c>
      <c r="Y320" t="str">
        <f>IFERROR(IF(VLOOKUP(A320,'Rate constant_O3_UV254_others'!$B$2:$M$282,12,FALSE)=0,"",VLOOKUP(A320,'Rate constant_O3_UV254_others'!$B$2:$M$282,12,FALSE)),"")</f>
        <v/>
      </c>
      <c r="Z320" t="str">
        <f>IFERROR(IF(VLOOKUP(A320,'Rate constant_·OH_otherlit'!$B$2:$K$271,2,FALSE)=0,"",VLOOKUP(A320,'Rate constant_·OH_otherlit'!$B$2:$K$271,2,FALSE)),"")</f>
        <v/>
      </c>
      <c r="AA320" t="str">
        <f>IFERROR(IF(VLOOKUP(A320,'Rate constant_·OH_otherlit'!$B$2:$K$271,3,FALSE)=0,"",VLOOKUP(A320,'Rate constant_·OH_otherlit'!$B$2:$K$271,3,FALSE)),"")</f>
        <v/>
      </c>
      <c r="AB320" t="str">
        <f>IFERROR(IF(VLOOKUP(A320,'Rate constant_·OH_otherlit'!$B$2:$K$271,10,FALSE)=0,"",VLOOKUP(A320,'Rate constant_·OH_otherlit'!$B$2:$K$271,10,FALSE)),"")</f>
        <v/>
      </c>
      <c r="AC320" t="str">
        <f>IFERROR(IF(VLOOKUP(A320,'Rate constant_O3_UV254_others'!$B$2:$AA$282,23,FALSE)=0,"",VLOOKUP(A320,'Rate constant_O3_UV254_others'!$B$2:$AA$282,23,FALSE)),"")</f>
        <v/>
      </c>
      <c r="AE320" t="str">
        <f>IFERROR(IF(VLOOKUP(A320,'Rate constant_O3_UV254_others'!$B$2:$AA$282,25,FALSE)=0,"",VLOOKUP(A320,'Rate constant_O3_UV254_others'!$B$2:$AA$282,25,FALSE)),"")</f>
        <v/>
      </c>
      <c r="AG320" t="str">
        <f>IFERROR(IF(VLOOKUP(A320,'Rate constant_O3_UV254_others'!$B$2:$AA$282,26,FALSE)=0,"",VLOOKUP(A320,'Rate constant_O3_UV254_others'!$B$2:$AA$282,26,FALSE)),"")</f>
        <v/>
      </c>
    </row>
    <row r="321" spans="1:33">
      <c r="A321" t="s">
        <v>738</v>
      </c>
      <c r="B321" t="s">
        <v>738</v>
      </c>
      <c r="C321">
        <v>320</v>
      </c>
      <c r="E321" t="s">
        <v>149</v>
      </c>
      <c r="G321" t="s">
        <v>739</v>
      </c>
      <c r="H321" t="str">
        <f>IFERROR(VLOOKUP(A321,'Physicochemical properties_othe'!$D$4:$N$281,3,FALSE),"")</f>
        <v/>
      </c>
      <c r="I321" t="str">
        <f>IFERROR(VLOOKUP(A321,'Physicochemical properties_othe'!$D$4:$N$281,2,FALSE),"")</f>
        <v/>
      </c>
      <c r="J321" t="str">
        <f>IFERROR(VLOOKUP(A321,'Physicochemical properties_othe'!$D$4:$N$281,4,FALSE),"")</f>
        <v/>
      </c>
      <c r="K321" t="str">
        <f>IFERROR(IF(VLOOKUP(A321,'Physicochemical properties_othe'!$D$4:$N$281,5,FALSE)=0,"",VLOOKUP(A321,'Physicochemical properties_othe'!$D$4:$N$281,5,FALSE)),"")</f>
        <v/>
      </c>
      <c r="L321" t="str">
        <f>IFERROR(VLOOKUP(A321,'Physicochemical properties_othe'!$D$4:$N$281,6,FALSE),"")</f>
        <v/>
      </c>
      <c r="M321" t="str">
        <f>IFERROR(VLOOKUP(A321,'Physicochemical properties_othe'!$D$4:$N$281,10,FALSE),"")</f>
        <v/>
      </c>
      <c r="P321" t="str">
        <f>IFERROR(IF(VLOOKUP(A321,'Physicochemical properties_othe'!$D$4:$N$281,11,FALSE)=0,"",VLOOKUP(A321,'Physicochemical properties_othe'!$D$4:$N$281,11,FALSE)),"")</f>
        <v/>
      </c>
      <c r="T321" t="str">
        <f>IFERROR(IF(VLOOKUP(A321,'Rate constant_O3_UV254_others'!$B$2:$M$282,7,FALSE)=0,"",VLOOKUP(A321,'Rate constant_O3_UV254_others'!$B$2:$M$282,7,FALSE)),"")</f>
        <v/>
      </c>
      <c r="V321" t="str">
        <f>IFERROR(IF(VLOOKUP(A321,'Rate constant_O3_UV254_others'!$B$2:$M$282,9,FALSE)=0,"",VLOOKUP(A321,'Rate constant_O3_UV254_others'!$B$2:$M$282,9,FALSE)),"")</f>
        <v/>
      </c>
      <c r="W321" t="str">
        <f>IFERROR(IF(VLOOKUP(A321,'Rate constant_O3_UV254_others'!$B$2:$M$282,10,FALSE)=0,"",VLOOKUP(A321,'Rate constant_O3_UV254_others'!$B$2:$M$282,10,FALSE)),"")</f>
        <v/>
      </c>
      <c r="X321" t="str">
        <f>IFERROR(IF(VLOOKUP(A321,'Rate constant_O3_UV254_others'!$B$2:$M$282,11,FALSE)=0,"",VLOOKUP(A321,'Rate constant_O3_UV254_others'!$B$2:$M$282,11,FALSE)),"")</f>
        <v/>
      </c>
      <c r="Y321" t="str">
        <f>IFERROR(IF(VLOOKUP(A321,'Rate constant_O3_UV254_others'!$B$2:$M$282,12,FALSE)=0,"",VLOOKUP(A321,'Rate constant_O3_UV254_others'!$B$2:$M$282,12,FALSE)),"")</f>
        <v/>
      </c>
      <c r="Z321" t="str">
        <f>IFERROR(IF(VLOOKUP(A321,'Rate constant_·OH_otherlit'!$B$2:$K$271,2,FALSE)=0,"",VLOOKUP(A321,'Rate constant_·OH_otherlit'!$B$2:$K$271,2,FALSE)),"")</f>
        <v/>
      </c>
      <c r="AA321" t="str">
        <f>IFERROR(IF(VLOOKUP(A321,'Rate constant_·OH_otherlit'!$B$2:$K$271,3,FALSE)=0,"",VLOOKUP(A321,'Rate constant_·OH_otherlit'!$B$2:$K$271,3,FALSE)),"")</f>
        <v/>
      </c>
      <c r="AB321" t="str">
        <f>IFERROR(IF(VLOOKUP(A321,'Rate constant_·OH_otherlit'!$B$2:$K$271,10,FALSE)=0,"",VLOOKUP(A321,'Rate constant_·OH_otherlit'!$B$2:$K$271,10,FALSE)),"")</f>
        <v/>
      </c>
      <c r="AC321" t="str">
        <f>IFERROR(IF(VLOOKUP(A321,'Rate constant_O3_UV254_others'!$B$2:$AA$282,23,FALSE)=0,"",VLOOKUP(A321,'Rate constant_O3_UV254_others'!$B$2:$AA$282,23,FALSE)),"")</f>
        <v/>
      </c>
      <c r="AE321" t="str">
        <f>IFERROR(IF(VLOOKUP(A321,'Rate constant_O3_UV254_others'!$B$2:$AA$282,25,FALSE)=0,"",VLOOKUP(A321,'Rate constant_O3_UV254_others'!$B$2:$AA$282,25,FALSE)),"")</f>
        <v/>
      </c>
      <c r="AG321" t="str">
        <f>IFERROR(IF(VLOOKUP(A321,'Rate constant_O3_UV254_others'!$B$2:$AA$282,26,FALSE)=0,"",VLOOKUP(A321,'Rate constant_O3_UV254_others'!$B$2:$AA$282,26,FALSE)),"")</f>
        <v/>
      </c>
    </row>
    <row r="322" spans="1:33">
      <c r="A322" t="s">
        <v>740</v>
      </c>
      <c r="B322" t="s">
        <v>740</v>
      </c>
      <c r="C322">
        <v>321</v>
      </c>
      <c r="E322" t="s">
        <v>149</v>
      </c>
      <c r="G322" t="s">
        <v>741</v>
      </c>
      <c r="H322" t="str">
        <f>IFERROR(VLOOKUP(A322,'Physicochemical properties_othe'!$D$4:$N$281,3,FALSE),"")</f>
        <v/>
      </c>
      <c r="I322" t="str">
        <f>IFERROR(VLOOKUP(A322,'Physicochemical properties_othe'!$D$4:$N$281,2,FALSE),"")</f>
        <v/>
      </c>
      <c r="J322" t="str">
        <f>IFERROR(VLOOKUP(A322,'Physicochemical properties_othe'!$D$4:$N$281,4,FALSE),"")</f>
        <v/>
      </c>
      <c r="K322" t="str">
        <f>IFERROR(IF(VLOOKUP(A322,'Physicochemical properties_othe'!$D$4:$N$281,5,FALSE)=0,"",VLOOKUP(A322,'Physicochemical properties_othe'!$D$4:$N$281,5,FALSE)),"")</f>
        <v/>
      </c>
      <c r="L322" t="str">
        <f>IFERROR(VLOOKUP(A322,'Physicochemical properties_othe'!$D$4:$N$281,6,FALSE),"")</f>
        <v/>
      </c>
      <c r="M322" t="str">
        <f>IFERROR(VLOOKUP(A322,'Physicochemical properties_othe'!$D$4:$N$281,10,FALSE),"")</f>
        <v/>
      </c>
      <c r="P322" t="str">
        <f>IFERROR(IF(VLOOKUP(A322,'Physicochemical properties_othe'!$D$4:$N$281,11,FALSE)=0,"",VLOOKUP(A322,'Physicochemical properties_othe'!$D$4:$N$281,11,FALSE)),"")</f>
        <v/>
      </c>
      <c r="T322" t="str">
        <f>IFERROR(IF(VLOOKUP(A322,'Rate constant_O3_UV254_others'!$B$2:$M$282,7,FALSE)=0,"",VLOOKUP(A322,'Rate constant_O3_UV254_others'!$B$2:$M$282,7,FALSE)),"")</f>
        <v/>
      </c>
      <c r="V322" t="str">
        <f>IFERROR(IF(VLOOKUP(A322,'Rate constant_O3_UV254_others'!$B$2:$M$282,9,FALSE)=0,"",VLOOKUP(A322,'Rate constant_O3_UV254_others'!$B$2:$M$282,9,FALSE)),"")</f>
        <v/>
      </c>
      <c r="W322" t="str">
        <f>IFERROR(IF(VLOOKUP(A322,'Rate constant_O3_UV254_others'!$B$2:$M$282,10,FALSE)=0,"",VLOOKUP(A322,'Rate constant_O3_UV254_others'!$B$2:$M$282,10,FALSE)),"")</f>
        <v/>
      </c>
      <c r="X322" t="str">
        <f>IFERROR(IF(VLOOKUP(A322,'Rate constant_O3_UV254_others'!$B$2:$M$282,11,FALSE)=0,"",VLOOKUP(A322,'Rate constant_O3_UV254_others'!$B$2:$M$282,11,FALSE)),"")</f>
        <v/>
      </c>
      <c r="Y322" t="str">
        <f>IFERROR(IF(VLOOKUP(A322,'Rate constant_O3_UV254_others'!$B$2:$M$282,12,FALSE)=0,"",VLOOKUP(A322,'Rate constant_O3_UV254_others'!$B$2:$M$282,12,FALSE)),"")</f>
        <v/>
      </c>
      <c r="Z322" t="str">
        <f>IFERROR(IF(VLOOKUP(A322,'Rate constant_·OH_otherlit'!$B$2:$K$271,2,FALSE)=0,"",VLOOKUP(A322,'Rate constant_·OH_otherlit'!$B$2:$K$271,2,FALSE)),"")</f>
        <v/>
      </c>
      <c r="AA322" t="str">
        <f>IFERROR(IF(VLOOKUP(A322,'Rate constant_·OH_otherlit'!$B$2:$K$271,3,FALSE)=0,"",VLOOKUP(A322,'Rate constant_·OH_otherlit'!$B$2:$K$271,3,FALSE)),"")</f>
        <v/>
      </c>
      <c r="AB322" t="str">
        <f>IFERROR(IF(VLOOKUP(A322,'Rate constant_·OH_otherlit'!$B$2:$K$271,10,FALSE)=0,"",VLOOKUP(A322,'Rate constant_·OH_otherlit'!$B$2:$K$271,10,FALSE)),"")</f>
        <v/>
      </c>
      <c r="AC322" t="str">
        <f>IFERROR(IF(VLOOKUP(A322,'Rate constant_O3_UV254_others'!$B$2:$AA$282,23,FALSE)=0,"",VLOOKUP(A322,'Rate constant_O3_UV254_others'!$B$2:$AA$282,23,FALSE)),"")</f>
        <v/>
      </c>
      <c r="AE322" t="str">
        <f>IFERROR(IF(VLOOKUP(A322,'Rate constant_O3_UV254_others'!$B$2:$AA$282,25,FALSE)=0,"",VLOOKUP(A322,'Rate constant_O3_UV254_others'!$B$2:$AA$282,25,FALSE)),"")</f>
        <v/>
      </c>
      <c r="AG322" t="str">
        <f>IFERROR(IF(VLOOKUP(A322,'Rate constant_O3_UV254_others'!$B$2:$AA$282,26,FALSE)=0,"",VLOOKUP(A322,'Rate constant_O3_UV254_others'!$B$2:$AA$282,26,FALSE)),"")</f>
        <v/>
      </c>
    </row>
    <row r="323" spans="1:33">
      <c r="A323" t="s">
        <v>742</v>
      </c>
      <c r="B323" t="s">
        <v>742</v>
      </c>
      <c r="C323">
        <v>322</v>
      </c>
      <c r="E323" t="s">
        <v>149</v>
      </c>
      <c r="G323" t="s">
        <v>743</v>
      </c>
      <c r="H323" t="str">
        <f>IFERROR(VLOOKUP(A323,'Physicochemical properties_othe'!$D$4:$N$281,3,FALSE),"")</f>
        <v/>
      </c>
      <c r="I323" t="str">
        <f>IFERROR(VLOOKUP(A323,'Physicochemical properties_othe'!$D$4:$N$281,2,FALSE),"")</f>
        <v/>
      </c>
      <c r="J323" t="str">
        <f>IFERROR(VLOOKUP(A323,'Physicochemical properties_othe'!$D$4:$N$281,4,FALSE),"")</f>
        <v/>
      </c>
      <c r="K323" t="str">
        <f>IFERROR(IF(VLOOKUP(A323,'Physicochemical properties_othe'!$D$4:$N$281,5,FALSE)=0,"",VLOOKUP(A323,'Physicochemical properties_othe'!$D$4:$N$281,5,FALSE)),"")</f>
        <v/>
      </c>
      <c r="L323" t="str">
        <f>IFERROR(VLOOKUP(A323,'Physicochemical properties_othe'!$D$4:$N$281,6,FALSE),"")</f>
        <v/>
      </c>
      <c r="M323" t="str">
        <f>IFERROR(VLOOKUP(A323,'Physicochemical properties_othe'!$D$4:$N$281,10,FALSE),"")</f>
        <v/>
      </c>
      <c r="P323" t="str">
        <f>IFERROR(IF(VLOOKUP(A323,'Physicochemical properties_othe'!$D$4:$N$281,11,FALSE)=0,"",VLOOKUP(A323,'Physicochemical properties_othe'!$D$4:$N$281,11,FALSE)),"")</f>
        <v/>
      </c>
      <c r="T323" t="str">
        <f>IFERROR(IF(VLOOKUP(A323,'Rate constant_O3_UV254_others'!$B$2:$M$282,7,FALSE)=0,"",VLOOKUP(A323,'Rate constant_O3_UV254_others'!$B$2:$M$282,7,FALSE)),"")</f>
        <v/>
      </c>
      <c r="V323" t="str">
        <f>IFERROR(IF(VLOOKUP(A323,'Rate constant_O3_UV254_others'!$B$2:$M$282,9,FALSE)=0,"",VLOOKUP(A323,'Rate constant_O3_UV254_others'!$B$2:$M$282,9,FALSE)),"")</f>
        <v/>
      </c>
      <c r="W323" t="str">
        <f>IFERROR(IF(VLOOKUP(A323,'Rate constant_O3_UV254_others'!$B$2:$M$282,10,FALSE)=0,"",VLOOKUP(A323,'Rate constant_O3_UV254_others'!$B$2:$M$282,10,FALSE)),"")</f>
        <v/>
      </c>
      <c r="X323" t="str">
        <f>IFERROR(IF(VLOOKUP(A323,'Rate constant_O3_UV254_others'!$B$2:$M$282,11,FALSE)=0,"",VLOOKUP(A323,'Rate constant_O3_UV254_others'!$B$2:$M$282,11,FALSE)),"")</f>
        <v/>
      </c>
      <c r="Y323" t="str">
        <f>IFERROR(IF(VLOOKUP(A323,'Rate constant_O3_UV254_others'!$B$2:$M$282,12,FALSE)=0,"",VLOOKUP(A323,'Rate constant_O3_UV254_others'!$B$2:$M$282,12,FALSE)),"")</f>
        <v/>
      </c>
      <c r="Z323" t="str">
        <f>IFERROR(IF(VLOOKUP(A323,'Rate constant_·OH_otherlit'!$B$2:$K$271,2,FALSE)=0,"",VLOOKUP(A323,'Rate constant_·OH_otherlit'!$B$2:$K$271,2,FALSE)),"")</f>
        <v/>
      </c>
      <c r="AA323" t="str">
        <f>IFERROR(IF(VLOOKUP(A323,'Rate constant_·OH_otherlit'!$B$2:$K$271,3,FALSE)=0,"",VLOOKUP(A323,'Rate constant_·OH_otherlit'!$B$2:$K$271,3,FALSE)),"")</f>
        <v/>
      </c>
      <c r="AB323" t="str">
        <f>IFERROR(IF(VLOOKUP(A323,'Rate constant_·OH_otherlit'!$B$2:$K$271,10,FALSE)=0,"",VLOOKUP(A323,'Rate constant_·OH_otherlit'!$B$2:$K$271,10,FALSE)),"")</f>
        <v/>
      </c>
      <c r="AC323" t="str">
        <f>IFERROR(IF(VLOOKUP(A323,'Rate constant_O3_UV254_others'!$B$2:$AA$282,23,FALSE)=0,"",VLOOKUP(A323,'Rate constant_O3_UV254_others'!$B$2:$AA$282,23,FALSE)),"")</f>
        <v/>
      </c>
      <c r="AE323" t="str">
        <f>IFERROR(IF(VLOOKUP(A323,'Rate constant_O3_UV254_others'!$B$2:$AA$282,25,FALSE)=0,"",VLOOKUP(A323,'Rate constant_O3_UV254_others'!$B$2:$AA$282,25,FALSE)),"")</f>
        <v/>
      </c>
      <c r="AG323" t="str">
        <f>IFERROR(IF(VLOOKUP(A323,'Rate constant_O3_UV254_others'!$B$2:$AA$282,26,FALSE)=0,"",VLOOKUP(A323,'Rate constant_O3_UV254_others'!$B$2:$AA$282,26,FALSE)),"")</f>
        <v/>
      </c>
    </row>
    <row r="324" spans="1:33">
      <c r="A324" t="s">
        <v>744</v>
      </c>
      <c r="B324" t="s">
        <v>744</v>
      </c>
      <c r="C324">
        <v>323</v>
      </c>
      <c r="E324" t="s">
        <v>149</v>
      </c>
      <c r="G324" t="s">
        <v>745</v>
      </c>
      <c r="H324" t="str">
        <f>IFERROR(VLOOKUP(A324,'Physicochemical properties_othe'!$D$4:$N$281,3,FALSE),"")</f>
        <v/>
      </c>
      <c r="I324" t="str">
        <f>IFERROR(VLOOKUP(A324,'Physicochemical properties_othe'!$D$4:$N$281,2,FALSE),"")</f>
        <v/>
      </c>
      <c r="J324" t="str">
        <f>IFERROR(VLOOKUP(A324,'Physicochemical properties_othe'!$D$4:$N$281,4,FALSE),"")</f>
        <v/>
      </c>
      <c r="K324" t="str">
        <f>IFERROR(IF(VLOOKUP(A324,'Physicochemical properties_othe'!$D$4:$N$281,5,FALSE)=0,"",VLOOKUP(A324,'Physicochemical properties_othe'!$D$4:$N$281,5,FALSE)),"")</f>
        <v/>
      </c>
      <c r="L324" t="str">
        <f>IFERROR(VLOOKUP(A324,'Physicochemical properties_othe'!$D$4:$N$281,6,FALSE),"")</f>
        <v/>
      </c>
      <c r="M324" t="str">
        <f>IFERROR(VLOOKUP(A324,'Physicochemical properties_othe'!$D$4:$N$281,10,FALSE),"")</f>
        <v/>
      </c>
      <c r="P324" t="str">
        <f>IFERROR(IF(VLOOKUP(A324,'Physicochemical properties_othe'!$D$4:$N$281,11,FALSE)=0,"",VLOOKUP(A324,'Physicochemical properties_othe'!$D$4:$N$281,11,FALSE)),"")</f>
        <v/>
      </c>
      <c r="T324" t="str">
        <f>IFERROR(IF(VLOOKUP(A324,'Rate constant_O3_UV254_others'!$B$2:$M$282,7,FALSE)=0,"",VLOOKUP(A324,'Rate constant_O3_UV254_others'!$B$2:$M$282,7,FALSE)),"")</f>
        <v/>
      </c>
      <c r="V324" t="str">
        <f>IFERROR(IF(VLOOKUP(A324,'Rate constant_O3_UV254_others'!$B$2:$M$282,9,FALSE)=0,"",VLOOKUP(A324,'Rate constant_O3_UV254_others'!$B$2:$M$282,9,FALSE)),"")</f>
        <v/>
      </c>
      <c r="W324" t="str">
        <f>IFERROR(IF(VLOOKUP(A324,'Rate constant_O3_UV254_others'!$B$2:$M$282,10,FALSE)=0,"",VLOOKUP(A324,'Rate constant_O3_UV254_others'!$B$2:$M$282,10,FALSE)),"")</f>
        <v/>
      </c>
      <c r="X324" t="str">
        <f>IFERROR(IF(VLOOKUP(A324,'Rate constant_O3_UV254_others'!$B$2:$M$282,11,FALSE)=0,"",VLOOKUP(A324,'Rate constant_O3_UV254_others'!$B$2:$M$282,11,FALSE)),"")</f>
        <v/>
      </c>
      <c r="Y324" t="str">
        <f>IFERROR(IF(VLOOKUP(A324,'Rate constant_O3_UV254_others'!$B$2:$M$282,12,FALSE)=0,"",VLOOKUP(A324,'Rate constant_O3_UV254_others'!$B$2:$M$282,12,FALSE)),"")</f>
        <v/>
      </c>
      <c r="Z324" t="str">
        <f>IFERROR(IF(VLOOKUP(A324,'Rate constant_·OH_otherlit'!$B$2:$K$271,2,FALSE)=0,"",VLOOKUP(A324,'Rate constant_·OH_otherlit'!$B$2:$K$271,2,FALSE)),"")</f>
        <v/>
      </c>
      <c r="AA324" t="str">
        <f>IFERROR(IF(VLOOKUP(A324,'Rate constant_·OH_otherlit'!$B$2:$K$271,3,FALSE)=0,"",VLOOKUP(A324,'Rate constant_·OH_otherlit'!$B$2:$K$271,3,FALSE)),"")</f>
        <v/>
      </c>
      <c r="AB324" t="str">
        <f>IFERROR(IF(VLOOKUP(A324,'Rate constant_·OH_otherlit'!$B$2:$K$271,10,FALSE)=0,"",VLOOKUP(A324,'Rate constant_·OH_otherlit'!$B$2:$K$271,10,FALSE)),"")</f>
        <v/>
      </c>
      <c r="AC324" t="str">
        <f>IFERROR(IF(VLOOKUP(A324,'Rate constant_O3_UV254_others'!$B$2:$AA$282,23,FALSE)=0,"",VLOOKUP(A324,'Rate constant_O3_UV254_others'!$B$2:$AA$282,23,FALSE)),"")</f>
        <v/>
      </c>
      <c r="AE324" t="str">
        <f>IFERROR(IF(VLOOKUP(A324,'Rate constant_O3_UV254_others'!$B$2:$AA$282,25,FALSE)=0,"",VLOOKUP(A324,'Rate constant_O3_UV254_others'!$B$2:$AA$282,25,FALSE)),"")</f>
        <v/>
      </c>
      <c r="AG324" t="str">
        <f>IFERROR(IF(VLOOKUP(A324,'Rate constant_O3_UV254_others'!$B$2:$AA$282,26,FALSE)=0,"",VLOOKUP(A324,'Rate constant_O3_UV254_others'!$B$2:$AA$282,26,FALSE)),"")</f>
        <v/>
      </c>
    </row>
    <row r="325" spans="1:33">
      <c r="A325" t="s">
        <v>746</v>
      </c>
      <c r="B325" t="s">
        <v>746</v>
      </c>
      <c r="C325">
        <v>324</v>
      </c>
      <c r="E325" t="s">
        <v>149</v>
      </c>
      <c r="G325" t="s">
        <v>747</v>
      </c>
      <c r="H325" t="str">
        <f>IFERROR(VLOOKUP(A325,'Physicochemical properties_othe'!$D$4:$N$281,3,FALSE),"")</f>
        <v/>
      </c>
      <c r="I325" t="str">
        <f>IFERROR(VLOOKUP(A325,'Physicochemical properties_othe'!$D$4:$N$281,2,FALSE),"")</f>
        <v/>
      </c>
      <c r="J325" t="str">
        <f>IFERROR(VLOOKUP(A325,'Physicochemical properties_othe'!$D$4:$N$281,4,FALSE),"")</f>
        <v/>
      </c>
      <c r="K325" t="str">
        <f>IFERROR(IF(VLOOKUP(A325,'Physicochemical properties_othe'!$D$4:$N$281,5,FALSE)=0,"",VLOOKUP(A325,'Physicochemical properties_othe'!$D$4:$N$281,5,FALSE)),"")</f>
        <v/>
      </c>
      <c r="L325" t="str">
        <f>IFERROR(VLOOKUP(A325,'Physicochemical properties_othe'!$D$4:$N$281,6,FALSE),"")</f>
        <v/>
      </c>
      <c r="M325" t="str">
        <f>IFERROR(VLOOKUP(A325,'Physicochemical properties_othe'!$D$4:$N$281,10,FALSE),"")</f>
        <v/>
      </c>
      <c r="P325" t="str">
        <f>IFERROR(IF(VLOOKUP(A325,'Physicochemical properties_othe'!$D$4:$N$281,11,FALSE)=0,"",VLOOKUP(A325,'Physicochemical properties_othe'!$D$4:$N$281,11,FALSE)),"")</f>
        <v/>
      </c>
      <c r="T325" t="str">
        <f>IFERROR(IF(VLOOKUP(A325,'Rate constant_O3_UV254_others'!$B$2:$M$282,7,FALSE)=0,"",VLOOKUP(A325,'Rate constant_O3_UV254_others'!$B$2:$M$282,7,FALSE)),"")</f>
        <v/>
      </c>
      <c r="V325" t="str">
        <f>IFERROR(IF(VLOOKUP(A325,'Rate constant_O3_UV254_others'!$B$2:$M$282,9,FALSE)=0,"",VLOOKUP(A325,'Rate constant_O3_UV254_others'!$B$2:$M$282,9,FALSE)),"")</f>
        <v/>
      </c>
      <c r="W325" t="str">
        <f>IFERROR(IF(VLOOKUP(A325,'Rate constant_O3_UV254_others'!$B$2:$M$282,10,FALSE)=0,"",VLOOKUP(A325,'Rate constant_O3_UV254_others'!$B$2:$M$282,10,FALSE)),"")</f>
        <v/>
      </c>
      <c r="X325" t="str">
        <f>IFERROR(IF(VLOOKUP(A325,'Rate constant_O3_UV254_others'!$B$2:$M$282,11,FALSE)=0,"",VLOOKUP(A325,'Rate constant_O3_UV254_others'!$B$2:$M$282,11,FALSE)),"")</f>
        <v/>
      </c>
      <c r="Y325" t="str">
        <f>IFERROR(IF(VLOOKUP(A325,'Rate constant_O3_UV254_others'!$B$2:$M$282,12,FALSE)=0,"",VLOOKUP(A325,'Rate constant_O3_UV254_others'!$B$2:$M$282,12,FALSE)),"")</f>
        <v/>
      </c>
      <c r="Z325" t="str">
        <f>IFERROR(IF(VLOOKUP(A325,'Rate constant_·OH_otherlit'!$B$2:$K$271,2,FALSE)=0,"",VLOOKUP(A325,'Rate constant_·OH_otherlit'!$B$2:$K$271,2,FALSE)),"")</f>
        <v/>
      </c>
      <c r="AA325" t="str">
        <f>IFERROR(IF(VLOOKUP(A325,'Rate constant_·OH_otherlit'!$B$2:$K$271,3,FALSE)=0,"",VLOOKUP(A325,'Rate constant_·OH_otherlit'!$B$2:$K$271,3,FALSE)),"")</f>
        <v/>
      </c>
      <c r="AB325" t="str">
        <f>IFERROR(IF(VLOOKUP(A325,'Rate constant_·OH_otherlit'!$B$2:$K$271,10,FALSE)=0,"",VLOOKUP(A325,'Rate constant_·OH_otherlit'!$B$2:$K$271,10,FALSE)),"")</f>
        <v/>
      </c>
      <c r="AC325" t="str">
        <f>IFERROR(IF(VLOOKUP(A325,'Rate constant_O3_UV254_others'!$B$2:$AA$282,23,FALSE)=0,"",VLOOKUP(A325,'Rate constant_O3_UV254_others'!$B$2:$AA$282,23,FALSE)),"")</f>
        <v/>
      </c>
      <c r="AE325" t="str">
        <f>IFERROR(IF(VLOOKUP(A325,'Rate constant_O3_UV254_others'!$B$2:$AA$282,25,FALSE)=0,"",VLOOKUP(A325,'Rate constant_O3_UV254_others'!$B$2:$AA$282,25,FALSE)),"")</f>
        <v/>
      </c>
      <c r="AG325" t="str">
        <f>IFERROR(IF(VLOOKUP(A325,'Rate constant_O3_UV254_others'!$B$2:$AA$282,26,FALSE)=0,"",VLOOKUP(A325,'Rate constant_O3_UV254_others'!$B$2:$AA$282,26,FALSE)),"")</f>
        <v/>
      </c>
    </row>
    <row r="326" spans="1:33">
      <c r="A326" t="s">
        <v>748</v>
      </c>
      <c r="B326" t="s">
        <v>748</v>
      </c>
      <c r="C326">
        <v>325</v>
      </c>
      <c r="E326" t="s">
        <v>149</v>
      </c>
      <c r="G326" t="s">
        <v>749</v>
      </c>
      <c r="H326" t="str">
        <f>IFERROR(VLOOKUP(A326,'Physicochemical properties_othe'!$D$4:$N$281,3,FALSE),"")</f>
        <v/>
      </c>
      <c r="I326" t="str">
        <f>IFERROR(VLOOKUP(A326,'Physicochemical properties_othe'!$D$4:$N$281,2,FALSE),"")</f>
        <v/>
      </c>
      <c r="J326" t="str">
        <f>IFERROR(VLOOKUP(A326,'Physicochemical properties_othe'!$D$4:$N$281,4,FALSE),"")</f>
        <v/>
      </c>
      <c r="K326" t="str">
        <f>IFERROR(IF(VLOOKUP(A326,'Physicochemical properties_othe'!$D$4:$N$281,5,FALSE)=0,"",VLOOKUP(A326,'Physicochemical properties_othe'!$D$4:$N$281,5,FALSE)),"")</f>
        <v/>
      </c>
      <c r="L326" t="str">
        <f>IFERROR(VLOOKUP(A326,'Physicochemical properties_othe'!$D$4:$N$281,6,FALSE),"")</f>
        <v/>
      </c>
      <c r="M326" t="str">
        <f>IFERROR(VLOOKUP(A326,'Physicochemical properties_othe'!$D$4:$N$281,10,FALSE),"")</f>
        <v/>
      </c>
      <c r="P326" t="str">
        <f>IFERROR(IF(VLOOKUP(A326,'Physicochemical properties_othe'!$D$4:$N$281,11,FALSE)=0,"",VLOOKUP(A326,'Physicochemical properties_othe'!$D$4:$N$281,11,FALSE)),"")</f>
        <v/>
      </c>
      <c r="T326" t="str">
        <f>IFERROR(IF(VLOOKUP(A326,'Rate constant_O3_UV254_others'!$B$2:$M$282,7,FALSE)=0,"",VLOOKUP(A326,'Rate constant_O3_UV254_others'!$B$2:$M$282,7,FALSE)),"")</f>
        <v/>
      </c>
      <c r="V326" t="str">
        <f>IFERROR(IF(VLOOKUP(A326,'Rate constant_O3_UV254_others'!$B$2:$M$282,9,FALSE)=0,"",VLOOKUP(A326,'Rate constant_O3_UV254_others'!$B$2:$M$282,9,FALSE)),"")</f>
        <v/>
      </c>
      <c r="W326" t="str">
        <f>IFERROR(IF(VLOOKUP(A326,'Rate constant_O3_UV254_others'!$B$2:$M$282,10,FALSE)=0,"",VLOOKUP(A326,'Rate constant_O3_UV254_others'!$B$2:$M$282,10,FALSE)),"")</f>
        <v/>
      </c>
      <c r="X326" t="str">
        <f>IFERROR(IF(VLOOKUP(A326,'Rate constant_O3_UV254_others'!$B$2:$M$282,11,FALSE)=0,"",VLOOKUP(A326,'Rate constant_O3_UV254_others'!$B$2:$M$282,11,FALSE)),"")</f>
        <v/>
      </c>
      <c r="Y326" t="str">
        <f>IFERROR(IF(VLOOKUP(A326,'Rate constant_O3_UV254_others'!$B$2:$M$282,12,FALSE)=0,"",VLOOKUP(A326,'Rate constant_O3_UV254_others'!$B$2:$M$282,12,FALSE)),"")</f>
        <v/>
      </c>
      <c r="Z326" t="str">
        <f>IFERROR(IF(VLOOKUP(A326,'Rate constant_·OH_otherlit'!$B$2:$K$271,2,FALSE)=0,"",VLOOKUP(A326,'Rate constant_·OH_otherlit'!$B$2:$K$271,2,FALSE)),"")</f>
        <v/>
      </c>
      <c r="AA326" t="str">
        <f>IFERROR(IF(VLOOKUP(A326,'Rate constant_·OH_otherlit'!$B$2:$K$271,3,FALSE)=0,"",VLOOKUP(A326,'Rate constant_·OH_otherlit'!$B$2:$K$271,3,FALSE)),"")</f>
        <v/>
      </c>
      <c r="AB326" t="str">
        <f>IFERROR(IF(VLOOKUP(A326,'Rate constant_·OH_otherlit'!$B$2:$K$271,10,FALSE)=0,"",VLOOKUP(A326,'Rate constant_·OH_otherlit'!$B$2:$K$271,10,FALSE)),"")</f>
        <v/>
      </c>
      <c r="AC326" t="str">
        <f>IFERROR(IF(VLOOKUP(A326,'Rate constant_O3_UV254_others'!$B$2:$AA$282,23,FALSE)=0,"",VLOOKUP(A326,'Rate constant_O3_UV254_others'!$B$2:$AA$282,23,FALSE)),"")</f>
        <v/>
      </c>
      <c r="AE326" t="str">
        <f>IFERROR(IF(VLOOKUP(A326,'Rate constant_O3_UV254_others'!$B$2:$AA$282,25,FALSE)=0,"",VLOOKUP(A326,'Rate constant_O3_UV254_others'!$B$2:$AA$282,25,FALSE)),"")</f>
        <v/>
      </c>
      <c r="AG326" t="str">
        <f>IFERROR(IF(VLOOKUP(A326,'Rate constant_O3_UV254_others'!$B$2:$AA$282,26,FALSE)=0,"",VLOOKUP(A326,'Rate constant_O3_UV254_others'!$B$2:$AA$282,26,FALSE)),"")</f>
        <v/>
      </c>
    </row>
    <row r="327" spans="1:33">
      <c r="A327" t="s">
        <v>750</v>
      </c>
      <c r="B327" t="s">
        <v>750</v>
      </c>
      <c r="C327">
        <v>326</v>
      </c>
      <c r="E327" t="s">
        <v>149</v>
      </c>
      <c r="G327" t="s">
        <v>693</v>
      </c>
      <c r="H327" t="str">
        <f>IFERROR(VLOOKUP(A327,'Physicochemical properties_othe'!$D$4:$N$281,3,FALSE),"")</f>
        <v/>
      </c>
      <c r="I327" t="str">
        <f>IFERROR(VLOOKUP(A327,'Physicochemical properties_othe'!$D$4:$N$281,2,FALSE),"")</f>
        <v/>
      </c>
      <c r="J327" t="str">
        <f>IFERROR(VLOOKUP(A327,'Physicochemical properties_othe'!$D$4:$N$281,4,FALSE),"")</f>
        <v/>
      </c>
      <c r="K327" t="str">
        <f>IFERROR(IF(VLOOKUP(A327,'Physicochemical properties_othe'!$D$4:$N$281,5,FALSE)=0,"",VLOOKUP(A327,'Physicochemical properties_othe'!$D$4:$N$281,5,FALSE)),"")</f>
        <v/>
      </c>
      <c r="L327" t="str">
        <f>IFERROR(VLOOKUP(A327,'Physicochemical properties_othe'!$D$4:$N$281,6,FALSE),"")</f>
        <v/>
      </c>
      <c r="M327" t="str">
        <f>IFERROR(VLOOKUP(A327,'Physicochemical properties_othe'!$D$4:$N$281,10,FALSE),"")</f>
        <v/>
      </c>
      <c r="P327" t="str">
        <f>IFERROR(IF(VLOOKUP(A327,'Physicochemical properties_othe'!$D$4:$N$281,11,FALSE)=0,"",VLOOKUP(A327,'Physicochemical properties_othe'!$D$4:$N$281,11,FALSE)),"")</f>
        <v/>
      </c>
      <c r="T327" t="str">
        <f>IFERROR(IF(VLOOKUP(A327,'Rate constant_O3_UV254_others'!$B$2:$M$282,7,FALSE)=0,"",VLOOKUP(A327,'Rate constant_O3_UV254_others'!$B$2:$M$282,7,FALSE)),"")</f>
        <v/>
      </c>
      <c r="V327" t="str">
        <f>IFERROR(IF(VLOOKUP(A327,'Rate constant_O3_UV254_others'!$B$2:$M$282,9,FALSE)=0,"",VLOOKUP(A327,'Rate constant_O3_UV254_others'!$B$2:$M$282,9,FALSE)),"")</f>
        <v/>
      </c>
      <c r="W327" t="str">
        <f>IFERROR(IF(VLOOKUP(A327,'Rate constant_O3_UV254_others'!$B$2:$M$282,10,FALSE)=0,"",VLOOKUP(A327,'Rate constant_O3_UV254_others'!$B$2:$M$282,10,FALSE)),"")</f>
        <v/>
      </c>
      <c r="X327" t="str">
        <f>IFERROR(IF(VLOOKUP(A327,'Rate constant_O3_UV254_others'!$B$2:$M$282,11,FALSE)=0,"",VLOOKUP(A327,'Rate constant_O3_UV254_others'!$B$2:$M$282,11,FALSE)),"")</f>
        <v/>
      </c>
      <c r="Y327" t="str">
        <f>IFERROR(IF(VLOOKUP(A327,'Rate constant_O3_UV254_others'!$B$2:$M$282,12,FALSE)=0,"",VLOOKUP(A327,'Rate constant_O3_UV254_others'!$B$2:$M$282,12,FALSE)),"")</f>
        <v/>
      </c>
      <c r="Z327" t="str">
        <f>IFERROR(IF(VLOOKUP(A327,'Rate constant_·OH_otherlit'!$B$2:$K$271,2,FALSE)=0,"",VLOOKUP(A327,'Rate constant_·OH_otherlit'!$B$2:$K$271,2,FALSE)),"")</f>
        <v/>
      </c>
      <c r="AA327" t="str">
        <f>IFERROR(IF(VLOOKUP(A327,'Rate constant_·OH_otherlit'!$B$2:$K$271,3,FALSE)=0,"",VLOOKUP(A327,'Rate constant_·OH_otherlit'!$B$2:$K$271,3,FALSE)),"")</f>
        <v/>
      </c>
      <c r="AB327" t="str">
        <f>IFERROR(IF(VLOOKUP(A327,'Rate constant_·OH_otherlit'!$B$2:$K$271,10,FALSE)=0,"",VLOOKUP(A327,'Rate constant_·OH_otherlit'!$B$2:$K$271,10,FALSE)),"")</f>
        <v/>
      </c>
      <c r="AC327" t="str">
        <f>IFERROR(IF(VLOOKUP(A327,'Rate constant_O3_UV254_others'!$B$2:$AA$282,23,FALSE)=0,"",VLOOKUP(A327,'Rate constant_O3_UV254_others'!$B$2:$AA$282,23,FALSE)),"")</f>
        <v/>
      </c>
      <c r="AE327" t="str">
        <f>IFERROR(IF(VLOOKUP(A327,'Rate constant_O3_UV254_others'!$B$2:$AA$282,25,FALSE)=0,"",VLOOKUP(A327,'Rate constant_O3_UV254_others'!$B$2:$AA$282,25,FALSE)),"")</f>
        <v/>
      </c>
      <c r="AG327" t="str">
        <f>IFERROR(IF(VLOOKUP(A327,'Rate constant_O3_UV254_others'!$B$2:$AA$282,26,FALSE)=0,"",VLOOKUP(A327,'Rate constant_O3_UV254_others'!$B$2:$AA$282,26,FALSE)),"")</f>
        <v/>
      </c>
    </row>
    <row r="328" spans="1:33">
      <c r="A328" t="s">
        <v>751</v>
      </c>
      <c r="B328" t="s">
        <v>751</v>
      </c>
      <c r="C328">
        <v>327</v>
      </c>
      <c r="E328" t="s">
        <v>149</v>
      </c>
      <c r="G328" t="s">
        <v>752</v>
      </c>
      <c r="H328" t="str">
        <f>IFERROR(VLOOKUP(A328,'Physicochemical properties_othe'!$D$4:$N$281,3,FALSE),"")</f>
        <v/>
      </c>
      <c r="I328" t="str">
        <f>IFERROR(VLOOKUP(A328,'Physicochemical properties_othe'!$D$4:$N$281,2,FALSE),"")</f>
        <v/>
      </c>
      <c r="J328" t="str">
        <f>IFERROR(VLOOKUP(A328,'Physicochemical properties_othe'!$D$4:$N$281,4,FALSE),"")</f>
        <v/>
      </c>
      <c r="K328" t="str">
        <f>IFERROR(IF(VLOOKUP(A328,'Physicochemical properties_othe'!$D$4:$N$281,5,FALSE)=0,"",VLOOKUP(A328,'Physicochemical properties_othe'!$D$4:$N$281,5,FALSE)),"")</f>
        <v/>
      </c>
      <c r="L328" t="str">
        <f>IFERROR(VLOOKUP(A328,'Physicochemical properties_othe'!$D$4:$N$281,6,FALSE),"")</f>
        <v/>
      </c>
      <c r="M328" t="str">
        <f>IFERROR(VLOOKUP(A328,'Physicochemical properties_othe'!$D$4:$N$281,10,FALSE),"")</f>
        <v/>
      </c>
      <c r="P328" t="str">
        <f>IFERROR(IF(VLOOKUP(A328,'Physicochemical properties_othe'!$D$4:$N$281,11,FALSE)=0,"",VLOOKUP(A328,'Physicochemical properties_othe'!$D$4:$N$281,11,FALSE)),"")</f>
        <v/>
      </c>
      <c r="T328" t="str">
        <f>IFERROR(IF(VLOOKUP(A328,'Rate constant_O3_UV254_others'!$B$2:$M$282,7,FALSE)=0,"",VLOOKUP(A328,'Rate constant_O3_UV254_others'!$B$2:$M$282,7,FALSE)),"")</f>
        <v/>
      </c>
      <c r="V328" t="str">
        <f>IFERROR(IF(VLOOKUP(A328,'Rate constant_O3_UV254_others'!$B$2:$M$282,9,FALSE)=0,"",VLOOKUP(A328,'Rate constant_O3_UV254_others'!$B$2:$M$282,9,FALSE)),"")</f>
        <v/>
      </c>
      <c r="W328" t="str">
        <f>IFERROR(IF(VLOOKUP(A328,'Rate constant_O3_UV254_others'!$B$2:$M$282,10,FALSE)=0,"",VLOOKUP(A328,'Rate constant_O3_UV254_others'!$B$2:$M$282,10,FALSE)),"")</f>
        <v/>
      </c>
      <c r="X328" t="str">
        <f>IFERROR(IF(VLOOKUP(A328,'Rate constant_O3_UV254_others'!$B$2:$M$282,11,FALSE)=0,"",VLOOKUP(A328,'Rate constant_O3_UV254_others'!$B$2:$M$282,11,FALSE)),"")</f>
        <v/>
      </c>
      <c r="Y328" t="str">
        <f>IFERROR(IF(VLOOKUP(A328,'Rate constant_O3_UV254_others'!$B$2:$M$282,12,FALSE)=0,"",VLOOKUP(A328,'Rate constant_O3_UV254_others'!$B$2:$M$282,12,FALSE)),"")</f>
        <v/>
      </c>
      <c r="Z328" t="str">
        <f>IFERROR(IF(VLOOKUP(A328,'Rate constant_·OH_otherlit'!$B$2:$K$271,2,FALSE)=0,"",VLOOKUP(A328,'Rate constant_·OH_otherlit'!$B$2:$K$271,2,FALSE)),"")</f>
        <v/>
      </c>
      <c r="AA328" t="str">
        <f>IFERROR(IF(VLOOKUP(A328,'Rate constant_·OH_otherlit'!$B$2:$K$271,3,FALSE)=0,"",VLOOKUP(A328,'Rate constant_·OH_otherlit'!$B$2:$K$271,3,FALSE)),"")</f>
        <v/>
      </c>
      <c r="AB328" t="str">
        <f>IFERROR(IF(VLOOKUP(A328,'Rate constant_·OH_otherlit'!$B$2:$K$271,10,FALSE)=0,"",VLOOKUP(A328,'Rate constant_·OH_otherlit'!$B$2:$K$271,10,FALSE)),"")</f>
        <v/>
      </c>
      <c r="AC328" t="str">
        <f>IFERROR(IF(VLOOKUP(A328,'Rate constant_O3_UV254_others'!$B$2:$AA$282,23,FALSE)=0,"",VLOOKUP(A328,'Rate constant_O3_UV254_others'!$B$2:$AA$282,23,FALSE)),"")</f>
        <v/>
      </c>
      <c r="AE328" t="str">
        <f>IFERROR(IF(VLOOKUP(A328,'Rate constant_O3_UV254_others'!$B$2:$AA$282,25,FALSE)=0,"",VLOOKUP(A328,'Rate constant_O3_UV254_others'!$B$2:$AA$282,25,FALSE)),"")</f>
        <v/>
      </c>
      <c r="AG328" t="str">
        <f>IFERROR(IF(VLOOKUP(A328,'Rate constant_O3_UV254_others'!$B$2:$AA$282,26,FALSE)=0,"",VLOOKUP(A328,'Rate constant_O3_UV254_others'!$B$2:$AA$282,26,FALSE)),"")</f>
        <v/>
      </c>
    </row>
    <row r="329" spans="1:33">
      <c r="A329" t="s">
        <v>753</v>
      </c>
      <c r="B329" t="s">
        <v>753</v>
      </c>
      <c r="C329">
        <v>328</v>
      </c>
      <c r="E329" t="s">
        <v>149</v>
      </c>
      <c r="G329" t="s">
        <v>754</v>
      </c>
      <c r="H329" t="str">
        <f>IFERROR(VLOOKUP(A329,'Physicochemical properties_othe'!$D$4:$N$281,3,FALSE),"")</f>
        <v/>
      </c>
      <c r="I329" t="str">
        <f>IFERROR(VLOOKUP(A329,'Physicochemical properties_othe'!$D$4:$N$281,2,FALSE),"")</f>
        <v/>
      </c>
      <c r="J329" t="str">
        <f>IFERROR(VLOOKUP(A329,'Physicochemical properties_othe'!$D$4:$N$281,4,FALSE),"")</f>
        <v/>
      </c>
      <c r="K329" t="str">
        <f>IFERROR(IF(VLOOKUP(A329,'Physicochemical properties_othe'!$D$4:$N$281,5,FALSE)=0,"",VLOOKUP(A329,'Physicochemical properties_othe'!$D$4:$N$281,5,FALSE)),"")</f>
        <v/>
      </c>
      <c r="L329" t="str">
        <f>IFERROR(VLOOKUP(A329,'Physicochemical properties_othe'!$D$4:$N$281,6,FALSE),"")</f>
        <v/>
      </c>
      <c r="M329" t="str">
        <f>IFERROR(VLOOKUP(A329,'Physicochemical properties_othe'!$D$4:$N$281,10,FALSE),"")</f>
        <v/>
      </c>
      <c r="P329" t="str">
        <f>IFERROR(IF(VLOOKUP(A329,'Physicochemical properties_othe'!$D$4:$N$281,11,FALSE)=0,"",VLOOKUP(A329,'Physicochemical properties_othe'!$D$4:$N$281,11,FALSE)),"")</f>
        <v/>
      </c>
      <c r="T329" t="str">
        <f>IFERROR(IF(VLOOKUP(A329,'Rate constant_O3_UV254_others'!$B$2:$M$282,7,FALSE)=0,"",VLOOKUP(A329,'Rate constant_O3_UV254_others'!$B$2:$M$282,7,FALSE)),"")</f>
        <v/>
      </c>
      <c r="V329" t="str">
        <f>IFERROR(IF(VLOOKUP(A329,'Rate constant_O3_UV254_others'!$B$2:$M$282,9,FALSE)=0,"",VLOOKUP(A329,'Rate constant_O3_UV254_others'!$B$2:$M$282,9,FALSE)),"")</f>
        <v/>
      </c>
      <c r="W329" t="str">
        <f>IFERROR(IF(VLOOKUP(A329,'Rate constant_O3_UV254_others'!$B$2:$M$282,10,FALSE)=0,"",VLOOKUP(A329,'Rate constant_O3_UV254_others'!$B$2:$M$282,10,FALSE)),"")</f>
        <v/>
      </c>
      <c r="X329" t="str">
        <f>IFERROR(IF(VLOOKUP(A329,'Rate constant_O3_UV254_others'!$B$2:$M$282,11,FALSE)=0,"",VLOOKUP(A329,'Rate constant_O3_UV254_others'!$B$2:$M$282,11,FALSE)),"")</f>
        <v/>
      </c>
      <c r="Y329" t="str">
        <f>IFERROR(IF(VLOOKUP(A329,'Rate constant_O3_UV254_others'!$B$2:$M$282,12,FALSE)=0,"",VLOOKUP(A329,'Rate constant_O3_UV254_others'!$B$2:$M$282,12,FALSE)),"")</f>
        <v/>
      </c>
      <c r="Z329" t="str">
        <f>IFERROR(IF(VLOOKUP(A329,'Rate constant_·OH_otherlit'!$B$2:$K$271,2,FALSE)=0,"",VLOOKUP(A329,'Rate constant_·OH_otherlit'!$B$2:$K$271,2,FALSE)),"")</f>
        <v/>
      </c>
      <c r="AA329" t="str">
        <f>IFERROR(IF(VLOOKUP(A329,'Rate constant_·OH_otherlit'!$B$2:$K$271,3,FALSE)=0,"",VLOOKUP(A329,'Rate constant_·OH_otherlit'!$B$2:$K$271,3,FALSE)),"")</f>
        <v/>
      </c>
      <c r="AB329" t="str">
        <f>IFERROR(IF(VLOOKUP(A329,'Rate constant_·OH_otherlit'!$B$2:$K$271,10,FALSE)=0,"",VLOOKUP(A329,'Rate constant_·OH_otherlit'!$B$2:$K$271,10,FALSE)),"")</f>
        <v/>
      </c>
      <c r="AC329" t="str">
        <f>IFERROR(IF(VLOOKUP(A329,'Rate constant_O3_UV254_others'!$B$2:$AA$282,23,FALSE)=0,"",VLOOKUP(A329,'Rate constant_O3_UV254_others'!$B$2:$AA$282,23,FALSE)),"")</f>
        <v/>
      </c>
      <c r="AE329" t="str">
        <f>IFERROR(IF(VLOOKUP(A329,'Rate constant_O3_UV254_others'!$B$2:$AA$282,25,FALSE)=0,"",VLOOKUP(A329,'Rate constant_O3_UV254_others'!$B$2:$AA$282,25,FALSE)),"")</f>
        <v/>
      </c>
      <c r="AG329" t="str">
        <f>IFERROR(IF(VLOOKUP(A329,'Rate constant_O3_UV254_others'!$B$2:$AA$282,26,FALSE)=0,"",VLOOKUP(A329,'Rate constant_O3_UV254_others'!$B$2:$AA$282,26,FALSE)),"")</f>
        <v/>
      </c>
    </row>
    <row r="330" spans="1:33">
      <c r="A330" t="s">
        <v>755</v>
      </c>
      <c r="B330" t="s">
        <v>755</v>
      </c>
      <c r="C330">
        <v>329</v>
      </c>
      <c r="E330" t="s">
        <v>149</v>
      </c>
      <c r="G330" t="s">
        <v>756</v>
      </c>
      <c r="H330" t="str">
        <f>IFERROR(VLOOKUP(A330,'Physicochemical properties_othe'!$D$4:$N$281,3,FALSE),"")</f>
        <v/>
      </c>
      <c r="I330" t="str">
        <f>IFERROR(VLOOKUP(A330,'Physicochemical properties_othe'!$D$4:$N$281,2,FALSE),"")</f>
        <v/>
      </c>
      <c r="J330" t="str">
        <f>IFERROR(VLOOKUP(A330,'Physicochemical properties_othe'!$D$4:$N$281,4,FALSE),"")</f>
        <v/>
      </c>
      <c r="K330" t="str">
        <f>IFERROR(IF(VLOOKUP(A330,'Physicochemical properties_othe'!$D$4:$N$281,5,FALSE)=0,"",VLOOKUP(A330,'Physicochemical properties_othe'!$D$4:$N$281,5,FALSE)),"")</f>
        <v/>
      </c>
      <c r="L330" t="str">
        <f>IFERROR(VLOOKUP(A330,'Physicochemical properties_othe'!$D$4:$N$281,6,FALSE),"")</f>
        <v/>
      </c>
      <c r="M330" t="str">
        <f>IFERROR(VLOOKUP(A330,'Physicochemical properties_othe'!$D$4:$N$281,10,FALSE),"")</f>
        <v/>
      </c>
      <c r="P330" t="str">
        <f>IFERROR(IF(VLOOKUP(A330,'Physicochemical properties_othe'!$D$4:$N$281,11,FALSE)=0,"",VLOOKUP(A330,'Physicochemical properties_othe'!$D$4:$N$281,11,FALSE)),"")</f>
        <v/>
      </c>
      <c r="T330" t="str">
        <f>IFERROR(IF(VLOOKUP(A330,'Rate constant_O3_UV254_others'!$B$2:$M$282,7,FALSE)=0,"",VLOOKUP(A330,'Rate constant_O3_UV254_others'!$B$2:$M$282,7,FALSE)),"")</f>
        <v/>
      </c>
      <c r="V330" t="str">
        <f>IFERROR(IF(VLOOKUP(A330,'Rate constant_O3_UV254_others'!$B$2:$M$282,9,FALSE)=0,"",VLOOKUP(A330,'Rate constant_O3_UV254_others'!$B$2:$M$282,9,FALSE)),"")</f>
        <v/>
      </c>
      <c r="W330" t="str">
        <f>IFERROR(IF(VLOOKUP(A330,'Rate constant_O3_UV254_others'!$B$2:$M$282,10,FALSE)=0,"",VLOOKUP(A330,'Rate constant_O3_UV254_others'!$B$2:$M$282,10,FALSE)),"")</f>
        <v/>
      </c>
      <c r="X330" t="str">
        <f>IFERROR(IF(VLOOKUP(A330,'Rate constant_O3_UV254_others'!$B$2:$M$282,11,FALSE)=0,"",VLOOKUP(A330,'Rate constant_O3_UV254_others'!$B$2:$M$282,11,FALSE)),"")</f>
        <v/>
      </c>
      <c r="Y330" t="str">
        <f>IFERROR(IF(VLOOKUP(A330,'Rate constant_O3_UV254_others'!$B$2:$M$282,12,FALSE)=0,"",VLOOKUP(A330,'Rate constant_O3_UV254_others'!$B$2:$M$282,12,FALSE)),"")</f>
        <v/>
      </c>
      <c r="Z330" t="str">
        <f>IFERROR(IF(VLOOKUP(A330,'Rate constant_·OH_otherlit'!$B$2:$K$271,2,FALSE)=0,"",VLOOKUP(A330,'Rate constant_·OH_otherlit'!$B$2:$K$271,2,FALSE)),"")</f>
        <v/>
      </c>
      <c r="AA330" t="str">
        <f>IFERROR(IF(VLOOKUP(A330,'Rate constant_·OH_otherlit'!$B$2:$K$271,3,FALSE)=0,"",VLOOKUP(A330,'Rate constant_·OH_otherlit'!$B$2:$K$271,3,FALSE)),"")</f>
        <v/>
      </c>
      <c r="AB330" t="str">
        <f>IFERROR(IF(VLOOKUP(A330,'Rate constant_·OH_otherlit'!$B$2:$K$271,10,FALSE)=0,"",VLOOKUP(A330,'Rate constant_·OH_otherlit'!$B$2:$K$271,10,FALSE)),"")</f>
        <v/>
      </c>
      <c r="AC330" t="str">
        <f>IFERROR(IF(VLOOKUP(A330,'Rate constant_O3_UV254_others'!$B$2:$AA$282,23,FALSE)=0,"",VLOOKUP(A330,'Rate constant_O3_UV254_others'!$B$2:$AA$282,23,FALSE)),"")</f>
        <v/>
      </c>
      <c r="AE330" t="str">
        <f>IFERROR(IF(VLOOKUP(A330,'Rate constant_O3_UV254_others'!$B$2:$AA$282,25,FALSE)=0,"",VLOOKUP(A330,'Rate constant_O3_UV254_others'!$B$2:$AA$282,25,FALSE)),"")</f>
        <v/>
      </c>
      <c r="AG330" t="str">
        <f>IFERROR(IF(VLOOKUP(A330,'Rate constant_O3_UV254_others'!$B$2:$AA$282,26,FALSE)=0,"",VLOOKUP(A330,'Rate constant_O3_UV254_others'!$B$2:$AA$282,26,FALSE)),"")</f>
        <v/>
      </c>
    </row>
    <row r="331" spans="1:33">
      <c r="A331" t="s">
        <v>757</v>
      </c>
      <c r="B331" t="s">
        <v>757</v>
      </c>
      <c r="C331">
        <v>330</v>
      </c>
      <c r="E331" t="s">
        <v>149</v>
      </c>
      <c r="G331" t="s">
        <v>758</v>
      </c>
      <c r="H331" t="str">
        <f>IFERROR(VLOOKUP(A331,'Physicochemical properties_othe'!$D$4:$N$281,3,FALSE),"")</f>
        <v/>
      </c>
      <c r="I331" t="str">
        <f>IFERROR(VLOOKUP(A331,'Physicochemical properties_othe'!$D$4:$N$281,2,FALSE),"")</f>
        <v/>
      </c>
      <c r="J331" t="str">
        <f>IFERROR(VLOOKUP(A331,'Physicochemical properties_othe'!$D$4:$N$281,4,FALSE),"")</f>
        <v/>
      </c>
      <c r="K331" t="str">
        <f>IFERROR(IF(VLOOKUP(A331,'Physicochemical properties_othe'!$D$4:$N$281,5,FALSE)=0,"",VLOOKUP(A331,'Physicochemical properties_othe'!$D$4:$N$281,5,FALSE)),"")</f>
        <v/>
      </c>
      <c r="L331" t="str">
        <f>IFERROR(VLOOKUP(A331,'Physicochemical properties_othe'!$D$4:$N$281,6,FALSE),"")</f>
        <v/>
      </c>
      <c r="M331" t="str">
        <f>IFERROR(VLOOKUP(A331,'Physicochemical properties_othe'!$D$4:$N$281,10,FALSE),"")</f>
        <v/>
      </c>
      <c r="P331" t="str">
        <f>IFERROR(IF(VLOOKUP(A331,'Physicochemical properties_othe'!$D$4:$N$281,11,FALSE)=0,"",VLOOKUP(A331,'Physicochemical properties_othe'!$D$4:$N$281,11,FALSE)),"")</f>
        <v/>
      </c>
      <c r="T331" t="str">
        <f>IFERROR(IF(VLOOKUP(A331,'Rate constant_O3_UV254_others'!$B$2:$M$282,7,FALSE)=0,"",VLOOKUP(A331,'Rate constant_O3_UV254_others'!$B$2:$M$282,7,FALSE)),"")</f>
        <v/>
      </c>
      <c r="V331" t="str">
        <f>IFERROR(IF(VLOOKUP(A331,'Rate constant_O3_UV254_others'!$B$2:$M$282,9,FALSE)=0,"",VLOOKUP(A331,'Rate constant_O3_UV254_others'!$B$2:$M$282,9,FALSE)),"")</f>
        <v/>
      </c>
      <c r="W331" t="str">
        <f>IFERROR(IF(VLOOKUP(A331,'Rate constant_O3_UV254_others'!$B$2:$M$282,10,FALSE)=0,"",VLOOKUP(A331,'Rate constant_O3_UV254_others'!$B$2:$M$282,10,FALSE)),"")</f>
        <v/>
      </c>
      <c r="X331" t="str">
        <f>IFERROR(IF(VLOOKUP(A331,'Rate constant_O3_UV254_others'!$B$2:$M$282,11,FALSE)=0,"",VLOOKUP(A331,'Rate constant_O3_UV254_others'!$B$2:$M$282,11,FALSE)),"")</f>
        <v/>
      </c>
      <c r="Y331" t="str">
        <f>IFERROR(IF(VLOOKUP(A331,'Rate constant_O3_UV254_others'!$B$2:$M$282,12,FALSE)=0,"",VLOOKUP(A331,'Rate constant_O3_UV254_others'!$B$2:$M$282,12,FALSE)),"")</f>
        <v/>
      </c>
      <c r="Z331" t="str">
        <f>IFERROR(IF(VLOOKUP(A331,'Rate constant_·OH_otherlit'!$B$2:$K$271,2,FALSE)=0,"",VLOOKUP(A331,'Rate constant_·OH_otherlit'!$B$2:$K$271,2,FALSE)),"")</f>
        <v/>
      </c>
      <c r="AA331" t="str">
        <f>IFERROR(IF(VLOOKUP(A331,'Rate constant_·OH_otherlit'!$B$2:$K$271,3,FALSE)=0,"",VLOOKUP(A331,'Rate constant_·OH_otherlit'!$B$2:$K$271,3,FALSE)),"")</f>
        <v/>
      </c>
      <c r="AB331" t="str">
        <f>IFERROR(IF(VLOOKUP(A331,'Rate constant_·OH_otherlit'!$B$2:$K$271,10,FALSE)=0,"",VLOOKUP(A331,'Rate constant_·OH_otherlit'!$B$2:$K$271,10,FALSE)),"")</f>
        <v/>
      </c>
      <c r="AC331" t="str">
        <f>IFERROR(IF(VLOOKUP(A331,'Rate constant_O3_UV254_others'!$B$2:$AA$282,23,FALSE)=0,"",VLOOKUP(A331,'Rate constant_O3_UV254_others'!$B$2:$AA$282,23,FALSE)),"")</f>
        <v/>
      </c>
      <c r="AE331" t="str">
        <f>IFERROR(IF(VLOOKUP(A331,'Rate constant_O3_UV254_others'!$B$2:$AA$282,25,FALSE)=0,"",VLOOKUP(A331,'Rate constant_O3_UV254_others'!$B$2:$AA$282,25,FALSE)),"")</f>
        <v/>
      </c>
      <c r="AG331" t="str">
        <f>IFERROR(IF(VLOOKUP(A331,'Rate constant_O3_UV254_others'!$B$2:$AA$282,26,FALSE)=0,"",VLOOKUP(A331,'Rate constant_O3_UV254_others'!$B$2:$AA$282,26,FALSE)),"")</f>
        <v/>
      </c>
    </row>
    <row r="332" spans="1:33">
      <c r="A332" t="s">
        <v>759</v>
      </c>
      <c r="B332" t="s">
        <v>759</v>
      </c>
      <c r="C332">
        <v>331</v>
      </c>
      <c r="E332" t="s">
        <v>149</v>
      </c>
      <c r="G332" t="s">
        <v>760</v>
      </c>
      <c r="H332" t="str">
        <f>IFERROR(VLOOKUP(A332,'Physicochemical properties_othe'!$D$4:$N$281,3,FALSE),"")</f>
        <v/>
      </c>
      <c r="I332" t="str">
        <f>IFERROR(VLOOKUP(A332,'Physicochemical properties_othe'!$D$4:$N$281,2,FALSE),"")</f>
        <v/>
      </c>
      <c r="J332" t="str">
        <f>IFERROR(VLOOKUP(A332,'Physicochemical properties_othe'!$D$4:$N$281,4,FALSE),"")</f>
        <v/>
      </c>
      <c r="K332" t="str">
        <f>IFERROR(IF(VLOOKUP(A332,'Physicochemical properties_othe'!$D$4:$N$281,5,FALSE)=0,"",VLOOKUP(A332,'Physicochemical properties_othe'!$D$4:$N$281,5,FALSE)),"")</f>
        <v/>
      </c>
      <c r="L332" t="str">
        <f>IFERROR(VLOOKUP(A332,'Physicochemical properties_othe'!$D$4:$N$281,6,FALSE),"")</f>
        <v/>
      </c>
      <c r="M332" t="str">
        <f>IFERROR(VLOOKUP(A332,'Physicochemical properties_othe'!$D$4:$N$281,10,FALSE),"")</f>
        <v/>
      </c>
      <c r="P332" t="str">
        <f>IFERROR(IF(VLOOKUP(A332,'Physicochemical properties_othe'!$D$4:$N$281,11,FALSE)=0,"",VLOOKUP(A332,'Physicochemical properties_othe'!$D$4:$N$281,11,FALSE)),"")</f>
        <v/>
      </c>
      <c r="T332" t="str">
        <f>IFERROR(IF(VLOOKUP(A332,'Rate constant_O3_UV254_others'!$B$2:$M$282,7,FALSE)=0,"",VLOOKUP(A332,'Rate constant_O3_UV254_others'!$B$2:$M$282,7,FALSE)),"")</f>
        <v/>
      </c>
      <c r="V332" t="str">
        <f>IFERROR(IF(VLOOKUP(A332,'Rate constant_O3_UV254_others'!$B$2:$M$282,9,FALSE)=0,"",VLOOKUP(A332,'Rate constant_O3_UV254_others'!$B$2:$M$282,9,FALSE)),"")</f>
        <v/>
      </c>
      <c r="W332" t="str">
        <f>IFERROR(IF(VLOOKUP(A332,'Rate constant_O3_UV254_others'!$B$2:$M$282,10,FALSE)=0,"",VLOOKUP(A332,'Rate constant_O3_UV254_others'!$B$2:$M$282,10,FALSE)),"")</f>
        <v/>
      </c>
      <c r="X332" t="str">
        <f>IFERROR(IF(VLOOKUP(A332,'Rate constant_O3_UV254_others'!$B$2:$M$282,11,FALSE)=0,"",VLOOKUP(A332,'Rate constant_O3_UV254_others'!$B$2:$M$282,11,FALSE)),"")</f>
        <v/>
      </c>
      <c r="Y332" t="str">
        <f>IFERROR(IF(VLOOKUP(A332,'Rate constant_O3_UV254_others'!$B$2:$M$282,12,FALSE)=0,"",VLOOKUP(A332,'Rate constant_O3_UV254_others'!$B$2:$M$282,12,FALSE)),"")</f>
        <v/>
      </c>
      <c r="Z332" t="str">
        <f>IFERROR(IF(VLOOKUP(A332,'Rate constant_·OH_otherlit'!$B$2:$K$271,2,FALSE)=0,"",VLOOKUP(A332,'Rate constant_·OH_otherlit'!$B$2:$K$271,2,FALSE)),"")</f>
        <v/>
      </c>
      <c r="AA332" t="str">
        <f>IFERROR(IF(VLOOKUP(A332,'Rate constant_·OH_otherlit'!$B$2:$K$271,3,FALSE)=0,"",VLOOKUP(A332,'Rate constant_·OH_otherlit'!$B$2:$K$271,3,FALSE)),"")</f>
        <v/>
      </c>
      <c r="AB332" t="str">
        <f>IFERROR(IF(VLOOKUP(A332,'Rate constant_·OH_otherlit'!$B$2:$K$271,10,FALSE)=0,"",VLOOKUP(A332,'Rate constant_·OH_otherlit'!$B$2:$K$271,10,FALSE)),"")</f>
        <v/>
      </c>
      <c r="AC332" t="str">
        <f>IFERROR(IF(VLOOKUP(A332,'Rate constant_O3_UV254_others'!$B$2:$AA$282,23,FALSE)=0,"",VLOOKUP(A332,'Rate constant_O3_UV254_others'!$B$2:$AA$282,23,FALSE)),"")</f>
        <v/>
      </c>
      <c r="AE332" t="str">
        <f>IFERROR(IF(VLOOKUP(A332,'Rate constant_O3_UV254_others'!$B$2:$AA$282,25,FALSE)=0,"",VLOOKUP(A332,'Rate constant_O3_UV254_others'!$B$2:$AA$282,25,FALSE)),"")</f>
        <v/>
      </c>
      <c r="AG332" t="str">
        <f>IFERROR(IF(VLOOKUP(A332,'Rate constant_O3_UV254_others'!$B$2:$AA$282,26,FALSE)=0,"",VLOOKUP(A332,'Rate constant_O3_UV254_others'!$B$2:$AA$282,26,FALSE)),"")</f>
        <v/>
      </c>
    </row>
    <row r="333" spans="1:33">
      <c r="A333" t="s">
        <v>761</v>
      </c>
      <c r="B333" t="s">
        <v>761</v>
      </c>
      <c r="C333">
        <v>332</v>
      </c>
      <c r="E333" t="s">
        <v>149</v>
      </c>
      <c r="G333" t="s">
        <v>762</v>
      </c>
      <c r="H333" t="str">
        <f>IFERROR(VLOOKUP(A333,'Physicochemical properties_othe'!$D$4:$N$281,3,FALSE),"")</f>
        <v/>
      </c>
      <c r="I333" t="str">
        <f>IFERROR(VLOOKUP(A333,'Physicochemical properties_othe'!$D$4:$N$281,2,FALSE),"")</f>
        <v/>
      </c>
      <c r="J333" t="str">
        <f>IFERROR(VLOOKUP(A333,'Physicochemical properties_othe'!$D$4:$N$281,4,FALSE),"")</f>
        <v/>
      </c>
      <c r="K333" t="str">
        <f>IFERROR(IF(VLOOKUP(A333,'Physicochemical properties_othe'!$D$4:$N$281,5,FALSE)=0,"",VLOOKUP(A333,'Physicochemical properties_othe'!$D$4:$N$281,5,FALSE)),"")</f>
        <v/>
      </c>
      <c r="L333" t="str">
        <f>IFERROR(VLOOKUP(A333,'Physicochemical properties_othe'!$D$4:$N$281,6,FALSE),"")</f>
        <v/>
      </c>
      <c r="M333" t="str">
        <f>IFERROR(VLOOKUP(A333,'Physicochemical properties_othe'!$D$4:$N$281,10,FALSE),"")</f>
        <v/>
      </c>
      <c r="P333" t="str">
        <f>IFERROR(IF(VLOOKUP(A333,'Physicochemical properties_othe'!$D$4:$N$281,11,FALSE)=0,"",VLOOKUP(A333,'Physicochemical properties_othe'!$D$4:$N$281,11,FALSE)),"")</f>
        <v/>
      </c>
      <c r="T333" t="str">
        <f>IFERROR(IF(VLOOKUP(A333,'Rate constant_O3_UV254_others'!$B$2:$M$282,7,FALSE)=0,"",VLOOKUP(A333,'Rate constant_O3_UV254_others'!$B$2:$M$282,7,FALSE)),"")</f>
        <v/>
      </c>
      <c r="V333" t="str">
        <f>IFERROR(IF(VLOOKUP(A333,'Rate constant_O3_UV254_others'!$B$2:$M$282,9,FALSE)=0,"",VLOOKUP(A333,'Rate constant_O3_UV254_others'!$B$2:$M$282,9,FALSE)),"")</f>
        <v/>
      </c>
      <c r="W333" t="str">
        <f>IFERROR(IF(VLOOKUP(A333,'Rate constant_O3_UV254_others'!$B$2:$M$282,10,FALSE)=0,"",VLOOKUP(A333,'Rate constant_O3_UV254_others'!$B$2:$M$282,10,FALSE)),"")</f>
        <v/>
      </c>
      <c r="X333" t="str">
        <f>IFERROR(IF(VLOOKUP(A333,'Rate constant_O3_UV254_others'!$B$2:$M$282,11,FALSE)=0,"",VLOOKUP(A333,'Rate constant_O3_UV254_others'!$B$2:$M$282,11,FALSE)),"")</f>
        <v/>
      </c>
      <c r="Y333" t="str">
        <f>IFERROR(IF(VLOOKUP(A333,'Rate constant_O3_UV254_others'!$B$2:$M$282,12,FALSE)=0,"",VLOOKUP(A333,'Rate constant_O3_UV254_others'!$B$2:$M$282,12,FALSE)),"")</f>
        <v/>
      </c>
      <c r="Z333" t="str">
        <f>IFERROR(IF(VLOOKUP(A333,'Rate constant_·OH_otherlit'!$B$2:$K$271,2,FALSE)=0,"",VLOOKUP(A333,'Rate constant_·OH_otherlit'!$B$2:$K$271,2,FALSE)),"")</f>
        <v/>
      </c>
      <c r="AA333" t="str">
        <f>IFERROR(IF(VLOOKUP(A333,'Rate constant_·OH_otherlit'!$B$2:$K$271,3,FALSE)=0,"",VLOOKUP(A333,'Rate constant_·OH_otherlit'!$B$2:$K$271,3,FALSE)),"")</f>
        <v/>
      </c>
      <c r="AB333" t="str">
        <f>IFERROR(IF(VLOOKUP(A333,'Rate constant_·OH_otherlit'!$B$2:$K$271,10,FALSE)=0,"",VLOOKUP(A333,'Rate constant_·OH_otherlit'!$B$2:$K$271,10,FALSE)),"")</f>
        <v/>
      </c>
      <c r="AC333" t="str">
        <f>IFERROR(IF(VLOOKUP(A333,'Rate constant_O3_UV254_others'!$B$2:$AA$282,23,FALSE)=0,"",VLOOKUP(A333,'Rate constant_O3_UV254_others'!$B$2:$AA$282,23,FALSE)),"")</f>
        <v/>
      </c>
      <c r="AE333" t="str">
        <f>IFERROR(IF(VLOOKUP(A333,'Rate constant_O3_UV254_others'!$B$2:$AA$282,25,FALSE)=0,"",VLOOKUP(A333,'Rate constant_O3_UV254_others'!$B$2:$AA$282,25,FALSE)),"")</f>
        <v/>
      </c>
      <c r="AG333" t="str">
        <f>IFERROR(IF(VLOOKUP(A333,'Rate constant_O3_UV254_others'!$B$2:$AA$282,26,FALSE)=0,"",VLOOKUP(A333,'Rate constant_O3_UV254_others'!$B$2:$AA$282,26,FALSE)),"")</f>
        <v/>
      </c>
    </row>
    <row r="334" spans="1:33">
      <c r="A334" t="s">
        <v>763</v>
      </c>
      <c r="B334" t="s">
        <v>763</v>
      </c>
      <c r="C334">
        <v>333</v>
      </c>
      <c r="E334" t="s">
        <v>149</v>
      </c>
      <c r="G334" t="s">
        <v>764</v>
      </c>
      <c r="H334" t="str">
        <f>IFERROR(VLOOKUP(A334,'Physicochemical properties_othe'!$D$4:$N$281,3,FALSE),"")</f>
        <v/>
      </c>
      <c r="I334" t="str">
        <f>IFERROR(VLOOKUP(A334,'Physicochemical properties_othe'!$D$4:$N$281,2,FALSE),"")</f>
        <v/>
      </c>
      <c r="J334" t="str">
        <f>IFERROR(VLOOKUP(A334,'Physicochemical properties_othe'!$D$4:$N$281,4,FALSE),"")</f>
        <v/>
      </c>
      <c r="K334" t="str">
        <f>IFERROR(IF(VLOOKUP(A334,'Physicochemical properties_othe'!$D$4:$N$281,5,FALSE)=0,"",VLOOKUP(A334,'Physicochemical properties_othe'!$D$4:$N$281,5,FALSE)),"")</f>
        <v/>
      </c>
      <c r="L334" t="str">
        <f>IFERROR(VLOOKUP(A334,'Physicochemical properties_othe'!$D$4:$N$281,6,FALSE),"")</f>
        <v/>
      </c>
      <c r="M334" t="str">
        <f>IFERROR(VLOOKUP(A334,'Physicochemical properties_othe'!$D$4:$N$281,10,FALSE),"")</f>
        <v/>
      </c>
      <c r="P334" t="str">
        <f>IFERROR(IF(VLOOKUP(A334,'Physicochemical properties_othe'!$D$4:$N$281,11,FALSE)=0,"",VLOOKUP(A334,'Physicochemical properties_othe'!$D$4:$N$281,11,FALSE)),"")</f>
        <v/>
      </c>
      <c r="T334" t="str">
        <f>IFERROR(IF(VLOOKUP(A334,'Rate constant_O3_UV254_others'!$B$2:$M$282,7,FALSE)=0,"",VLOOKUP(A334,'Rate constant_O3_UV254_others'!$B$2:$M$282,7,FALSE)),"")</f>
        <v/>
      </c>
      <c r="V334" t="str">
        <f>IFERROR(IF(VLOOKUP(A334,'Rate constant_O3_UV254_others'!$B$2:$M$282,9,FALSE)=0,"",VLOOKUP(A334,'Rate constant_O3_UV254_others'!$B$2:$M$282,9,FALSE)),"")</f>
        <v/>
      </c>
      <c r="W334" t="str">
        <f>IFERROR(IF(VLOOKUP(A334,'Rate constant_O3_UV254_others'!$B$2:$M$282,10,FALSE)=0,"",VLOOKUP(A334,'Rate constant_O3_UV254_others'!$B$2:$M$282,10,FALSE)),"")</f>
        <v/>
      </c>
      <c r="X334" t="str">
        <f>IFERROR(IF(VLOOKUP(A334,'Rate constant_O3_UV254_others'!$B$2:$M$282,11,FALSE)=0,"",VLOOKUP(A334,'Rate constant_O3_UV254_others'!$B$2:$M$282,11,FALSE)),"")</f>
        <v/>
      </c>
      <c r="Y334" t="str">
        <f>IFERROR(IF(VLOOKUP(A334,'Rate constant_O3_UV254_others'!$B$2:$M$282,12,FALSE)=0,"",VLOOKUP(A334,'Rate constant_O3_UV254_others'!$B$2:$M$282,12,FALSE)),"")</f>
        <v/>
      </c>
      <c r="Z334" t="str">
        <f>IFERROR(IF(VLOOKUP(A334,'Rate constant_·OH_otherlit'!$B$2:$K$271,2,FALSE)=0,"",VLOOKUP(A334,'Rate constant_·OH_otherlit'!$B$2:$K$271,2,FALSE)),"")</f>
        <v/>
      </c>
      <c r="AA334" t="str">
        <f>IFERROR(IF(VLOOKUP(A334,'Rate constant_·OH_otherlit'!$B$2:$K$271,3,FALSE)=0,"",VLOOKUP(A334,'Rate constant_·OH_otherlit'!$B$2:$K$271,3,FALSE)),"")</f>
        <v/>
      </c>
      <c r="AB334" t="str">
        <f>IFERROR(IF(VLOOKUP(A334,'Rate constant_·OH_otherlit'!$B$2:$K$271,10,FALSE)=0,"",VLOOKUP(A334,'Rate constant_·OH_otherlit'!$B$2:$K$271,10,FALSE)),"")</f>
        <v/>
      </c>
      <c r="AC334" t="str">
        <f>IFERROR(IF(VLOOKUP(A334,'Rate constant_O3_UV254_others'!$B$2:$AA$282,23,FALSE)=0,"",VLOOKUP(A334,'Rate constant_O3_UV254_others'!$B$2:$AA$282,23,FALSE)),"")</f>
        <v/>
      </c>
      <c r="AE334" t="str">
        <f>IFERROR(IF(VLOOKUP(A334,'Rate constant_O3_UV254_others'!$B$2:$AA$282,25,FALSE)=0,"",VLOOKUP(A334,'Rate constant_O3_UV254_others'!$B$2:$AA$282,25,FALSE)),"")</f>
        <v/>
      </c>
      <c r="AG334" t="str">
        <f>IFERROR(IF(VLOOKUP(A334,'Rate constant_O3_UV254_others'!$B$2:$AA$282,26,FALSE)=0,"",VLOOKUP(A334,'Rate constant_O3_UV254_others'!$B$2:$AA$282,26,FALSE)),"")</f>
        <v/>
      </c>
    </row>
    <row r="335" spans="1:33">
      <c r="A335" t="s">
        <v>765</v>
      </c>
      <c r="B335" t="s">
        <v>765</v>
      </c>
      <c r="C335">
        <v>334</v>
      </c>
      <c r="E335" t="s">
        <v>149</v>
      </c>
      <c r="G335" t="s">
        <v>766</v>
      </c>
      <c r="H335" t="str">
        <f>IFERROR(VLOOKUP(A335,'Physicochemical properties_othe'!$D$4:$N$281,3,FALSE),"")</f>
        <v/>
      </c>
      <c r="I335" t="str">
        <f>IFERROR(VLOOKUP(A335,'Physicochemical properties_othe'!$D$4:$N$281,2,FALSE),"")</f>
        <v/>
      </c>
      <c r="J335" t="str">
        <f>IFERROR(VLOOKUP(A335,'Physicochemical properties_othe'!$D$4:$N$281,4,FALSE),"")</f>
        <v/>
      </c>
      <c r="K335" t="str">
        <f>IFERROR(IF(VLOOKUP(A335,'Physicochemical properties_othe'!$D$4:$N$281,5,FALSE)=0,"",VLOOKUP(A335,'Physicochemical properties_othe'!$D$4:$N$281,5,FALSE)),"")</f>
        <v/>
      </c>
      <c r="L335" t="str">
        <f>IFERROR(VLOOKUP(A335,'Physicochemical properties_othe'!$D$4:$N$281,6,FALSE),"")</f>
        <v/>
      </c>
      <c r="M335" t="str">
        <f>IFERROR(VLOOKUP(A335,'Physicochemical properties_othe'!$D$4:$N$281,10,FALSE),"")</f>
        <v/>
      </c>
      <c r="P335" t="str">
        <f>IFERROR(IF(VLOOKUP(A335,'Physicochemical properties_othe'!$D$4:$N$281,11,FALSE)=0,"",VLOOKUP(A335,'Physicochemical properties_othe'!$D$4:$N$281,11,FALSE)),"")</f>
        <v/>
      </c>
      <c r="T335" t="str">
        <f>IFERROR(IF(VLOOKUP(A335,'Rate constant_O3_UV254_others'!$B$2:$M$282,7,FALSE)=0,"",VLOOKUP(A335,'Rate constant_O3_UV254_others'!$B$2:$M$282,7,FALSE)),"")</f>
        <v/>
      </c>
      <c r="V335" t="str">
        <f>IFERROR(IF(VLOOKUP(A335,'Rate constant_O3_UV254_others'!$B$2:$M$282,9,FALSE)=0,"",VLOOKUP(A335,'Rate constant_O3_UV254_others'!$B$2:$M$282,9,FALSE)),"")</f>
        <v/>
      </c>
      <c r="W335" t="str">
        <f>IFERROR(IF(VLOOKUP(A335,'Rate constant_O3_UV254_others'!$B$2:$M$282,10,FALSE)=0,"",VLOOKUP(A335,'Rate constant_O3_UV254_others'!$B$2:$M$282,10,FALSE)),"")</f>
        <v/>
      </c>
      <c r="X335" t="str">
        <f>IFERROR(IF(VLOOKUP(A335,'Rate constant_O3_UV254_others'!$B$2:$M$282,11,FALSE)=0,"",VLOOKUP(A335,'Rate constant_O3_UV254_others'!$B$2:$M$282,11,FALSE)),"")</f>
        <v/>
      </c>
      <c r="Y335" t="str">
        <f>IFERROR(IF(VLOOKUP(A335,'Rate constant_O3_UV254_others'!$B$2:$M$282,12,FALSE)=0,"",VLOOKUP(A335,'Rate constant_O3_UV254_others'!$B$2:$M$282,12,FALSE)),"")</f>
        <v/>
      </c>
      <c r="Z335" t="str">
        <f>IFERROR(IF(VLOOKUP(A335,'Rate constant_·OH_otherlit'!$B$2:$K$271,2,FALSE)=0,"",VLOOKUP(A335,'Rate constant_·OH_otherlit'!$B$2:$K$271,2,FALSE)),"")</f>
        <v/>
      </c>
      <c r="AA335" t="str">
        <f>IFERROR(IF(VLOOKUP(A335,'Rate constant_·OH_otherlit'!$B$2:$K$271,3,FALSE)=0,"",VLOOKUP(A335,'Rate constant_·OH_otherlit'!$B$2:$K$271,3,FALSE)),"")</f>
        <v/>
      </c>
      <c r="AB335" t="str">
        <f>IFERROR(IF(VLOOKUP(A335,'Rate constant_·OH_otherlit'!$B$2:$K$271,10,FALSE)=0,"",VLOOKUP(A335,'Rate constant_·OH_otherlit'!$B$2:$K$271,10,FALSE)),"")</f>
        <v/>
      </c>
      <c r="AC335" t="str">
        <f>IFERROR(IF(VLOOKUP(A335,'Rate constant_O3_UV254_others'!$B$2:$AA$282,23,FALSE)=0,"",VLOOKUP(A335,'Rate constant_O3_UV254_others'!$B$2:$AA$282,23,FALSE)),"")</f>
        <v/>
      </c>
      <c r="AE335" t="str">
        <f>IFERROR(IF(VLOOKUP(A335,'Rate constant_O3_UV254_others'!$B$2:$AA$282,25,FALSE)=0,"",VLOOKUP(A335,'Rate constant_O3_UV254_others'!$B$2:$AA$282,25,FALSE)),"")</f>
        <v/>
      </c>
      <c r="AG335" t="str">
        <f>IFERROR(IF(VLOOKUP(A335,'Rate constant_O3_UV254_others'!$B$2:$AA$282,26,FALSE)=0,"",VLOOKUP(A335,'Rate constant_O3_UV254_others'!$B$2:$AA$282,26,FALSE)),"")</f>
        <v/>
      </c>
    </row>
    <row r="336" spans="1:33">
      <c r="A336" t="s">
        <v>767</v>
      </c>
      <c r="B336" t="s">
        <v>767</v>
      </c>
      <c r="C336">
        <v>335</v>
      </c>
      <c r="E336" t="s">
        <v>149</v>
      </c>
      <c r="G336" t="s">
        <v>768</v>
      </c>
      <c r="H336" t="str">
        <f>IFERROR(VLOOKUP(A336,'Physicochemical properties_othe'!$D$4:$N$281,3,FALSE),"")</f>
        <v/>
      </c>
      <c r="I336" t="str">
        <f>IFERROR(VLOOKUP(A336,'Physicochemical properties_othe'!$D$4:$N$281,2,FALSE),"")</f>
        <v/>
      </c>
      <c r="J336" t="str">
        <f>IFERROR(VLOOKUP(A336,'Physicochemical properties_othe'!$D$4:$N$281,4,FALSE),"")</f>
        <v/>
      </c>
      <c r="K336" t="str">
        <f>IFERROR(IF(VLOOKUP(A336,'Physicochemical properties_othe'!$D$4:$N$281,5,FALSE)=0,"",VLOOKUP(A336,'Physicochemical properties_othe'!$D$4:$N$281,5,FALSE)),"")</f>
        <v/>
      </c>
      <c r="L336" t="str">
        <f>IFERROR(VLOOKUP(A336,'Physicochemical properties_othe'!$D$4:$N$281,6,FALSE),"")</f>
        <v/>
      </c>
      <c r="M336" t="str">
        <f>IFERROR(VLOOKUP(A336,'Physicochemical properties_othe'!$D$4:$N$281,10,FALSE),"")</f>
        <v/>
      </c>
      <c r="P336" t="str">
        <f>IFERROR(IF(VLOOKUP(A336,'Physicochemical properties_othe'!$D$4:$N$281,11,FALSE)=0,"",VLOOKUP(A336,'Physicochemical properties_othe'!$D$4:$N$281,11,FALSE)),"")</f>
        <v/>
      </c>
      <c r="T336" t="str">
        <f>IFERROR(IF(VLOOKUP(A336,'Rate constant_O3_UV254_others'!$B$2:$M$282,7,FALSE)=0,"",VLOOKUP(A336,'Rate constant_O3_UV254_others'!$B$2:$M$282,7,FALSE)),"")</f>
        <v/>
      </c>
      <c r="V336" t="str">
        <f>IFERROR(IF(VLOOKUP(A336,'Rate constant_O3_UV254_others'!$B$2:$M$282,9,FALSE)=0,"",VLOOKUP(A336,'Rate constant_O3_UV254_others'!$B$2:$M$282,9,FALSE)),"")</f>
        <v/>
      </c>
      <c r="W336" t="str">
        <f>IFERROR(IF(VLOOKUP(A336,'Rate constant_O3_UV254_others'!$B$2:$M$282,10,FALSE)=0,"",VLOOKUP(A336,'Rate constant_O3_UV254_others'!$B$2:$M$282,10,FALSE)),"")</f>
        <v/>
      </c>
      <c r="X336" t="str">
        <f>IFERROR(IF(VLOOKUP(A336,'Rate constant_O3_UV254_others'!$B$2:$M$282,11,FALSE)=0,"",VLOOKUP(A336,'Rate constant_O3_UV254_others'!$B$2:$M$282,11,FALSE)),"")</f>
        <v/>
      </c>
      <c r="Y336" t="str">
        <f>IFERROR(IF(VLOOKUP(A336,'Rate constant_O3_UV254_others'!$B$2:$M$282,12,FALSE)=0,"",VLOOKUP(A336,'Rate constant_O3_UV254_others'!$B$2:$M$282,12,FALSE)),"")</f>
        <v/>
      </c>
      <c r="Z336" t="str">
        <f>IFERROR(IF(VLOOKUP(A336,'Rate constant_·OH_otherlit'!$B$2:$K$271,2,FALSE)=0,"",VLOOKUP(A336,'Rate constant_·OH_otherlit'!$B$2:$K$271,2,FALSE)),"")</f>
        <v/>
      </c>
      <c r="AA336" t="str">
        <f>IFERROR(IF(VLOOKUP(A336,'Rate constant_·OH_otherlit'!$B$2:$K$271,3,FALSE)=0,"",VLOOKUP(A336,'Rate constant_·OH_otherlit'!$B$2:$K$271,3,FALSE)),"")</f>
        <v/>
      </c>
      <c r="AB336" t="str">
        <f>IFERROR(IF(VLOOKUP(A336,'Rate constant_·OH_otherlit'!$B$2:$K$271,10,FALSE)=0,"",VLOOKUP(A336,'Rate constant_·OH_otherlit'!$B$2:$K$271,10,FALSE)),"")</f>
        <v/>
      </c>
      <c r="AC336" t="str">
        <f>IFERROR(IF(VLOOKUP(A336,'Rate constant_O3_UV254_others'!$B$2:$AA$282,23,FALSE)=0,"",VLOOKUP(A336,'Rate constant_O3_UV254_others'!$B$2:$AA$282,23,FALSE)),"")</f>
        <v/>
      </c>
      <c r="AE336" t="str">
        <f>IFERROR(IF(VLOOKUP(A336,'Rate constant_O3_UV254_others'!$B$2:$AA$282,25,FALSE)=0,"",VLOOKUP(A336,'Rate constant_O3_UV254_others'!$B$2:$AA$282,25,FALSE)),"")</f>
        <v/>
      </c>
      <c r="AG336" t="str">
        <f>IFERROR(IF(VLOOKUP(A336,'Rate constant_O3_UV254_others'!$B$2:$AA$282,26,FALSE)=0,"",VLOOKUP(A336,'Rate constant_O3_UV254_others'!$B$2:$AA$282,26,FALSE)),"")</f>
        <v/>
      </c>
    </row>
    <row r="337" spans="1:33">
      <c r="A337" t="s">
        <v>769</v>
      </c>
      <c r="B337" t="s">
        <v>769</v>
      </c>
      <c r="C337">
        <v>336</v>
      </c>
      <c r="E337" t="s">
        <v>149</v>
      </c>
      <c r="G337" t="s">
        <v>770</v>
      </c>
      <c r="H337" t="str">
        <f>IFERROR(VLOOKUP(A337,'Physicochemical properties_othe'!$D$4:$N$281,3,FALSE),"")</f>
        <v/>
      </c>
      <c r="I337" t="str">
        <f>IFERROR(VLOOKUP(A337,'Physicochemical properties_othe'!$D$4:$N$281,2,FALSE),"")</f>
        <v/>
      </c>
      <c r="J337" t="str">
        <f>IFERROR(VLOOKUP(A337,'Physicochemical properties_othe'!$D$4:$N$281,4,FALSE),"")</f>
        <v/>
      </c>
      <c r="K337" t="str">
        <f>IFERROR(IF(VLOOKUP(A337,'Physicochemical properties_othe'!$D$4:$N$281,5,FALSE)=0,"",VLOOKUP(A337,'Physicochemical properties_othe'!$D$4:$N$281,5,FALSE)),"")</f>
        <v/>
      </c>
      <c r="L337" t="str">
        <f>IFERROR(VLOOKUP(A337,'Physicochemical properties_othe'!$D$4:$N$281,6,FALSE),"")</f>
        <v/>
      </c>
      <c r="M337" t="str">
        <f>IFERROR(VLOOKUP(A337,'Physicochemical properties_othe'!$D$4:$N$281,10,FALSE),"")</f>
        <v/>
      </c>
      <c r="P337" t="str">
        <f>IFERROR(IF(VLOOKUP(A337,'Physicochemical properties_othe'!$D$4:$N$281,11,FALSE)=0,"",VLOOKUP(A337,'Physicochemical properties_othe'!$D$4:$N$281,11,FALSE)),"")</f>
        <v/>
      </c>
      <c r="T337" t="str">
        <f>IFERROR(IF(VLOOKUP(A337,'Rate constant_O3_UV254_others'!$B$2:$M$282,7,FALSE)=0,"",VLOOKUP(A337,'Rate constant_O3_UV254_others'!$B$2:$M$282,7,FALSE)),"")</f>
        <v/>
      </c>
      <c r="V337" t="str">
        <f>IFERROR(IF(VLOOKUP(A337,'Rate constant_O3_UV254_others'!$B$2:$M$282,9,FALSE)=0,"",VLOOKUP(A337,'Rate constant_O3_UV254_others'!$B$2:$M$282,9,FALSE)),"")</f>
        <v/>
      </c>
      <c r="W337" t="str">
        <f>IFERROR(IF(VLOOKUP(A337,'Rate constant_O3_UV254_others'!$B$2:$M$282,10,FALSE)=0,"",VLOOKUP(A337,'Rate constant_O3_UV254_others'!$B$2:$M$282,10,FALSE)),"")</f>
        <v/>
      </c>
      <c r="X337" t="str">
        <f>IFERROR(IF(VLOOKUP(A337,'Rate constant_O3_UV254_others'!$B$2:$M$282,11,FALSE)=0,"",VLOOKUP(A337,'Rate constant_O3_UV254_others'!$B$2:$M$282,11,FALSE)),"")</f>
        <v/>
      </c>
      <c r="Y337" t="str">
        <f>IFERROR(IF(VLOOKUP(A337,'Rate constant_O3_UV254_others'!$B$2:$M$282,12,FALSE)=0,"",VLOOKUP(A337,'Rate constant_O3_UV254_others'!$B$2:$M$282,12,FALSE)),"")</f>
        <v/>
      </c>
      <c r="Z337" t="str">
        <f>IFERROR(IF(VLOOKUP(A337,'Rate constant_·OH_otherlit'!$B$2:$K$271,2,FALSE)=0,"",VLOOKUP(A337,'Rate constant_·OH_otherlit'!$B$2:$K$271,2,FALSE)),"")</f>
        <v/>
      </c>
      <c r="AA337" t="str">
        <f>IFERROR(IF(VLOOKUP(A337,'Rate constant_·OH_otherlit'!$B$2:$K$271,3,FALSE)=0,"",VLOOKUP(A337,'Rate constant_·OH_otherlit'!$B$2:$K$271,3,FALSE)),"")</f>
        <v/>
      </c>
      <c r="AB337" t="str">
        <f>IFERROR(IF(VLOOKUP(A337,'Rate constant_·OH_otherlit'!$B$2:$K$271,10,FALSE)=0,"",VLOOKUP(A337,'Rate constant_·OH_otherlit'!$B$2:$K$271,10,FALSE)),"")</f>
        <v/>
      </c>
      <c r="AC337" t="str">
        <f>IFERROR(IF(VLOOKUP(A337,'Rate constant_O3_UV254_others'!$B$2:$AA$282,23,FALSE)=0,"",VLOOKUP(A337,'Rate constant_O3_UV254_others'!$B$2:$AA$282,23,FALSE)),"")</f>
        <v/>
      </c>
      <c r="AE337" t="str">
        <f>IFERROR(IF(VLOOKUP(A337,'Rate constant_O3_UV254_others'!$B$2:$AA$282,25,FALSE)=0,"",VLOOKUP(A337,'Rate constant_O3_UV254_others'!$B$2:$AA$282,25,FALSE)),"")</f>
        <v/>
      </c>
      <c r="AG337" t="str">
        <f>IFERROR(IF(VLOOKUP(A337,'Rate constant_O3_UV254_others'!$B$2:$AA$282,26,FALSE)=0,"",VLOOKUP(A337,'Rate constant_O3_UV254_others'!$B$2:$AA$282,26,FALSE)),"")</f>
        <v/>
      </c>
    </row>
    <row r="338" spans="1:33">
      <c r="A338" t="s">
        <v>771</v>
      </c>
      <c r="B338" t="s">
        <v>771</v>
      </c>
      <c r="C338">
        <v>337</v>
      </c>
      <c r="E338" t="s">
        <v>149</v>
      </c>
      <c r="G338" t="s">
        <v>772</v>
      </c>
      <c r="H338" t="str">
        <f>IFERROR(VLOOKUP(A338,'Physicochemical properties_othe'!$D$4:$N$281,3,FALSE),"")</f>
        <v/>
      </c>
      <c r="I338" t="str">
        <f>IFERROR(VLOOKUP(A338,'Physicochemical properties_othe'!$D$4:$N$281,2,FALSE),"")</f>
        <v/>
      </c>
      <c r="J338" t="str">
        <f>IFERROR(VLOOKUP(A338,'Physicochemical properties_othe'!$D$4:$N$281,4,FALSE),"")</f>
        <v/>
      </c>
      <c r="K338" t="str">
        <f>IFERROR(IF(VLOOKUP(A338,'Physicochemical properties_othe'!$D$4:$N$281,5,FALSE)=0,"",VLOOKUP(A338,'Physicochemical properties_othe'!$D$4:$N$281,5,FALSE)),"")</f>
        <v/>
      </c>
      <c r="L338" t="str">
        <f>IFERROR(VLOOKUP(A338,'Physicochemical properties_othe'!$D$4:$N$281,6,FALSE),"")</f>
        <v/>
      </c>
      <c r="M338" t="str">
        <f>IFERROR(VLOOKUP(A338,'Physicochemical properties_othe'!$D$4:$N$281,10,FALSE),"")</f>
        <v/>
      </c>
      <c r="P338" t="str">
        <f>IFERROR(IF(VLOOKUP(A338,'Physicochemical properties_othe'!$D$4:$N$281,11,FALSE)=0,"",VLOOKUP(A338,'Physicochemical properties_othe'!$D$4:$N$281,11,FALSE)),"")</f>
        <v/>
      </c>
      <c r="T338" t="str">
        <f>IFERROR(IF(VLOOKUP(A338,'Rate constant_O3_UV254_others'!$B$2:$M$282,7,FALSE)=0,"",VLOOKUP(A338,'Rate constant_O3_UV254_others'!$B$2:$M$282,7,FALSE)),"")</f>
        <v/>
      </c>
      <c r="V338" t="str">
        <f>IFERROR(IF(VLOOKUP(A338,'Rate constant_O3_UV254_others'!$B$2:$M$282,9,FALSE)=0,"",VLOOKUP(A338,'Rate constant_O3_UV254_others'!$B$2:$M$282,9,FALSE)),"")</f>
        <v/>
      </c>
      <c r="W338" t="str">
        <f>IFERROR(IF(VLOOKUP(A338,'Rate constant_O3_UV254_others'!$B$2:$M$282,10,FALSE)=0,"",VLOOKUP(A338,'Rate constant_O3_UV254_others'!$B$2:$M$282,10,FALSE)),"")</f>
        <v/>
      </c>
      <c r="X338" t="str">
        <f>IFERROR(IF(VLOOKUP(A338,'Rate constant_O3_UV254_others'!$B$2:$M$282,11,FALSE)=0,"",VLOOKUP(A338,'Rate constant_O3_UV254_others'!$B$2:$M$282,11,FALSE)),"")</f>
        <v/>
      </c>
      <c r="Y338" t="str">
        <f>IFERROR(IF(VLOOKUP(A338,'Rate constant_O3_UV254_others'!$B$2:$M$282,12,FALSE)=0,"",VLOOKUP(A338,'Rate constant_O3_UV254_others'!$B$2:$M$282,12,FALSE)),"")</f>
        <v/>
      </c>
      <c r="Z338" t="str">
        <f>IFERROR(IF(VLOOKUP(A338,'Rate constant_·OH_otherlit'!$B$2:$K$271,2,FALSE)=0,"",VLOOKUP(A338,'Rate constant_·OH_otherlit'!$B$2:$K$271,2,FALSE)),"")</f>
        <v/>
      </c>
      <c r="AA338" t="str">
        <f>IFERROR(IF(VLOOKUP(A338,'Rate constant_·OH_otherlit'!$B$2:$K$271,3,FALSE)=0,"",VLOOKUP(A338,'Rate constant_·OH_otherlit'!$B$2:$K$271,3,FALSE)),"")</f>
        <v/>
      </c>
      <c r="AB338" t="str">
        <f>IFERROR(IF(VLOOKUP(A338,'Rate constant_·OH_otherlit'!$B$2:$K$271,10,FALSE)=0,"",VLOOKUP(A338,'Rate constant_·OH_otherlit'!$B$2:$K$271,10,FALSE)),"")</f>
        <v/>
      </c>
      <c r="AC338" t="str">
        <f>IFERROR(IF(VLOOKUP(A338,'Rate constant_O3_UV254_others'!$B$2:$AA$282,23,FALSE)=0,"",VLOOKUP(A338,'Rate constant_O3_UV254_others'!$B$2:$AA$282,23,FALSE)),"")</f>
        <v/>
      </c>
      <c r="AE338" t="str">
        <f>IFERROR(IF(VLOOKUP(A338,'Rate constant_O3_UV254_others'!$B$2:$AA$282,25,FALSE)=0,"",VLOOKUP(A338,'Rate constant_O3_UV254_others'!$B$2:$AA$282,25,FALSE)),"")</f>
        <v/>
      </c>
      <c r="AG338" t="str">
        <f>IFERROR(IF(VLOOKUP(A338,'Rate constant_O3_UV254_others'!$B$2:$AA$282,26,FALSE)=0,"",VLOOKUP(A338,'Rate constant_O3_UV254_others'!$B$2:$AA$282,26,FALSE)),"")</f>
        <v/>
      </c>
    </row>
    <row r="339" spans="1:33">
      <c r="A339" t="s">
        <v>773</v>
      </c>
      <c r="B339" t="s">
        <v>773</v>
      </c>
      <c r="C339">
        <v>338</v>
      </c>
      <c r="E339" t="s">
        <v>149</v>
      </c>
      <c r="G339" t="s">
        <v>774</v>
      </c>
      <c r="H339" t="str">
        <f>IFERROR(VLOOKUP(A339,'Physicochemical properties_othe'!$D$4:$N$281,3,FALSE),"")</f>
        <v/>
      </c>
      <c r="I339" t="str">
        <f>IFERROR(VLOOKUP(A339,'Physicochemical properties_othe'!$D$4:$N$281,2,FALSE),"")</f>
        <v/>
      </c>
      <c r="J339" t="str">
        <f>IFERROR(VLOOKUP(A339,'Physicochemical properties_othe'!$D$4:$N$281,4,FALSE),"")</f>
        <v/>
      </c>
      <c r="K339" t="str">
        <f>IFERROR(IF(VLOOKUP(A339,'Physicochemical properties_othe'!$D$4:$N$281,5,FALSE)=0,"",VLOOKUP(A339,'Physicochemical properties_othe'!$D$4:$N$281,5,FALSE)),"")</f>
        <v/>
      </c>
      <c r="L339" t="str">
        <f>IFERROR(VLOOKUP(A339,'Physicochemical properties_othe'!$D$4:$N$281,6,FALSE),"")</f>
        <v/>
      </c>
      <c r="M339" t="str">
        <f>IFERROR(VLOOKUP(A339,'Physicochemical properties_othe'!$D$4:$N$281,10,FALSE),"")</f>
        <v/>
      </c>
      <c r="P339" t="str">
        <f>IFERROR(IF(VLOOKUP(A339,'Physicochemical properties_othe'!$D$4:$N$281,11,FALSE)=0,"",VLOOKUP(A339,'Physicochemical properties_othe'!$D$4:$N$281,11,FALSE)),"")</f>
        <v/>
      </c>
      <c r="T339" t="str">
        <f>IFERROR(IF(VLOOKUP(A339,'Rate constant_O3_UV254_others'!$B$2:$M$282,7,FALSE)=0,"",VLOOKUP(A339,'Rate constant_O3_UV254_others'!$B$2:$M$282,7,FALSE)),"")</f>
        <v/>
      </c>
      <c r="V339" t="str">
        <f>IFERROR(IF(VLOOKUP(A339,'Rate constant_O3_UV254_others'!$B$2:$M$282,9,FALSE)=0,"",VLOOKUP(A339,'Rate constant_O3_UV254_others'!$B$2:$M$282,9,FALSE)),"")</f>
        <v/>
      </c>
      <c r="W339" t="str">
        <f>IFERROR(IF(VLOOKUP(A339,'Rate constant_O3_UV254_others'!$B$2:$M$282,10,FALSE)=0,"",VLOOKUP(A339,'Rate constant_O3_UV254_others'!$B$2:$M$282,10,FALSE)),"")</f>
        <v/>
      </c>
      <c r="X339" t="str">
        <f>IFERROR(IF(VLOOKUP(A339,'Rate constant_O3_UV254_others'!$B$2:$M$282,11,FALSE)=0,"",VLOOKUP(A339,'Rate constant_O3_UV254_others'!$B$2:$M$282,11,FALSE)),"")</f>
        <v/>
      </c>
      <c r="Y339" t="str">
        <f>IFERROR(IF(VLOOKUP(A339,'Rate constant_O3_UV254_others'!$B$2:$M$282,12,FALSE)=0,"",VLOOKUP(A339,'Rate constant_O3_UV254_others'!$B$2:$M$282,12,FALSE)),"")</f>
        <v/>
      </c>
      <c r="Z339" t="str">
        <f>IFERROR(IF(VLOOKUP(A339,'Rate constant_·OH_otherlit'!$B$2:$K$271,2,FALSE)=0,"",VLOOKUP(A339,'Rate constant_·OH_otherlit'!$B$2:$K$271,2,FALSE)),"")</f>
        <v/>
      </c>
      <c r="AA339" t="str">
        <f>IFERROR(IF(VLOOKUP(A339,'Rate constant_·OH_otherlit'!$B$2:$K$271,3,FALSE)=0,"",VLOOKUP(A339,'Rate constant_·OH_otherlit'!$B$2:$K$271,3,FALSE)),"")</f>
        <v/>
      </c>
      <c r="AB339" t="str">
        <f>IFERROR(IF(VLOOKUP(A339,'Rate constant_·OH_otherlit'!$B$2:$K$271,10,FALSE)=0,"",VLOOKUP(A339,'Rate constant_·OH_otherlit'!$B$2:$K$271,10,FALSE)),"")</f>
        <v/>
      </c>
      <c r="AC339" t="str">
        <f>IFERROR(IF(VLOOKUP(A339,'Rate constant_O3_UV254_others'!$B$2:$AA$282,23,FALSE)=0,"",VLOOKUP(A339,'Rate constant_O3_UV254_others'!$B$2:$AA$282,23,FALSE)),"")</f>
        <v/>
      </c>
      <c r="AE339" t="str">
        <f>IFERROR(IF(VLOOKUP(A339,'Rate constant_O3_UV254_others'!$B$2:$AA$282,25,FALSE)=0,"",VLOOKUP(A339,'Rate constant_O3_UV254_others'!$B$2:$AA$282,25,FALSE)),"")</f>
        <v/>
      </c>
      <c r="AG339" t="str">
        <f>IFERROR(IF(VLOOKUP(A339,'Rate constant_O3_UV254_others'!$B$2:$AA$282,26,FALSE)=0,"",VLOOKUP(A339,'Rate constant_O3_UV254_others'!$B$2:$AA$282,26,FALSE)),"")</f>
        <v/>
      </c>
    </row>
    <row r="340" spans="1:33">
      <c r="A340" t="s">
        <v>775</v>
      </c>
      <c r="B340" t="s">
        <v>775</v>
      </c>
      <c r="C340">
        <v>339</v>
      </c>
      <c r="E340" t="s">
        <v>149</v>
      </c>
      <c r="G340" t="s">
        <v>776</v>
      </c>
      <c r="H340" t="str">
        <f>IFERROR(VLOOKUP(A340,'Physicochemical properties_othe'!$D$4:$N$281,3,FALSE),"")</f>
        <v/>
      </c>
      <c r="I340" t="str">
        <f>IFERROR(VLOOKUP(A340,'Physicochemical properties_othe'!$D$4:$N$281,2,FALSE),"")</f>
        <v/>
      </c>
      <c r="J340" t="str">
        <f>IFERROR(VLOOKUP(A340,'Physicochemical properties_othe'!$D$4:$N$281,4,FALSE),"")</f>
        <v/>
      </c>
      <c r="K340" t="str">
        <f>IFERROR(IF(VLOOKUP(A340,'Physicochemical properties_othe'!$D$4:$N$281,5,FALSE)=0,"",VLOOKUP(A340,'Physicochemical properties_othe'!$D$4:$N$281,5,FALSE)),"")</f>
        <v/>
      </c>
      <c r="L340" t="str">
        <f>IFERROR(VLOOKUP(A340,'Physicochemical properties_othe'!$D$4:$N$281,6,FALSE),"")</f>
        <v/>
      </c>
      <c r="M340" t="str">
        <f>IFERROR(VLOOKUP(A340,'Physicochemical properties_othe'!$D$4:$N$281,10,FALSE),"")</f>
        <v/>
      </c>
      <c r="P340" t="str">
        <f>IFERROR(IF(VLOOKUP(A340,'Physicochemical properties_othe'!$D$4:$N$281,11,FALSE)=0,"",VLOOKUP(A340,'Physicochemical properties_othe'!$D$4:$N$281,11,FALSE)),"")</f>
        <v/>
      </c>
      <c r="T340" t="str">
        <f>IFERROR(IF(VLOOKUP(A340,'Rate constant_O3_UV254_others'!$B$2:$M$282,7,FALSE)=0,"",VLOOKUP(A340,'Rate constant_O3_UV254_others'!$B$2:$M$282,7,FALSE)),"")</f>
        <v/>
      </c>
      <c r="V340" t="str">
        <f>IFERROR(IF(VLOOKUP(A340,'Rate constant_O3_UV254_others'!$B$2:$M$282,9,FALSE)=0,"",VLOOKUP(A340,'Rate constant_O3_UV254_others'!$B$2:$M$282,9,FALSE)),"")</f>
        <v/>
      </c>
      <c r="W340" t="str">
        <f>IFERROR(IF(VLOOKUP(A340,'Rate constant_O3_UV254_others'!$B$2:$M$282,10,FALSE)=0,"",VLOOKUP(A340,'Rate constant_O3_UV254_others'!$B$2:$M$282,10,FALSE)),"")</f>
        <v/>
      </c>
      <c r="X340" t="str">
        <f>IFERROR(IF(VLOOKUP(A340,'Rate constant_O3_UV254_others'!$B$2:$M$282,11,FALSE)=0,"",VLOOKUP(A340,'Rate constant_O3_UV254_others'!$B$2:$M$282,11,FALSE)),"")</f>
        <v/>
      </c>
      <c r="Y340" t="str">
        <f>IFERROR(IF(VLOOKUP(A340,'Rate constant_O3_UV254_others'!$B$2:$M$282,12,FALSE)=0,"",VLOOKUP(A340,'Rate constant_O3_UV254_others'!$B$2:$M$282,12,FALSE)),"")</f>
        <v/>
      </c>
      <c r="Z340" t="str">
        <f>IFERROR(IF(VLOOKUP(A340,'Rate constant_·OH_otherlit'!$B$2:$K$271,2,FALSE)=0,"",VLOOKUP(A340,'Rate constant_·OH_otherlit'!$B$2:$K$271,2,FALSE)),"")</f>
        <v/>
      </c>
      <c r="AA340" t="str">
        <f>IFERROR(IF(VLOOKUP(A340,'Rate constant_·OH_otherlit'!$B$2:$K$271,3,FALSE)=0,"",VLOOKUP(A340,'Rate constant_·OH_otherlit'!$B$2:$K$271,3,FALSE)),"")</f>
        <v/>
      </c>
      <c r="AB340" t="str">
        <f>IFERROR(IF(VLOOKUP(A340,'Rate constant_·OH_otherlit'!$B$2:$K$271,10,FALSE)=0,"",VLOOKUP(A340,'Rate constant_·OH_otherlit'!$B$2:$K$271,10,FALSE)),"")</f>
        <v/>
      </c>
      <c r="AC340" t="str">
        <f>IFERROR(IF(VLOOKUP(A340,'Rate constant_O3_UV254_others'!$B$2:$AA$282,23,FALSE)=0,"",VLOOKUP(A340,'Rate constant_O3_UV254_others'!$B$2:$AA$282,23,FALSE)),"")</f>
        <v/>
      </c>
      <c r="AE340" t="str">
        <f>IFERROR(IF(VLOOKUP(A340,'Rate constant_O3_UV254_others'!$B$2:$AA$282,25,FALSE)=0,"",VLOOKUP(A340,'Rate constant_O3_UV254_others'!$B$2:$AA$282,25,FALSE)),"")</f>
        <v/>
      </c>
      <c r="AG340" t="str">
        <f>IFERROR(IF(VLOOKUP(A340,'Rate constant_O3_UV254_others'!$B$2:$AA$282,26,FALSE)=0,"",VLOOKUP(A340,'Rate constant_O3_UV254_others'!$B$2:$AA$282,26,FALSE)),"")</f>
        <v/>
      </c>
    </row>
    <row r="341" spans="1:33">
      <c r="A341" t="s">
        <v>777</v>
      </c>
      <c r="B341" t="s">
        <v>777</v>
      </c>
      <c r="C341">
        <v>340</v>
      </c>
      <c r="E341" t="s">
        <v>149</v>
      </c>
      <c r="G341" t="s">
        <v>778</v>
      </c>
      <c r="H341" t="str">
        <f>IFERROR(VLOOKUP(A341,'Physicochemical properties_othe'!$D$4:$N$281,3,FALSE),"")</f>
        <v/>
      </c>
      <c r="I341" t="str">
        <f>IFERROR(VLOOKUP(A341,'Physicochemical properties_othe'!$D$4:$N$281,2,FALSE),"")</f>
        <v/>
      </c>
      <c r="J341" t="str">
        <f>IFERROR(VLOOKUP(A341,'Physicochemical properties_othe'!$D$4:$N$281,4,FALSE),"")</f>
        <v/>
      </c>
      <c r="K341" t="str">
        <f>IFERROR(IF(VLOOKUP(A341,'Physicochemical properties_othe'!$D$4:$N$281,5,FALSE)=0,"",VLOOKUP(A341,'Physicochemical properties_othe'!$D$4:$N$281,5,FALSE)),"")</f>
        <v/>
      </c>
      <c r="L341" t="str">
        <f>IFERROR(VLOOKUP(A341,'Physicochemical properties_othe'!$D$4:$N$281,6,FALSE),"")</f>
        <v/>
      </c>
      <c r="M341" t="str">
        <f>IFERROR(VLOOKUP(A341,'Physicochemical properties_othe'!$D$4:$N$281,10,FALSE),"")</f>
        <v/>
      </c>
      <c r="P341" t="str">
        <f>IFERROR(IF(VLOOKUP(A341,'Physicochemical properties_othe'!$D$4:$N$281,11,FALSE)=0,"",VLOOKUP(A341,'Physicochemical properties_othe'!$D$4:$N$281,11,FALSE)),"")</f>
        <v/>
      </c>
      <c r="T341" t="str">
        <f>IFERROR(IF(VLOOKUP(A341,'Rate constant_O3_UV254_others'!$B$2:$M$282,7,FALSE)=0,"",VLOOKUP(A341,'Rate constant_O3_UV254_others'!$B$2:$M$282,7,FALSE)),"")</f>
        <v/>
      </c>
      <c r="V341" t="str">
        <f>IFERROR(IF(VLOOKUP(A341,'Rate constant_O3_UV254_others'!$B$2:$M$282,9,FALSE)=0,"",VLOOKUP(A341,'Rate constant_O3_UV254_others'!$B$2:$M$282,9,FALSE)),"")</f>
        <v/>
      </c>
      <c r="W341" t="str">
        <f>IFERROR(IF(VLOOKUP(A341,'Rate constant_O3_UV254_others'!$B$2:$M$282,10,FALSE)=0,"",VLOOKUP(A341,'Rate constant_O3_UV254_others'!$B$2:$M$282,10,FALSE)),"")</f>
        <v/>
      </c>
      <c r="X341" t="str">
        <f>IFERROR(IF(VLOOKUP(A341,'Rate constant_O3_UV254_others'!$B$2:$M$282,11,FALSE)=0,"",VLOOKUP(A341,'Rate constant_O3_UV254_others'!$B$2:$M$282,11,FALSE)),"")</f>
        <v/>
      </c>
      <c r="Y341" t="str">
        <f>IFERROR(IF(VLOOKUP(A341,'Rate constant_O3_UV254_others'!$B$2:$M$282,12,FALSE)=0,"",VLOOKUP(A341,'Rate constant_O3_UV254_others'!$B$2:$M$282,12,FALSE)),"")</f>
        <v/>
      </c>
      <c r="Z341" t="str">
        <f>IFERROR(IF(VLOOKUP(A341,'Rate constant_·OH_otherlit'!$B$2:$K$271,2,FALSE)=0,"",VLOOKUP(A341,'Rate constant_·OH_otherlit'!$B$2:$K$271,2,FALSE)),"")</f>
        <v/>
      </c>
      <c r="AA341" t="str">
        <f>IFERROR(IF(VLOOKUP(A341,'Rate constant_·OH_otherlit'!$B$2:$K$271,3,FALSE)=0,"",VLOOKUP(A341,'Rate constant_·OH_otherlit'!$B$2:$K$271,3,FALSE)),"")</f>
        <v/>
      </c>
      <c r="AB341" t="str">
        <f>IFERROR(IF(VLOOKUP(A341,'Rate constant_·OH_otherlit'!$B$2:$K$271,10,FALSE)=0,"",VLOOKUP(A341,'Rate constant_·OH_otherlit'!$B$2:$K$271,10,FALSE)),"")</f>
        <v/>
      </c>
      <c r="AC341" t="str">
        <f>IFERROR(IF(VLOOKUP(A341,'Rate constant_O3_UV254_others'!$B$2:$AA$282,23,FALSE)=0,"",VLOOKUP(A341,'Rate constant_O3_UV254_others'!$B$2:$AA$282,23,FALSE)),"")</f>
        <v/>
      </c>
      <c r="AE341" t="str">
        <f>IFERROR(IF(VLOOKUP(A341,'Rate constant_O3_UV254_others'!$B$2:$AA$282,25,FALSE)=0,"",VLOOKUP(A341,'Rate constant_O3_UV254_others'!$B$2:$AA$282,25,FALSE)),"")</f>
        <v/>
      </c>
      <c r="AG341" t="str">
        <f>IFERROR(IF(VLOOKUP(A341,'Rate constant_O3_UV254_others'!$B$2:$AA$282,26,FALSE)=0,"",VLOOKUP(A341,'Rate constant_O3_UV254_others'!$B$2:$AA$282,26,FALSE)),"")</f>
        <v/>
      </c>
    </row>
    <row r="342" spans="1:33">
      <c r="A342" t="s">
        <v>779</v>
      </c>
      <c r="B342" t="s">
        <v>779</v>
      </c>
      <c r="C342">
        <v>341</v>
      </c>
      <c r="E342" t="s">
        <v>149</v>
      </c>
      <c r="G342" t="s">
        <v>780</v>
      </c>
      <c r="H342" t="str">
        <f>IFERROR(VLOOKUP(A342,'Physicochemical properties_othe'!$D$4:$N$281,3,FALSE),"")</f>
        <v/>
      </c>
      <c r="I342" t="str">
        <f>IFERROR(VLOOKUP(A342,'Physicochemical properties_othe'!$D$4:$N$281,2,FALSE),"")</f>
        <v/>
      </c>
      <c r="J342" t="str">
        <f>IFERROR(VLOOKUP(A342,'Physicochemical properties_othe'!$D$4:$N$281,4,FALSE),"")</f>
        <v/>
      </c>
      <c r="K342" t="str">
        <f>IFERROR(IF(VLOOKUP(A342,'Physicochemical properties_othe'!$D$4:$N$281,5,FALSE)=0,"",VLOOKUP(A342,'Physicochemical properties_othe'!$D$4:$N$281,5,FALSE)),"")</f>
        <v/>
      </c>
      <c r="L342" t="str">
        <f>IFERROR(VLOOKUP(A342,'Physicochemical properties_othe'!$D$4:$N$281,6,FALSE),"")</f>
        <v/>
      </c>
      <c r="M342" t="str">
        <f>IFERROR(VLOOKUP(A342,'Physicochemical properties_othe'!$D$4:$N$281,10,FALSE),"")</f>
        <v/>
      </c>
      <c r="P342" t="str">
        <f>IFERROR(IF(VLOOKUP(A342,'Physicochemical properties_othe'!$D$4:$N$281,11,FALSE)=0,"",VLOOKUP(A342,'Physicochemical properties_othe'!$D$4:$N$281,11,FALSE)),"")</f>
        <v/>
      </c>
      <c r="T342" t="str">
        <f>IFERROR(IF(VLOOKUP(A342,'Rate constant_O3_UV254_others'!$B$2:$M$282,7,FALSE)=0,"",VLOOKUP(A342,'Rate constant_O3_UV254_others'!$B$2:$M$282,7,FALSE)),"")</f>
        <v/>
      </c>
      <c r="V342" t="str">
        <f>IFERROR(IF(VLOOKUP(A342,'Rate constant_O3_UV254_others'!$B$2:$M$282,9,FALSE)=0,"",VLOOKUP(A342,'Rate constant_O3_UV254_others'!$B$2:$M$282,9,FALSE)),"")</f>
        <v/>
      </c>
      <c r="W342" t="str">
        <f>IFERROR(IF(VLOOKUP(A342,'Rate constant_O3_UV254_others'!$B$2:$M$282,10,FALSE)=0,"",VLOOKUP(A342,'Rate constant_O3_UV254_others'!$B$2:$M$282,10,FALSE)),"")</f>
        <v/>
      </c>
      <c r="X342" t="str">
        <f>IFERROR(IF(VLOOKUP(A342,'Rate constant_O3_UV254_others'!$B$2:$M$282,11,FALSE)=0,"",VLOOKUP(A342,'Rate constant_O3_UV254_others'!$B$2:$M$282,11,FALSE)),"")</f>
        <v/>
      </c>
      <c r="Y342" t="str">
        <f>IFERROR(IF(VLOOKUP(A342,'Rate constant_O3_UV254_others'!$B$2:$M$282,12,FALSE)=0,"",VLOOKUP(A342,'Rate constant_O3_UV254_others'!$B$2:$M$282,12,FALSE)),"")</f>
        <v/>
      </c>
      <c r="Z342" t="str">
        <f>IFERROR(IF(VLOOKUP(A342,'Rate constant_·OH_otherlit'!$B$2:$K$271,2,FALSE)=0,"",VLOOKUP(A342,'Rate constant_·OH_otherlit'!$B$2:$K$271,2,FALSE)),"")</f>
        <v/>
      </c>
      <c r="AA342" t="str">
        <f>IFERROR(IF(VLOOKUP(A342,'Rate constant_·OH_otherlit'!$B$2:$K$271,3,FALSE)=0,"",VLOOKUP(A342,'Rate constant_·OH_otherlit'!$B$2:$K$271,3,FALSE)),"")</f>
        <v/>
      </c>
      <c r="AB342" t="str">
        <f>IFERROR(IF(VLOOKUP(A342,'Rate constant_·OH_otherlit'!$B$2:$K$271,10,FALSE)=0,"",VLOOKUP(A342,'Rate constant_·OH_otherlit'!$B$2:$K$271,10,FALSE)),"")</f>
        <v/>
      </c>
      <c r="AC342" t="str">
        <f>IFERROR(IF(VLOOKUP(A342,'Rate constant_O3_UV254_others'!$B$2:$AA$282,23,FALSE)=0,"",VLOOKUP(A342,'Rate constant_O3_UV254_others'!$B$2:$AA$282,23,FALSE)),"")</f>
        <v/>
      </c>
      <c r="AE342" t="str">
        <f>IFERROR(IF(VLOOKUP(A342,'Rate constant_O3_UV254_others'!$B$2:$AA$282,25,FALSE)=0,"",VLOOKUP(A342,'Rate constant_O3_UV254_others'!$B$2:$AA$282,25,FALSE)),"")</f>
        <v/>
      </c>
      <c r="AG342" t="str">
        <f>IFERROR(IF(VLOOKUP(A342,'Rate constant_O3_UV254_others'!$B$2:$AA$282,26,FALSE)=0,"",VLOOKUP(A342,'Rate constant_O3_UV254_others'!$B$2:$AA$282,26,FALSE)),"")</f>
        <v/>
      </c>
    </row>
    <row r="343" spans="1:33">
      <c r="A343" t="s">
        <v>781</v>
      </c>
      <c r="B343" t="s">
        <v>781</v>
      </c>
      <c r="C343">
        <v>342</v>
      </c>
      <c r="E343" t="s">
        <v>149</v>
      </c>
      <c r="F343" t="s">
        <v>851</v>
      </c>
      <c r="G343" t="s">
        <v>224</v>
      </c>
      <c r="H343" t="str">
        <f>IFERROR(VLOOKUP(A343,'Physicochemical properties_othe'!$D$4:$N$281,3,FALSE),"")</f>
        <v/>
      </c>
      <c r="I343" t="str">
        <f>IFERROR(VLOOKUP(A343,'Physicochemical properties_othe'!$D$4:$N$281,2,FALSE),"")</f>
        <v/>
      </c>
      <c r="J343" t="str">
        <f>IFERROR(VLOOKUP(A343,'Physicochemical properties_othe'!$D$4:$N$281,4,FALSE),"")</f>
        <v/>
      </c>
      <c r="K343" t="str">
        <f>IFERROR(IF(VLOOKUP(A343,'Physicochemical properties_othe'!$D$4:$N$281,5,FALSE)=0,"",VLOOKUP(A343,'Physicochemical properties_othe'!$D$4:$N$281,5,FALSE)),"")</f>
        <v/>
      </c>
      <c r="L343" t="str">
        <f>IFERROR(VLOOKUP(A343,'Physicochemical properties_othe'!$D$4:$N$281,6,FALSE),"")</f>
        <v/>
      </c>
      <c r="M343" t="str">
        <f>IFERROR(VLOOKUP(A343,'Physicochemical properties_othe'!$D$4:$N$281,10,FALSE),"")</f>
        <v/>
      </c>
      <c r="P343" t="str">
        <f>IFERROR(IF(VLOOKUP(A343,'Physicochemical properties_othe'!$D$4:$N$281,11,FALSE)=0,"",VLOOKUP(A343,'Physicochemical properties_othe'!$D$4:$N$281,11,FALSE)),"")</f>
        <v/>
      </c>
      <c r="T343" t="str">
        <f>IFERROR(IF(VLOOKUP(A343,'Rate constant_O3_UV254_others'!$B$2:$M$282,7,FALSE)=0,"",VLOOKUP(A343,'Rate constant_O3_UV254_others'!$B$2:$M$282,7,FALSE)),"")</f>
        <v/>
      </c>
      <c r="V343" t="str">
        <f>IFERROR(IF(VLOOKUP(A343,'Rate constant_O3_UV254_others'!$B$2:$M$282,9,FALSE)=0,"",VLOOKUP(A343,'Rate constant_O3_UV254_others'!$B$2:$M$282,9,FALSE)),"")</f>
        <v/>
      </c>
      <c r="W343" t="str">
        <f>IFERROR(IF(VLOOKUP(A343,'Rate constant_O3_UV254_others'!$B$2:$M$282,10,FALSE)=0,"",VLOOKUP(A343,'Rate constant_O3_UV254_others'!$B$2:$M$282,10,FALSE)),"")</f>
        <v/>
      </c>
      <c r="X343" t="str">
        <f>IFERROR(IF(VLOOKUP(A343,'Rate constant_O3_UV254_others'!$B$2:$M$282,11,FALSE)=0,"",VLOOKUP(A343,'Rate constant_O3_UV254_others'!$B$2:$M$282,11,FALSE)),"")</f>
        <v/>
      </c>
      <c r="Y343" t="str">
        <f>IFERROR(IF(VLOOKUP(A343,'Rate constant_O3_UV254_others'!$B$2:$M$282,12,FALSE)=0,"",VLOOKUP(A343,'Rate constant_O3_UV254_others'!$B$2:$M$282,12,FALSE)),"")</f>
        <v/>
      </c>
      <c r="Z343" t="str">
        <f>IFERROR(IF(VLOOKUP(A343,'Rate constant_·OH_otherlit'!$B$2:$K$271,2,FALSE)=0,"",VLOOKUP(A343,'Rate constant_·OH_otherlit'!$B$2:$K$271,2,FALSE)),"")</f>
        <v/>
      </c>
      <c r="AA343" t="str">
        <f>IFERROR(IF(VLOOKUP(A343,'Rate constant_·OH_otherlit'!$B$2:$K$271,3,FALSE)=0,"",VLOOKUP(A343,'Rate constant_·OH_otherlit'!$B$2:$K$271,3,FALSE)),"")</f>
        <v/>
      </c>
      <c r="AB343" t="str">
        <f>IFERROR(IF(VLOOKUP(A343,'Rate constant_·OH_otherlit'!$B$2:$K$271,10,FALSE)=0,"",VLOOKUP(A343,'Rate constant_·OH_otherlit'!$B$2:$K$271,10,FALSE)),"")</f>
        <v/>
      </c>
      <c r="AC343" t="str">
        <f>IFERROR(IF(VLOOKUP(A343,'Rate constant_O3_UV254_others'!$B$2:$AA$282,23,FALSE)=0,"",VLOOKUP(A343,'Rate constant_O3_UV254_others'!$B$2:$AA$282,23,FALSE)),"")</f>
        <v/>
      </c>
      <c r="AE343" t="str">
        <f>IFERROR(IF(VLOOKUP(A343,'Rate constant_O3_UV254_others'!$B$2:$AA$282,25,FALSE)=0,"",VLOOKUP(A343,'Rate constant_O3_UV254_others'!$B$2:$AA$282,25,FALSE)),"")</f>
        <v/>
      </c>
      <c r="AG343" t="str">
        <f>IFERROR(IF(VLOOKUP(A343,'Rate constant_O3_UV254_others'!$B$2:$AA$282,26,FALSE)=0,"",VLOOKUP(A343,'Rate constant_O3_UV254_others'!$B$2:$AA$282,26,FALSE)),"")</f>
        <v/>
      </c>
    </row>
    <row r="344" spans="1:33">
      <c r="A344" t="s">
        <v>782</v>
      </c>
      <c r="B344" t="s">
        <v>782</v>
      </c>
      <c r="C344">
        <v>343</v>
      </c>
      <c r="E344" t="s">
        <v>149</v>
      </c>
      <c r="G344" t="s">
        <v>783</v>
      </c>
      <c r="H344" t="str">
        <f>IFERROR(VLOOKUP(A344,'Physicochemical properties_othe'!$D$4:$N$281,3,FALSE),"")</f>
        <v/>
      </c>
      <c r="I344" t="str">
        <f>IFERROR(VLOOKUP(A344,'Physicochemical properties_othe'!$D$4:$N$281,2,FALSE),"")</f>
        <v/>
      </c>
      <c r="J344" t="str">
        <f>IFERROR(VLOOKUP(A344,'Physicochemical properties_othe'!$D$4:$N$281,4,FALSE),"")</f>
        <v/>
      </c>
      <c r="K344" t="str">
        <f>IFERROR(IF(VLOOKUP(A344,'Physicochemical properties_othe'!$D$4:$N$281,5,FALSE)=0,"",VLOOKUP(A344,'Physicochemical properties_othe'!$D$4:$N$281,5,FALSE)),"")</f>
        <v/>
      </c>
      <c r="L344" t="str">
        <f>IFERROR(VLOOKUP(A344,'Physicochemical properties_othe'!$D$4:$N$281,6,FALSE),"")</f>
        <v/>
      </c>
      <c r="M344" t="str">
        <f>IFERROR(VLOOKUP(A344,'Physicochemical properties_othe'!$D$4:$N$281,10,FALSE),"")</f>
        <v/>
      </c>
      <c r="P344" t="str">
        <f>IFERROR(IF(VLOOKUP(A344,'Physicochemical properties_othe'!$D$4:$N$281,11,FALSE)=0,"",VLOOKUP(A344,'Physicochemical properties_othe'!$D$4:$N$281,11,FALSE)),"")</f>
        <v/>
      </c>
      <c r="T344" t="str">
        <f>IFERROR(IF(VLOOKUP(A344,'Rate constant_O3_UV254_others'!$B$2:$M$282,7,FALSE)=0,"",VLOOKUP(A344,'Rate constant_O3_UV254_others'!$B$2:$M$282,7,FALSE)),"")</f>
        <v/>
      </c>
      <c r="V344" t="str">
        <f>IFERROR(IF(VLOOKUP(A344,'Rate constant_O3_UV254_others'!$B$2:$M$282,9,FALSE)=0,"",VLOOKUP(A344,'Rate constant_O3_UV254_others'!$B$2:$M$282,9,FALSE)),"")</f>
        <v/>
      </c>
      <c r="W344" t="str">
        <f>IFERROR(IF(VLOOKUP(A344,'Rate constant_O3_UV254_others'!$B$2:$M$282,10,FALSE)=0,"",VLOOKUP(A344,'Rate constant_O3_UV254_others'!$B$2:$M$282,10,FALSE)),"")</f>
        <v/>
      </c>
      <c r="X344" t="str">
        <f>IFERROR(IF(VLOOKUP(A344,'Rate constant_O3_UV254_others'!$B$2:$M$282,11,FALSE)=0,"",VLOOKUP(A344,'Rate constant_O3_UV254_others'!$B$2:$M$282,11,FALSE)),"")</f>
        <v/>
      </c>
      <c r="Y344" t="str">
        <f>IFERROR(IF(VLOOKUP(A344,'Rate constant_O3_UV254_others'!$B$2:$M$282,12,FALSE)=0,"",VLOOKUP(A344,'Rate constant_O3_UV254_others'!$B$2:$M$282,12,FALSE)),"")</f>
        <v/>
      </c>
      <c r="Z344" t="str">
        <f>IFERROR(IF(VLOOKUP(A344,'Rate constant_·OH_otherlit'!$B$2:$K$271,2,FALSE)=0,"",VLOOKUP(A344,'Rate constant_·OH_otherlit'!$B$2:$K$271,2,FALSE)),"")</f>
        <v/>
      </c>
      <c r="AA344" t="str">
        <f>IFERROR(IF(VLOOKUP(A344,'Rate constant_·OH_otherlit'!$B$2:$K$271,3,FALSE)=0,"",VLOOKUP(A344,'Rate constant_·OH_otherlit'!$B$2:$K$271,3,FALSE)),"")</f>
        <v/>
      </c>
      <c r="AB344" t="str">
        <f>IFERROR(IF(VLOOKUP(A344,'Rate constant_·OH_otherlit'!$B$2:$K$271,10,FALSE)=0,"",VLOOKUP(A344,'Rate constant_·OH_otherlit'!$B$2:$K$271,10,FALSE)),"")</f>
        <v/>
      </c>
      <c r="AC344" t="str">
        <f>IFERROR(IF(VLOOKUP(A344,'Rate constant_O3_UV254_others'!$B$2:$AA$282,23,FALSE)=0,"",VLOOKUP(A344,'Rate constant_O3_UV254_others'!$B$2:$AA$282,23,FALSE)),"")</f>
        <v/>
      </c>
      <c r="AE344" t="str">
        <f>IFERROR(IF(VLOOKUP(A344,'Rate constant_O3_UV254_others'!$B$2:$AA$282,25,FALSE)=0,"",VLOOKUP(A344,'Rate constant_O3_UV254_others'!$B$2:$AA$282,25,FALSE)),"")</f>
        <v/>
      </c>
      <c r="AG344" t="str">
        <f>IFERROR(IF(VLOOKUP(A344,'Rate constant_O3_UV254_others'!$B$2:$AA$282,26,FALSE)=0,"",VLOOKUP(A344,'Rate constant_O3_UV254_others'!$B$2:$AA$282,26,FALSE)),"")</f>
        <v/>
      </c>
    </row>
    <row r="345" spans="1:33">
      <c r="A345" t="s">
        <v>784</v>
      </c>
      <c r="B345" t="s">
        <v>784</v>
      </c>
      <c r="C345">
        <v>344</v>
      </c>
      <c r="E345" t="s">
        <v>149</v>
      </c>
      <c r="G345" t="s">
        <v>310</v>
      </c>
      <c r="H345" t="str">
        <f>IFERROR(VLOOKUP(A345,'Physicochemical properties_othe'!$D$4:$N$281,3,FALSE),"")</f>
        <v/>
      </c>
      <c r="I345" t="str">
        <f>IFERROR(VLOOKUP(A345,'Physicochemical properties_othe'!$D$4:$N$281,2,FALSE),"")</f>
        <v/>
      </c>
      <c r="J345" t="str">
        <f>IFERROR(VLOOKUP(A345,'Physicochemical properties_othe'!$D$4:$N$281,4,FALSE),"")</f>
        <v/>
      </c>
      <c r="K345" t="str">
        <f>IFERROR(IF(VLOOKUP(A345,'Physicochemical properties_othe'!$D$4:$N$281,5,FALSE)=0,"",VLOOKUP(A345,'Physicochemical properties_othe'!$D$4:$N$281,5,FALSE)),"")</f>
        <v/>
      </c>
      <c r="L345" t="str">
        <f>IFERROR(VLOOKUP(A345,'Physicochemical properties_othe'!$D$4:$N$281,6,FALSE),"")</f>
        <v/>
      </c>
      <c r="M345" t="str">
        <f>IFERROR(VLOOKUP(A345,'Physicochemical properties_othe'!$D$4:$N$281,10,FALSE),"")</f>
        <v/>
      </c>
      <c r="P345" t="str">
        <f>IFERROR(IF(VLOOKUP(A345,'Physicochemical properties_othe'!$D$4:$N$281,11,FALSE)=0,"",VLOOKUP(A345,'Physicochemical properties_othe'!$D$4:$N$281,11,FALSE)),"")</f>
        <v/>
      </c>
      <c r="T345" t="str">
        <f>IFERROR(IF(VLOOKUP(A345,'Rate constant_O3_UV254_others'!$B$2:$M$282,7,FALSE)=0,"",VLOOKUP(A345,'Rate constant_O3_UV254_others'!$B$2:$M$282,7,FALSE)),"")</f>
        <v/>
      </c>
      <c r="V345" t="str">
        <f>IFERROR(IF(VLOOKUP(A345,'Rate constant_O3_UV254_others'!$B$2:$M$282,9,FALSE)=0,"",VLOOKUP(A345,'Rate constant_O3_UV254_others'!$B$2:$M$282,9,FALSE)),"")</f>
        <v/>
      </c>
      <c r="W345" t="str">
        <f>IFERROR(IF(VLOOKUP(A345,'Rate constant_O3_UV254_others'!$B$2:$M$282,10,FALSE)=0,"",VLOOKUP(A345,'Rate constant_O3_UV254_others'!$B$2:$M$282,10,FALSE)),"")</f>
        <v/>
      </c>
      <c r="X345" t="str">
        <f>IFERROR(IF(VLOOKUP(A345,'Rate constant_O3_UV254_others'!$B$2:$M$282,11,FALSE)=0,"",VLOOKUP(A345,'Rate constant_O3_UV254_others'!$B$2:$M$282,11,FALSE)),"")</f>
        <v/>
      </c>
      <c r="Y345" t="str">
        <f>IFERROR(IF(VLOOKUP(A345,'Rate constant_O3_UV254_others'!$B$2:$M$282,12,FALSE)=0,"",VLOOKUP(A345,'Rate constant_O3_UV254_others'!$B$2:$M$282,12,FALSE)),"")</f>
        <v/>
      </c>
      <c r="Z345" t="str">
        <f>IFERROR(IF(VLOOKUP(A345,'Rate constant_·OH_otherlit'!$B$2:$K$271,2,FALSE)=0,"",VLOOKUP(A345,'Rate constant_·OH_otherlit'!$B$2:$K$271,2,FALSE)),"")</f>
        <v/>
      </c>
      <c r="AA345" t="str">
        <f>IFERROR(IF(VLOOKUP(A345,'Rate constant_·OH_otherlit'!$B$2:$K$271,3,FALSE)=0,"",VLOOKUP(A345,'Rate constant_·OH_otherlit'!$B$2:$K$271,3,FALSE)),"")</f>
        <v/>
      </c>
      <c r="AB345" t="str">
        <f>IFERROR(IF(VLOOKUP(A345,'Rate constant_·OH_otherlit'!$B$2:$K$271,10,FALSE)=0,"",VLOOKUP(A345,'Rate constant_·OH_otherlit'!$B$2:$K$271,10,FALSE)),"")</f>
        <v/>
      </c>
      <c r="AC345" t="str">
        <f>IFERROR(IF(VLOOKUP(A345,'Rate constant_O3_UV254_others'!$B$2:$AA$282,23,FALSE)=0,"",VLOOKUP(A345,'Rate constant_O3_UV254_others'!$B$2:$AA$282,23,FALSE)),"")</f>
        <v/>
      </c>
      <c r="AE345" t="str">
        <f>IFERROR(IF(VLOOKUP(A345,'Rate constant_O3_UV254_others'!$B$2:$AA$282,25,FALSE)=0,"",VLOOKUP(A345,'Rate constant_O3_UV254_others'!$B$2:$AA$282,25,FALSE)),"")</f>
        <v/>
      </c>
      <c r="AG345" t="str">
        <f>IFERROR(IF(VLOOKUP(A345,'Rate constant_O3_UV254_others'!$B$2:$AA$282,26,FALSE)=0,"",VLOOKUP(A345,'Rate constant_O3_UV254_others'!$B$2:$AA$282,26,FALSE)),"")</f>
        <v/>
      </c>
    </row>
    <row r="346" spans="1:33">
      <c r="A346" t="s">
        <v>785</v>
      </c>
      <c r="B346" t="s">
        <v>785</v>
      </c>
      <c r="C346">
        <v>345</v>
      </c>
      <c r="E346" t="s">
        <v>149</v>
      </c>
      <c r="G346" t="s">
        <v>226</v>
      </c>
      <c r="H346" t="str">
        <f>IFERROR(VLOOKUP(A346,'Physicochemical properties_othe'!$D$4:$N$281,3,FALSE),"")</f>
        <v/>
      </c>
      <c r="I346" t="str">
        <f>IFERROR(VLOOKUP(A346,'Physicochemical properties_othe'!$D$4:$N$281,2,FALSE),"")</f>
        <v/>
      </c>
      <c r="J346" t="str">
        <f>IFERROR(VLOOKUP(A346,'Physicochemical properties_othe'!$D$4:$N$281,4,FALSE),"")</f>
        <v/>
      </c>
      <c r="K346" t="str">
        <f>IFERROR(IF(VLOOKUP(A346,'Physicochemical properties_othe'!$D$4:$N$281,5,FALSE)=0,"",VLOOKUP(A346,'Physicochemical properties_othe'!$D$4:$N$281,5,FALSE)),"")</f>
        <v/>
      </c>
      <c r="L346" t="str">
        <f>IFERROR(VLOOKUP(A346,'Physicochemical properties_othe'!$D$4:$N$281,6,FALSE),"")</f>
        <v/>
      </c>
      <c r="M346" t="str">
        <f>IFERROR(VLOOKUP(A346,'Physicochemical properties_othe'!$D$4:$N$281,10,FALSE),"")</f>
        <v/>
      </c>
      <c r="P346" t="str">
        <f>IFERROR(IF(VLOOKUP(A346,'Physicochemical properties_othe'!$D$4:$N$281,11,FALSE)=0,"",VLOOKUP(A346,'Physicochemical properties_othe'!$D$4:$N$281,11,FALSE)),"")</f>
        <v/>
      </c>
      <c r="T346" t="str">
        <f>IFERROR(IF(VLOOKUP(A346,'Rate constant_O3_UV254_others'!$B$2:$M$282,7,FALSE)=0,"",VLOOKUP(A346,'Rate constant_O3_UV254_others'!$B$2:$M$282,7,FALSE)),"")</f>
        <v/>
      </c>
      <c r="V346" t="str">
        <f>IFERROR(IF(VLOOKUP(A346,'Rate constant_O3_UV254_others'!$B$2:$M$282,9,FALSE)=0,"",VLOOKUP(A346,'Rate constant_O3_UV254_others'!$B$2:$M$282,9,FALSE)),"")</f>
        <v/>
      </c>
      <c r="W346" t="str">
        <f>IFERROR(IF(VLOOKUP(A346,'Rate constant_O3_UV254_others'!$B$2:$M$282,10,FALSE)=0,"",VLOOKUP(A346,'Rate constant_O3_UV254_others'!$B$2:$M$282,10,FALSE)),"")</f>
        <v/>
      </c>
      <c r="X346" t="str">
        <f>IFERROR(IF(VLOOKUP(A346,'Rate constant_O3_UV254_others'!$B$2:$M$282,11,FALSE)=0,"",VLOOKUP(A346,'Rate constant_O3_UV254_others'!$B$2:$M$282,11,FALSE)),"")</f>
        <v/>
      </c>
      <c r="Y346" t="str">
        <f>IFERROR(IF(VLOOKUP(A346,'Rate constant_O3_UV254_others'!$B$2:$M$282,12,FALSE)=0,"",VLOOKUP(A346,'Rate constant_O3_UV254_others'!$B$2:$M$282,12,FALSE)),"")</f>
        <v/>
      </c>
      <c r="Z346" t="str">
        <f>IFERROR(IF(VLOOKUP(A346,'Rate constant_·OH_otherlit'!$B$2:$K$271,2,FALSE)=0,"",VLOOKUP(A346,'Rate constant_·OH_otherlit'!$B$2:$K$271,2,FALSE)),"")</f>
        <v/>
      </c>
      <c r="AA346" t="str">
        <f>IFERROR(IF(VLOOKUP(A346,'Rate constant_·OH_otherlit'!$B$2:$K$271,3,FALSE)=0,"",VLOOKUP(A346,'Rate constant_·OH_otherlit'!$B$2:$K$271,3,FALSE)),"")</f>
        <v/>
      </c>
      <c r="AB346" t="str">
        <f>IFERROR(IF(VLOOKUP(A346,'Rate constant_·OH_otherlit'!$B$2:$K$271,10,FALSE)=0,"",VLOOKUP(A346,'Rate constant_·OH_otherlit'!$B$2:$K$271,10,FALSE)),"")</f>
        <v/>
      </c>
      <c r="AC346" t="str">
        <f>IFERROR(IF(VLOOKUP(A346,'Rate constant_O3_UV254_others'!$B$2:$AA$282,23,FALSE)=0,"",VLOOKUP(A346,'Rate constant_O3_UV254_others'!$B$2:$AA$282,23,FALSE)),"")</f>
        <v/>
      </c>
      <c r="AE346" t="str">
        <f>IFERROR(IF(VLOOKUP(A346,'Rate constant_O3_UV254_others'!$B$2:$AA$282,25,FALSE)=0,"",VLOOKUP(A346,'Rate constant_O3_UV254_others'!$B$2:$AA$282,25,FALSE)),"")</f>
        <v/>
      </c>
      <c r="AG346" t="str">
        <f>IFERROR(IF(VLOOKUP(A346,'Rate constant_O3_UV254_others'!$B$2:$AA$282,26,FALSE)=0,"",VLOOKUP(A346,'Rate constant_O3_UV254_others'!$B$2:$AA$282,26,FALSE)),"")</f>
        <v/>
      </c>
    </row>
    <row r="347" spans="1:33">
      <c r="A347" t="s">
        <v>786</v>
      </c>
      <c r="B347" t="s">
        <v>786</v>
      </c>
      <c r="C347">
        <v>346</v>
      </c>
      <c r="E347" t="s">
        <v>851</v>
      </c>
      <c r="G347" t="s">
        <v>787</v>
      </c>
      <c r="H347" t="str">
        <f>IFERROR(VLOOKUP(A347,'Physicochemical properties_othe'!$D$4:$N$281,3,FALSE),"")</f>
        <v/>
      </c>
      <c r="I347" t="str">
        <f>IFERROR(VLOOKUP(A347,'Physicochemical properties_othe'!$D$4:$N$281,2,FALSE),"")</f>
        <v/>
      </c>
      <c r="J347" t="str">
        <f>IFERROR(VLOOKUP(A347,'Physicochemical properties_othe'!$D$4:$N$281,4,FALSE),"")</f>
        <v/>
      </c>
      <c r="K347" t="str">
        <f>IFERROR(IF(VLOOKUP(A347,'Physicochemical properties_othe'!$D$4:$N$281,5,FALSE)=0,"",VLOOKUP(A347,'Physicochemical properties_othe'!$D$4:$N$281,5,FALSE)),"")</f>
        <v/>
      </c>
      <c r="L347" t="str">
        <f>IFERROR(VLOOKUP(A347,'Physicochemical properties_othe'!$D$4:$N$281,6,FALSE),"")</f>
        <v/>
      </c>
      <c r="M347" t="str">
        <f>IFERROR(VLOOKUP(A347,'Physicochemical properties_othe'!$D$4:$N$281,10,FALSE),"")</f>
        <v/>
      </c>
      <c r="P347" t="str">
        <f>IFERROR(IF(VLOOKUP(A347,'Physicochemical properties_othe'!$D$4:$N$281,11,FALSE)=0,"",VLOOKUP(A347,'Physicochemical properties_othe'!$D$4:$N$281,11,FALSE)),"")</f>
        <v/>
      </c>
      <c r="T347" t="str">
        <f>IFERROR(IF(VLOOKUP(A347,'Rate constant_O3_UV254_others'!$B$2:$M$282,7,FALSE)=0,"",VLOOKUP(A347,'Rate constant_O3_UV254_others'!$B$2:$M$282,7,FALSE)),"")</f>
        <v/>
      </c>
      <c r="V347" t="str">
        <f>IFERROR(IF(VLOOKUP(A347,'Rate constant_O3_UV254_others'!$B$2:$M$282,9,FALSE)=0,"",VLOOKUP(A347,'Rate constant_O3_UV254_others'!$B$2:$M$282,9,FALSE)),"")</f>
        <v/>
      </c>
      <c r="W347" t="str">
        <f>IFERROR(IF(VLOOKUP(A347,'Rate constant_O3_UV254_others'!$B$2:$M$282,10,FALSE)=0,"",VLOOKUP(A347,'Rate constant_O3_UV254_others'!$B$2:$M$282,10,FALSE)),"")</f>
        <v/>
      </c>
      <c r="X347" t="str">
        <f>IFERROR(IF(VLOOKUP(A347,'Rate constant_O3_UV254_others'!$B$2:$M$282,11,FALSE)=0,"",VLOOKUP(A347,'Rate constant_O3_UV254_others'!$B$2:$M$282,11,FALSE)),"")</f>
        <v/>
      </c>
      <c r="Y347" t="str">
        <f>IFERROR(IF(VLOOKUP(A347,'Rate constant_O3_UV254_others'!$B$2:$M$282,12,FALSE)=0,"",VLOOKUP(A347,'Rate constant_O3_UV254_others'!$B$2:$M$282,12,FALSE)),"")</f>
        <v/>
      </c>
      <c r="Z347" t="str">
        <f>IFERROR(IF(VLOOKUP(A347,'Rate constant_·OH_otherlit'!$B$2:$K$271,2,FALSE)=0,"",VLOOKUP(A347,'Rate constant_·OH_otherlit'!$B$2:$K$271,2,FALSE)),"")</f>
        <v/>
      </c>
      <c r="AA347" t="str">
        <f>IFERROR(IF(VLOOKUP(A347,'Rate constant_·OH_otherlit'!$B$2:$K$271,3,FALSE)=0,"",VLOOKUP(A347,'Rate constant_·OH_otherlit'!$B$2:$K$271,3,FALSE)),"")</f>
        <v/>
      </c>
      <c r="AB347" t="str">
        <f>IFERROR(IF(VLOOKUP(A347,'Rate constant_·OH_otherlit'!$B$2:$K$271,10,FALSE)=0,"",VLOOKUP(A347,'Rate constant_·OH_otherlit'!$B$2:$K$271,10,FALSE)),"")</f>
        <v/>
      </c>
      <c r="AC347" t="str">
        <f>IFERROR(IF(VLOOKUP(A347,'Rate constant_O3_UV254_others'!$B$2:$AA$282,23,FALSE)=0,"",VLOOKUP(A347,'Rate constant_O3_UV254_others'!$B$2:$AA$282,23,FALSE)),"")</f>
        <v/>
      </c>
      <c r="AE347" t="str">
        <f>IFERROR(IF(VLOOKUP(A347,'Rate constant_O3_UV254_others'!$B$2:$AA$282,25,FALSE)=0,"",VLOOKUP(A347,'Rate constant_O3_UV254_others'!$B$2:$AA$282,25,FALSE)),"")</f>
        <v/>
      </c>
      <c r="AG347" t="str">
        <f>IFERROR(IF(VLOOKUP(A347,'Rate constant_O3_UV254_others'!$B$2:$AA$282,26,FALSE)=0,"",VLOOKUP(A347,'Rate constant_O3_UV254_others'!$B$2:$AA$282,26,FALSE)),"")</f>
        <v/>
      </c>
    </row>
    <row r="348" spans="1:33">
      <c r="A348" t="s">
        <v>788</v>
      </c>
      <c r="B348" t="s">
        <v>788</v>
      </c>
      <c r="C348">
        <v>347</v>
      </c>
      <c r="E348" t="s">
        <v>851</v>
      </c>
      <c r="G348" t="s">
        <v>789</v>
      </c>
      <c r="H348" t="str">
        <f>IFERROR(VLOOKUP(A348,'Physicochemical properties_othe'!$D$4:$N$281,3,FALSE),"")</f>
        <v/>
      </c>
      <c r="I348" t="str">
        <f>IFERROR(VLOOKUP(A348,'Physicochemical properties_othe'!$D$4:$N$281,2,FALSE),"")</f>
        <v/>
      </c>
      <c r="J348" t="str">
        <f>IFERROR(VLOOKUP(A348,'Physicochemical properties_othe'!$D$4:$N$281,4,FALSE),"")</f>
        <v/>
      </c>
      <c r="K348" t="str">
        <f>IFERROR(IF(VLOOKUP(A348,'Physicochemical properties_othe'!$D$4:$N$281,5,FALSE)=0,"",VLOOKUP(A348,'Physicochemical properties_othe'!$D$4:$N$281,5,FALSE)),"")</f>
        <v/>
      </c>
      <c r="L348" t="str">
        <f>IFERROR(VLOOKUP(A348,'Physicochemical properties_othe'!$D$4:$N$281,6,FALSE),"")</f>
        <v/>
      </c>
      <c r="M348" t="str">
        <f>IFERROR(VLOOKUP(A348,'Physicochemical properties_othe'!$D$4:$N$281,10,FALSE),"")</f>
        <v/>
      </c>
      <c r="P348" t="str">
        <f>IFERROR(IF(VLOOKUP(A348,'Physicochemical properties_othe'!$D$4:$N$281,11,FALSE)=0,"",VLOOKUP(A348,'Physicochemical properties_othe'!$D$4:$N$281,11,FALSE)),"")</f>
        <v/>
      </c>
      <c r="T348" t="str">
        <f>IFERROR(IF(VLOOKUP(A348,'Rate constant_O3_UV254_others'!$B$2:$M$282,7,FALSE)=0,"",VLOOKUP(A348,'Rate constant_O3_UV254_others'!$B$2:$M$282,7,FALSE)),"")</f>
        <v/>
      </c>
      <c r="V348" t="str">
        <f>IFERROR(IF(VLOOKUP(A348,'Rate constant_O3_UV254_others'!$B$2:$M$282,9,FALSE)=0,"",VLOOKUP(A348,'Rate constant_O3_UV254_others'!$B$2:$M$282,9,FALSE)),"")</f>
        <v/>
      </c>
      <c r="W348" t="str">
        <f>IFERROR(IF(VLOOKUP(A348,'Rate constant_O3_UV254_others'!$B$2:$M$282,10,FALSE)=0,"",VLOOKUP(A348,'Rate constant_O3_UV254_others'!$B$2:$M$282,10,FALSE)),"")</f>
        <v/>
      </c>
      <c r="X348" t="str">
        <f>IFERROR(IF(VLOOKUP(A348,'Rate constant_O3_UV254_others'!$B$2:$M$282,11,FALSE)=0,"",VLOOKUP(A348,'Rate constant_O3_UV254_others'!$B$2:$M$282,11,FALSE)),"")</f>
        <v/>
      </c>
      <c r="Y348" t="str">
        <f>IFERROR(IF(VLOOKUP(A348,'Rate constant_O3_UV254_others'!$B$2:$M$282,12,FALSE)=0,"",VLOOKUP(A348,'Rate constant_O3_UV254_others'!$B$2:$M$282,12,FALSE)),"")</f>
        <v/>
      </c>
      <c r="Z348" t="str">
        <f>IFERROR(IF(VLOOKUP(A348,'Rate constant_·OH_otherlit'!$B$2:$K$271,2,FALSE)=0,"",VLOOKUP(A348,'Rate constant_·OH_otherlit'!$B$2:$K$271,2,FALSE)),"")</f>
        <v/>
      </c>
      <c r="AA348" t="str">
        <f>IFERROR(IF(VLOOKUP(A348,'Rate constant_·OH_otherlit'!$B$2:$K$271,3,FALSE)=0,"",VLOOKUP(A348,'Rate constant_·OH_otherlit'!$B$2:$K$271,3,FALSE)),"")</f>
        <v/>
      </c>
      <c r="AC348" t="str">
        <f>IFERROR(IF(VLOOKUP(A348,'Rate constant_O3_UV254_others'!$B$2:$AA$282,23,FALSE)=0,"",VLOOKUP(A348,'Rate constant_O3_UV254_others'!$B$2:$AA$282,23,FALSE)),"")</f>
        <v/>
      </c>
      <c r="AE348" t="str">
        <f>IFERROR(IF(VLOOKUP(A348,'Rate constant_O3_UV254_others'!$B$2:$AA$282,25,FALSE)=0,"",VLOOKUP(A348,'Rate constant_O3_UV254_others'!$B$2:$AA$282,25,FALSE)),"")</f>
        <v/>
      </c>
      <c r="AG348" t="str">
        <f>IFERROR(IF(VLOOKUP(A348,'Rate constant_O3_UV254_others'!$B$2:$AA$282,26,FALSE)=0,"",VLOOKUP(A348,'Rate constant_O3_UV254_others'!$B$2:$AA$282,26,FALSE)),"")</f>
        <v/>
      </c>
    </row>
    <row r="349" spans="1:33">
      <c r="P349" t="str">
        <f>IFERROR(IF(VLOOKUP(A349,'Physicochemical properties_othe'!$D$4:$N$281,11,FALSE)=0,"",VLOOKUP(A349,'Physicochemical properties_othe'!$D$4:$N$281,11,FALSE)),"")</f>
        <v/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G19" sqref="G19"/>
    </sheetView>
  </sheetViews>
  <sheetFormatPr defaultRowHeight="16.5"/>
  <cols>
    <col min="1" max="1" width="5.5" bestFit="1" customWidth="1"/>
    <col min="2" max="2" width="20.125" bestFit="1" customWidth="1"/>
    <col min="3" max="3" width="29.625" customWidth="1"/>
    <col min="4" max="4" width="28" bestFit="1" customWidth="1"/>
    <col min="7" max="7" width="37.75" bestFit="1" customWidth="1"/>
    <col min="8" max="8" width="19.5" bestFit="1" customWidth="1"/>
  </cols>
  <sheetData>
    <row r="1" spans="1:9" ht="17.25" thickBot="1">
      <c r="A1" s="1" t="s">
        <v>0</v>
      </c>
      <c r="B1" s="1" t="s">
        <v>134</v>
      </c>
      <c r="C1" s="1" t="s">
        <v>101</v>
      </c>
      <c r="D1" s="9" t="s">
        <v>102</v>
      </c>
      <c r="E1" s="1"/>
      <c r="F1" s="1"/>
      <c r="G1" s="1" t="s">
        <v>101</v>
      </c>
      <c r="H1" s="9" t="s">
        <v>102</v>
      </c>
    </row>
    <row r="2" spans="1:9" ht="17.25" thickBot="1">
      <c r="A2" s="2">
        <v>1</v>
      </c>
      <c r="B2" s="23" t="s">
        <v>103</v>
      </c>
      <c r="C2" s="22" t="str">
        <f>VLOOKUP(D2,$F$2:$G$51,2,FALSE)</f>
        <v>Atenolol</v>
      </c>
      <c r="D2" s="10" t="s">
        <v>24</v>
      </c>
      <c r="E2" s="2"/>
      <c r="F2" s="2" t="s">
        <v>77</v>
      </c>
      <c r="G2" s="3" t="s">
        <v>75</v>
      </c>
      <c r="H2" s="2" t="s">
        <v>77</v>
      </c>
      <c r="I2" s="3" t="s">
        <v>75</v>
      </c>
    </row>
    <row r="3" spans="1:9" ht="18" thickBot="1">
      <c r="A3" s="2">
        <v>2</v>
      </c>
      <c r="B3" s="23" t="s">
        <v>103</v>
      </c>
      <c r="C3" s="22" t="str">
        <f t="shared" ref="C3:C22" si="0">VLOOKUP(D3,$F$2:$G$51,2,FALSE)</f>
        <v>Metoprolol</v>
      </c>
      <c r="D3" s="11" t="s">
        <v>43</v>
      </c>
      <c r="E3" s="2"/>
      <c r="F3" s="2" t="s">
        <v>85</v>
      </c>
      <c r="G3" s="4" t="s">
        <v>1</v>
      </c>
      <c r="H3" s="2" t="s">
        <v>85</v>
      </c>
      <c r="I3" s="4" t="s">
        <v>1</v>
      </c>
    </row>
    <row r="4" spans="1:9" ht="18" thickBot="1">
      <c r="A4" s="2">
        <v>3</v>
      </c>
      <c r="B4" s="23" t="s">
        <v>103</v>
      </c>
      <c r="C4" s="22" t="str">
        <f t="shared" si="0"/>
        <v>Propranolol</v>
      </c>
      <c r="D4" s="12" t="s">
        <v>39</v>
      </c>
      <c r="E4" s="2"/>
      <c r="F4" s="2" t="s">
        <v>86</v>
      </c>
      <c r="G4" s="4" t="s">
        <v>2</v>
      </c>
      <c r="H4" s="2" t="s">
        <v>86</v>
      </c>
      <c r="I4" s="4" t="s">
        <v>2</v>
      </c>
    </row>
    <row r="5" spans="1:9" ht="16.5" customHeight="1" thickBot="1">
      <c r="A5" s="2">
        <v>4</v>
      </c>
      <c r="B5" s="25" t="s">
        <v>135</v>
      </c>
      <c r="C5" s="22" t="str">
        <f t="shared" si="0"/>
        <v>Cimetidine</v>
      </c>
      <c r="D5" s="10" t="s">
        <v>70</v>
      </c>
      <c r="E5" s="2"/>
      <c r="F5" s="2" t="s">
        <v>87</v>
      </c>
      <c r="G5" s="2" t="s">
        <v>3</v>
      </c>
      <c r="H5" s="2" t="s">
        <v>87</v>
      </c>
      <c r="I5" s="2" t="s">
        <v>3</v>
      </c>
    </row>
    <row r="6" spans="1:9" ht="18.75" thickBot="1">
      <c r="A6" s="2">
        <v>5</v>
      </c>
      <c r="B6" s="25" t="s">
        <v>135</v>
      </c>
      <c r="C6" s="22" t="str">
        <f t="shared" si="0"/>
        <v>Ranitidine</v>
      </c>
      <c r="D6" s="12" t="s">
        <v>68</v>
      </c>
      <c r="E6" s="2"/>
      <c r="F6" s="2" t="s">
        <v>88</v>
      </c>
      <c r="G6" s="2" t="s">
        <v>4</v>
      </c>
      <c r="H6" s="2" t="s">
        <v>88</v>
      </c>
      <c r="I6" s="2" t="s">
        <v>4</v>
      </c>
    </row>
    <row r="7" spans="1:9" ht="17.25" thickBot="1">
      <c r="A7" s="2">
        <v>6</v>
      </c>
      <c r="B7" s="23" t="s">
        <v>105</v>
      </c>
      <c r="C7" s="22" t="str">
        <f t="shared" si="0"/>
        <v>Lincomycin</v>
      </c>
      <c r="D7" s="10" t="s">
        <v>26</v>
      </c>
      <c r="E7" s="2"/>
      <c r="F7" s="2" t="s">
        <v>89</v>
      </c>
      <c r="G7" s="2" t="s">
        <v>5</v>
      </c>
      <c r="H7" s="2" t="s">
        <v>89</v>
      </c>
      <c r="I7" s="2" t="s">
        <v>5</v>
      </c>
    </row>
    <row r="8" spans="1:9" ht="18" thickBot="1">
      <c r="A8" s="2">
        <v>7</v>
      </c>
      <c r="B8" s="23" t="s">
        <v>105</v>
      </c>
      <c r="C8" s="22" t="str">
        <f t="shared" si="0"/>
        <v>Sulfathiazole</v>
      </c>
      <c r="D8" s="11" t="s">
        <v>27</v>
      </c>
      <c r="E8" s="2"/>
      <c r="F8" s="2" t="s">
        <v>90</v>
      </c>
      <c r="G8" s="4" t="s">
        <v>6</v>
      </c>
      <c r="H8" s="2" t="s">
        <v>90</v>
      </c>
      <c r="I8" s="4" t="s">
        <v>6</v>
      </c>
    </row>
    <row r="9" spans="1:9" ht="17.25" thickBot="1">
      <c r="A9" s="2">
        <v>8</v>
      </c>
      <c r="B9" s="23" t="s">
        <v>105</v>
      </c>
      <c r="C9" s="22" t="str">
        <f t="shared" si="0"/>
        <v>Sulfamethazine</v>
      </c>
      <c r="D9" s="11" t="s">
        <v>54</v>
      </c>
      <c r="E9" s="2"/>
      <c r="F9" s="2" t="s">
        <v>91</v>
      </c>
      <c r="G9" s="2" t="s">
        <v>7</v>
      </c>
      <c r="H9" s="2" t="s">
        <v>91</v>
      </c>
      <c r="I9" s="2" t="s">
        <v>7</v>
      </c>
    </row>
    <row r="10" spans="1:9" ht="18" thickBot="1">
      <c r="A10" s="2">
        <v>9</v>
      </c>
      <c r="B10" s="23" t="s">
        <v>105</v>
      </c>
      <c r="C10" s="22" t="str">
        <f t="shared" si="0"/>
        <v>Sulfamethoxazole</v>
      </c>
      <c r="D10" s="11" t="s">
        <v>56</v>
      </c>
      <c r="E10" s="2"/>
      <c r="F10" s="2" t="s">
        <v>92</v>
      </c>
      <c r="G10" s="5" t="s">
        <v>8</v>
      </c>
      <c r="H10" s="2" t="s">
        <v>92</v>
      </c>
      <c r="I10" s="5" t="s">
        <v>8</v>
      </c>
    </row>
    <row r="11" spans="1:9" ht="18" thickBot="1">
      <c r="A11" s="2">
        <v>10</v>
      </c>
      <c r="B11" s="23" t="s">
        <v>105</v>
      </c>
      <c r="C11" s="22" t="str">
        <f t="shared" si="0"/>
        <v>Trimethoprim</v>
      </c>
      <c r="D11" s="12" t="s">
        <v>52</v>
      </c>
      <c r="E11" s="2"/>
      <c r="F11" s="2" t="s">
        <v>93</v>
      </c>
      <c r="G11" s="4" t="s">
        <v>9</v>
      </c>
      <c r="H11" s="2" t="s">
        <v>93</v>
      </c>
      <c r="I11" s="4" t="s">
        <v>9</v>
      </c>
    </row>
    <row r="12" spans="1:9" ht="18" thickBot="1">
      <c r="A12" s="2">
        <v>11</v>
      </c>
      <c r="B12" s="23" t="s">
        <v>106</v>
      </c>
      <c r="C12" s="22" t="str">
        <f t="shared" si="0"/>
        <v>Acetaminophen</v>
      </c>
      <c r="D12" s="10" t="s">
        <v>25</v>
      </c>
      <c r="E12" s="2"/>
      <c r="F12" s="2" t="s">
        <v>94</v>
      </c>
      <c r="G12" s="4" t="s">
        <v>10</v>
      </c>
      <c r="H12" s="2" t="s">
        <v>94</v>
      </c>
      <c r="I12" s="4" t="s">
        <v>10</v>
      </c>
    </row>
    <row r="13" spans="1:9" ht="18" thickBot="1">
      <c r="A13" s="2">
        <v>12</v>
      </c>
      <c r="B13" s="23" t="s">
        <v>106</v>
      </c>
      <c r="C13" s="22" t="str">
        <f t="shared" si="0"/>
        <v>Diclofenac</v>
      </c>
      <c r="D13" s="11" t="s">
        <v>45</v>
      </c>
      <c r="E13" s="2"/>
      <c r="F13" s="2" t="s">
        <v>95</v>
      </c>
      <c r="G13" s="4" t="s">
        <v>11</v>
      </c>
      <c r="H13" s="2" t="s">
        <v>95</v>
      </c>
      <c r="I13" s="4" t="s">
        <v>11</v>
      </c>
    </row>
    <row r="14" spans="1:9" ht="18" thickBot="1">
      <c r="A14" s="2">
        <v>13</v>
      </c>
      <c r="B14" s="23" t="s">
        <v>106</v>
      </c>
      <c r="C14" s="22" t="str">
        <f t="shared" si="0"/>
        <v>Ibuprofen</v>
      </c>
      <c r="D14" s="11" t="s">
        <v>65</v>
      </c>
      <c r="E14" s="2"/>
      <c r="F14" s="2" t="s">
        <v>96</v>
      </c>
      <c r="G14" s="4" t="s">
        <v>12</v>
      </c>
      <c r="H14" s="2" t="s">
        <v>96</v>
      </c>
      <c r="I14" s="4" t="s">
        <v>12</v>
      </c>
    </row>
    <row r="15" spans="1:9" ht="18" thickBot="1">
      <c r="A15" s="2">
        <v>14</v>
      </c>
      <c r="B15" s="23" t="s">
        <v>106</v>
      </c>
      <c r="C15" s="22" t="str">
        <f t="shared" si="0"/>
        <v>Naproxen</v>
      </c>
      <c r="D15" s="12" t="s">
        <v>66</v>
      </c>
      <c r="E15" s="2"/>
      <c r="F15" s="2" t="s">
        <v>97</v>
      </c>
      <c r="G15" s="4" t="s">
        <v>13</v>
      </c>
      <c r="H15" s="2" t="s">
        <v>97</v>
      </c>
      <c r="I15" s="4" t="s">
        <v>13</v>
      </c>
    </row>
    <row r="16" spans="1:9" ht="18" thickBot="1">
      <c r="A16" s="2">
        <v>15</v>
      </c>
      <c r="B16" s="13" t="s">
        <v>107</v>
      </c>
      <c r="C16" s="22" t="str">
        <f t="shared" si="0"/>
        <v>Carbamazepine</v>
      </c>
      <c r="D16" s="14" t="s">
        <v>48</v>
      </c>
      <c r="E16" s="2"/>
      <c r="F16" s="2" t="s">
        <v>98</v>
      </c>
      <c r="G16" s="4" t="s">
        <v>14</v>
      </c>
      <c r="H16" s="2" t="s">
        <v>98</v>
      </c>
      <c r="I16" s="4" t="s">
        <v>14</v>
      </c>
    </row>
    <row r="17" spans="1:9" ht="16.5" customHeight="1" thickBot="1">
      <c r="A17" s="2">
        <v>16</v>
      </c>
      <c r="B17" s="23" t="s">
        <v>139</v>
      </c>
      <c r="C17" s="22" t="str">
        <f t="shared" si="0"/>
        <v>Atorvastatin</v>
      </c>
      <c r="D17" s="15" t="s">
        <v>21</v>
      </c>
      <c r="E17" s="2"/>
      <c r="F17" s="2" t="s">
        <v>99</v>
      </c>
      <c r="G17" s="2" t="s">
        <v>15</v>
      </c>
      <c r="H17" s="2" t="s">
        <v>99</v>
      </c>
      <c r="I17" s="2" t="s">
        <v>15</v>
      </c>
    </row>
    <row r="18" spans="1:9" ht="17.25" thickBot="1">
      <c r="A18" s="2">
        <v>17</v>
      </c>
      <c r="B18" s="23" t="s">
        <v>139</v>
      </c>
      <c r="C18" s="22" t="str">
        <f t="shared" si="0"/>
        <v>Clofibric acid</v>
      </c>
      <c r="D18" s="11" t="s">
        <v>19</v>
      </c>
      <c r="E18" s="2"/>
      <c r="F18" s="2" t="s">
        <v>100</v>
      </c>
      <c r="G18" s="2" t="s">
        <v>2075</v>
      </c>
      <c r="H18" s="2" t="s">
        <v>100</v>
      </c>
      <c r="I18" s="2" t="s">
        <v>16</v>
      </c>
    </row>
    <row r="19" spans="1:9" ht="17.25" thickBot="1">
      <c r="A19" s="2">
        <v>18</v>
      </c>
      <c r="B19" s="23" t="s">
        <v>139</v>
      </c>
      <c r="C19" s="22" t="str">
        <f t="shared" si="0"/>
        <v>Gemfibrozil</v>
      </c>
      <c r="D19" s="11" t="s">
        <v>20</v>
      </c>
      <c r="E19" s="2"/>
      <c r="F19" s="2" t="s">
        <v>17</v>
      </c>
      <c r="G19" s="2" t="s">
        <v>17</v>
      </c>
      <c r="H19" s="2" t="s">
        <v>17</v>
      </c>
      <c r="I19" s="2" t="s">
        <v>17</v>
      </c>
    </row>
    <row r="20" spans="1:9" ht="17.25" thickBot="1">
      <c r="A20" s="2">
        <v>19</v>
      </c>
      <c r="B20" s="23" t="s">
        <v>139</v>
      </c>
      <c r="C20" s="22" t="str">
        <f t="shared" si="0"/>
        <v>Lovastatin</v>
      </c>
      <c r="D20" s="11" t="s">
        <v>22</v>
      </c>
      <c r="E20" s="2"/>
      <c r="F20" s="2" t="s">
        <v>31</v>
      </c>
      <c r="G20" s="2" t="s">
        <v>31</v>
      </c>
      <c r="H20" s="2" t="s">
        <v>31</v>
      </c>
      <c r="I20" s="2" t="s">
        <v>31</v>
      </c>
    </row>
    <row r="21" spans="1:9" ht="17.25" thickBot="1">
      <c r="A21" s="2">
        <v>20</v>
      </c>
      <c r="B21" s="23" t="s">
        <v>139</v>
      </c>
      <c r="C21" s="22" t="str">
        <f t="shared" si="0"/>
        <v>Simvastatin</v>
      </c>
      <c r="D21" s="12" t="s">
        <v>23</v>
      </c>
      <c r="E21" s="2"/>
      <c r="F21" s="2" t="s">
        <v>32</v>
      </c>
      <c r="G21" s="2" t="s">
        <v>32</v>
      </c>
      <c r="H21" s="2" t="s">
        <v>32</v>
      </c>
      <c r="I21" s="2" t="s">
        <v>32</v>
      </c>
    </row>
    <row r="22" spans="1:9" ht="17.25" thickBot="1">
      <c r="A22" s="2">
        <v>21</v>
      </c>
      <c r="B22" s="16" t="s">
        <v>109</v>
      </c>
      <c r="C22" s="22" t="str">
        <f t="shared" si="0"/>
        <v>Iopromide</v>
      </c>
      <c r="D22" s="17" t="s">
        <v>28</v>
      </c>
      <c r="E22" s="2"/>
      <c r="F22" s="2" t="s">
        <v>33</v>
      </c>
      <c r="G22" s="2" t="s">
        <v>33</v>
      </c>
      <c r="H22" s="2" t="s">
        <v>33</v>
      </c>
      <c r="I22" s="2" t="s">
        <v>33</v>
      </c>
    </row>
    <row r="23" spans="1:9" ht="17.25" customHeight="1" thickBot="1">
      <c r="A23" s="2">
        <v>22</v>
      </c>
      <c r="B23" s="26" t="s">
        <v>140</v>
      </c>
      <c r="C23" t="s">
        <v>141</v>
      </c>
      <c r="D23" s="24" t="s">
        <v>142</v>
      </c>
      <c r="E23" s="2"/>
      <c r="F23" s="2" t="s">
        <v>34</v>
      </c>
      <c r="G23" s="2" t="s">
        <v>34</v>
      </c>
      <c r="H23" s="2" t="s">
        <v>34</v>
      </c>
      <c r="I23" s="2" t="s">
        <v>34</v>
      </c>
    </row>
    <row r="24" spans="1:9" ht="33.75" thickBot="1">
      <c r="A24" s="2">
        <v>23</v>
      </c>
      <c r="B24" s="25" t="s">
        <v>110</v>
      </c>
      <c r="C24" s="22" t="str">
        <f t="shared" ref="C24:C51" si="1">VLOOKUP(D24,$F$2:$G$51,2,FALSE)</f>
        <v>1-H-benzotriazole</v>
      </c>
      <c r="D24" s="18" t="s">
        <v>111</v>
      </c>
      <c r="E24" s="2"/>
      <c r="F24" s="2" t="s">
        <v>35</v>
      </c>
      <c r="G24" s="2" t="s">
        <v>35</v>
      </c>
      <c r="H24" s="2" t="s">
        <v>35</v>
      </c>
      <c r="I24" s="2" t="s">
        <v>35</v>
      </c>
    </row>
    <row r="25" spans="1:9" ht="33.75" thickBot="1">
      <c r="A25" s="2">
        <v>24</v>
      </c>
      <c r="B25" s="25" t="s">
        <v>110</v>
      </c>
      <c r="C25" s="22" t="str">
        <f t="shared" si="1"/>
        <v>4-methyl-1-H-benzotriazole</v>
      </c>
      <c r="D25" s="12" t="s">
        <v>112</v>
      </c>
      <c r="E25" s="2"/>
      <c r="F25" s="2" t="s">
        <v>36</v>
      </c>
      <c r="G25" s="2" t="s">
        <v>36</v>
      </c>
      <c r="H25" s="2" t="s">
        <v>36</v>
      </c>
      <c r="I25" s="2" t="s">
        <v>36</v>
      </c>
    </row>
    <row r="26" spans="1:9" ht="27.75" thickBot="1">
      <c r="A26" s="2">
        <v>25</v>
      </c>
      <c r="B26" s="13" t="s">
        <v>138</v>
      </c>
      <c r="C26" s="22" t="str">
        <f t="shared" si="1"/>
        <v>Caffeine</v>
      </c>
      <c r="D26" s="14" t="s">
        <v>18</v>
      </c>
      <c r="E26" s="2"/>
      <c r="F26" s="2" t="s">
        <v>37</v>
      </c>
      <c r="G26" s="2" t="s">
        <v>37</v>
      </c>
      <c r="H26" s="2" t="s">
        <v>37</v>
      </c>
      <c r="I26" s="2" t="s">
        <v>37</v>
      </c>
    </row>
    <row r="27" spans="1:9" ht="17.25" thickBot="1">
      <c r="A27" s="2">
        <v>26</v>
      </c>
      <c r="B27" s="23" t="s">
        <v>137</v>
      </c>
      <c r="C27" s="22" t="str">
        <f t="shared" si="1"/>
        <v>Methylparaben</v>
      </c>
      <c r="D27" s="10" t="s">
        <v>126</v>
      </c>
      <c r="E27" s="2"/>
      <c r="F27" s="2" t="s">
        <v>38</v>
      </c>
      <c r="G27" s="2" t="s">
        <v>38</v>
      </c>
      <c r="H27" s="2" t="s">
        <v>38</v>
      </c>
      <c r="I27" s="2" t="s">
        <v>38</v>
      </c>
    </row>
    <row r="28" spans="1:9" ht="17.25" thickBot="1">
      <c r="A28" s="2">
        <v>27</v>
      </c>
      <c r="B28" s="23" t="s">
        <v>137</v>
      </c>
      <c r="C28" s="22" t="str">
        <f t="shared" si="1"/>
        <v>Ethylparaben</v>
      </c>
      <c r="D28" s="11" t="s">
        <v>127</v>
      </c>
      <c r="E28" s="2"/>
      <c r="F28" s="2" t="s">
        <v>41</v>
      </c>
      <c r="G28" s="2" t="s">
        <v>41</v>
      </c>
      <c r="H28" s="2" t="s">
        <v>41</v>
      </c>
      <c r="I28" s="2" t="s">
        <v>41</v>
      </c>
    </row>
    <row r="29" spans="1:9" ht="17.25" thickBot="1">
      <c r="A29" s="2">
        <v>28</v>
      </c>
      <c r="B29" s="23" t="s">
        <v>137</v>
      </c>
      <c r="C29" s="22" t="str">
        <f t="shared" si="1"/>
        <v>Propylparaben</v>
      </c>
      <c r="D29" s="11" t="s">
        <v>128</v>
      </c>
      <c r="E29" s="2"/>
      <c r="F29" s="2" t="s">
        <v>40</v>
      </c>
      <c r="G29" s="2" t="s">
        <v>40</v>
      </c>
      <c r="H29" s="2" t="s">
        <v>40</v>
      </c>
      <c r="I29" s="2" t="s">
        <v>40</v>
      </c>
    </row>
    <row r="30" spans="1:9" ht="16.5" customHeight="1" thickBot="1">
      <c r="A30" s="2">
        <v>29</v>
      </c>
      <c r="B30" s="23" t="s">
        <v>137</v>
      </c>
      <c r="C30" s="22" t="str">
        <f t="shared" si="1"/>
        <v>Butylparaben</v>
      </c>
      <c r="D30" s="12" t="s">
        <v>136</v>
      </c>
      <c r="E30" s="2"/>
      <c r="F30" s="2" t="s">
        <v>42</v>
      </c>
      <c r="G30" s="2" t="s">
        <v>42</v>
      </c>
      <c r="H30" s="2" t="s">
        <v>42</v>
      </c>
      <c r="I30" s="2" t="s">
        <v>42</v>
      </c>
    </row>
    <row r="31" spans="1:9" ht="17.25" thickBot="1">
      <c r="A31" s="2">
        <v>30</v>
      </c>
      <c r="B31" s="25" t="s">
        <v>115</v>
      </c>
      <c r="C31" s="22" t="str">
        <f t="shared" si="1"/>
        <v>Estriol</v>
      </c>
      <c r="D31" s="10" t="s">
        <v>60</v>
      </c>
      <c r="E31" s="2"/>
      <c r="F31" s="2" t="s">
        <v>44</v>
      </c>
      <c r="G31" s="2" t="s">
        <v>44</v>
      </c>
      <c r="H31" s="2" t="s">
        <v>44</v>
      </c>
      <c r="I31" s="2" t="s">
        <v>44</v>
      </c>
    </row>
    <row r="32" spans="1:9" ht="17.25" thickBot="1">
      <c r="A32" s="2">
        <v>31</v>
      </c>
      <c r="B32" s="25" t="s">
        <v>115</v>
      </c>
      <c r="C32" s="22" t="str">
        <f t="shared" si="1"/>
        <v>Estrone</v>
      </c>
      <c r="D32" s="11" t="s">
        <v>58</v>
      </c>
      <c r="E32" s="2"/>
      <c r="F32" s="2" t="s">
        <v>46</v>
      </c>
      <c r="G32" s="2" t="s">
        <v>46</v>
      </c>
      <c r="H32" s="2" t="s">
        <v>46</v>
      </c>
      <c r="I32" s="2" t="s">
        <v>46</v>
      </c>
    </row>
    <row r="33" spans="1:9" ht="17.25" thickBot="1">
      <c r="A33" s="2">
        <v>32</v>
      </c>
      <c r="B33" s="25" t="s">
        <v>115</v>
      </c>
      <c r="C33" s="22" t="e">
        <f t="shared" si="1"/>
        <v>#N/A</v>
      </c>
      <c r="D33" s="2" t="s">
        <v>132</v>
      </c>
      <c r="E33" s="2"/>
      <c r="F33" s="2" t="s">
        <v>47</v>
      </c>
      <c r="G33" s="2" t="s">
        <v>47</v>
      </c>
      <c r="H33" s="2" t="s">
        <v>47</v>
      </c>
      <c r="I33" s="2" t="s">
        <v>47</v>
      </c>
    </row>
    <row r="34" spans="1:9" ht="17.25" thickBot="1">
      <c r="A34" s="2">
        <v>33</v>
      </c>
      <c r="B34" s="25" t="s">
        <v>115</v>
      </c>
      <c r="C34" s="22" t="e">
        <f t="shared" si="1"/>
        <v>#N/A</v>
      </c>
      <c r="D34" s="2" t="s">
        <v>133</v>
      </c>
      <c r="E34" s="2"/>
      <c r="F34" s="2" t="s">
        <v>49</v>
      </c>
      <c r="G34" s="2" t="s">
        <v>49</v>
      </c>
      <c r="H34" s="2" t="s">
        <v>49</v>
      </c>
      <c r="I34" s="2" t="s">
        <v>49</v>
      </c>
    </row>
    <row r="35" spans="1:9" ht="17.25" thickBot="1">
      <c r="A35" s="2">
        <v>34</v>
      </c>
      <c r="B35" s="23" t="s">
        <v>116</v>
      </c>
      <c r="C35" s="22" t="str">
        <f t="shared" si="1"/>
        <v>Atrazine</v>
      </c>
      <c r="D35" s="20" t="s">
        <v>73</v>
      </c>
      <c r="E35" s="2"/>
      <c r="F35" s="2" t="s">
        <v>50</v>
      </c>
      <c r="G35" s="2" t="s">
        <v>50</v>
      </c>
      <c r="H35" s="2" t="s">
        <v>50</v>
      </c>
      <c r="I35" s="2" t="s">
        <v>50</v>
      </c>
    </row>
    <row r="36" spans="1:9" ht="17.25" thickBot="1">
      <c r="A36" s="2">
        <v>35</v>
      </c>
      <c r="B36" s="23" t="s">
        <v>116</v>
      </c>
      <c r="C36" s="22" t="str">
        <f t="shared" si="1"/>
        <v>DEET</v>
      </c>
      <c r="D36" s="21" t="s">
        <v>71</v>
      </c>
      <c r="E36" s="2"/>
      <c r="F36" s="2" t="s">
        <v>51</v>
      </c>
      <c r="G36" s="2" t="s">
        <v>51</v>
      </c>
      <c r="H36" s="2" t="s">
        <v>51</v>
      </c>
      <c r="I36" s="2" t="s">
        <v>51</v>
      </c>
    </row>
    <row r="37" spans="1:9" ht="17.25" thickBot="1">
      <c r="A37" s="2">
        <v>36</v>
      </c>
      <c r="B37" s="23" t="s">
        <v>117</v>
      </c>
      <c r="C37" s="22" t="str">
        <f t="shared" si="1"/>
        <v xml:space="preserve">Perfluoropentanoic acid (PFPeA) </v>
      </c>
      <c r="D37" s="11" t="s">
        <v>84</v>
      </c>
      <c r="E37" s="2"/>
      <c r="F37" s="2" t="s">
        <v>53</v>
      </c>
      <c r="G37" s="2" t="s">
        <v>53</v>
      </c>
      <c r="H37" s="2" t="s">
        <v>53</v>
      </c>
      <c r="I37" s="2" t="s">
        <v>53</v>
      </c>
    </row>
    <row r="38" spans="1:9" ht="17.25" thickBot="1">
      <c r="A38" s="2">
        <v>37</v>
      </c>
      <c r="B38" s="23" t="s">
        <v>117</v>
      </c>
      <c r="C38" s="22" t="str">
        <f t="shared" si="1"/>
        <v>Perfluorbutylsulfonate (PFBS)</v>
      </c>
      <c r="D38" s="11" t="s">
        <v>82</v>
      </c>
      <c r="E38" s="2"/>
      <c r="F38" s="2" t="s">
        <v>55</v>
      </c>
      <c r="G38" s="2" t="s">
        <v>55</v>
      </c>
      <c r="H38" s="2" t="s">
        <v>55</v>
      </c>
      <c r="I38" s="2" t="s">
        <v>55</v>
      </c>
    </row>
    <row r="39" spans="1:9" ht="17.25" thickBot="1">
      <c r="A39" s="2">
        <v>38</v>
      </c>
      <c r="B39" s="23" t="s">
        <v>117</v>
      </c>
      <c r="C39" s="22" t="str">
        <f t="shared" si="1"/>
        <v>Perfluorohexanoic acid (PFHxA)</v>
      </c>
      <c r="D39" s="11" t="s">
        <v>81</v>
      </c>
      <c r="E39" s="2"/>
      <c r="F39" s="2" t="s">
        <v>57</v>
      </c>
      <c r="G39" s="2" t="s">
        <v>57</v>
      </c>
      <c r="H39" s="2" t="s">
        <v>57</v>
      </c>
      <c r="I39" s="2" t="s">
        <v>57</v>
      </c>
    </row>
    <row r="40" spans="1:9" ht="17.25" thickBot="1">
      <c r="A40" s="2">
        <v>39</v>
      </c>
      <c r="B40" s="23" t="s">
        <v>117</v>
      </c>
      <c r="C40" s="22" t="str">
        <f t="shared" si="1"/>
        <v>Perfluoroheptanoic acid (PFHpA)</v>
      </c>
      <c r="D40" s="11" t="s">
        <v>76</v>
      </c>
      <c r="E40" s="2"/>
      <c r="F40" s="2" t="s">
        <v>59</v>
      </c>
      <c r="G40" s="2" t="s">
        <v>59</v>
      </c>
      <c r="H40" s="2" t="s">
        <v>59</v>
      </c>
      <c r="I40" s="2" t="s">
        <v>59</v>
      </c>
    </row>
    <row r="41" spans="1:9" ht="17.25" thickBot="1">
      <c r="A41" s="2">
        <v>40</v>
      </c>
      <c r="B41" s="23" t="s">
        <v>117</v>
      </c>
      <c r="C41" s="22" t="str">
        <f t="shared" si="1"/>
        <v>Perfluorohexanesulfonic acid(PFHxS)</v>
      </c>
      <c r="D41" s="11" t="s">
        <v>83</v>
      </c>
      <c r="E41" s="2"/>
      <c r="F41" s="2" t="s">
        <v>61</v>
      </c>
      <c r="G41" s="2" t="s">
        <v>61</v>
      </c>
      <c r="H41" s="2" t="s">
        <v>61</v>
      </c>
      <c r="I41" s="2" t="s">
        <v>61</v>
      </c>
    </row>
    <row r="42" spans="1:9" ht="17.25" thickBot="1">
      <c r="A42" s="2">
        <v>41</v>
      </c>
      <c r="B42" s="23" t="s">
        <v>117</v>
      </c>
      <c r="C42" s="22" t="str">
        <f t="shared" si="1"/>
        <v>Perfluorooctanoic acid(PFOA)</v>
      </c>
      <c r="D42" s="11" t="s">
        <v>78</v>
      </c>
      <c r="E42" s="2"/>
      <c r="F42" s="2" t="s">
        <v>62</v>
      </c>
      <c r="G42" s="2" t="s">
        <v>62</v>
      </c>
      <c r="H42" s="2" t="s">
        <v>62</v>
      </c>
      <c r="I42" s="2" t="s">
        <v>62</v>
      </c>
    </row>
    <row r="43" spans="1:9" ht="17.25" thickBot="1">
      <c r="A43" s="2">
        <v>42</v>
      </c>
      <c r="B43" s="23" t="s">
        <v>117</v>
      </c>
      <c r="C43" s="22" t="str">
        <f t="shared" si="1"/>
        <v>Perfluorooctanesulfonic acid(PFOS)</v>
      </c>
      <c r="D43" s="11" t="s">
        <v>79</v>
      </c>
      <c r="E43" s="2"/>
      <c r="F43" s="2" t="s">
        <v>63</v>
      </c>
      <c r="G43" s="2" t="s">
        <v>63</v>
      </c>
      <c r="H43" s="2" t="s">
        <v>63</v>
      </c>
      <c r="I43" s="2" t="s">
        <v>63</v>
      </c>
    </row>
    <row r="44" spans="1:9" ht="17.25" thickBot="1">
      <c r="A44" s="2">
        <v>43</v>
      </c>
      <c r="B44" s="23" t="s">
        <v>117</v>
      </c>
      <c r="C44" s="22" t="str">
        <f t="shared" si="1"/>
        <v>Perfluorodecanoic acid (PFDA)</v>
      </c>
      <c r="D44" s="12" t="s">
        <v>80</v>
      </c>
      <c r="E44" s="2"/>
      <c r="F44" s="2" t="s">
        <v>28</v>
      </c>
      <c r="G44" s="2" t="s">
        <v>28</v>
      </c>
      <c r="H44" s="2" t="s">
        <v>28</v>
      </c>
      <c r="I44" s="2" t="s">
        <v>28</v>
      </c>
    </row>
    <row r="45" spans="1:9" ht="17.25" thickBot="1">
      <c r="A45" s="2">
        <v>44</v>
      </c>
      <c r="B45" s="25" t="s">
        <v>118</v>
      </c>
      <c r="C45" s="22" t="str">
        <f t="shared" si="1"/>
        <v>N-nitrosodimethylamine(NDMA)</v>
      </c>
      <c r="D45" s="10" t="s">
        <v>119</v>
      </c>
      <c r="E45" s="2"/>
      <c r="F45" s="6" t="s">
        <v>64</v>
      </c>
      <c r="G45" s="6" t="s">
        <v>64</v>
      </c>
      <c r="H45" s="6" t="s">
        <v>64</v>
      </c>
      <c r="I45" s="6" t="s">
        <v>64</v>
      </c>
    </row>
    <row r="46" spans="1:9" ht="17.25" thickBot="1">
      <c r="A46" s="2">
        <v>45</v>
      </c>
      <c r="B46" s="25" t="s">
        <v>118</v>
      </c>
      <c r="C46" s="22" t="str">
        <f t="shared" si="1"/>
        <v>N-nitrosomethylethylamine(NMEA)</v>
      </c>
      <c r="D46" s="11" t="s">
        <v>120</v>
      </c>
      <c r="E46" s="2"/>
      <c r="F46" s="6" t="s">
        <v>29</v>
      </c>
      <c r="G46" s="6" t="s">
        <v>29</v>
      </c>
      <c r="H46" s="6" t="s">
        <v>29</v>
      </c>
      <c r="I46" s="6" t="s">
        <v>29</v>
      </c>
    </row>
    <row r="47" spans="1:9" ht="17.25" thickBot="1">
      <c r="A47" s="2">
        <v>46</v>
      </c>
      <c r="B47" s="25" t="s">
        <v>118</v>
      </c>
      <c r="C47" s="22" t="str">
        <f t="shared" si="1"/>
        <v>N-nitrosodiethylamine(NDEA)</v>
      </c>
      <c r="D47" s="11" t="s">
        <v>121</v>
      </c>
      <c r="E47" s="2"/>
      <c r="F47" s="6" t="s">
        <v>67</v>
      </c>
      <c r="G47" s="6" t="s">
        <v>67</v>
      </c>
      <c r="H47" s="6" t="s">
        <v>67</v>
      </c>
      <c r="I47" s="6" t="s">
        <v>67</v>
      </c>
    </row>
    <row r="48" spans="1:9" ht="17.25" thickBot="1">
      <c r="A48" s="2">
        <v>47</v>
      </c>
      <c r="B48" s="25" t="s">
        <v>118</v>
      </c>
      <c r="C48" s="22" t="str">
        <f t="shared" si="1"/>
        <v>N-nitrosodi-n-propylamine(NDPA)</v>
      </c>
      <c r="D48" s="11" t="s">
        <v>122</v>
      </c>
      <c r="E48" s="2"/>
      <c r="F48" s="6" t="s">
        <v>69</v>
      </c>
      <c r="G48" s="6" t="s">
        <v>69</v>
      </c>
      <c r="H48" s="6" t="s">
        <v>69</v>
      </c>
      <c r="I48" s="6" t="s">
        <v>69</v>
      </c>
    </row>
    <row r="49" spans="1:9" ht="17.25" thickBot="1">
      <c r="A49" s="2">
        <v>48</v>
      </c>
      <c r="B49" s="25" t="s">
        <v>118</v>
      </c>
      <c r="C49" s="22" t="str">
        <f t="shared" si="1"/>
        <v>N-nitrosopyrrolidine(NPYR)</v>
      </c>
      <c r="D49" s="11" t="s">
        <v>123</v>
      </c>
      <c r="E49" s="2"/>
      <c r="F49" s="6" t="s">
        <v>30</v>
      </c>
      <c r="G49" s="6" t="s">
        <v>30</v>
      </c>
      <c r="H49" s="6" t="s">
        <v>30</v>
      </c>
      <c r="I49" s="6" t="s">
        <v>30</v>
      </c>
    </row>
    <row r="50" spans="1:9" ht="17.25" thickBot="1">
      <c r="A50" s="7">
        <v>49</v>
      </c>
      <c r="B50" s="25" t="s">
        <v>118</v>
      </c>
      <c r="C50" s="22" t="str">
        <f t="shared" si="1"/>
        <v>N-nitrosomorpholine(NMOR)</v>
      </c>
      <c r="D50" s="11" t="s">
        <v>124</v>
      </c>
      <c r="E50" s="7"/>
      <c r="F50" s="8" t="s">
        <v>72</v>
      </c>
      <c r="G50" s="8" t="s">
        <v>72</v>
      </c>
      <c r="H50" s="8" t="s">
        <v>72</v>
      </c>
      <c r="I50" s="8" t="s">
        <v>72</v>
      </c>
    </row>
    <row r="51" spans="1:9" ht="17.25" thickBot="1">
      <c r="A51" s="2">
        <v>50</v>
      </c>
      <c r="B51" s="25" t="s">
        <v>118</v>
      </c>
      <c r="C51" s="22" t="str">
        <f t="shared" si="1"/>
        <v>N-nitroso-di-n-butylamine(NDBA)</v>
      </c>
      <c r="D51" s="12" t="s">
        <v>125</v>
      </c>
      <c r="E51" s="2"/>
      <c r="F51" s="6" t="s">
        <v>74</v>
      </c>
      <c r="G51" s="6" t="s">
        <v>74</v>
      </c>
      <c r="H51" s="6" t="s">
        <v>74</v>
      </c>
      <c r="I51" s="6" t="s">
        <v>74</v>
      </c>
    </row>
  </sheetData>
  <phoneticPr fontId="1" type="noConversion"/>
  <conditionalFormatting sqref="G44">
    <cfRule type="duplicateValues" dxfId="19" priority="19"/>
  </conditionalFormatting>
  <conditionalFormatting sqref="G24">
    <cfRule type="duplicateValues" dxfId="18" priority="18"/>
  </conditionalFormatting>
  <conditionalFormatting sqref="G20:G22">
    <cfRule type="duplicateValues" dxfId="17" priority="17"/>
  </conditionalFormatting>
  <conditionalFormatting sqref="G28">
    <cfRule type="duplicateValues" dxfId="16" priority="16"/>
  </conditionalFormatting>
  <conditionalFormatting sqref="G45:G51">
    <cfRule type="duplicateValues" dxfId="15" priority="20"/>
  </conditionalFormatting>
  <conditionalFormatting sqref="H44">
    <cfRule type="duplicateValues" dxfId="14" priority="14"/>
  </conditionalFormatting>
  <conditionalFormatting sqref="H24">
    <cfRule type="duplicateValues" dxfId="13" priority="13"/>
  </conditionalFormatting>
  <conditionalFormatting sqref="H20:H22">
    <cfRule type="duplicateValues" dxfId="12" priority="12"/>
  </conditionalFormatting>
  <conditionalFormatting sqref="H28">
    <cfRule type="duplicateValues" dxfId="11" priority="11"/>
  </conditionalFormatting>
  <conditionalFormatting sqref="H45:H51">
    <cfRule type="duplicateValues" dxfId="10" priority="15"/>
  </conditionalFormatting>
  <conditionalFormatting sqref="F44">
    <cfRule type="duplicateValues" dxfId="9" priority="9"/>
  </conditionalFormatting>
  <conditionalFormatting sqref="F24">
    <cfRule type="duplicateValues" dxfId="8" priority="8"/>
  </conditionalFormatting>
  <conditionalFormatting sqref="F20:F22">
    <cfRule type="duplicateValues" dxfId="7" priority="7"/>
  </conditionalFormatting>
  <conditionalFormatting sqref="F28">
    <cfRule type="duplicateValues" dxfId="6" priority="6"/>
  </conditionalFormatting>
  <conditionalFormatting sqref="F45:F51">
    <cfRule type="duplicateValues" dxfId="5" priority="10"/>
  </conditionalFormatting>
  <conditionalFormatting sqref="I44">
    <cfRule type="duplicateValues" dxfId="4" priority="4"/>
  </conditionalFormatting>
  <conditionalFormatting sqref="I24">
    <cfRule type="duplicateValues" dxfId="3" priority="3"/>
  </conditionalFormatting>
  <conditionalFormatting sqref="I20:I22">
    <cfRule type="duplicateValues" dxfId="2" priority="2"/>
  </conditionalFormatting>
  <conditionalFormatting sqref="I28">
    <cfRule type="duplicateValues" dxfId="1" priority="1"/>
  </conditionalFormatting>
  <conditionalFormatting sqref="I45:I5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9"/>
  <sheetViews>
    <sheetView topLeftCell="A7" workbookViewId="0">
      <selection activeCell="D50" sqref="D50"/>
    </sheetView>
  </sheetViews>
  <sheetFormatPr defaultRowHeight="16.5"/>
  <cols>
    <col min="1" max="1" width="19.875" bestFit="1" customWidth="1"/>
    <col min="2" max="2" width="17.375" bestFit="1" customWidth="1"/>
  </cols>
  <sheetData>
    <row r="1" spans="1:3">
      <c r="A1" s="265" t="s">
        <v>103</v>
      </c>
      <c r="B1" s="10" t="s">
        <v>24</v>
      </c>
      <c r="C1">
        <v>1</v>
      </c>
    </row>
    <row r="2" spans="1:3">
      <c r="A2" s="266"/>
      <c r="B2" s="11" t="s">
        <v>43</v>
      </c>
      <c r="C2">
        <v>2</v>
      </c>
    </row>
    <row r="3" spans="1:3" ht="17.25" thickBot="1">
      <c r="A3" s="267"/>
      <c r="B3" s="12" t="s">
        <v>39</v>
      </c>
      <c r="C3">
        <v>3</v>
      </c>
    </row>
    <row r="4" spans="1:3">
      <c r="A4" s="263" t="s">
        <v>104</v>
      </c>
      <c r="B4" s="10" t="s">
        <v>70</v>
      </c>
      <c r="C4">
        <v>4</v>
      </c>
    </row>
    <row r="5" spans="1:3" ht="17.25" thickBot="1">
      <c r="A5" s="264"/>
      <c r="B5" s="12" t="s">
        <v>68</v>
      </c>
      <c r="C5">
        <v>5</v>
      </c>
    </row>
    <row r="6" spans="1:3">
      <c r="A6" s="265" t="s">
        <v>105</v>
      </c>
      <c r="B6" s="10" t="s">
        <v>26</v>
      </c>
      <c r="C6">
        <v>6</v>
      </c>
    </row>
    <row r="7" spans="1:3">
      <c r="A7" s="266"/>
      <c r="B7" s="11" t="s">
        <v>27</v>
      </c>
      <c r="C7">
        <v>7</v>
      </c>
    </row>
    <row r="8" spans="1:3">
      <c r="A8" s="266"/>
      <c r="B8" s="11" t="s">
        <v>54</v>
      </c>
      <c r="C8">
        <v>8</v>
      </c>
    </row>
    <row r="9" spans="1:3">
      <c r="A9" s="266"/>
      <c r="B9" s="11" t="s">
        <v>56</v>
      </c>
      <c r="C9">
        <v>9</v>
      </c>
    </row>
    <row r="10" spans="1:3" ht="17.25" thickBot="1">
      <c r="A10" s="267"/>
      <c r="B10" s="12" t="s">
        <v>52</v>
      </c>
      <c r="C10">
        <v>10</v>
      </c>
    </row>
    <row r="11" spans="1:3">
      <c r="A11" s="265" t="s">
        <v>106</v>
      </c>
      <c r="B11" s="10" t="s">
        <v>25</v>
      </c>
      <c r="C11">
        <v>11</v>
      </c>
    </row>
    <row r="12" spans="1:3">
      <c r="A12" s="266"/>
      <c r="B12" s="11" t="s">
        <v>45</v>
      </c>
      <c r="C12">
        <v>12</v>
      </c>
    </row>
    <row r="13" spans="1:3">
      <c r="A13" s="266"/>
      <c r="B13" s="11" t="s">
        <v>65</v>
      </c>
      <c r="C13">
        <v>13</v>
      </c>
    </row>
    <row r="14" spans="1:3" ht="17.25" thickBot="1">
      <c r="A14" s="267"/>
      <c r="B14" s="12" t="s">
        <v>66</v>
      </c>
      <c r="C14">
        <v>14</v>
      </c>
    </row>
    <row r="15" spans="1:3" ht="17.25" thickBot="1">
      <c r="A15" s="13" t="s">
        <v>107</v>
      </c>
      <c r="B15" s="14" t="s">
        <v>48</v>
      </c>
      <c r="C15">
        <v>15</v>
      </c>
    </row>
    <row r="16" spans="1:3">
      <c r="A16" s="265" t="s">
        <v>108</v>
      </c>
      <c r="B16" s="15" t="s">
        <v>21</v>
      </c>
      <c r="C16">
        <v>16</v>
      </c>
    </row>
    <row r="17" spans="1:3">
      <c r="A17" s="266"/>
      <c r="B17" s="11" t="s">
        <v>19</v>
      </c>
      <c r="C17">
        <v>17</v>
      </c>
    </row>
    <row r="18" spans="1:3">
      <c r="A18" s="266"/>
      <c r="B18" s="11" t="s">
        <v>20</v>
      </c>
      <c r="C18">
        <v>18</v>
      </c>
    </row>
    <row r="19" spans="1:3">
      <c r="A19" s="266"/>
      <c r="B19" s="11" t="s">
        <v>22</v>
      </c>
      <c r="C19">
        <v>19</v>
      </c>
    </row>
    <row r="20" spans="1:3" ht="17.25" thickBot="1">
      <c r="A20" s="267"/>
      <c r="B20" s="12" t="s">
        <v>23</v>
      </c>
      <c r="C20">
        <v>20</v>
      </c>
    </row>
    <row r="21" spans="1:3" ht="17.25" thickBot="1">
      <c r="A21" s="16" t="s">
        <v>109</v>
      </c>
      <c r="B21" s="17" t="s">
        <v>28</v>
      </c>
      <c r="C21">
        <v>21</v>
      </c>
    </row>
    <row r="22" spans="1:3" ht="17.25" thickBot="1">
      <c r="A22" s="263" t="s">
        <v>110</v>
      </c>
      <c r="B22" s="18" t="s">
        <v>111</v>
      </c>
      <c r="C22">
        <v>22</v>
      </c>
    </row>
    <row r="23" spans="1:3" ht="17.25" thickBot="1">
      <c r="A23" s="264"/>
      <c r="B23" s="12" t="s">
        <v>112</v>
      </c>
      <c r="C23">
        <v>23</v>
      </c>
    </row>
    <row r="24" spans="1:3" ht="17.25" thickBot="1">
      <c r="A24" s="13" t="s">
        <v>113</v>
      </c>
      <c r="B24" s="14" t="s">
        <v>18</v>
      </c>
      <c r="C24">
        <v>24</v>
      </c>
    </row>
    <row r="25" spans="1:3">
      <c r="A25" s="265" t="s">
        <v>114</v>
      </c>
      <c r="B25" s="10" t="s">
        <v>126</v>
      </c>
      <c r="C25">
        <v>25</v>
      </c>
    </row>
    <row r="26" spans="1:3">
      <c r="A26" s="266"/>
      <c r="B26" s="11" t="s">
        <v>127</v>
      </c>
      <c r="C26">
        <v>26</v>
      </c>
    </row>
    <row r="27" spans="1:3">
      <c r="A27" s="266"/>
      <c r="B27" s="11" t="s">
        <v>128</v>
      </c>
      <c r="C27">
        <v>27</v>
      </c>
    </row>
    <row r="28" spans="1:3" ht="17.25" thickBot="1">
      <c r="A28" s="267"/>
      <c r="B28" s="12" t="s">
        <v>129</v>
      </c>
      <c r="C28">
        <v>28</v>
      </c>
    </row>
    <row r="29" spans="1:3">
      <c r="A29" s="263" t="s">
        <v>115</v>
      </c>
      <c r="B29" s="10" t="s">
        <v>60</v>
      </c>
      <c r="C29">
        <v>29</v>
      </c>
    </row>
    <row r="30" spans="1:3">
      <c r="A30" s="268"/>
      <c r="B30" s="11" t="s">
        <v>58</v>
      </c>
      <c r="C30">
        <v>30</v>
      </c>
    </row>
    <row r="31" spans="1:3">
      <c r="A31" s="268"/>
      <c r="B31" s="19" t="s">
        <v>131</v>
      </c>
      <c r="C31">
        <v>31</v>
      </c>
    </row>
    <row r="32" spans="1:3" ht="17.25" thickBot="1">
      <c r="A32" s="264"/>
      <c r="B32" s="12" t="s">
        <v>130</v>
      </c>
      <c r="C32">
        <v>32</v>
      </c>
    </row>
    <row r="33" spans="1:3">
      <c r="A33" s="265" t="s">
        <v>116</v>
      </c>
      <c r="B33" s="20" t="s">
        <v>73</v>
      </c>
      <c r="C33">
        <v>33</v>
      </c>
    </row>
    <row r="34" spans="1:3" ht="17.25" thickBot="1">
      <c r="A34" s="267"/>
      <c r="B34" s="21" t="s">
        <v>71</v>
      </c>
      <c r="C34">
        <v>34</v>
      </c>
    </row>
    <row r="35" spans="1:3">
      <c r="A35" s="265" t="s">
        <v>117</v>
      </c>
      <c r="B35" s="11" t="s">
        <v>84</v>
      </c>
      <c r="C35">
        <v>35</v>
      </c>
    </row>
    <row r="36" spans="1:3">
      <c r="A36" s="266"/>
      <c r="B36" s="11" t="s">
        <v>82</v>
      </c>
      <c r="C36">
        <v>36</v>
      </c>
    </row>
    <row r="37" spans="1:3">
      <c r="A37" s="266"/>
      <c r="B37" s="11" t="s">
        <v>81</v>
      </c>
      <c r="C37">
        <v>37</v>
      </c>
    </row>
    <row r="38" spans="1:3">
      <c r="A38" s="266"/>
      <c r="B38" s="11" t="s">
        <v>76</v>
      </c>
      <c r="C38">
        <v>38</v>
      </c>
    </row>
    <row r="39" spans="1:3">
      <c r="A39" s="266"/>
      <c r="B39" s="11" t="s">
        <v>83</v>
      </c>
      <c r="C39">
        <v>39</v>
      </c>
    </row>
    <row r="40" spans="1:3">
      <c r="A40" s="266"/>
      <c r="B40" s="11" t="s">
        <v>78</v>
      </c>
      <c r="C40">
        <v>40</v>
      </c>
    </row>
    <row r="41" spans="1:3">
      <c r="A41" s="266"/>
      <c r="B41" s="11" t="s">
        <v>79</v>
      </c>
      <c r="C41">
        <v>41</v>
      </c>
    </row>
    <row r="42" spans="1:3" ht="17.25" thickBot="1">
      <c r="A42" s="267"/>
      <c r="B42" s="12" t="s">
        <v>80</v>
      </c>
      <c r="C42">
        <v>42</v>
      </c>
    </row>
    <row r="43" spans="1:3">
      <c r="A43" s="263" t="s">
        <v>118</v>
      </c>
      <c r="B43" s="10" t="s">
        <v>119</v>
      </c>
      <c r="C43">
        <v>43</v>
      </c>
    </row>
    <row r="44" spans="1:3">
      <c r="A44" s="268"/>
      <c r="B44" s="11" t="s">
        <v>120</v>
      </c>
      <c r="C44">
        <v>44</v>
      </c>
    </row>
    <row r="45" spans="1:3">
      <c r="A45" s="268"/>
      <c r="B45" s="11" t="s">
        <v>121</v>
      </c>
      <c r="C45">
        <v>45</v>
      </c>
    </row>
    <row r="46" spans="1:3">
      <c r="A46" s="268"/>
      <c r="B46" s="11" t="s">
        <v>122</v>
      </c>
      <c r="C46">
        <v>46</v>
      </c>
    </row>
    <row r="47" spans="1:3">
      <c r="A47" s="268"/>
      <c r="B47" s="11" t="s">
        <v>123</v>
      </c>
      <c r="C47">
        <v>47</v>
      </c>
    </row>
    <row r="48" spans="1:3">
      <c r="A48" s="268"/>
      <c r="B48" s="11" t="s">
        <v>124</v>
      </c>
      <c r="C48">
        <v>48</v>
      </c>
    </row>
    <row r="49" spans="1:3" ht="17.25" thickBot="1">
      <c r="A49" s="264"/>
      <c r="B49" s="12" t="s">
        <v>125</v>
      </c>
      <c r="C49">
        <v>49</v>
      </c>
    </row>
  </sheetData>
  <mergeCells count="11">
    <mergeCell ref="A25:A28"/>
    <mergeCell ref="A29:A32"/>
    <mergeCell ref="A33:A34"/>
    <mergeCell ref="A35:A42"/>
    <mergeCell ref="A43:A49"/>
    <mergeCell ref="A22:A23"/>
    <mergeCell ref="A1:A3"/>
    <mergeCell ref="A4:A5"/>
    <mergeCell ref="A6:A10"/>
    <mergeCell ref="A11:A14"/>
    <mergeCell ref="A16:A20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55" zoomScale="85" zoomScaleNormal="85" workbookViewId="0">
      <selection activeCell="D2" sqref="D2:D92"/>
    </sheetView>
  </sheetViews>
  <sheetFormatPr defaultRowHeight="16.5"/>
  <cols>
    <col min="1" max="1" width="24" style="233" bestFit="1" customWidth="1"/>
    <col min="2" max="3" width="24.5" style="233" customWidth="1"/>
    <col min="4" max="4" width="15.75" style="234" customWidth="1"/>
    <col min="5" max="5" width="16" style="235" bestFit="1" customWidth="1"/>
    <col min="6" max="7" width="13.375" style="235" bestFit="1" customWidth="1"/>
    <col min="8" max="8" width="9" style="235"/>
    <col min="9" max="9" width="13.375" style="235" bestFit="1" customWidth="1"/>
    <col min="10" max="16384" width="9" style="233"/>
  </cols>
  <sheetData>
    <row r="1" spans="1:4">
      <c r="A1" s="233" t="s">
        <v>2625</v>
      </c>
      <c r="B1" s="233" t="s">
        <v>2626</v>
      </c>
      <c r="C1" s="233" t="s">
        <v>2627</v>
      </c>
      <c r="D1" s="234" t="s">
        <v>2628</v>
      </c>
    </row>
    <row r="2" spans="1:4">
      <c r="A2" s="233" t="s">
        <v>203</v>
      </c>
      <c r="B2" s="233" t="str">
        <f>IFERROR(VLOOKUP(A2,'[1]kOH database'!$B$2:$C$337,2,FALSE),"")</f>
        <v>CN(C)C(=N)NC(=N)N</v>
      </c>
      <c r="C2" s="233" t="s">
        <v>204</v>
      </c>
      <c r="D2" s="234">
        <v>8781602400</v>
      </c>
    </row>
    <row r="3" spans="1:4">
      <c r="A3" s="233" t="s">
        <v>24</v>
      </c>
      <c r="B3" s="233" t="str">
        <f>IFERROR(VLOOKUP(A3,'[1]kOH database'!$B$2:$C$337,2,FALSE),"")</f>
        <v>CC(C)NCC(COc1ccc(cc1)CC(=O)N)O</v>
      </c>
      <c r="C3" s="233" t="s">
        <v>186</v>
      </c>
      <c r="D3" s="234">
        <v>6347575915.4856939</v>
      </c>
    </row>
    <row r="4" spans="1:4">
      <c r="A4" s="233" t="s">
        <v>68</v>
      </c>
      <c r="B4" s="233" t="str">
        <f>IFERROR(VLOOKUP(A4,'[1]kOH database'!$B$2:$C$337,2,FALSE),"")</f>
        <v>CNC(=C[N+](=O)[O-])NCCSCc1ccc(o1)CN(C)C</v>
      </c>
      <c r="C4" s="233" t="s">
        <v>207</v>
      </c>
      <c r="D4" s="234">
        <v>8336057252.4894428</v>
      </c>
    </row>
    <row r="5" spans="1:4">
      <c r="A5" s="233" t="s">
        <v>70</v>
      </c>
      <c r="B5" s="233" t="str">
        <f>IFERROR(VLOOKUP(A5,'[1]kOH database'!$B$2:$C$337,2,FALSE),"")</f>
        <v>Cc1c([nH]cn1)CSCC/N=C(\NC)/NC#N</v>
      </c>
      <c r="C5" s="233" t="s">
        <v>208</v>
      </c>
      <c r="D5" s="234">
        <v>6541434984.378685</v>
      </c>
    </row>
    <row r="6" spans="1:4">
      <c r="A6" s="233" t="s">
        <v>28</v>
      </c>
      <c r="B6" s="233" t="str">
        <f>IFERROR(VLOOKUP(A6,'[1]kOH database'!$B$2:$C$337,2,FALSE),"")</f>
        <v>CN(CC(CO)O)C(=O)c1c(c(c(c(c1I)NC(=O)COC)I)C(=O)NCC(CO)O)I</v>
      </c>
      <c r="C6" s="233" t="s">
        <v>2629</v>
      </c>
      <c r="D6" s="234">
        <v>6372416162.6333704</v>
      </c>
    </row>
    <row r="7" spans="1:4">
      <c r="A7" s="233" t="s">
        <v>25</v>
      </c>
      <c r="B7" s="233" t="str">
        <f>IFERROR(VLOOKUP(A7,'[1]kOH database'!$B$2:$C$337,2,FALSE),"")</f>
        <v>CC(=O)Nc1ccc(cc1)O</v>
      </c>
      <c r="C7" s="233" t="s">
        <v>189</v>
      </c>
      <c r="D7" s="234">
        <v>6371129133.1937323</v>
      </c>
    </row>
    <row r="8" spans="1:4">
      <c r="A8" s="233" t="s">
        <v>728</v>
      </c>
      <c r="B8" s="233" t="str">
        <f>IFERROR(VLOOKUP(A8,'[1]kOH database'!$B$2:$C$337,2,FALSE),"")</f>
        <v/>
      </c>
      <c r="C8" s="236" t="s">
        <v>729</v>
      </c>
      <c r="D8" s="234">
        <v>5116467228.7376337</v>
      </c>
    </row>
    <row r="9" spans="1:4">
      <c r="A9" s="233" t="s">
        <v>27</v>
      </c>
      <c r="B9" s="233" t="str">
        <f>IFERROR(VLOOKUP(A9,'[1]kOH database'!$B$2:$C$337,2,FALSE),"")</f>
        <v>c1cc(ccc1N)S(=O)(=O)Nc2nccs2</v>
      </c>
      <c r="C9" s="233" t="s">
        <v>192</v>
      </c>
      <c r="D9" s="234">
        <v>5116467228.7376337</v>
      </c>
    </row>
    <row r="10" spans="1:4">
      <c r="A10" s="233" t="s">
        <v>730</v>
      </c>
      <c r="B10" s="233" t="str">
        <f>IFERROR(VLOOKUP(A10,'[1]kOH database'!$B$2:$C$337,2,FALSE),"")</f>
        <v/>
      </c>
      <c r="C10" s="236" t="s">
        <v>731</v>
      </c>
      <c r="D10" s="234">
        <v>5968712816.663599</v>
      </c>
    </row>
    <row r="11" spans="1:4">
      <c r="A11" s="233" t="s">
        <v>52</v>
      </c>
      <c r="B11" s="233" t="str">
        <f>IFERROR(VLOOKUP(A11,'[1]kOH database'!$B$2:$C$337,2,FALSE),"")</f>
        <v>COc1cc(cc(c1OC)OC)Cc2c[nH]c(=N)[nH]c2=N</v>
      </c>
      <c r="C11" s="233" t="s">
        <v>193</v>
      </c>
      <c r="D11" s="234">
        <v>7813645929.5965557</v>
      </c>
    </row>
    <row r="12" spans="1:4">
      <c r="A12" s="233" t="s">
        <v>26</v>
      </c>
      <c r="B12" s="233" t="str">
        <f>IFERROR(VLOOKUP(A12,'[1]kOH database'!$B$2:$C$337,2,FALSE),"")</f>
        <v>CCC[C@@H]1C[C@H](N(C1)C)C(=O)N[C@@H]([C@@H]2[C@@H]([C@@H]([C@H]([C@H](O2)SC)O)O)O)[C@@H](C)O</v>
      </c>
      <c r="C12" s="233" t="s">
        <v>191</v>
      </c>
      <c r="D12" s="234">
        <v>8559810653.9770231</v>
      </c>
    </row>
    <row r="13" spans="1:4">
      <c r="A13" s="233" t="s">
        <v>732</v>
      </c>
      <c r="B13" s="233" t="str">
        <f>IFERROR(VLOOKUP(A13,'[1]kOH database'!$B$2:$C$337,2,FALSE),"")</f>
        <v/>
      </c>
      <c r="C13" s="236" t="s">
        <v>733</v>
      </c>
      <c r="D13" s="234">
        <v>5469207228.7376337</v>
      </c>
    </row>
    <row r="14" spans="1:4">
      <c r="A14" s="233" t="s">
        <v>734</v>
      </c>
      <c r="B14" s="233" t="str">
        <f>IFERROR(VLOOKUP(A14,'[1]kOH database'!$B$2:$C$337,2,FALSE),"")</f>
        <v/>
      </c>
      <c r="C14" s="236" t="s">
        <v>735</v>
      </c>
      <c r="D14" s="234">
        <v>7412529648.4226398</v>
      </c>
    </row>
    <row r="15" spans="1:4">
      <c r="A15" s="233" t="s">
        <v>736</v>
      </c>
      <c r="B15" s="233" t="str">
        <f>IFERROR(VLOOKUP(A15,'[1]kOH database'!$B$2:$C$337,2,FALSE),"")</f>
        <v/>
      </c>
      <c r="C15" s="236" t="s">
        <v>737</v>
      </c>
      <c r="D15" s="234">
        <v>7412529648.4226398</v>
      </c>
    </row>
    <row r="16" spans="1:4">
      <c r="A16" s="233" t="s">
        <v>738</v>
      </c>
      <c r="B16" s="233" t="str">
        <f>IFERROR(VLOOKUP(A16,'[1]kOH database'!$B$2:$C$337,2,FALSE),"")</f>
        <v/>
      </c>
      <c r="C16" s="236" t="s">
        <v>739</v>
      </c>
      <c r="D16" s="234">
        <v>6574553312.2186146</v>
      </c>
    </row>
    <row r="17" spans="1:4">
      <c r="A17" s="233" t="s">
        <v>287</v>
      </c>
      <c r="B17" s="233" t="str">
        <f>IFERROR(VLOOKUP(A17,'[1]kOH database'!$B$2:$C$337,2,FALSE),"")</f>
        <v>c1c2c(cc(c1F)N3CCNCC3)n(cc(c2=O)C(=O)O)C4CC4</v>
      </c>
      <c r="C17" s="233" t="s">
        <v>288</v>
      </c>
      <c r="D17" s="234">
        <v>7139510243.4650173</v>
      </c>
    </row>
    <row r="18" spans="1:4">
      <c r="A18" s="233" t="s">
        <v>54</v>
      </c>
      <c r="B18" s="233" t="str">
        <f>IFERROR(VLOOKUP(A18,'[1]kOH database'!$B$2:$C$337,2,FALSE),"")</f>
        <v>Cc1cc(nc(n1)NS(=O)(=O)c2ccc(cc2)N)C</v>
      </c>
      <c r="C18" s="233" t="s">
        <v>194</v>
      </c>
      <c r="D18" s="234">
        <v>5821947228.7376337</v>
      </c>
    </row>
    <row r="19" spans="1:4">
      <c r="A19" s="233" t="s">
        <v>18</v>
      </c>
      <c r="B19" s="233" t="str">
        <f>IFERROR(VLOOKUP(A19,'[1]kOH database'!$B$2:$C$337,2,FALSE),"")</f>
        <v>CN1C=NC2=C1C(=O)N(C(=O)N2C)C</v>
      </c>
      <c r="C19" s="233" t="s">
        <v>180</v>
      </c>
      <c r="D19" s="234">
        <v>6359243346.949626</v>
      </c>
    </row>
    <row r="20" spans="1:4">
      <c r="A20" s="233" t="s">
        <v>740</v>
      </c>
      <c r="B20" s="233" t="str">
        <f>IFERROR(VLOOKUP(A20,'[1]kOH database'!$B$2:$C$337,2,FALSE),"")</f>
        <v/>
      </c>
      <c r="C20" s="236" t="s">
        <v>741</v>
      </c>
      <c r="D20" s="234">
        <v>5116467228.7376337</v>
      </c>
    </row>
    <row r="21" spans="1:4">
      <c r="A21" s="233" t="s">
        <v>56</v>
      </c>
      <c r="B21" s="233" t="str">
        <f>IFERROR(VLOOKUP(A21,'[1]kOH database'!$B$2:$C$337,2,FALSE),"")</f>
        <v>Cc1cc(no1)NS(=O)(=O)c2ccc(cc2)N</v>
      </c>
      <c r="C21" s="233" t="s">
        <v>195</v>
      </c>
      <c r="D21" s="234">
        <v>5469207228.7376337</v>
      </c>
    </row>
    <row r="22" spans="1:4">
      <c r="A22" s="233" t="s">
        <v>742</v>
      </c>
      <c r="B22" s="233" t="str">
        <f>IFERROR(VLOOKUP(A22,'[1]kOH database'!$B$2:$C$337,2,FALSE),"")</f>
        <v/>
      </c>
      <c r="C22" s="236" t="s">
        <v>743</v>
      </c>
      <c r="D22" s="234">
        <v>7734558800.8127699</v>
      </c>
    </row>
    <row r="23" spans="1:4">
      <c r="A23" s="233" t="s">
        <v>43</v>
      </c>
      <c r="B23" s="233" t="str">
        <f>IFERROR(VLOOKUP(A23,'[1]kOH database'!$B$2:$C$337,2,FALSE),"")</f>
        <v>CC(C)NCC(COc1ccc(cc1)CCOC)O</v>
      </c>
      <c r="C23" s="233" t="s">
        <v>187</v>
      </c>
      <c r="D23" s="234">
        <v>6648438577.3706245</v>
      </c>
    </row>
    <row r="24" spans="1:4">
      <c r="A24" s="233" t="s">
        <v>744</v>
      </c>
      <c r="B24" s="233" t="str">
        <f>IFERROR(VLOOKUP(A24,'[1]kOH database'!$B$2:$C$337,2,FALSE),"")</f>
        <v/>
      </c>
      <c r="C24" s="236" t="s">
        <v>745</v>
      </c>
      <c r="D24" s="234">
        <v>5310837564.9766855</v>
      </c>
    </row>
    <row r="25" spans="1:4">
      <c r="A25" s="233" t="s">
        <v>172</v>
      </c>
      <c r="B25" s="233" t="str">
        <f>IFERROR(VLOOKUP(A25,'[1]kOH database'!$B$2:$C$337,2,FALSE),"")</f>
        <v>c1ccc2c(c1)[nH]nn2</v>
      </c>
      <c r="C25" s="233" t="s">
        <v>173</v>
      </c>
      <c r="D25" s="234">
        <v>4973788000</v>
      </c>
    </row>
    <row r="26" spans="1:4">
      <c r="A26" s="233" t="s">
        <v>746</v>
      </c>
      <c r="B26" s="233" t="str">
        <f>IFERROR(VLOOKUP(A26,'[1]kOH database'!$B$2:$C$337,2,FALSE),"")</f>
        <v/>
      </c>
      <c r="C26" s="236" t="s">
        <v>747</v>
      </c>
      <c r="D26" s="234">
        <v>8532756723.5852966</v>
      </c>
    </row>
    <row r="27" spans="1:4">
      <c r="A27" s="233" t="s">
        <v>748</v>
      </c>
      <c r="B27" s="233" t="str">
        <f>IFERROR(VLOOKUP(A27,'[1]kOH database'!$B$2:$C$337,2,FALSE),"")</f>
        <v/>
      </c>
      <c r="C27" s="236" t="s">
        <v>749</v>
      </c>
      <c r="D27" s="234">
        <v>5505207901.2157373</v>
      </c>
    </row>
    <row r="28" spans="1:4">
      <c r="A28" s="233" t="s">
        <v>219</v>
      </c>
      <c r="B28" s="233" t="str">
        <f>IFERROR(VLOOKUP(A28,'[1]kOH database'!$B$2:$C$337,2,FALSE),"")</f>
        <v>COC(=O)Nc1[nH]c2ccccc2n1</v>
      </c>
      <c r="C28" s="233" t="s">
        <v>220</v>
      </c>
      <c r="D28" s="234">
        <v>5474234000</v>
      </c>
    </row>
    <row r="29" spans="1:4">
      <c r="A29" s="233" t="s">
        <v>217</v>
      </c>
      <c r="B29" s="233" t="str">
        <f>IFERROR(VLOOKUP(A29,'[1]kOH database'!$B$2:$C$337,2,FALSE),"")</f>
        <v>CN(C)CC(c1ccc(cc1)OC)C2(CCCCC2)O</v>
      </c>
      <c r="C29" s="233" t="s">
        <v>218</v>
      </c>
      <c r="D29" s="234">
        <v>7075786779.0566673</v>
      </c>
    </row>
    <row r="30" spans="1:4">
      <c r="A30" s="233" t="s">
        <v>750</v>
      </c>
      <c r="B30" s="233" t="str">
        <f>IFERROR(VLOOKUP(A30,'[1]kOH database'!$B$2:$C$337,2,FALSE),"")</f>
        <v/>
      </c>
      <c r="C30" s="236" t="s">
        <v>693</v>
      </c>
      <c r="D30" s="234">
        <v>6567131132.64009</v>
      </c>
    </row>
    <row r="31" spans="1:4">
      <c r="A31" s="233" t="s">
        <v>174</v>
      </c>
      <c r="B31" s="233" t="str">
        <f>IFERROR(VLOOKUP(A31,'[1]kOH database'!$B$2:$C$337,2,FALSE),"")</f>
        <v>CC1=CC=CC2=NNN=C12</v>
      </c>
      <c r="C31" s="233" t="s">
        <v>175</v>
      </c>
      <c r="D31" s="234">
        <v>6295071943.3618498</v>
      </c>
    </row>
    <row r="32" spans="1:4">
      <c r="A32" s="233" t="s">
        <v>39</v>
      </c>
      <c r="B32" s="233" t="str">
        <f>IFERROR(VLOOKUP(A32,'[1]kOH database'!$B$2:$C$337,2,FALSE),"")</f>
        <v>CC[C@H](C)C(=O)O[C@H]1C[C@H](C=C2[C@H]1[C@H]([C@H](C=C2)C)CC[C@@H]3C[C@H](CC(=O)O3)O)C</v>
      </c>
      <c r="C32" s="233" t="s">
        <v>184</v>
      </c>
      <c r="D32" s="234">
        <v>9697536767.9451656</v>
      </c>
    </row>
    <row r="33" spans="1:4">
      <c r="A33" s="233" t="s">
        <v>2630</v>
      </c>
      <c r="B33" s="233" t="str">
        <f>IFERROR(VLOOKUP(A33,'[1]kOH database'!$B$2:$C$337,2,FALSE),"")</f>
        <v>COC(=O)c1ccc(cc1)O</v>
      </c>
      <c r="C33" s="233" t="s">
        <v>176</v>
      </c>
      <c r="D33" s="234">
        <v>4642487294.7299528</v>
      </c>
    </row>
    <row r="34" spans="1:4">
      <c r="A34" s="233" t="s">
        <v>84</v>
      </c>
      <c r="B34" s="233" t="str">
        <f>IFERROR(VLOOKUP(A34,'[1]kOH database'!$B$2:$C$337,2,FALSE),"")</f>
        <v>C(=O)(C(C(C(C(F)(F)F)(F)F)(F)F)(F)F)O</v>
      </c>
      <c r="C34" s="233" t="s">
        <v>157</v>
      </c>
      <c r="D34" s="234">
        <v>700463</v>
      </c>
    </row>
    <row r="35" spans="1:4">
      <c r="A35" s="233" t="s">
        <v>751</v>
      </c>
      <c r="B35" s="233" t="str">
        <f>IFERROR(VLOOKUP(A35,'[1]kOH database'!$B$2:$C$337,2,FALSE),"")</f>
        <v/>
      </c>
      <c r="C35" s="236" t="s">
        <v>752</v>
      </c>
      <c r="D35" s="234">
        <v>4973788000</v>
      </c>
    </row>
    <row r="36" spans="1:4">
      <c r="A36" s="233" t="s">
        <v>82</v>
      </c>
      <c r="B36" s="233" t="str">
        <f>IFERROR(VLOOKUP(A36,'[1]kOH database'!$B$2:$C$337,2,FALSE),"")</f>
        <v>C(C(C(F)(F)S(=O)(=O)O)(F)F)(C(F)(F)F)(F)F</v>
      </c>
      <c r="C36" s="233" t="s">
        <v>155</v>
      </c>
      <c r="D36" s="234">
        <v>99996000</v>
      </c>
    </row>
    <row r="37" spans="1:4">
      <c r="A37" s="233" t="s">
        <v>753</v>
      </c>
      <c r="B37" s="233" t="str">
        <f>IFERROR(VLOOKUP(A37,'[1]kOH database'!$B$2:$C$337,2,FALSE),"")</f>
        <v/>
      </c>
      <c r="C37" s="236" t="s">
        <v>754</v>
      </c>
      <c r="D37" s="234">
        <v>6917513680.8144398</v>
      </c>
    </row>
    <row r="38" spans="1:4">
      <c r="A38" s="233" t="s">
        <v>60</v>
      </c>
      <c r="B38" s="233" t="str">
        <f>IFERROR(VLOOKUP(A38,'[1]kOH database'!$B$2:$C$337,2,FALSE),"")</f>
        <v>C[C@]12CC[C@@H]3c4ccc(cc4CC[C@H]3[C@@H]1C[C@H]([C@@H]2O)O)O</v>
      </c>
      <c r="C38" s="233" t="s">
        <v>199</v>
      </c>
      <c r="D38" s="234">
        <v>7665165585.0410309</v>
      </c>
    </row>
    <row r="39" spans="1:4">
      <c r="A39" s="233" t="s">
        <v>755</v>
      </c>
      <c r="B39" s="233" t="str">
        <f>IFERROR(VLOOKUP(A39,'[1]kOH database'!$B$2:$C$337,2,FALSE),"")</f>
        <v/>
      </c>
      <c r="C39" s="236" t="s">
        <v>756</v>
      </c>
      <c r="D39" s="234">
        <v>7341167225.1983337</v>
      </c>
    </row>
    <row r="40" spans="1:4">
      <c r="A40" s="233" t="s">
        <v>2631</v>
      </c>
      <c r="B40" s="233" t="str">
        <f>IFERROR(VLOOKUP(A40,'[1]kOH database'!$B$2:$C$337,2,FALSE),"")</f>
        <v>CCOC(=O)C1=CC=C(C=C1)O</v>
      </c>
      <c r="C40" s="233" t="s">
        <v>177</v>
      </c>
      <c r="D40" s="234">
        <v>5056607621.9895725</v>
      </c>
    </row>
    <row r="41" spans="1:4">
      <c r="A41" s="233" t="s">
        <v>81</v>
      </c>
      <c r="B41" s="233" t="str">
        <f>IFERROR(VLOOKUP(A41,'[1]kOH database'!$B$2:$C$337,2,FALSE),"")</f>
        <v>C(=O)(C(C(C(C(C(F)(F)F)(F)F)(F)F)(F)F)(F)F)O</v>
      </c>
      <c r="C41" s="233" t="s">
        <v>154</v>
      </c>
      <c r="D41" s="234">
        <v>700463</v>
      </c>
    </row>
    <row r="42" spans="1:4">
      <c r="A42" s="233" t="s">
        <v>757</v>
      </c>
      <c r="B42" s="233" t="str">
        <f>IFERROR(VLOOKUP(A42,'[1]kOH database'!$B$2:$C$337,2,FALSE),"")</f>
        <v/>
      </c>
      <c r="C42" s="236" t="s">
        <v>758</v>
      </c>
      <c r="D42" s="234">
        <v>6572764598.2176609</v>
      </c>
    </row>
    <row r="43" spans="1:4">
      <c r="A43" s="233" t="s">
        <v>759</v>
      </c>
      <c r="B43" s="233" t="str">
        <f>IFERROR(VLOOKUP(A43,'[1]kOH database'!$B$2:$C$337,2,FALSE),"")</f>
        <v/>
      </c>
      <c r="C43" s="236" t="s">
        <v>760</v>
      </c>
      <c r="D43" s="234">
        <v>7121890080.1244221</v>
      </c>
    </row>
    <row r="44" spans="1:4">
      <c r="A44" s="233" t="s">
        <v>48</v>
      </c>
      <c r="B44" s="233" t="str">
        <f>IFERROR(VLOOKUP(A44,'[1]kOH database'!$B$2:$C$337,2,FALSE),"")</f>
        <v>c1ccc2c(c1)C=Cc3ccccc3N2C(=N)O</v>
      </c>
      <c r="C44" s="233" t="s">
        <v>190</v>
      </c>
      <c r="D44" s="234">
        <v>9511240723.2972851</v>
      </c>
    </row>
    <row r="45" spans="1:4">
      <c r="A45" s="233" t="s">
        <v>19</v>
      </c>
      <c r="B45" s="233" t="str">
        <f>IFERROR(VLOOKUP(A45,'[1]kOH database'!$B$2:$C$337,2,FALSE),"")</f>
        <v>CC(C)(C(=O)O)Oc1ccc(cc1)Cl</v>
      </c>
      <c r="C45" s="233" t="s">
        <v>181</v>
      </c>
      <c r="D45" s="234">
        <v>5808176895.1344347</v>
      </c>
    </row>
    <row r="46" spans="1:4">
      <c r="A46" s="233" t="s">
        <v>761</v>
      </c>
      <c r="B46" s="233" t="str">
        <f>IFERROR(VLOOKUP(A46,'[1]kOH database'!$B$2:$C$337,2,FALSE),"")</f>
        <v/>
      </c>
      <c r="C46" s="236" t="s">
        <v>762</v>
      </c>
      <c r="D46" s="234">
        <v>7112490363.2408314</v>
      </c>
    </row>
    <row r="47" spans="1:4">
      <c r="A47" s="233" t="s">
        <v>763</v>
      </c>
      <c r="B47" s="233" t="str">
        <f>IFERROR(VLOOKUP(A47,'[1]kOH database'!$B$2:$C$337,2,FALSE),"")</f>
        <v/>
      </c>
      <c r="C47" s="236" t="s">
        <v>764</v>
      </c>
      <c r="D47" s="234">
        <v>6571492593.7583418</v>
      </c>
    </row>
    <row r="48" spans="1:4">
      <c r="A48" s="233" t="s">
        <v>765</v>
      </c>
      <c r="B48" s="233" t="str">
        <f>IFERROR(VLOOKUP(A48,'[1]kOH database'!$B$2:$C$337,2,FALSE),"")</f>
        <v/>
      </c>
      <c r="C48" s="236" t="s">
        <v>766</v>
      </c>
      <c r="D48" s="234">
        <v>6922125476.1677752</v>
      </c>
    </row>
    <row r="49" spans="1:9">
      <c r="A49" s="233" t="s">
        <v>215</v>
      </c>
      <c r="B49" s="233" t="str">
        <f>IFERROR(VLOOKUP(A49,'[1]kOH database'!$B$2:$C$337,2,FALSE),"")</f>
        <v>CC[C@@H]1[C@@]([C@@H]([C@H](C(=O)[C@@H](C[C@@]([C@@H]([C@H]([C@@H]([C@H](C(=O)O1)C)O[C@H]2C[C@@]([C@H]([C@@H](O2)C)O)(C)OC)C)O[C@H]3[C@@H]([C@H](C[C@H](O3)C)N(C)C)O)(C)OC)C)C)O)(C)O</v>
      </c>
      <c r="C49" s="233" t="s">
        <v>216</v>
      </c>
      <c r="D49" s="234">
        <v>8189564799.7839489</v>
      </c>
    </row>
    <row r="50" spans="1:9">
      <c r="A50" s="233" t="s">
        <v>83</v>
      </c>
      <c r="B50" s="233" t="str">
        <f>IFERROR(VLOOKUP(A50,'[1]kOH database'!$B$2:$C$337,2,FALSE),"")</f>
        <v>C(C(C(C(F)(F)S(=O)(=O)O)(F)F)(F)F)(C(C(F)(F)F)(F)F)(F)F</v>
      </c>
      <c r="C50" s="233" t="s">
        <v>156</v>
      </c>
      <c r="D50" s="234">
        <v>99996000</v>
      </c>
    </row>
    <row r="51" spans="1:9">
      <c r="A51" s="233" t="s">
        <v>2632</v>
      </c>
      <c r="B51" s="233" t="str">
        <f>IFERROR(VLOOKUP(A51,'[1]kOH database'!$B$2:$C$337,2,FALSE),"")</f>
        <v>CCCOC(=O)C1=CC=C(C=C1)O</v>
      </c>
      <c r="C51" s="233" t="s">
        <v>178</v>
      </c>
      <c r="D51" s="234">
        <v>6400426688.5162716</v>
      </c>
    </row>
    <row r="52" spans="1:9">
      <c r="A52" s="233" t="s">
        <v>76</v>
      </c>
      <c r="B52" s="233" t="str">
        <f>IFERROR(VLOOKUP(A52,'[1]kOH database'!$B$2:$C$337,2,FALSE),"")</f>
        <v>C(=O)(C(C(C(C(C(C(F)(F)F)(F)F)(F)F)(F)F)(F)F)(F)F)O</v>
      </c>
      <c r="C52" s="233" t="s">
        <v>150</v>
      </c>
      <c r="D52" s="234">
        <v>700463</v>
      </c>
    </row>
    <row r="53" spans="1:9" s="237" customFormat="1">
      <c r="A53" s="237" t="s">
        <v>767</v>
      </c>
      <c r="B53" s="237" t="str">
        <f>IFERROR(VLOOKUP(A53,'[1]kOH database'!$B$2:$C$337,2,FALSE),"")</f>
        <v/>
      </c>
      <c r="C53" s="238" t="s">
        <v>768</v>
      </c>
      <c r="D53" s="239">
        <v>5768961042.9890289</v>
      </c>
      <c r="E53" s="240"/>
      <c r="F53" s="240"/>
      <c r="G53" s="240"/>
      <c r="H53" s="240"/>
      <c r="I53" s="240"/>
    </row>
    <row r="54" spans="1:9">
      <c r="A54" s="233" t="s">
        <v>73</v>
      </c>
      <c r="B54" s="233" t="str">
        <f>IFERROR(VLOOKUP(A54,'[1]kOH database'!$B$2:$C$337,2,FALSE),"")</f>
        <v>CCNc1nc(nc(n1)Cl)NC(C)C</v>
      </c>
      <c r="C54" s="233" t="s">
        <v>210</v>
      </c>
      <c r="D54" s="234">
        <v>7177043785.3504114</v>
      </c>
    </row>
    <row r="55" spans="1:9">
      <c r="A55" s="233" t="s">
        <v>769</v>
      </c>
      <c r="B55" s="233" t="str">
        <f>IFERROR(VLOOKUP(A55,'[1]kOH database'!$B$2:$C$337,2,FALSE),"")</f>
        <v/>
      </c>
      <c r="C55" s="236" t="s">
        <v>770</v>
      </c>
      <c r="D55" s="234">
        <v>9680753788.774168</v>
      </c>
    </row>
    <row r="56" spans="1:9">
      <c r="A56" s="233" t="s">
        <v>221</v>
      </c>
      <c r="B56" s="233" t="str">
        <f>IFERROR(VLOOKUP(A56,'[1]kOH database'!$B$2:$C$337,2,FALSE),"")</f>
        <v>Cc1cccc(c1N(C(C)C(=O)OC)C(=O)COC)C</v>
      </c>
      <c r="C56" s="233" t="s">
        <v>222</v>
      </c>
      <c r="D56" s="234">
        <v>8651874743.7788506</v>
      </c>
    </row>
    <row r="57" spans="1:9">
      <c r="A57" s="233" t="s">
        <v>71</v>
      </c>
      <c r="B57" s="233" t="str">
        <f>IFERROR(VLOOKUP(A57,'[1]kOH database'!$B$2:$C$337,2,FALSE),"")</f>
        <v>CCN(CC)C(=O)c1cccc(c1)C</v>
      </c>
      <c r="C57" s="233" t="s">
        <v>209</v>
      </c>
      <c r="D57" s="234">
        <v>6117850203.1635675</v>
      </c>
    </row>
    <row r="58" spans="1:9">
      <c r="A58" s="233" t="s">
        <v>771</v>
      </c>
      <c r="B58" s="233" t="str">
        <f>IFERROR(VLOOKUP(A58,'[1]kOH database'!$B$2:$C$337,2,FALSE),"")</f>
        <v/>
      </c>
      <c r="C58" s="236" t="s">
        <v>772</v>
      </c>
      <c r="D58" s="234">
        <v>7325971161.0297756</v>
      </c>
    </row>
    <row r="59" spans="1:9">
      <c r="A59" s="233" t="s">
        <v>773</v>
      </c>
      <c r="B59" s="233" t="str">
        <f>IFERROR(VLOOKUP(A59,'[1]kOH database'!$B$2:$C$337,2,FALSE),"")</f>
        <v/>
      </c>
      <c r="C59" s="236" t="s">
        <v>774</v>
      </c>
      <c r="D59" s="234">
        <v>9043973563.1479664</v>
      </c>
    </row>
    <row r="60" spans="1:9">
      <c r="A60" s="233" t="s">
        <v>775</v>
      </c>
      <c r="B60" s="233" t="str">
        <f>IFERROR(VLOOKUP(A60,'[1]kOH database'!$B$2:$C$337,2,FALSE),"")</f>
        <v/>
      </c>
      <c r="C60" s="236" t="s">
        <v>776</v>
      </c>
      <c r="D60" s="234">
        <v>9081190778.9367027</v>
      </c>
    </row>
    <row r="61" spans="1:9">
      <c r="A61" s="233" t="s">
        <v>66</v>
      </c>
      <c r="B61" s="233" t="str">
        <f>IFERROR(VLOOKUP(A61,'[1]kOH database'!$B$2:$C$337,2,FALSE),"")</f>
        <v>C[C@@H](c1ccc2cc(ccc2c1)OC)C(=O)O</v>
      </c>
      <c r="C61" s="233" t="s">
        <v>206</v>
      </c>
      <c r="D61" s="234">
        <v>9320253040.741375</v>
      </c>
    </row>
    <row r="62" spans="1:9">
      <c r="A62" s="233" t="s">
        <v>78</v>
      </c>
      <c r="B62" s="233" t="str">
        <f>IFERROR(VLOOKUP(A62,'[1]kOH database'!$B$2:$C$337,2,FALSE),"")</f>
        <v>C(=O)(C(C(C(C(C(C(C(F)(F)F)(F)F)(F)F)(F)F)(F)F)(F)F)(F)F)O</v>
      </c>
      <c r="C62" s="233" t="s">
        <v>151</v>
      </c>
      <c r="D62" s="234">
        <v>700463</v>
      </c>
    </row>
    <row r="63" spans="1:9">
      <c r="A63" s="233" t="s">
        <v>2633</v>
      </c>
      <c r="B63" s="233" t="str">
        <f>IFERROR(VLOOKUP(A63,'[1]kOH database'!$B$2:$C$337,2,FALSE),"")</f>
        <v>CC12CCC3C(C1CCC2O)CCC4=C3C=CC(=C4)O</v>
      </c>
      <c r="C63" s="233" t="s">
        <v>200</v>
      </c>
      <c r="D63" s="234">
        <v>7639529687.529315</v>
      </c>
    </row>
    <row r="64" spans="1:9">
      <c r="A64" s="233" t="s">
        <v>2634</v>
      </c>
      <c r="B64" s="233" t="str">
        <f>IFERROR(VLOOKUP(A64,'[1]kOH database'!$B$2:$C$337,2,FALSE),"")</f>
        <v>CC12CCC3c4ccc(cc4CCC3C1CCC2(C#C)O)O</v>
      </c>
      <c r="C64" s="233" t="s">
        <v>201</v>
      </c>
      <c r="D64" s="234">
        <v>7621993811.2491293</v>
      </c>
    </row>
    <row r="65" spans="1:4">
      <c r="A65" s="233" t="s">
        <v>777</v>
      </c>
      <c r="B65" s="233" t="str">
        <f>IFERROR(VLOOKUP(A65,'[1]kOH database'!$B$2:$C$337,2,FALSE),"")</f>
        <v/>
      </c>
      <c r="C65" s="236" t="s">
        <v>778</v>
      </c>
      <c r="D65" s="234">
        <v>8136338594.6797028</v>
      </c>
    </row>
    <row r="66" spans="1:4">
      <c r="A66" s="233" t="s">
        <v>2635</v>
      </c>
      <c r="B66" s="233" t="str">
        <f>IFERROR(VLOOKUP(A66,'[1]kOH database'!$B$2:$C$337,2,FALSE),"")</f>
        <v>CCCCOC(=O)C1=CC=C(C=C1)O</v>
      </c>
      <c r="C66" s="233" t="s">
        <v>179</v>
      </c>
      <c r="D66" s="234">
        <v>7809049028.3419228</v>
      </c>
    </row>
    <row r="67" spans="1:4">
      <c r="A67" s="233" t="s">
        <v>58</v>
      </c>
      <c r="B67" s="233" t="str">
        <f>IFERROR(VLOOKUP(A67,'[1]kOH database'!$B$2:$C$337,2,FALSE),"")</f>
        <v>C[C@]12CC[C@@H]3c4ccc(cc4CC[C@H]3[C@@H]1CCC2=O)O</v>
      </c>
      <c r="C67" s="233" t="s">
        <v>197</v>
      </c>
      <c r="D67" s="234">
        <v>7344144665.6226215</v>
      </c>
    </row>
    <row r="68" spans="1:4">
      <c r="A68" s="233" t="s">
        <v>2636</v>
      </c>
      <c r="B68" s="233" t="str">
        <f>IFERROR(VLOOKUP(A68,'[1]kOH database'!$B$2:$C$337,2,FALSE),"")</f>
        <v>CCN(c1ccccc1C)C(=O)/C=C/C</v>
      </c>
      <c r="C68" s="233" t="s">
        <v>699</v>
      </c>
      <c r="D68" s="234">
        <v>7270356651.6254988</v>
      </c>
    </row>
    <row r="69" spans="1:4">
      <c r="A69" s="233" t="s">
        <v>779</v>
      </c>
      <c r="B69" s="233" t="str">
        <f>IFERROR(VLOOKUP(A69,'[1]kOH database'!$B$2:$C$337,2,FALSE),"")</f>
        <v/>
      </c>
      <c r="C69" s="236" t="s">
        <v>780</v>
      </c>
      <c r="D69" s="234">
        <v>9371480398.9527206</v>
      </c>
    </row>
    <row r="70" spans="1:4">
      <c r="A70" s="233" t="s">
        <v>79</v>
      </c>
      <c r="B70" s="233" t="str">
        <f>IFERROR(VLOOKUP(A70,'[1]kOH database'!$B$2:$C$337,2,FALSE),"")</f>
        <v>C(C(C(C(C(F)(F)S(=O)(=O)O)(F)F)(F)F)(F)F)(C(C(C(F)(F)F)(F)F)(F)F)(F)F</v>
      </c>
      <c r="C70" s="233" t="s">
        <v>152</v>
      </c>
      <c r="D70" s="234">
        <v>99996000</v>
      </c>
    </row>
    <row r="71" spans="1:4">
      <c r="A71" s="233" t="s">
        <v>781</v>
      </c>
      <c r="B71" s="233" t="str">
        <f>IFERROR(VLOOKUP(A71,'[1]kOH database'!$B$2:$C$337,2,FALSE),"")</f>
        <v/>
      </c>
      <c r="C71" s="236" t="s">
        <v>224</v>
      </c>
      <c r="D71" s="234">
        <v>700463</v>
      </c>
    </row>
    <row r="72" spans="1:4">
      <c r="A72" s="233" t="s">
        <v>21</v>
      </c>
      <c r="B72" s="233" t="str">
        <f>IFERROR(VLOOKUP(A72,'[1]kOH database'!$B$2:$C$337,2,FALSE),"")</f>
        <v>CC(C)c1c(c(c(n1CC[C@H](C[C@H](CC(=O)O)O)O)c2ccc(cc2)F)c3ccccc3)C(=O)Nc4ccccc4</v>
      </c>
      <c r="C72" s="233" t="s">
        <v>183</v>
      </c>
      <c r="D72" s="234">
        <v>7745633124.0849133</v>
      </c>
    </row>
    <row r="73" spans="1:4">
      <c r="A73" s="233" t="s">
        <v>293</v>
      </c>
      <c r="B73" s="233" t="str">
        <f>IFERROR(VLOOKUP(A73,'[1]kOH database'!$B$2:$C$337,2,FALSE),"")</f>
        <v>COC(=O)Nc1[nH]c2cc(ccc2n1)Sc3ccccc3</v>
      </c>
      <c r="C73" s="233" t="s">
        <v>294</v>
      </c>
      <c r="D73" s="234">
        <v>10282426000</v>
      </c>
    </row>
    <row r="74" spans="1:4">
      <c r="A74" s="233" t="s">
        <v>45</v>
      </c>
      <c r="B74" s="233" t="str">
        <f>IFERROR(VLOOKUP(A74,'[1]kOH database'!$B$2:$C$337,2,FALSE),"")</f>
        <v>c1ccc(c(c1)CC(=O)O)Nc2c(cccc2Cl)Cl</v>
      </c>
      <c r="C74" s="233" t="s">
        <v>188</v>
      </c>
      <c r="D74" s="234">
        <v>5699265237.4857712</v>
      </c>
    </row>
    <row r="75" spans="1:4">
      <c r="A75" s="233" t="s">
        <v>782</v>
      </c>
      <c r="B75" s="233" t="str">
        <f>IFERROR(VLOOKUP(A75,'[1]kOH database'!$B$2:$C$337,2,FALSE),"")</f>
        <v/>
      </c>
      <c r="C75" s="236" t="s">
        <v>783</v>
      </c>
      <c r="D75" s="234">
        <v>9147931339.3530045</v>
      </c>
    </row>
    <row r="76" spans="1:4">
      <c r="A76" s="233" t="s">
        <v>80</v>
      </c>
      <c r="B76" s="233" t="str">
        <f>IFERROR(VLOOKUP(A76,'[1]kOH database'!$B$2:$C$337,2,FALSE),"")</f>
        <v>C(=O)(C(C(C(C(C(C(C(C(C(F)(F)F)(F)F)(F)F)(F)F)(F)F)(F)F)(F)F)(F)F)(F)F)O</v>
      </c>
      <c r="C76" s="233" t="s">
        <v>153</v>
      </c>
      <c r="D76" s="234">
        <v>700463</v>
      </c>
    </row>
    <row r="77" spans="1:4">
      <c r="A77" s="233" t="s">
        <v>65</v>
      </c>
      <c r="B77" s="233" t="str">
        <f>IFERROR(VLOOKUP(A77,'[1]kOH database'!$B$2:$C$337,2,FALSE),"")</f>
        <v>CC(C)Cc1ccc(cc1)C(C)C(=O)O</v>
      </c>
      <c r="C77" s="233" t="s">
        <v>205</v>
      </c>
      <c r="D77" s="234">
        <v>10743527584.321381</v>
      </c>
    </row>
    <row r="78" spans="1:4">
      <c r="A78" s="233" t="s">
        <v>784</v>
      </c>
      <c r="B78" s="233" t="str">
        <f>IFERROR(VLOOKUP(A78,'[1]kOH database'!$B$2:$C$337,2,FALSE),"")</f>
        <v/>
      </c>
      <c r="C78" s="236" t="s">
        <v>310</v>
      </c>
      <c r="D78" s="234">
        <v>700463</v>
      </c>
    </row>
    <row r="79" spans="1:4">
      <c r="A79" s="233" t="s">
        <v>785</v>
      </c>
      <c r="B79" s="233" t="str">
        <f>IFERROR(VLOOKUP(A79,'[1]kOH database'!$B$2:$C$337,2,FALSE),"")</f>
        <v/>
      </c>
      <c r="C79" s="236" t="s">
        <v>226</v>
      </c>
      <c r="D79" s="234">
        <v>700463</v>
      </c>
    </row>
    <row r="80" spans="1:4">
      <c r="A80" s="233" t="s">
        <v>271</v>
      </c>
      <c r="B80" s="233" t="str">
        <f>IFERROR(VLOOKUP(A80,'[1]kOH database'!$B$2:$C$337,2,FALSE),"")</f>
        <v>Cc1cccc(c1C)Nc2ccccc2C(=O)O</v>
      </c>
      <c r="C80" s="233" t="s">
        <v>272</v>
      </c>
      <c r="D80" s="234">
        <v>5504364600.6092911</v>
      </c>
    </row>
    <row r="81" spans="1:4">
      <c r="A81" s="233" t="s">
        <v>20</v>
      </c>
      <c r="B81" s="233" t="str">
        <f>IFERROR(VLOOKUP(A81,'[1]kOH database'!$B$2:$C$337,2,FALSE),"")</f>
        <v>Cc1ccc(c(c1)OCCCC(C)(C)C(=O)O)C</v>
      </c>
      <c r="C81" s="233" t="s">
        <v>182</v>
      </c>
      <c r="D81" s="234">
        <v>9398084576.6094837</v>
      </c>
    </row>
    <row r="82" spans="1:4">
      <c r="A82" s="233" t="s">
        <v>22</v>
      </c>
      <c r="B82" s="233" t="str">
        <f>IFERROR(VLOOKUP(A82,'[1]kOH database'!$B$2:$C$337,2,FALSE),"")</f>
        <v>CC[C@H](C)C(=O)O[C@H]1C[C@H](C=C2[C@H]1[C@H]([C@H](C=C2)C)CC[C@@H]3C[C@H](CC(=O)O3)O)C</v>
      </c>
      <c r="C82" s="233" t="s">
        <v>184</v>
      </c>
      <c r="D82" s="234">
        <v>9697536767.9451656</v>
      </c>
    </row>
    <row r="83" spans="1:4">
      <c r="A83" s="233" t="s">
        <v>23</v>
      </c>
      <c r="B83" s="233" t="str">
        <f>IFERROR(VLOOKUP(A83,'[1]kOH database'!$B$2:$C$337,2,FALSE),"")</f>
        <v>CCC(C)(C)C(=O)O[C@H]1C[C@H](C=C2[C@H]1[C@H]([C@H](C=C2)C)CC[C@@H]3C[C@H](CC(=O)O3)O)C</v>
      </c>
      <c r="C83" s="233" t="s">
        <v>185</v>
      </c>
      <c r="D83" s="234">
        <v>9701751563.5820599</v>
      </c>
    </row>
    <row r="84" spans="1:4">
      <c r="A84" s="233" t="s">
        <v>158</v>
      </c>
      <c r="B84" s="233" t="str">
        <f>IFERROR(VLOOKUP(A84,'[1]kOH database'!$B$2:$C$337,2,FALSE),"")</f>
        <v>CN(C)N=O</v>
      </c>
      <c r="C84" s="233" t="s">
        <v>159</v>
      </c>
      <c r="D84" s="234">
        <v>7407540</v>
      </c>
    </row>
    <row r="85" spans="1:4">
      <c r="A85" s="233" t="s">
        <v>166</v>
      </c>
      <c r="B85" s="233" t="str">
        <f>IFERROR(VLOOKUP(A85,'[1]kOH database'!$B$2:$C$337,2,FALSE),"")</f>
        <v>CCNCN=O</v>
      </c>
      <c r="C85" s="233" t="s">
        <v>167</v>
      </c>
      <c r="D85" s="234">
        <v>4046563708.8383598</v>
      </c>
    </row>
    <row r="86" spans="1:4">
      <c r="A86" s="233" t="s">
        <v>162</v>
      </c>
      <c r="B86" s="233" t="str">
        <f>IFERROR(VLOOKUP(A86,'[1]kOH database'!$B$2:$C$337,2,FALSE),"")</f>
        <v>CCN(CC)N=O</v>
      </c>
      <c r="C86" s="233" t="s">
        <v>163</v>
      </c>
      <c r="D86" s="234">
        <v>852278096.85859799</v>
      </c>
    </row>
    <row r="87" spans="1:4">
      <c r="A87" s="233" t="s">
        <v>164</v>
      </c>
      <c r="B87" s="233" t="str">
        <f>IFERROR(VLOOKUP(A87,'[1]kOH database'!$B$2:$C$337,2,FALSE),"")</f>
        <v>CCCN(CCC)N=O</v>
      </c>
      <c r="C87" s="233" t="s">
        <v>165</v>
      </c>
      <c r="D87" s="234">
        <v>3541075392.6178432</v>
      </c>
    </row>
    <row r="88" spans="1:4">
      <c r="A88" s="233" t="s">
        <v>170</v>
      </c>
      <c r="B88" s="233" t="str">
        <f>IFERROR(VLOOKUP(A88,'[1]kOH database'!$B$2:$C$337,2,FALSE),"")</f>
        <v>C1CCN(C1)N=O</v>
      </c>
      <c r="C88" s="233" t="s">
        <v>171</v>
      </c>
      <c r="D88" s="234">
        <v>2842441284.6965079</v>
      </c>
    </row>
    <row r="89" spans="1:4">
      <c r="A89" s="233" t="s">
        <v>168</v>
      </c>
      <c r="B89" s="233" t="str">
        <f>IFERROR(VLOOKUP(A89,'[1]kOH database'!$B$2:$C$337,2,FALSE),"")</f>
        <v>C1COCCN1N=O</v>
      </c>
      <c r="C89" s="233" t="s">
        <v>169</v>
      </c>
      <c r="D89" s="234">
        <v>1347490536.5580389</v>
      </c>
    </row>
    <row r="90" spans="1:4">
      <c r="A90" s="233" t="s">
        <v>786</v>
      </c>
      <c r="B90" s="233" t="str">
        <f>IFERROR(VLOOKUP(A90,'[1]kOH database'!$B$2:$C$337,2,FALSE),"")</f>
        <v/>
      </c>
      <c r="C90" s="236" t="s">
        <v>787</v>
      </c>
      <c r="D90" s="234">
        <v>4251063624.5221591</v>
      </c>
    </row>
    <row r="91" spans="1:4">
      <c r="A91" s="233" t="s">
        <v>160</v>
      </c>
      <c r="B91" s="233" t="str">
        <f>IFERROR(VLOOKUP(A91,'[1]kOH database'!$B$2:$C$337,2,FALSE),"")</f>
        <v>CCCCN(CCCC)N=O</v>
      </c>
      <c r="C91" s="233" t="s">
        <v>161</v>
      </c>
      <c r="D91" s="234">
        <v>6358320072.269146</v>
      </c>
    </row>
    <row r="92" spans="1:4">
      <c r="A92" s="233" t="s">
        <v>788</v>
      </c>
      <c r="B92" s="233" t="str">
        <f>IFERROR(VLOOKUP(A92,'[1]kOH database'!$B$2:$C$337,2,FALSE),"")</f>
        <v/>
      </c>
      <c r="C92" s="236" t="s">
        <v>789</v>
      </c>
      <c r="D92" s="234">
        <v>5524142062.037941</v>
      </c>
    </row>
  </sheetData>
  <phoneticPr fontId="1" type="noConversion"/>
  <conditionalFormatting sqref="C2">
    <cfRule type="expression" dxfId="63" priority="1">
      <formula>"B2=0"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2"/>
  <sheetViews>
    <sheetView zoomScale="85" zoomScaleNormal="85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K3" sqref="K3"/>
    </sheetView>
  </sheetViews>
  <sheetFormatPr defaultRowHeight="16.5"/>
  <cols>
    <col min="1" max="1" width="13.875" customWidth="1"/>
    <col min="2" max="2" width="32.875" customWidth="1"/>
    <col min="3" max="3" width="11.625" bestFit="1" customWidth="1"/>
    <col min="5" max="5" width="12.125" bestFit="1" customWidth="1"/>
    <col min="6" max="6" width="9.25" customWidth="1"/>
    <col min="7" max="7" width="9.25" bestFit="1" customWidth="1"/>
    <col min="8" max="9" width="9.25" customWidth="1"/>
    <col min="12" max="12" width="12.625" bestFit="1" customWidth="1"/>
    <col min="13" max="13" width="17.625" bestFit="1" customWidth="1"/>
    <col min="14" max="14" width="18.75" customWidth="1"/>
    <col min="15" max="15" width="21.625" bestFit="1" customWidth="1"/>
  </cols>
  <sheetData>
    <row r="1" spans="1:16">
      <c r="A1" s="182" t="s">
        <v>2637</v>
      </c>
      <c r="B1" s="182" t="s">
        <v>2638</v>
      </c>
      <c r="C1" s="184" t="s">
        <v>2086</v>
      </c>
      <c r="D1" s="184" t="s">
        <v>2639</v>
      </c>
      <c r="E1" s="184" t="s">
        <v>2640</v>
      </c>
      <c r="F1" s="184" t="s">
        <v>2639</v>
      </c>
      <c r="G1" s="184" t="s">
        <v>2640</v>
      </c>
      <c r="H1" s="184" t="s">
        <v>2639</v>
      </c>
      <c r="I1" s="184" t="s">
        <v>2640</v>
      </c>
      <c r="J1" s="184" t="s">
        <v>2639</v>
      </c>
      <c r="K1" s="184" t="s">
        <v>2641</v>
      </c>
      <c r="L1" s="184" t="s">
        <v>2642</v>
      </c>
      <c r="M1" s="185" t="s">
        <v>2321</v>
      </c>
      <c r="N1" s="185" t="s">
        <v>2643</v>
      </c>
      <c r="O1" s="185" t="s">
        <v>2323</v>
      </c>
      <c r="P1" s="185" t="s">
        <v>2643</v>
      </c>
    </row>
    <row r="2" spans="1:16">
      <c r="A2" s="181">
        <v>66</v>
      </c>
      <c r="B2" s="181" t="s">
        <v>241</v>
      </c>
      <c r="C2" s="194"/>
      <c r="L2" s="211">
        <v>6705283880.3209543</v>
      </c>
      <c r="M2" s="145"/>
      <c r="N2" s="145"/>
      <c r="O2" s="145"/>
      <c r="P2" s="145"/>
    </row>
    <row r="3" spans="1:16">
      <c r="A3" s="22">
        <v>67</v>
      </c>
      <c r="B3" s="22" t="s">
        <v>243</v>
      </c>
      <c r="C3" s="194"/>
      <c r="L3" s="211">
        <v>5621492916.8028402</v>
      </c>
      <c r="M3" s="188">
        <v>73.14</v>
      </c>
      <c r="N3" s="188" t="s">
        <v>2430</v>
      </c>
      <c r="O3" s="212">
        <v>1.55E-6</v>
      </c>
      <c r="P3" s="188" t="s">
        <v>2430</v>
      </c>
    </row>
    <row r="4" spans="1:16">
      <c r="A4" s="22">
        <v>68</v>
      </c>
      <c r="B4" s="22" t="s">
        <v>245</v>
      </c>
      <c r="C4" s="194"/>
      <c r="L4" s="211">
        <v>1102718371.4876373</v>
      </c>
      <c r="M4" s="145"/>
      <c r="N4" s="145"/>
      <c r="O4" s="145"/>
      <c r="P4" s="145"/>
    </row>
    <row r="5" spans="1:16">
      <c r="A5" s="22">
        <v>69</v>
      </c>
      <c r="B5" s="22" t="s">
        <v>2644</v>
      </c>
      <c r="C5" s="194"/>
      <c r="L5" s="211"/>
      <c r="M5" s="145"/>
      <c r="N5" s="145"/>
      <c r="O5" s="145"/>
      <c r="P5" s="145"/>
    </row>
    <row r="6" spans="1:16" ht="20.25">
      <c r="A6" s="22">
        <v>70</v>
      </c>
      <c r="B6" s="22" t="s">
        <v>2645</v>
      </c>
      <c r="C6" s="241">
        <v>3600000000</v>
      </c>
      <c r="E6" s="241">
        <v>950000000</v>
      </c>
      <c r="F6">
        <v>1</v>
      </c>
      <c r="K6" s="187" t="s">
        <v>2646</v>
      </c>
      <c r="L6" s="211"/>
      <c r="M6" s="145"/>
      <c r="N6" s="145"/>
      <c r="O6" s="145"/>
      <c r="P6" s="145"/>
    </row>
    <row r="7" spans="1:16">
      <c r="A7" s="22">
        <v>71</v>
      </c>
      <c r="B7" s="22" t="s">
        <v>251</v>
      </c>
      <c r="L7" s="211"/>
      <c r="M7" s="145"/>
      <c r="N7" s="145"/>
      <c r="O7" s="149"/>
      <c r="P7" s="149"/>
    </row>
    <row r="8" spans="1:16">
      <c r="A8" s="22">
        <v>72</v>
      </c>
      <c r="B8" s="22" t="s">
        <v>253</v>
      </c>
      <c r="M8" s="145"/>
      <c r="N8" s="145"/>
      <c r="O8" s="189"/>
      <c r="P8" s="145"/>
    </row>
    <row r="9" spans="1:16">
      <c r="A9" s="22">
        <v>73</v>
      </c>
      <c r="B9" s="22" t="s">
        <v>2647</v>
      </c>
      <c r="M9" s="145">
        <f>3/10^-3/0.2/1</f>
        <v>15000</v>
      </c>
      <c r="N9" s="188" t="s">
        <v>2346</v>
      </c>
      <c r="O9" s="190"/>
      <c r="P9" s="188"/>
    </row>
    <row r="10" spans="1:16" ht="33">
      <c r="A10" s="22">
        <v>74</v>
      </c>
      <c r="B10" s="22" t="s">
        <v>257</v>
      </c>
      <c r="M10" s="145">
        <v>675</v>
      </c>
      <c r="N10" s="188" t="s">
        <v>2340</v>
      </c>
      <c r="O10" s="156" t="s">
        <v>2341</v>
      </c>
      <c r="P10" s="188" t="s">
        <v>2340</v>
      </c>
    </row>
    <row r="11" spans="1:16">
      <c r="A11" s="22">
        <v>75</v>
      </c>
      <c r="B11" s="22" t="s">
        <v>259</v>
      </c>
      <c r="C11" s="183" t="s">
        <v>2648</v>
      </c>
      <c r="E11" s="160">
        <v>4400000000</v>
      </c>
      <c r="F11" s="160" t="s">
        <v>2649</v>
      </c>
      <c r="K11" s="187" t="s">
        <v>2129</v>
      </c>
      <c r="M11" s="166">
        <v>464</v>
      </c>
      <c r="N11" s="188" t="s">
        <v>2331</v>
      </c>
      <c r="O11" s="149">
        <v>1.84E-2</v>
      </c>
      <c r="P11" s="188" t="s">
        <v>2331</v>
      </c>
    </row>
    <row r="12" spans="1:16">
      <c r="A12" s="22">
        <v>76</v>
      </c>
      <c r="B12" s="22" t="s">
        <v>261</v>
      </c>
      <c r="M12" s="145"/>
      <c r="N12" s="145"/>
      <c r="O12" s="145"/>
      <c r="P12" s="145"/>
    </row>
    <row r="13" spans="1:16">
      <c r="A13" s="22">
        <v>77</v>
      </c>
      <c r="B13" s="22" t="s">
        <v>263</v>
      </c>
      <c r="C13" s="160">
        <v>25300000000</v>
      </c>
      <c r="K13" s="187" t="s">
        <v>2129</v>
      </c>
      <c r="M13" s="145">
        <v>1084</v>
      </c>
      <c r="N13" s="188" t="s">
        <v>2334</v>
      </c>
      <c r="O13" s="149">
        <v>0.314</v>
      </c>
      <c r="P13" s="188" t="s">
        <v>2334</v>
      </c>
    </row>
    <row r="14" spans="1:16">
      <c r="A14" s="22">
        <v>78</v>
      </c>
      <c r="B14" s="22" t="s">
        <v>265</v>
      </c>
      <c r="C14" s="194"/>
      <c r="M14" s="145"/>
      <c r="N14" s="145"/>
      <c r="O14" s="145"/>
      <c r="P14" s="145"/>
    </row>
    <row r="15" spans="1:16">
      <c r="A15" s="22">
        <v>79</v>
      </c>
      <c r="B15" s="22" t="s">
        <v>27</v>
      </c>
      <c r="C15" s="191">
        <v>7800000000</v>
      </c>
      <c r="E15" s="191"/>
      <c r="F15" s="191"/>
      <c r="G15" s="191"/>
      <c r="H15" s="191"/>
      <c r="I15" s="191"/>
      <c r="K15" s="187" t="s">
        <v>2206</v>
      </c>
      <c r="M15" s="188">
        <v>18030</v>
      </c>
      <c r="N15" s="188" t="s">
        <v>2650</v>
      </c>
      <c r="O15" s="219" t="s">
        <v>2651</v>
      </c>
      <c r="P15" s="188" t="s">
        <v>2650</v>
      </c>
    </row>
    <row r="16" spans="1:16">
      <c r="A16" s="22">
        <v>80</v>
      </c>
      <c r="B16" s="22" t="s">
        <v>48</v>
      </c>
      <c r="C16" s="191">
        <v>8800000000</v>
      </c>
      <c r="D16" s="22"/>
      <c r="E16" s="191"/>
      <c r="F16" s="191"/>
      <c r="G16" s="191"/>
      <c r="H16" s="191"/>
      <c r="I16" s="191"/>
      <c r="J16" s="22"/>
      <c r="K16" t="s">
        <v>2197</v>
      </c>
      <c r="M16" s="188">
        <v>6070</v>
      </c>
      <c r="N16" s="188" t="s">
        <v>2652</v>
      </c>
      <c r="O16" s="219">
        <v>5.9999999999999995E-4</v>
      </c>
      <c r="P16" s="188" t="s">
        <v>2652</v>
      </c>
    </row>
    <row r="17" spans="1:16">
      <c r="A17" s="22">
        <v>81</v>
      </c>
      <c r="B17" s="22" t="s">
        <v>215</v>
      </c>
      <c r="C17" s="22" t="s">
        <v>2403</v>
      </c>
      <c r="D17" s="22"/>
      <c r="E17" s="22"/>
      <c r="F17" s="22"/>
      <c r="G17" s="22"/>
      <c r="H17" s="22"/>
      <c r="I17" s="22"/>
      <c r="J17" s="22"/>
      <c r="K17" s="187" t="s">
        <v>2129</v>
      </c>
      <c r="M17" s="168"/>
      <c r="N17" s="168"/>
      <c r="O17" s="168"/>
      <c r="P17" s="168"/>
    </row>
    <row r="18" spans="1:16">
      <c r="A18" s="22">
        <v>82</v>
      </c>
      <c r="B18" s="22" t="s">
        <v>45</v>
      </c>
      <c r="C18" s="191">
        <v>9300000000</v>
      </c>
      <c r="D18" s="22"/>
      <c r="E18" s="191"/>
      <c r="F18" s="191"/>
      <c r="G18" s="191"/>
      <c r="H18" s="191"/>
      <c r="I18" s="191"/>
      <c r="J18" s="22"/>
      <c r="K18" s="187" t="s">
        <v>2188</v>
      </c>
      <c r="M18" s="188">
        <v>5202</v>
      </c>
      <c r="N18" s="164" t="s">
        <v>2572</v>
      </c>
      <c r="O18" s="188" t="s">
        <v>2190</v>
      </c>
      <c r="P18" s="164" t="s">
        <v>2572</v>
      </c>
    </row>
    <row r="19" spans="1:16">
      <c r="A19" s="22">
        <v>83</v>
      </c>
      <c r="B19" s="22" t="s">
        <v>267</v>
      </c>
      <c r="C19" s="191">
        <v>3800000000</v>
      </c>
      <c r="D19" s="22"/>
      <c r="E19" s="22"/>
      <c r="F19" s="22"/>
      <c r="G19" s="22"/>
      <c r="H19" s="22"/>
      <c r="I19" s="22"/>
      <c r="J19" s="22"/>
      <c r="K19" s="187" t="s">
        <v>2129</v>
      </c>
      <c r="M19" s="188">
        <v>21717</v>
      </c>
      <c r="N19" s="164" t="s">
        <v>2410</v>
      </c>
      <c r="O19" s="219">
        <v>2.9999999999999997E-4</v>
      </c>
      <c r="P19" s="164" t="s">
        <v>2410</v>
      </c>
    </row>
    <row r="20" spans="1:16" ht="33">
      <c r="A20" s="22">
        <v>84</v>
      </c>
      <c r="B20" s="22" t="s">
        <v>65</v>
      </c>
      <c r="C20" s="191">
        <v>3400000000</v>
      </c>
      <c r="D20" s="22"/>
      <c r="E20" s="191">
        <v>6500000000</v>
      </c>
      <c r="F20" s="191"/>
      <c r="G20" s="191"/>
      <c r="H20" s="191"/>
      <c r="I20" s="191"/>
      <c r="J20" s="22"/>
      <c r="K20" s="187" t="s">
        <v>2615</v>
      </c>
      <c r="M20" s="188">
        <v>256</v>
      </c>
      <c r="N20" s="164" t="s">
        <v>2244</v>
      </c>
      <c r="O20" s="195" t="s">
        <v>2245</v>
      </c>
      <c r="P20" s="164" t="s">
        <v>2244</v>
      </c>
    </row>
    <row r="21" spans="1:16" ht="33">
      <c r="A21" s="22">
        <v>85</v>
      </c>
      <c r="B21" s="22" t="s">
        <v>28</v>
      </c>
      <c r="C21" s="191">
        <v>3300000000</v>
      </c>
      <c r="D21" s="22"/>
      <c r="E21" s="22"/>
      <c r="F21" s="22"/>
      <c r="G21" s="22"/>
      <c r="H21" s="22"/>
      <c r="I21" s="22"/>
      <c r="J21" s="22"/>
      <c r="K21" s="187" t="s">
        <v>2129</v>
      </c>
      <c r="M21" s="188" t="s">
        <v>2232</v>
      </c>
      <c r="N21" s="164" t="s">
        <v>2653</v>
      </c>
      <c r="O21" s="199" t="s">
        <v>2654</v>
      </c>
      <c r="P21" s="164" t="s">
        <v>2653</v>
      </c>
    </row>
    <row r="22" spans="1:16" ht="33">
      <c r="A22" s="22">
        <v>86</v>
      </c>
      <c r="B22" s="22" t="s">
        <v>269</v>
      </c>
      <c r="M22" s="145">
        <v>22700</v>
      </c>
      <c r="N22" s="188" t="s">
        <v>2416</v>
      </c>
      <c r="O22" s="156" t="s">
        <v>2417</v>
      </c>
      <c r="P22" s="188" t="s">
        <v>2416</v>
      </c>
    </row>
    <row r="23" spans="1:16" ht="33">
      <c r="A23" s="22">
        <v>87</v>
      </c>
      <c r="B23" s="22" t="s">
        <v>271</v>
      </c>
      <c r="C23" s="22" t="s">
        <v>2655</v>
      </c>
      <c r="D23" s="22"/>
      <c r="E23" s="191">
        <v>11000000000</v>
      </c>
      <c r="F23" s="191"/>
      <c r="G23" s="22"/>
      <c r="H23" s="22"/>
      <c r="I23" s="22"/>
      <c r="J23" s="22"/>
      <c r="K23" s="187" t="s">
        <v>2129</v>
      </c>
      <c r="M23" s="188">
        <v>5500</v>
      </c>
      <c r="N23" s="164" t="s">
        <v>2422</v>
      </c>
      <c r="O23" s="199" t="s">
        <v>2423</v>
      </c>
      <c r="P23" s="164" t="s">
        <v>2422</v>
      </c>
    </row>
    <row r="24" spans="1:16" ht="33">
      <c r="A24" s="22">
        <v>88</v>
      </c>
      <c r="B24" s="22" t="s">
        <v>66</v>
      </c>
      <c r="C24" s="191">
        <v>12900000000</v>
      </c>
      <c r="D24" s="22"/>
      <c r="E24" s="191">
        <v>8600000000</v>
      </c>
      <c r="F24" s="191"/>
      <c r="G24" s="191">
        <v>10000000000</v>
      </c>
      <c r="H24" s="191"/>
      <c r="I24" s="191"/>
      <c r="J24" s="22"/>
      <c r="K24" s="187" t="s">
        <v>2129</v>
      </c>
      <c r="M24" s="188">
        <v>4491</v>
      </c>
      <c r="N24" s="164" t="s">
        <v>2244</v>
      </c>
      <c r="O24" s="195" t="s">
        <v>2249</v>
      </c>
      <c r="P24" s="164" t="s">
        <v>2244</v>
      </c>
    </row>
    <row r="25" spans="1:16">
      <c r="A25" s="22">
        <v>89</v>
      </c>
      <c r="B25" s="22" t="s">
        <v>273</v>
      </c>
      <c r="M25" s="145">
        <v>575</v>
      </c>
      <c r="N25" s="188" t="s">
        <v>2425</v>
      </c>
      <c r="O25" s="219">
        <v>1.4E-2</v>
      </c>
      <c r="P25" s="164" t="s">
        <v>2426</v>
      </c>
    </row>
    <row r="26" spans="1:16">
      <c r="A26" s="22">
        <v>90</v>
      </c>
      <c r="B26" s="22" t="s">
        <v>275</v>
      </c>
      <c r="M26" s="188">
        <v>2447</v>
      </c>
      <c r="N26" s="188" t="s">
        <v>2374</v>
      </c>
      <c r="O26" s="168"/>
      <c r="P26" s="145"/>
    </row>
    <row r="27" spans="1:16" ht="33">
      <c r="A27" s="22">
        <v>91</v>
      </c>
      <c r="B27" s="22" t="s">
        <v>277</v>
      </c>
      <c r="C27" s="191">
        <v>7950000000</v>
      </c>
      <c r="D27" s="22"/>
      <c r="E27" s="191">
        <v>3930000000</v>
      </c>
      <c r="F27" s="191"/>
      <c r="G27" s="191">
        <v>6940000000</v>
      </c>
      <c r="H27" s="191"/>
      <c r="I27" s="191"/>
      <c r="J27" s="22"/>
      <c r="K27" s="187" t="s">
        <v>2129</v>
      </c>
      <c r="M27" s="188">
        <v>1200</v>
      </c>
      <c r="N27" s="188" t="s">
        <v>2380</v>
      </c>
      <c r="O27" s="195" t="s">
        <v>2381</v>
      </c>
      <c r="P27" s="188" t="s">
        <v>2380</v>
      </c>
    </row>
    <row r="28" spans="1:16">
      <c r="A28" s="22">
        <v>92</v>
      </c>
      <c r="B28" s="22" t="s">
        <v>279</v>
      </c>
      <c r="C28" s="194"/>
      <c r="M28" s="145">
        <v>13846</v>
      </c>
      <c r="N28" s="188" t="s">
        <v>2382</v>
      </c>
      <c r="O28" s="168"/>
      <c r="P28" s="145"/>
    </row>
    <row r="29" spans="1:16" ht="33">
      <c r="A29" s="22">
        <v>93</v>
      </c>
      <c r="B29" s="22" t="s">
        <v>281</v>
      </c>
      <c r="C29" s="194"/>
      <c r="M29" s="145">
        <v>9810</v>
      </c>
      <c r="N29" s="188" t="s">
        <v>2383</v>
      </c>
      <c r="O29" s="196" t="s">
        <v>2384</v>
      </c>
      <c r="P29" s="145" t="s">
        <v>2385</v>
      </c>
    </row>
    <row r="30" spans="1:16">
      <c r="A30" s="22">
        <v>94</v>
      </c>
      <c r="B30" s="22" t="s">
        <v>283</v>
      </c>
      <c r="M30" s="188"/>
      <c r="N30" s="145"/>
      <c r="O30" s="188"/>
      <c r="P30" s="145"/>
    </row>
    <row r="31" spans="1:16" ht="33">
      <c r="A31" s="22">
        <v>95</v>
      </c>
      <c r="B31" s="22" t="s">
        <v>285</v>
      </c>
      <c r="M31" s="145">
        <v>8215</v>
      </c>
      <c r="N31" s="188" t="s">
        <v>2390</v>
      </c>
      <c r="O31" s="154" t="s">
        <v>2391</v>
      </c>
      <c r="P31" s="145" t="s">
        <v>2385</v>
      </c>
    </row>
    <row r="32" spans="1:16" ht="33">
      <c r="A32" s="22">
        <v>96</v>
      </c>
      <c r="B32" s="22" t="s">
        <v>287</v>
      </c>
      <c r="C32" s="191">
        <v>4100000000</v>
      </c>
      <c r="D32" s="191" t="s">
        <v>2656</v>
      </c>
      <c r="E32" s="191">
        <v>6220000000</v>
      </c>
      <c r="F32" s="191"/>
      <c r="G32" s="191">
        <v>21500000000</v>
      </c>
      <c r="H32" s="191"/>
      <c r="I32" s="191">
        <v>7500000000</v>
      </c>
      <c r="J32" s="191" t="s">
        <v>2657</v>
      </c>
      <c r="K32" s="187" t="s">
        <v>2129</v>
      </c>
      <c r="M32" s="188">
        <v>21970</v>
      </c>
      <c r="N32" s="164" t="s">
        <v>2399</v>
      </c>
      <c r="O32" s="199" t="s">
        <v>2400</v>
      </c>
      <c r="P32" s="164" t="s">
        <v>2401</v>
      </c>
    </row>
    <row r="33" spans="1:16" ht="33">
      <c r="A33" s="22">
        <v>97</v>
      </c>
      <c r="B33" s="22" t="s">
        <v>289</v>
      </c>
      <c r="M33" s="188">
        <v>39153</v>
      </c>
      <c r="N33" s="164" t="s">
        <v>2404</v>
      </c>
      <c r="O33" s="154" t="s">
        <v>2405</v>
      </c>
      <c r="P33" s="164" t="s">
        <v>2404</v>
      </c>
    </row>
    <row r="34" spans="1:16" ht="33">
      <c r="A34" s="22">
        <v>98</v>
      </c>
      <c r="B34" s="22" t="s">
        <v>291</v>
      </c>
      <c r="C34" s="160">
        <v>7740000000</v>
      </c>
      <c r="D34" t="s">
        <v>2658</v>
      </c>
      <c r="K34" s="187" t="s">
        <v>2129</v>
      </c>
      <c r="M34" s="145">
        <v>11100</v>
      </c>
      <c r="N34" s="164" t="s">
        <v>2401</v>
      </c>
      <c r="O34" s="199" t="s">
        <v>2406</v>
      </c>
      <c r="P34" s="164" t="s">
        <v>2401</v>
      </c>
    </row>
    <row r="35" spans="1:16">
      <c r="A35" s="22">
        <v>99</v>
      </c>
      <c r="B35" s="22" t="s">
        <v>293</v>
      </c>
      <c r="C35" s="194"/>
      <c r="M35" s="145"/>
      <c r="N35" s="145"/>
      <c r="O35" s="145"/>
      <c r="P35" s="145"/>
    </row>
    <row r="36" spans="1:16" ht="33">
      <c r="A36" s="22">
        <v>100</v>
      </c>
      <c r="B36" s="22" t="s">
        <v>295</v>
      </c>
      <c r="C36" s="191">
        <v>1820000000</v>
      </c>
      <c r="D36" s="22"/>
      <c r="E36" s="22"/>
      <c r="F36" s="22"/>
      <c r="G36" s="22"/>
      <c r="H36" s="22"/>
      <c r="I36" s="22"/>
      <c r="J36" s="22"/>
      <c r="K36" s="187" t="s">
        <v>2411</v>
      </c>
      <c r="M36" s="145">
        <v>558</v>
      </c>
      <c r="N36" s="164" t="s">
        <v>2412</v>
      </c>
      <c r="O36" s="156" t="s">
        <v>2413</v>
      </c>
      <c r="P36" s="164" t="s">
        <v>2412</v>
      </c>
    </row>
    <row r="37" spans="1:16">
      <c r="A37" s="22">
        <v>101</v>
      </c>
      <c r="B37" s="22" t="s">
        <v>297</v>
      </c>
      <c r="M37" s="145"/>
      <c r="N37" s="145"/>
      <c r="O37" s="145"/>
      <c r="P37" s="145"/>
    </row>
    <row r="38" spans="1:16" ht="33">
      <c r="A38" s="22">
        <v>102</v>
      </c>
      <c r="B38" s="22" t="s">
        <v>299</v>
      </c>
      <c r="M38" s="145">
        <v>16500</v>
      </c>
      <c r="N38" s="164" t="s">
        <v>2427</v>
      </c>
      <c r="O38" s="154" t="s">
        <v>2428</v>
      </c>
      <c r="P38" s="164" t="s">
        <v>2427</v>
      </c>
    </row>
    <row r="39" spans="1:16" ht="33">
      <c r="A39" s="22">
        <v>103</v>
      </c>
      <c r="B39" s="22" t="s">
        <v>68</v>
      </c>
      <c r="C39" s="22" t="s">
        <v>2655</v>
      </c>
      <c r="D39" s="22"/>
      <c r="E39" s="191">
        <v>7700000000</v>
      </c>
      <c r="F39" s="191"/>
      <c r="G39" s="22"/>
      <c r="H39" s="22"/>
      <c r="I39" s="22"/>
      <c r="J39" s="22"/>
      <c r="K39" s="187" t="s">
        <v>2129</v>
      </c>
      <c r="M39" s="166">
        <v>575</v>
      </c>
      <c r="N39" s="164" t="s">
        <v>2253</v>
      </c>
      <c r="O39" s="154" t="s">
        <v>2254</v>
      </c>
      <c r="P39" s="164" t="s">
        <v>2253</v>
      </c>
    </row>
    <row r="40" spans="1:16">
      <c r="A40" s="22">
        <v>104</v>
      </c>
      <c r="B40" s="22" t="s">
        <v>2659</v>
      </c>
      <c r="M40" s="145"/>
      <c r="N40" s="145"/>
      <c r="O40" s="145"/>
      <c r="P40" s="145"/>
    </row>
    <row r="41" spans="1:16">
      <c r="A41" s="22">
        <v>105</v>
      </c>
      <c r="B41" s="22" t="s">
        <v>2660</v>
      </c>
      <c r="M41" s="145"/>
      <c r="N41" s="145"/>
      <c r="O41" s="145"/>
      <c r="P41" s="145"/>
    </row>
    <row r="42" spans="1:16">
      <c r="A42" s="22">
        <v>106</v>
      </c>
      <c r="B42" s="22" t="s">
        <v>2661</v>
      </c>
      <c r="M42" s="145"/>
      <c r="N42" s="145"/>
      <c r="O42" s="145"/>
      <c r="P42" s="145"/>
    </row>
    <row r="43" spans="1:16">
      <c r="A43" s="22">
        <v>107</v>
      </c>
      <c r="B43" s="22" t="s">
        <v>2662</v>
      </c>
      <c r="M43" s="145"/>
      <c r="N43" s="145"/>
      <c r="O43" s="145"/>
      <c r="P43" s="145"/>
    </row>
    <row r="44" spans="1:16">
      <c r="A44" s="22">
        <v>108</v>
      </c>
      <c r="B44" s="22" t="s">
        <v>2663</v>
      </c>
      <c r="M44" s="145"/>
      <c r="N44" s="145"/>
      <c r="O44" s="145"/>
      <c r="P44" s="145"/>
    </row>
    <row r="45" spans="1:16">
      <c r="A45" s="22">
        <v>109</v>
      </c>
      <c r="B45" s="22" t="s">
        <v>2664</v>
      </c>
      <c r="M45" s="145"/>
      <c r="N45" s="145"/>
      <c r="O45" s="145"/>
      <c r="P45" s="145"/>
    </row>
    <row r="46" spans="1:16" ht="33">
      <c r="A46" s="22">
        <v>110</v>
      </c>
      <c r="B46" s="22" t="s">
        <v>311</v>
      </c>
      <c r="C46" s="160">
        <v>10000000000</v>
      </c>
      <c r="K46" s="187" t="s">
        <v>2129</v>
      </c>
      <c r="M46" s="145">
        <v>11560</v>
      </c>
      <c r="N46" s="164" t="s">
        <v>2362</v>
      </c>
      <c r="O46" s="154" t="s">
        <v>2363</v>
      </c>
      <c r="P46" s="164" t="s">
        <v>2364</v>
      </c>
    </row>
    <row r="47" spans="1:16" ht="33">
      <c r="A47" s="22">
        <v>111</v>
      </c>
      <c r="B47" s="22" t="s">
        <v>313</v>
      </c>
      <c r="C47" s="160">
        <v>3000000000</v>
      </c>
      <c r="K47" s="187" t="s">
        <v>2129</v>
      </c>
      <c r="M47" s="145">
        <v>1800</v>
      </c>
      <c r="N47" s="145" t="s">
        <v>2357</v>
      </c>
      <c r="O47" s="154" t="s">
        <v>2358</v>
      </c>
      <c r="P47" s="145" t="s">
        <v>2357</v>
      </c>
    </row>
    <row r="48" spans="1:16">
      <c r="A48" s="22">
        <v>112</v>
      </c>
      <c r="B48" s="22" t="s">
        <v>315</v>
      </c>
      <c r="M48" s="145"/>
      <c r="N48" s="145"/>
      <c r="O48" s="145"/>
      <c r="P48" s="145"/>
    </row>
    <row r="49" spans="1:16">
      <c r="A49" s="22">
        <v>113</v>
      </c>
      <c r="B49" s="22" t="s">
        <v>317</v>
      </c>
      <c r="M49" s="145"/>
      <c r="N49" s="145"/>
      <c r="O49" s="145"/>
      <c r="P49" s="145"/>
    </row>
    <row r="50" spans="1:16">
      <c r="A50" s="22">
        <v>114</v>
      </c>
      <c r="B50" s="22" t="s">
        <v>319</v>
      </c>
      <c r="M50" s="145"/>
      <c r="N50" s="145"/>
      <c r="O50" s="145"/>
      <c r="P50" s="145"/>
    </row>
    <row r="51" spans="1:16">
      <c r="A51" s="22">
        <v>115</v>
      </c>
      <c r="B51" s="22" t="s">
        <v>321</v>
      </c>
      <c r="M51" s="145"/>
      <c r="N51" s="145"/>
      <c r="O51" s="145"/>
      <c r="P51" s="145"/>
    </row>
    <row r="52" spans="1:16">
      <c r="A52" s="215">
        <v>116</v>
      </c>
      <c r="B52" s="215" t="s">
        <v>323</v>
      </c>
      <c r="M52" s="145"/>
      <c r="N52" s="145"/>
      <c r="O52" s="145"/>
      <c r="P52" s="145"/>
    </row>
    <row r="53" spans="1:16" ht="33">
      <c r="A53" s="22">
        <v>117</v>
      </c>
      <c r="B53" s="22" t="s">
        <v>325</v>
      </c>
      <c r="M53" s="145">
        <v>294</v>
      </c>
      <c r="N53" s="164" t="s">
        <v>2505</v>
      </c>
      <c r="O53" s="154" t="s">
        <v>2509</v>
      </c>
      <c r="P53" s="164" t="s">
        <v>2505</v>
      </c>
    </row>
    <row r="54" spans="1:16" ht="33">
      <c r="A54" s="22">
        <v>118</v>
      </c>
      <c r="B54" s="22" t="s">
        <v>327</v>
      </c>
      <c r="M54" s="145">
        <v>295</v>
      </c>
      <c r="N54" s="164" t="s">
        <v>2505</v>
      </c>
      <c r="O54" s="154" t="s">
        <v>2506</v>
      </c>
      <c r="P54" s="164" t="s">
        <v>2505</v>
      </c>
    </row>
    <row r="55" spans="1:16" ht="33">
      <c r="A55" s="22">
        <v>119</v>
      </c>
      <c r="B55" s="22" t="s">
        <v>329</v>
      </c>
      <c r="M55" s="145">
        <v>120</v>
      </c>
      <c r="N55" s="164" t="s">
        <v>2441</v>
      </c>
      <c r="O55" s="154" t="s">
        <v>2442</v>
      </c>
      <c r="P55" s="164" t="s">
        <v>2443</v>
      </c>
    </row>
    <row r="56" spans="1:16">
      <c r="A56" s="22">
        <v>120</v>
      </c>
      <c r="B56" s="22" t="s">
        <v>331</v>
      </c>
      <c r="M56" s="145"/>
      <c r="N56" s="145"/>
      <c r="O56" s="145"/>
      <c r="P56" s="145"/>
    </row>
    <row r="57" spans="1:16">
      <c r="A57" s="22">
        <v>121</v>
      </c>
      <c r="B57" s="22" t="s">
        <v>333</v>
      </c>
      <c r="M57" s="145"/>
      <c r="N57" s="145"/>
      <c r="O57" s="145"/>
      <c r="P57" s="145"/>
    </row>
    <row r="58" spans="1:16">
      <c r="A58" s="22">
        <v>122</v>
      </c>
      <c r="B58" s="22" t="s">
        <v>335</v>
      </c>
      <c r="M58" s="145"/>
      <c r="N58" s="145"/>
      <c r="O58" s="145"/>
      <c r="P58" s="145"/>
    </row>
    <row r="59" spans="1:16">
      <c r="A59" s="22">
        <v>123</v>
      </c>
      <c r="B59" s="22" t="s">
        <v>337</v>
      </c>
      <c r="M59" s="145"/>
      <c r="N59" s="145"/>
      <c r="O59" s="145"/>
      <c r="P59" s="145"/>
    </row>
    <row r="60" spans="1:16">
      <c r="A60" s="22">
        <v>124</v>
      </c>
      <c r="B60" s="22" t="s">
        <v>70</v>
      </c>
      <c r="C60" s="160">
        <v>14800000000</v>
      </c>
      <c r="K60" s="187" t="s">
        <v>2129</v>
      </c>
      <c r="M60" s="145"/>
      <c r="N60" s="145"/>
      <c r="O60" s="145"/>
      <c r="P60" s="145"/>
    </row>
    <row r="61" spans="1:16">
      <c r="A61" s="22">
        <v>125</v>
      </c>
      <c r="B61" s="22" t="s">
        <v>339</v>
      </c>
      <c r="M61" s="145">
        <v>575</v>
      </c>
      <c r="N61" s="188" t="s">
        <v>2425</v>
      </c>
      <c r="O61" s="219">
        <v>1.4E-2</v>
      </c>
      <c r="P61" s="164" t="s">
        <v>2426</v>
      </c>
    </row>
    <row r="62" spans="1:16">
      <c r="A62" s="22">
        <v>126</v>
      </c>
      <c r="B62" s="22" t="s">
        <v>341</v>
      </c>
      <c r="M62" s="145"/>
      <c r="N62" s="145"/>
      <c r="O62" s="145"/>
      <c r="P62" s="145"/>
    </row>
    <row r="63" spans="1:16" ht="33">
      <c r="A63" s="22">
        <v>127</v>
      </c>
      <c r="B63" s="22" t="s">
        <v>343</v>
      </c>
      <c r="C63" s="160">
        <v>4400000000</v>
      </c>
      <c r="D63" t="s">
        <v>2665</v>
      </c>
      <c r="E63" s="160">
        <v>5100000000</v>
      </c>
      <c r="F63" t="s">
        <v>2666</v>
      </c>
      <c r="K63" s="187" t="s">
        <v>2129</v>
      </c>
      <c r="M63" s="166">
        <v>173</v>
      </c>
      <c r="N63" s="177" t="s">
        <v>2451</v>
      </c>
      <c r="O63" s="156" t="s">
        <v>2452</v>
      </c>
      <c r="P63" s="177" t="s">
        <v>2451</v>
      </c>
    </row>
    <row r="64" spans="1:16">
      <c r="A64" s="22">
        <v>128</v>
      </c>
      <c r="B64" s="22" t="s">
        <v>345</v>
      </c>
      <c r="M64" s="145"/>
      <c r="N64" s="145"/>
      <c r="O64" s="145"/>
      <c r="P64" s="145"/>
    </row>
    <row r="65" spans="1:16">
      <c r="A65" s="22">
        <v>129</v>
      </c>
      <c r="B65" s="22" t="s">
        <v>347</v>
      </c>
      <c r="C65" s="160">
        <v>5200000000</v>
      </c>
      <c r="D65" t="s">
        <v>2667</v>
      </c>
      <c r="E65" s="160">
        <v>7900000000</v>
      </c>
      <c r="G65" t="s">
        <v>2668</v>
      </c>
      <c r="K65" s="187" t="s">
        <v>2129</v>
      </c>
      <c r="M65" s="166">
        <v>5944</v>
      </c>
      <c r="N65" s="177" t="s">
        <v>2459</v>
      </c>
      <c r="O65" s="149">
        <v>2E-3</v>
      </c>
      <c r="P65" s="177" t="s">
        <v>2459</v>
      </c>
    </row>
    <row r="66" spans="1:16">
      <c r="A66" s="22">
        <v>130</v>
      </c>
      <c r="B66" s="22" t="s">
        <v>349</v>
      </c>
      <c r="C66" s="160">
        <v>2800000000</v>
      </c>
      <c r="K66" s="187" t="s">
        <v>2458</v>
      </c>
      <c r="M66" s="145"/>
      <c r="N66" s="145"/>
      <c r="O66" s="145"/>
      <c r="P66" s="145"/>
    </row>
    <row r="67" spans="1:16" ht="33">
      <c r="A67" s="22">
        <v>131</v>
      </c>
      <c r="B67" s="22" t="s">
        <v>351</v>
      </c>
      <c r="C67" s="160">
        <v>7500000000</v>
      </c>
      <c r="D67" t="s">
        <v>2669</v>
      </c>
      <c r="K67" s="187" t="s">
        <v>2129</v>
      </c>
      <c r="M67" s="145">
        <v>4970</v>
      </c>
      <c r="N67" s="177" t="s">
        <v>2499</v>
      </c>
      <c r="O67" s="154" t="s">
        <v>2500</v>
      </c>
      <c r="P67" s="177" t="s">
        <v>2499</v>
      </c>
    </row>
    <row r="68" spans="1:16">
      <c r="A68" s="22">
        <v>132</v>
      </c>
      <c r="B68" s="22" t="s">
        <v>353</v>
      </c>
      <c r="C68" s="160">
        <v>7000000000</v>
      </c>
      <c r="E68" t="s">
        <v>2670</v>
      </c>
      <c r="K68" s="187" t="s">
        <v>2458</v>
      </c>
      <c r="M68" s="145">
        <v>543</v>
      </c>
      <c r="N68" s="177" t="s">
        <v>2459</v>
      </c>
      <c r="O68" s="156">
        <v>0.21</v>
      </c>
      <c r="P68" s="177" t="s">
        <v>2459</v>
      </c>
    </row>
    <row r="69" spans="1:16">
      <c r="A69" s="22">
        <v>133</v>
      </c>
      <c r="B69" s="22" t="s">
        <v>2460</v>
      </c>
      <c r="C69" s="160">
        <v>8100000000</v>
      </c>
      <c r="K69" s="187" t="s">
        <v>2458</v>
      </c>
      <c r="M69" s="145"/>
      <c r="N69" s="145"/>
      <c r="O69" s="145"/>
      <c r="P69" s="145"/>
    </row>
    <row r="70" spans="1:16">
      <c r="A70" s="22">
        <v>134</v>
      </c>
      <c r="B70" s="22" t="s">
        <v>357</v>
      </c>
      <c r="M70" s="145"/>
      <c r="N70" s="145"/>
      <c r="O70" s="145"/>
      <c r="P70" s="145"/>
    </row>
    <row r="71" spans="1:16" ht="33">
      <c r="A71" s="22">
        <v>135</v>
      </c>
      <c r="B71" s="22" t="s">
        <v>73</v>
      </c>
      <c r="C71" s="160">
        <v>2600000000</v>
      </c>
      <c r="K71" s="187" t="s">
        <v>2458</v>
      </c>
      <c r="M71" s="166">
        <v>3683</v>
      </c>
      <c r="N71" s="177" t="s">
        <v>2264</v>
      </c>
      <c r="O71" s="156" t="s">
        <v>2265</v>
      </c>
      <c r="P71" s="177" t="s">
        <v>2264</v>
      </c>
    </row>
    <row r="72" spans="1:16" ht="33">
      <c r="A72" s="22">
        <v>136</v>
      </c>
      <c r="B72" s="22" t="s">
        <v>359</v>
      </c>
      <c r="C72" s="160">
        <v>4900000000</v>
      </c>
      <c r="D72" t="s">
        <v>2649</v>
      </c>
      <c r="K72" s="187" t="s">
        <v>2129</v>
      </c>
      <c r="M72" s="145">
        <v>650</v>
      </c>
      <c r="N72" s="177" t="s">
        <v>2471</v>
      </c>
      <c r="O72" s="156" t="s">
        <v>2472</v>
      </c>
      <c r="P72" s="177" t="s">
        <v>2471</v>
      </c>
    </row>
    <row r="73" spans="1:16">
      <c r="A73" s="22">
        <v>137</v>
      </c>
      <c r="B73" s="22" t="s">
        <v>361</v>
      </c>
      <c r="M73" s="145"/>
      <c r="N73" s="145"/>
      <c r="O73" s="145"/>
      <c r="P73" s="145"/>
    </row>
    <row r="74" spans="1:16">
      <c r="A74" s="22">
        <v>138</v>
      </c>
      <c r="B74" s="22" t="s">
        <v>363</v>
      </c>
      <c r="M74" s="145"/>
      <c r="N74" s="145"/>
      <c r="O74" s="145"/>
      <c r="P74" s="145"/>
    </row>
    <row r="75" spans="1:16">
      <c r="A75" s="22">
        <v>139</v>
      </c>
      <c r="B75" s="22" t="s">
        <v>365</v>
      </c>
      <c r="C75" s="160">
        <v>4000000000</v>
      </c>
      <c r="E75" t="s">
        <v>2671</v>
      </c>
      <c r="K75" s="187" t="s">
        <v>2458</v>
      </c>
      <c r="M75" s="145"/>
      <c r="N75" s="145"/>
      <c r="O75" s="145"/>
      <c r="P75" s="145"/>
    </row>
    <row r="76" spans="1:16">
      <c r="A76" s="22">
        <v>140</v>
      </c>
      <c r="B76" s="22" t="s">
        <v>367</v>
      </c>
      <c r="C76" s="160">
        <v>270000000</v>
      </c>
      <c r="E76" s="160">
        <v>1100000000</v>
      </c>
      <c r="F76" s="160"/>
      <c r="G76" s="160">
        <v>1300000000</v>
      </c>
      <c r="H76" s="160"/>
      <c r="K76" s="187" t="s">
        <v>2458</v>
      </c>
      <c r="M76" s="149"/>
      <c r="N76" s="149"/>
      <c r="O76" s="149"/>
      <c r="P76" s="149"/>
    </row>
    <row r="77" spans="1:16">
      <c r="A77" s="22">
        <v>141</v>
      </c>
      <c r="B77" s="22" t="s">
        <v>369</v>
      </c>
      <c r="M77" s="145"/>
      <c r="N77" s="145"/>
      <c r="O77" s="145"/>
      <c r="P77" s="145"/>
    </row>
    <row r="78" spans="1:16">
      <c r="A78" s="22">
        <v>142</v>
      </c>
      <c r="B78" s="22" t="s">
        <v>371</v>
      </c>
      <c r="M78" s="145"/>
      <c r="N78" s="145"/>
      <c r="O78" s="145"/>
      <c r="P78" s="145"/>
    </row>
    <row r="79" spans="1:16" ht="33">
      <c r="A79" s="22">
        <v>143</v>
      </c>
      <c r="B79" s="22" t="s">
        <v>373</v>
      </c>
      <c r="M79" s="166">
        <v>352</v>
      </c>
      <c r="N79" s="177" t="s">
        <v>2451</v>
      </c>
      <c r="O79" s="156" t="s">
        <v>2488</v>
      </c>
      <c r="P79" s="177" t="s">
        <v>2451</v>
      </c>
    </row>
    <row r="80" spans="1:16">
      <c r="A80" s="22">
        <v>144</v>
      </c>
      <c r="B80" s="22" t="s">
        <v>375</v>
      </c>
      <c r="C80" s="160">
        <v>6460000000</v>
      </c>
      <c r="D80" t="s">
        <v>2649</v>
      </c>
      <c r="E80" s="160">
        <v>9100000000</v>
      </c>
      <c r="K80" s="187" t="s">
        <v>2129</v>
      </c>
      <c r="M80" s="149"/>
      <c r="N80" s="145"/>
      <c r="O80" s="145"/>
      <c r="P80" s="145"/>
    </row>
    <row r="81" spans="1:16" ht="33">
      <c r="A81" s="22">
        <v>145</v>
      </c>
      <c r="B81" s="22" t="s">
        <v>377</v>
      </c>
      <c r="C81" s="160">
        <v>1730000000</v>
      </c>
      <c r="D81" t="s">
        <v>2649</v>
      </c>
      <c r="K81" s="187" t="s">
        <v>2129</v>
      </c>
      <c r="M81" s="145">
        <v>800</v>
      </c>
      <c r="N81" s="177" t="s">
        <v>2466</v>
      </c>
      <c r="O81" s="156" t="s">
        <v>2467</v>
      </c>
      <c r="P81" s="177" t="s">
        <v>2466</v>
      </c>
    </row>
    <row r="82" spans="1:16">
      <c r="A82" s="22">
        <v>146</v>
      </c>
      <c r="B82" s="22" t="s">
        <v>379</v>
      </c>
      <c r="C82" s="160">
        <v>73000000</v>
      </c>
      <c r="K82" s="187" t="s">
        <v>2458</v>
      </c>
      <c r="M82" s="145"/>
      <c r="N82" s="145"/>
      <c r="O82" s="145"/>
      <c r="P82" s="145"/>
    </row>
    <row r="83" spans="1:16">
      <c r="A83" s="22">
        <v>147</v>
      </c>
      <c r="B83" s="22" t="s">
        <v>381</v>
      </c>
      <c r="C83" s="160">
        <v>1500000000</v>
      </c>
      <c r="K83" s="187" t="s">
        <v>2458</v>
      </c>
      <c r="M83" s="145"/>
      <c r="N83" s="145"/>
      <c r="O83" s="145"/>
      <c r="P83" s="145"/>
    </row>
    <row r="84" spans="1:16">
      <c r="A84" s="22">
        <v>148</v>
      </c>
      <c r="B84" s="22" t="s">
        <v>383</v>
      </c>
      <c r="C84" s="160">
        <v>290000000</v>
      </c>
      <c r="K84" s="187" t="s">
        <v>2458</v>
      </c>
      <c r="M84" s="145"/>
      <c r="N84" s="145"/>
      <c r="O84" s="145"/>
      <c r="P84" s="145"/>
    </row>
    <row r="85" spans="1:16">
      <c r="A85" s="22">
        <v>149</v>
      </c>
      <c r="B85" s="22" t="s">
        <v>385</v>
      </c>
      <c r="C85" s="160">
        <v>4000000000</v>
      </c>
      <c r="E85" t="s">
        <v>2670</v>
      </c>
      <c r="K85" s="187" t="s">
        <v>2458</v>
      </c>
      <c r="M85" s="145"/>
      <c r="N85" s="145"/>
      <c r="O85" s="145"/>
      <c r="P85" s="145"/>
    </row>
    <row r="86" spans="1:16">
      <c r="A86" s="22">
        <v>150</v>
      </c>
      <c r="B86" s="22" t="s">
        <v>387</v>
      </c>
      <c r="C86" s="160">
        <v>180000000</v>
      </c>
      <c r="K86" s="187" t="s">
        <v>2458</v>
      </c>
      <c r="M86" s="145"/>
      <c r="N86" s="145"/>
      <c r="O86" s="145"/>
      <c r="P86" s="145"/>
    </row>
    <row r="87" spans="1:16">
      <c r="A87" s="22">
        <v>151</v>
      </c>
      <c r="B87" s="22" t="s">
        <v>389</v>
      </c>
      <c r="C87" s="160">
        <v>880000000</v>
      </c>
      <c r="E87" s="160">
        <v>2200000000</v>
      </c>
      <c r="F87" s="160"/>
      <c r="G87" s="160">
        <v>3400000000</v>
      </c>
      <c r="H87" s="160"/>
      <c r="I87" s="160">
        <v>3300000000</v>
      </c>
      <c r="K87" s="187" t="s">
        <v>2458</v>
      </c>
      <c r="M87" s="149"/>
      <c r="N87" s="149"/>
      <c r="O87" s="149"/>
      <c r="P87" s="149"/>
    </row>
    <row r="88" spans="1:16">
      <c r="A88" s="22">
        <v>152</v>
      </c>
      <c r="B88" s="22" t="s">
        <v>391</v>
      </c>
      <c r="C88" s="160">
        <v>580000000</v>
      </c>
      <c r="E88" s="160">
        <v>520000000</v>
      </c>
      <c r="F88" s="160"/>
      <c r="G88" s="160">
        <v>1100000000</v>
      </c>
      <c r="H88" s="160"/>
      <c r="K88" s="187" t="s">
        <v>2458</v>
      </c>
      <c r="M88" s="149"/>
      <c r="N88" s="149"/>
      <c r="O88" s="149"/>
      <c r="P88" s="149"/>
    </row>
    <row r="89" spans="1:16" ht="33">
      <c r="A89" s="22">
        <v>153</v>
      </c>
      <c r="B89" s="22" t="s">
        <v>393</v>
      </c>
      <c r="C89" s="160">
        <v>2000000000</v>
      </c>
      <c r="K89" s="187" t="s">
        <v>2458</v>
      </c>
      <c r="M89" s="145">
        <v>5320</v>
      </c>
      <c r="N89" s="177" t="s">
        <v>2491</v>
      </c>
      <c r="O89" s="154" t="s">
        <v>2492</v>
      </c>
      <c r="P89" s="177" t="s">
        <v>2491</v>
      </c>
    </row>
    <row r="90" spans="1:16">
      <c r="A90" s="22">
        <v>154</v>
      </c>
      <c r="B90" s="22" t="s">
        <v>395</v>
      </c>
      <c r="C90" s="160">
        <v>3400000000</v>
      </c>
      <c r="K90" s="187" t="s">
        <v>2458</v>
      </c>
      <c r="M90" s="145"/>
      <c r="N90" s="145"/>
      <c r="O90" s="145"/>
      <c r="P90" s="145"/>
    </row>
    <row r="91" spans="1:16">
      <c r="A91" s="22">
        <v>155</v>
      </c>
      <c r="B91" s="22" t="s">
        <v>397</v>
      </c>
      <c r="M91" s="145"/>
      <c r="N91" s="145"/>
      <c r="O91" s="145"/>
      <c r="P91" s="145"/>
    </row>
    <row r="92" spans="1:16">
      <c r="A92" s="22">
        <v>156</v>
      </c>
      <c r="B92" s="22" t="s">
        <v>399</v>
      </c>
      <c r="M92" s="145"/>
      <c r="N92" s="145"/>
      <c r="O92" s="145"/>
      <c r="P92" s="145"/>
    </row>
    <row r="93" spans="1:16">
      <c r="A93" s="22">
        <v>157</v>
      </c>
      <c r="B93" s="22" t="s">
        <v>401</v>
      </c>
      <c r="M93" s="145"/>
      <c r="N93" s="145"/>
      <c r="O93" s="145"/>
      <c r="P93" s="145"/>
    </row>
    <row r="94" spans="1:16" ht="33">
      <c r="A94" s="22">
        <v>158</v>
      </c>
      <c r="B94" s="22" t="s">
        <v>2464</v>
      </c>
      <c r="C94" s="160">
        <v>2200000000</v>
      </c>
      <c r="K94" s="187" t="s">
        <v>2129</v>
      </c>
      <c r="M94" s="145">
        <v>4470</v>
      </c>
      <c r="N94" s="177" t="s">
        <v>2281</v>
      </c>
      <c r="O94" s="154" t="s">
        <v>2282</v>
      </c>
      <c r="P94" s="177" t="s">
        <v>2281</v>
      </c>
    </row>
    <row r="95" spans="1:16">
      <c r="A95" s="22">
        <v>159</v>
      </c>
      <c r="B95" s="22" t="s">
        <v>403</v>
      </c>
      <c r="C95" s="183" t="s">
        <v>2672</v>
      </c>
      <c r="K95" s="187" t="s">
        <v>2458</v>
      </c>
      <c r="M95" s="145"/>
      <c r="N95" s="145"/>
      <c r="O95" s="145"/>
      <c r="P95" s="145"/>
    </row>
    <row r="96" spans="1:16">
      <c r="A96" s="22">
        <v>160</v>
      </c>
      <c r="B96" s="22" t="s">
        <v>405</v>
      </c>
      <c r="M96" s="168"/>
      <c r="N96" s="168"/>
      <c r="O96" s="168"/>
      <c r="P96" s="168"/>
    </row>
    <row r="97" spans="1:16">
      <c r="A97" s="22">
        <v>161</v>
      </c>
      <c r="B97" s="22" t="s">
        <v>406</v>
      </c>
      <c r="M97" s="145"/>
      <c r="N97" s="145"/>
      <c r="O97" s="145"/>
      <c r="P97" s="145"/>
    </row>
    <row r="98" spans="1:16">
      <c r="A98" s="22">
        <v>162</v>
      </c>
      <c r="B98" s="22" t="s">
        <v>408</v>
      </c>
      <c r="C98" s="160">
        <v>1900000000</v>
      </c>
      <c r="K98" s="187" t="s">
        <v>2129</v>
      </c>
      <c r="M98" s="145"/>
      <c r="N98" s="145"/>
      <c r="O98" s="145"/>
      <c r="P98" s="145"/>
    </row>
    <row r="99" spans="1:16">
      <c r="A99" s="22">
        <v>163</v>
      </c>
      <c r="B99" s="22" t="s">
        <v>410</v>
      </c>
      <c r="M99" s="145"/>
      <c r="N99" s="145"/>
      <c r="O99" s="145"/>
      <c r="P99" s="145"/>
    </row>
    <row r="100" spans="1:16">
      <c r="A100" s="22">
        <v>164</v>
      </c>
      <c r="B100" s="22" t="s">
        <v>412</v>
      </c>
      <c r="M100" s="145"/>
      <c r="N100" s="145"/>
      <c r="O100" s="145"/>
      <c r="P100" s="145"/>
    </row>
    <row r="101" spans="1:16">
      <c r="A101" s="22">
        <v>165</v>
      </c>
      <c r="B101" s="22" t="s">
        <v>414</v>
      </c>
      <c r="M101" s="145"/>
      <c r="N101" s="145"/>
      <c r="O101" s="145"/>
      <c r="P101" s="145"/>
    </row>
    <row r="102" spans="1:16">
      <c r="A102" s="22">
        <v>166</v>
      </c>
      <c r="B102" s="22" t="s">
        <v>2673</v>
      </c>
      <c r="M102" s="145"/>
      <c r="N102" s="145"/>
      <c r="O102" s="145"/>
      <c r="P102" s="145"/>
    </row>
    <row r="103" spans="1:16">
      <c r="A103" s="22">
        <v>167</v>
      </c>
      <c r="B103" s="22" t="s">
        <v>417</v>
      </c>
      <c r="C103" s="160">
        <v>20000000000</v>
      </c>
      <c r="K103" s="187" t="s">
        <v>2129</v>
      </c>
      <c r="M103" s="145"/>
      <c r="N103" s="145"/>
      <c r="O103" s="145"/>
      <c r="P103" s="145"/>
    </row>
    <row r="104" spans="1:16">
      <c r="A104" s="22">
        <v>168</v>
      </c>
      <c r="B104" s="22" t="s">
        <v>419</v>
      </c>
      <c r="C104" s="183" t="s">
        <v>2674</v>
      </c>
      <c r="K104" s="187" t="s">
        <v>2458</v>
      </c>
      <c r="M104" s="145"/>
      <c r="N104" s="145"/>
      <c r="O104" s="145"/>
      <c r="P104" s="145"/>
    </row>
    <row r="105" spans="1:16">
      <c r="A105" s="22">
        <v>169</v>
      </c>
      <c r="B105" s="22" t="s">
        <v>421</v>
      </c>
      <c r="M105" s="145"/>
      <c r="N105" s="145"/>
      <c r="O105" s="145"/>
      <c r="P105" s="145"/>
    </row>
    <row r="106" spans="1:16">
      <c r="A106" s="22">
        <v>170</v>
      </c>
      <c r="B106" s="22" t="s">
        <v>423</v>
      </c>
      <c r="C106" s="160">
        <v>4000000000</v>
      </c>
      <c r="E106" t="s">
        <v>2671</v>
      </c>
      <c r="K106" s="187" t="s">
        <v>2458</v>
      </c>
      <c r="M106" s="145"/>
      <c r="N106" s="145"/>
      <c r="O106" s="145"/>
      <c r="P106" s="145"/>
    </row>
    <row r="107" spans="1:16">
      <c r="A107" s="22">
        <v>171</v>
      </c>
      <c r="B107" s="22" t="s">
        <v>425</v>
      </c>
      <c r="M107" s="145"/>
      <c r="N107" s="145"/>
      <c r="O107" s="145"/>
      <c r="P107" s="145"/>
    </row>
    <row r="108" spans="1:16">
      <c r="A108" s="22">
        <v>172</v>
      </c>
      <c r="B108" s="22" t="s">
        <v>2675</v>
      </c>
      <c r="C108" s="160">
        <v>18500000000</v>
      </c>
      <c r="K108" s="187" t="s">
        <v>2129</v>
      </c>
      <c r="M108" s="145">
        <v>8656</v>
      </c>
      <c r="N108" s="177" t="s">
        <v>2459</v>
      </c>
      <c r="O108" s="149">
        <v>5.6000000000000001E-2</v>
      </c>
      <c r="P108" s="177" t="s">
        <v>2459</v>
      </c>
    </row>
    <row r="109" spans="1:16">
      <c r="A109" s="22">
        <v>173</v>
      </c>
      <c r="B109" s="22" t="s">
        <v>429</v>
      </c>
      <c r="M109" s="145"/>
      <c r="N109" s="145"/>
      <c r="O109" s="145"/>
      <c r="P109" s="145"/>
    </row>
    <row r="110" spans="1:16">
      <c r="A110" s="22">
        <v>174</v>
      </c>
      <c r="B110" s="22" t="s">
        <v>431</v>
      </c>
      <c r="M110" s="145"/>
      <c r="N110" s="145"/>
      <c r="O110" s="145"/>
      <c r="P110" s="145"/>
    </row>
    <row r="111" spans="1:16">
      <c r="A111" s="22">
        <v>175</v>
      </c>
      <c r="B111" s="22" t="s">
        <v>433</v>
      </c>
      <c r="M111" s="145"/>
      <c r="N111" s="145"/>
      <c r="O111" s="145"/>
      <c r="P111" s="145"/>
    </row>
    <row r="112" spans="1:16">
      <c r="A112" s="22">
        <v>176</v>
      </c>
      <c r="B112" s="22" t="s">
        <v>435</v>
      </c>
      <c r="M112" s="145"/>
      <c r="N112" s="145"/>
      <c r="O112" s="145"/>
      <c r="P112" s="145"/>
    </row>
    <row r="113" spans="1:16">
      <c r="A113" s="22">
        <v>177</v>
      </c>
      <c r="B113" s="22" t="s">
        <v>437</v>
      </c>
      <c r="M113" s="145"/>
      <c r="N113" s="145"/>
      <c r="O113" s="145"/>
      <c r="P113" s="145"/>
    </row>
    <row r="114" spans="1:16">
      <c r="A114" s="22">
        <v>178</v>
      </c>
      <c r="B114" s="22" t="s">
        <v>439</v>
      </c>
      <c r="M114" s="145"/>
      <c r="N114" s="145"/>
      <c r="O114" s="145"/>
      <c r="P114" s="145"/>
    </row>
    <row r="115" spans="1:16">
      <c r="A115" s="215">
        <v>179</v>
      </c>
      <c r="B115" s="215" t="s">
        <v>441</v>
      </c>
      <c r="M115" s="145"/>
      <c r="N115" s="145"/>
      <c r="O115" s="145"/>
      <c r="P115" s="145"/>
    </row>
    <row r="116" spans="1:16">
      <c r="A116" s="22">
        <v>180</v>
      </c>
      <c r="B116" s="22" t="s">
        <v>443</v>
      </c>
      <c r="M116" s="145"/>
      <c r="N116" s="145"/>
      <c r="O116" s="145"/>
      <c r="P116" s="145"/>
    </row>
    <row r="117" spans="1:16">
      <c r="A117" s="22">
        <v>181</v>
      </c>
      <c r="B117" s="22" t="s">
        <v>445</v>
      </c>
      <c r="M117" s="145"/>
      <c r="N117" s="145"/>
      <c r="O117" s="145"/>
      <c r="P117" s="145"/>
    </row>
    <row r="118" spans="1:16">
      <c r="A118" s="22">
        <v>182</v>
      </c>
      <c r="B118" s="22" t="s">
        <v>447</v>
      </c>
      <c r="M118" s="145"/>
      <c r="N118" s="145"/>
      <c r="O118" s="145"/>
      <c r="P118" s="145"/>
    </row>
    <row r="119" spans="1:16">
      <c r="A119" s="22">
        <v>183</v>
      </c>
      <c r="B119" s="22" t="s">
        <v>449</v>
      </c>
      <c r="M119" s="145"/>
      <c r="N119" s="145"/>
      <c r="O119" s="145"/>
      <c r="P119" s="145"/>
    </row>
    <row r="120" spans="1:16">
      <c r="A120" s="22">
        <v>184</v>
      </c>
      <c r="B120" s="22" t="s">
        <v>451</v>
      </c>
      <c r="M120" s="145"/>
      <c r="N120" s="145"/>
      <c r="O120" s="145"/>
      <c r="P120" s="145"/>
    </row>
    <row r="121" spans="1:16">
      <c r="A121" s="22">
        <v>185</v>
      </c>
      <c r="B121" s="22" t="s">
        <v>453</v>
      </c>
      <c r="M121" s="145"/>
      <c r="N121" s="145"/>
      <c r="O121" s="145"/>
      <c r="P121" s="145"/>
    </row>
    <row r="122" spans="1:16">
      <c r="A122" s="22">
        <v>186</v>
      </c>
      <c r="B122" s="22" t="s">
        <v>455</v>
      </c>
      <c r="M122" s="145"/>
      <c r="N122" s="145"/>
      <c r="O122" s="145"/>
      <c r="P122" s="145"/>
    </row>
    <row r="123" spans="1:16">
      <c r="A123" s="22">
        <v>187</v>
      </c>
      <c r="B123" s="22" t="s">
        <v>457</v>
      </c>
      <c r="M123" s="145"/>
      <c r="N123" s="145"/>
      <c r="O123" s="145"/>
      <c r="P123" s="145"/>
    </row>
    <row r="124" spans="1:16">
      <c r="A124" s="22">
        <v>188</v>
      </c>
      <c r="B124" s="22" t="s">
        <v>1679</v>
      </c>
      <c r="M124" s="145"/>
      <c r="N124" s="145"/>
      <c r="O124" s="145"/>
      <c r="P124" s="145"/>
    </row>
    <row r="125" spans="1:16">
      <c r="A125" s="22">
        <v>189</v>
      </c>
      <c r="B125" s="22" t="s">
        <v>461</v>
      </c>
      <c r="M125" s="145"/>
      <c r="N125" s="145"/>
      <c r="O125" s="145"/>
      <c r="P125" s="145"/>
    </row>
    <row r="126" spans="1:16">
      <c r="A126" s="22">
        <v>190</v>
      </c>
      <c r="B126" s="22" t="s">
        <v>463</v>
      </c>
      <c r="M126" s="145"/>
      <c r="N126" s="145"/>
      <c r="O126" s="145"/>
      <c r="P126" s="145"/>
    </row>
    <row r="127" spans="1:16">
      <c r="A127" s="22">
        <v>191</v>
      </c>
      <c r="B127" s="22" t="s">
        <v>465</v>
      </c>
      <c r="M127" s="145"/>
      <c r="N127" s="145"/>
      <c r="O127" s="145"/>
      <c r="P127" s="145"/>
    </row>
    <row r="128" spans="1:16">
      <c r="A128" s="22">
        <v>192</v>
      </c>
      <c r="B128" s="22" t="s">
        <v>467</v>
      </c>
      <c r="M128" s="145"/>
      <c r="N128" s="145"/>
      <c r="O128" s="145"/>
      <c r="P128" s="145"/>
    </row>
    <row r="129" spans="1:16">
      <c r="A129" s="22">
        <v>193</v>
      </c>
      <c r="B129" s="22" t="s">
        <v>469</v>
      </c>
      <c r="M129" s="145"/>
      <c r="N129" s="145"/>
      <c r="O129" s="145"/>
      <c r="P129" s="145"/>
    </row>
    <row r="130" spans="1:16">
      <c r="A130" s="22">
        <v>194</v>
      </c>
      <c r="B130" s="22" t="s">
        <v>471</v>
      </c>
      <c r="M130" s="145"/>
      <c r="N130" s="145"/>
      <c r="O130" s="145"/>
      <c r="P130" s="145"/>
    </row>
    <row r="131" spans="1:16">
      <c r="A131" s="22">
        <v>195</v>
      </c>
      <c r="B131" s="22" t="s">
        <v>473</v>
      </c>
      <c r="M131" s="145"/>
      <c r="N131" s="145"/>
      <c r="O131" s="145"/>
      <c r="P131" s="145"/>
    </row>
    <row r="132" spans="1:16">
      <c r="A132" s="22">
        <v>196</v>
      </c>
      <c r="B132" s="22" t="s">
        <v>475</v>
      </c>
      <c r="M132" s="145"/>
      <c r="N132" s="145"/>
      <c r="O132" s="145"/>
      <c r="P132" s="145"/>
    </row>
    <row r="133" spans="1:16">
      <c r="A133" s="22">
        <v>197</v>
      </c>
      <c r="B133" s="22" t="s">
        <v>477</v>
      </c>
      <c r="M133" s="145"/>
      <c r="N133" s="145"/>
      <c r="O133" s="145"/>
      <c r="P133" s="145"/>
    </row>
    <row r="134" spans="1:16">
      <c r="A134" s="22">
        <v>198</v>
      </c>
      <c r="B134" s="22" t="s">
        <v>479</v>
      </c>
      <c r="M134" s="145"/>
      <c r="N134" s="145"/>
      <c r="O134" s="145"/>
      <c r="P134" s="145"/>
    </row>
    <row r="135" spans="1:16">
      <c r="A135" s="22">
        <v>199</v>
      </c>
      <c r="B135" s="22" t="s">
        <v>1720</v>
      </c>
      <c r="M135" s="145"/>
      <c r="N135" s="145"/>
      <c r="O135" s="145"/>
      <c r="P135" s="145"/>
    </row>
    <row r="136" spans="1:16" ht="33">
      <c r="A136" s="22">
        <v>200</v>
      </c>
      <c r="B136" s="22" t="s">
        <v>211</v>
      </c>
      <c r="C136" s="160">
        <v>7700000000</v>
      </c>
      <c r="D136" t="s">
        <v>2649</v>
      </c>
      <c r="K136" s="187" t="s">
        <v>2129</v>
      </c>
      <c r="M136" s="145">
        <v>1353</v>
      </c>
      <c r="N136" s="224" t="s">
        <v>2559</v>
      </c>
      <c r="O136" s="154" t="s">
        <v>2560</v>
      </c>
      <c r="P136" s="224" t="s">
        <v>2559</v>
      </c>
    </row>
    <row r="137" spans="1:16">
      <c r="A137" s="22">
        <v>201</v>
      </c>
      <c r="B137" s="22" t="s">
        <v>483</v>
      </c>
      <c r="M137" s="145"/>
      <c r="N137" s="145"/>
      <c r="O137" s="145"/>
      <c r="P137" s="145"/>
    </row>
    <row r="138" spans="1:16">
      <c r="A138" s="22">
        <v>202</v>
      </c>
      <c r="B138" s="22" t="s">
        <v>484</v>
      </c>
      <c r="M138" s="145"/>
      <c r="N138" s="145"/>
      <c r="O138" s="145"/>
      <c r="P138" s="145"/>
    </row>
    <row r="139" spans="1:16">
      <c r="A139" s="22">
        <v>203</v>
      </c>
      <c r="B139" s="22" t="s">
        <v>486</v>
      </c>
      <c r="M139" s="149">
        <v>646</v>
      </c>
      <c r="N139" s="224" t="s">
        <v>2225</v>
      </c>
      <c r="O139" s="174">
        <v>0.09</v>
      </c>
      <c r="P139" s="223" t="s">
        <v>2225</v>
      </c>
    </row>
    <row r="140" spans="1:16">
      <c r="A140" s="22">
        <v>204</v>
      </c>
      <c r="B140" s="222" t="s">
        <v>2676</v>
      </c>
      <c r="C140" s="160">
        <v>14100000000</v>
      </c>
      <c r="K140" s="187" t="s">
        <v>2129</v>
      </c>
      <c r="M140" s="145">
        <v>2779</v>
      </c>
      <c r="N140" s="223" t="s">
        <v>2225</v>
      </c>
      <c r="O140" s="174">
        <v>0.06</v>
      </c>
      <c r="P140" s="223" t="s">
        <v>2225</v>
      </c>
    </row>
    <row r="141" spans="1:16">
      <c r="A141" s="22">
        <v>205</v>
      </c>
      <c r="B141" s="222" t="s">
        <v>2677</v>
      </c>
      <c r="C141" s="160">
        <v>10800000000</v>
      </c>
      <c r="E141" s="160">
        <v>9800000000</v>
      </c>
      <c r="F141" t="s">
        <v>2649</v>
      </c>
      <c r="K141" s="187" t="s">
        <v>2129</v>
      </c>
      <c r="M141" s="149">
        <v>646</v>
      </c>
      <c r="N141" s="223" t="s">
        <v>2225</v>
      </c>
      <c r="O141" s="174">
        <v>0.09</v>
      </c>
      <c r="P141" s="223" t="s">
        <v>2225</v>
      </c>
    </row>
    <row r="142" spans="1:16">
      <c r="A142" s="22">
        <v>206</v>
      </c>
      <c r="B142" s="22" t="s">
        <v>488</v>
      </c>
      <c r="M142" s="145">
        <v>1255</v>
      </c>
      <c r="N142" s="223" t="s">
        <v>2225</v>
      </c>
      <c r="O142" s="145">
        <v>1.45</v>
      </c>
      <c r="P142" s="223" t="s">
        <v>2225</v>
      </c>
    </row>
    <row r="143" spans="1:16">
      <c r="A143" s="22">
        <v>207</v>
      </c>
      <c r="B143" s="22" t="s">
        <v>490</v>
      </c>
      <c r="M143" s="145"/>
      <c r="N143" s="145"/>
      <c r="O143" s="145"/>
      <c r="P143" s="145"/>
    </row>
    <row r="144" spans="1:16">
      <c r="A144" s="22">
        <v>208</v>
      </c>
      <c r="B144" s="22" t="s">
        <v>492</v>
      </c>
      <c r="M144" s="145"/>
      <c r="N144" s="145"/>
      <c r="O144" s="145"/>
      <c r="P144" s="145"/>
    </row>
    <row r="145" spans="1:16">
      <c r="A145" s="22">
        <v>209</v>
      </c>
      <c r="B145" s="22" t="s">
        <v>60</v>
      </c>
      <c r="M145" s="145">
        <v>1071</v>
      </c>
      <c r="N145" s="223" t="s">
        <v>2225</v>
      </c>
      <c r="O145" s="174">
        <v>0.4</v>
      </c>
      <c r="P145" s="223" t="s">
        <v>2225</v>
      </c>
    </row>
    <row r="146" spans="1:16">
      <c r="A146" s="22">
        <v>210</v>
      </c>
      <c r="B146" s="22" t="s">
        <v>58</v>
      </c>
      <c r="M146" s="145">
        <v>2215</v>
      </c>
      <c r="N146" s="223" t="s">
        <v>2225</v>
      </c>
      <c r="O146" s="145">
        <v>5.45</v>
      </c>
      <c r="P146" s="223" t="s">
        <v>2225</v>
      </c>
    </row>
    <row r="147" spans="1:16">
      <c r="A147" s="22">
        <v>211</v>
      </c>
      <c r="B147" s="22" t="s">
        <v>494</v>
      </c>
      <c r="C147" s="160">
        <v>5400000000</v>
      </c>
      <c r="K147" s="187" t="s">
        <v>2129</v>
      </c>
      <c r="M147" s="145"/>
      <c r="N147" s="145"/>
      <c r="O147" s="145"/>
      <c r="P147" s="145"/>
    </row>
    <row r="148" spans="1:16">
      <c r="A148" s="22">
        <v>212</v>
      </c>
      <c r="B148" s="22" t="s">
        <v>496</v>
      </c>
      <c r="C148" s="160">
        <v>7900000000</v>
      </c>
      <c r="K148" s="187" t="s">
        <v>2129</v>
      </c>
      <c r="M148" s="145"/>
      <c r="N148" s="145"/>
      <c r="O148" s="145"/>
      <c r="P148" s="145"/>
    </row>
    <row r="149" spans="1:16">
      <c r="A149" s="22">
        <v>213</v>
      </c>
      <c r="B149" s="22" t="s">
        <v>498</v>
      </c>
      <c r="M149" s="145"/>
      <c r="N149" s="145"/>
      <c r="O149" s="145"/>
      <c r="P149" s="145"/>
    </row>
    <row r="150" spans="1:16">
      <c r="A150" s="22">
        <v>214</v>
      </c>
      <c r="B150" s="22" t="s">
        <v>1766</v>
      </c>
      <c r="M150" s="145"/>
      <c r="N150" s="145"/>
      <c r="O150" s="145"/>
      <c r="P150" s="145"/>
    </row>
    <row r="151" spans="1:16">
      <c r="A151" s="22">
        <v>215</v>
      </c>
      <c r="B151" s="22" t="s">
        <v>502</v>
      </c>
      <c r="M151" s="145"/>
      <c r="N151" s="145"/>
      <c r="O151" s="145"/>
      <c r="P151" s="145"/>
    </row>
    <row r="152" spans="1:16">
      <c r="A152" s="22">
        <v>216</v>
      </c>
      <c r="B152" s="22" t="s">
        <v>1771</v>
      </c>
      <c r="M152" s="145"/>
      <c r="N152" s="145"/>
      <c r="O152" s="145"/>
      <c r="P152" s="145"/>
    </row>
    <row r="153" spans="1:16">
      <c r="A153" s="22">
        <v>217</v>
      </c>
      <c r="B153" s="22" t="s">
        <v>506</v>
      </c>
      <c r="C153" s="160">
        <v>630000000</v>
      </c>
      <c r="K153" s="187" t="s">
        <v>2129</v>
      </c>
      <c r="M153" s="145"/>
      <c r="N153" s="145"/>
      <c r="O153" s="145"/>
      <c r="P153" s="145"/>
    </row>
    <row r="154" spans="1:16">
      <c r="A154" s="22">
        <v>218</v>
      </c>
      <c r="B154" s="22" t="s">
        <v>508</v>
      </c>
      <c r="M154" s="145"/>
      <c r="N154" s="145"/>
      <c r="O154" s="145"/>
      <c r="P154" s="145"/>
    </row>
    <row r="155" spans="1:16">
      <c r="A155" s="22">
        <v>219</v>
      </c>
      <c r="B155" s="22" t="s">
        <v>510</v>
      </c>
      <c r="M155" s="145"/>
      <c r="N155" s="145"/>
      <c r="O155" s="145"/>
      <c r="P155" s="145"/>
    </row>
    <row r="156" spans="1:16">
      <c r="A156" s="22">
        <v>220</v>
      </c>
      <c r="B156" s="22" t="s">
        <v>1786</v>
      </c>
      <c r="M156" s="145"/>
      <c r="N156" s="145"/>
      <c r="O156" s="145"/>
      <c r="P156" s="145"/>
    </row>
    <row r="157" spans="1:16">
      <c r="A157" s="22">
        <v>221</v>
      </c>
      <c r="B157" s="22" t="s">
        <v>1790</v>
      </c>
      <c r="M157" s="145"/>
      <c r="N157" s="145"/>
      <c r="O157" s="145"/>
      <c r="P157" s="145"/>
    </row>
    <row r="158" spans="1:16">
      <c r="A158" s="22">
        <v>222</v>
      </c>
      <c r="B158" s="22" t="s">
        <v>516</v>
      </c>
      <c r="M158" s="145"/>
      <c r="N158" s="145"/>
      <c r="O158" s="145"/>
      <c r="P158" s="145"/>
    </row>
    <row r="159" spans="1:16">
      <c r="A159" s="22">
        <v>223</v>
      </c>
      <c r="B159" s="22" t="s">
        <v>518</v>
      </c>
      <c r="M159" s="145"/>
      <c r="N159" s="145"/>
      <c r="O159" s="145"/>
      <c r="P159" s="145"/>
    </row>
    <row r="160" spans="1:16">
      <c r="A160" s="22">
        <v>224</v>
      </c>
      <c r="B160" s="22" t="s">
        <v>520</v>
      </c>
      <c r="M160" s="145"/>
      <c r="N160" s="145"/>
      <c r="O160" s="145"/>
      <c r="P160" s="145"/>
    </row>
    <row r="161" spans="1:16">
      <c r="A161" s="22">
        <v>225</v>
      </c>
      <c r="B161" s="22" t="s">
        <v>522</v>
      </c>
      <c r="M161" s="145"/>
      <c r="N161" s="145"/>
      <c r="O161" s="145"/>
      <c r="P161" s="145"/>
    </row>
    <row r="162" spans="1:16">
      <c r="A162" s="22">
        <v>226</v>
      </c>
      <c r="B162" s="22" t="s">
        <v>524</v>
      </c>
      <c r="M162" s="145"/>
      <c r="N162" s="145"/>
      <c r="O162" s="145"/>
      <c r="P162" s="145"/>
    </row>
    <row r="163" spans="1:16">
      <c r="A163" s="22">
        <v>227</v>
      </c>
      <c r="B163" s="22" t="s">
        <v>526</v>
      </c>
      <c r="M163" s="145"/>
      <c r="N163" s="145"/>
      <c r="O163" s="145"/>
      <c r="P163" s="145"/>
    </row>
    <row r="164" spans="1:16">
      <c r="A164" s="22">
        <v>228</v>
      </c>
      <c r="B164" s="22" t="s">
        <v>221</v>
      </c>
      <c r="M164" s="145"/>
      <c r="N164" s="145"/>
      <c r="O164" s="145"/>
      <c r="P164" s="145"/>
    </row>
    <row r="165" spans="1:16">
      <c r="A165" s="22">
        <v>229</v>
      </c>
      <c r="B165" s="22" t="s">
        <v>528</v>
      </c>
      <c r="C165" s="160">
        <v>9700000000</v>
      </c>
      <c r="D165" t="s">
        <v>2649</v>
      </c>
      <c r="K165" s="187" t="s">
        <v>2129</v>
      </c>
      <c r="M165" s="145"/>
      <c r="N165" s="145"/>
      <c r="O165" s="145"/>
      <c r="P165" s="145"/>
    </row>
    <row r="166" spans="1:16">
      <c r="A166" s="22">
        <v>230</v>
      </c>
      <c r="B166" s="22" t="s">
        <v>530</v>
      </c>
      <c r="M166" s="145"/>
      <c r="N166" s="145"/>
      <c r="O166" s="145"/>
      <c r="P166" s="145"/>
    </row>
    <row r="167" spans="1:16">
      <c r="A167" s="22">
        <v>231</v>
      </c>
      <c r="B167" s="22" t="s">
        <v>532</v>
      </c>
      <c r="M167" s="145"/>
      <c r="N167" s="145"/>
      <c r="O167" s="145"/>
      <c r="P167" s="145"/>
    </row>
    <row r="168" spans="1:16">
      <c r="A168" s="22">
        <v>232</v>
      </c>
      <c r="B168" s="22" t="s">
        <v>534</v>
      </c>
      <c r="M168" s="145"/>
      <c r="N168" s="145"/>
      <c r="O168" s="145"/>
      <c r="P168" s="145"/>
    </row>
    <row r="169" spans="1:16">
      <c r="A169" s="22">
        <v>233</v>
      </c>
      <c r="B169" s="22" t="s">
        <v>536</v>
      </c>
      <c r="M169" s="145"/>
      <c r="N169" s="145"/>
      <c r="O169" s="145"/>
      <c r="P169" s="145"/>
    </row>
    <row r="170" spans="1:16">
      <c r="A170" s="22">
        <v>234</v>
      </c>
      <c r="B170" s="22" t="s">
        <v>538</v>
      </c>
      <c r="M170" s="145"/>
      <c r="N170" s="145"/>
      <c r="O170" s="145"/>
      <c r="P170" s="145"/>
    </row>
    <row r="171" spans="1:16">
      <c r="A171" s="22">
        <v>235</v>
      </c>
      <c r="B171" s="22" t="s">
        <v>540</v>
      </c>
      <c r="M171" s="145"/>
      <c r="N171" s="145"/>
      <c r="O171" s="145"/>
      <c r="P171" s="145"/>
    </row>
    <row r="172" spans="1:16" ht="33">
      <c r="A172" s="22">
        <v>236</v>
      </c>
      <c r="B172" s="22" t="s">
        <v>542</v>
      </c>
      <c r="M172" s="145">
        <v>774</v>
      </c>
      <c r="N172" s="164" t="s">
        <v>2548</v>
      </c>
      <c r="O172" s="156" t="s">
        <v>2549</v>
      </c>
      <c r="P172" s="177" t="s">
        <v>2471</v>
      </c>
    </row>
    <row r="173" spans="1:16">
      <c r="A173" s="22">
        <v>237</v>
      </c>
      <c r="B173" s="22" t="s">
        <v>544</v>
      </c>
      <c r="M173" s="145"/>
      <c r="N173" s="145"/>
      <c r="O173" s="145"/>
      <c r="P173" s="145"/>
    </row>
    <row r="174" spans="1:16">
      <c r="A174" s="22">
        <v>238</v>
      </c>
      <c r="B174" s="22" t="s">
        <v>546</v>
      </c>
      <c r="M174" s="145"/>
      <c r="N174" s="145"/>
      <c r="O174" s="145"/>
      <c r="P174" s="145"/>
    </row>
    <row r="175" spans="1:16">
      <c r="A175" s="22">
        <v>239</v>
      </c>
      <c r="B175" s="22" t="s">
        <v>548</v>
      </c>
      <c r="M175" s="145"/>
      <c r="N175" s="145"/>
      <c r="O175" s="145"/>
      <c r="P175" s="145"/>
    </row>
    <row r="176" spans="1:16">
      <c r="A176" s="22">
        <v>240</v>
      </c>
      <c r="B176" s="22" t="s">
        <v>550</v>
      </c>
      <c r="M176" s="145"/>
      <c r="N176" s="145"/>
      <c r="O176" s="145"/>
      <c r="P176" s="145"/>
    </row>
    <row r="177" spans="1:16">
      <c r="A177" s="22">
        <v>241</v>
      </c>
      <c r="B177" s="22" t="s">
        <v>552</v>
      </c>
      <c r="M177" s="145"/>
      <c r="N177" s="145"/>
      <c r="O177" s="145"/>
      <c r="P177" s="145"/>
    </row>
    <row r="178" spans="1:16">
      <c r="A178" s="22">
        <v>242</v>
      </c>
      <c r="B178" s="22" t="s">
        <v>554</v>
      </c>
      <c r="M178" s="145"/>
      <c r="N178" s="145"/>
      <c r="O178" s="145"/>
      <c r="P178" s="145"/>
    </row>
    <row r="179" spans="1:16">
      <c r="A179" s="22">
        <v>243</v>
      </c>
      <c r="B179" s="22" t="s">
        <v>556</v>
      </c>
      <c r="M179" s="145"/>
      <c r="N179" s="145"/>
      <c r="O179" s="145"/>
      <c r="P179" s="145"/>
    </row>
    <row r="180" spans="1:16">
      <c r="A180" s="22">
        <v>244</v>
      </c>
      <c r="B180" s="22" t="s">
        <v>558</v>
      </c>
      <c r="M180" s="145"/>
      <c r="N180" s="145"/>
      <c r="O180" s="145"/>
      <c r="P180" s="145"/>
    </row>
    <row r="181" spans="1:16">
      <c r="A181" s="22">
        <v>245</v>
      </c>
      <c r="B181" s="22" t="s">
        <v>560</v>
      </c>
      <c r="M181" s="145"/>
      <c r="N181" s="145"/>
      <c r="O181" s="145"/>
      <c r="P181" s="145"/>
    </row>
    <row r="182" spans="1:16">
      <c r="A182" s="22">
        <v>246</v>
      </c>
      <c r="B182" s="22" t="s">
        <v>562</v>
      </c>
      <c r="M182" s="145"/>
      <c r="N182" s="145"/>
      <c r="O182" s="145"/>
      <c r="P182" s="145"/>
    </row>
    <row r="183" spans="1:16">
      <c r="A183" s="22">
        <v>247</v>
      </c>
      <c r="B183" s="22" t="s">
        <v>564</v>
      </c>
      <c r="M183" s="145"/>
      <c r="N183" s="145"/>
      <c r="O183" s="145"/>
      <c r="P183" s="145"/>
    </row>
    <row r="184" spans="1:16">
      <c r="A184" s="22">
        <v>248</v>
      </c>
      <c r="B184" s="22" t="s">
        <v>566</v>
      </c>
      <c r="M184" s="145"/>
      <c r="N184" s="145"/>
      <c r="O184" s="145"/>
      <c r="P184" s="145"/>
    </row>
    <row r="185" spans="1:16">
      <c r="A185" s="22">
        <v>249</v>
      </c>
      <c r="B185" s="22" t="s">
        <v>568</v>
      </c>
      <c r="M185" s="145"/>
      <c r="N185" s="145"/>
      <c r="O185" s="145"/>
      <c r="P185" s="145"/>
    </row>
    <row r="186" spans="1:16">
      <c r="A186" s="22">
        <v>250</v>
      </c>
      <c r="B186" s="22" t="s">
        <v>570</v>
      </c>
      <c r="M186" s="145"/>
      <c r="N186" s="145"/>
      <c r="O186" s="145"/>
      <c r="P186" s="145"/>
    </row>
    <row r="187" spans="1:16">
      <c r="A187" s="22">
        <v>251</v>
      </c>
      <c r="B187" s="22" t="s">
        <v>572</v>
      </c>
      <c r="M187" s="145"/>
      <c r="N187" s="145"/>
      <c r="O187" s="145"/>
      <c r="P187" s="145"/>
    </row>
    <row r="188" spans="1:16">
      <c r="A188" s="22">
        <v>252</v>
      </c>
      <c r="B188" s="22" t="s">
        <v>574</v>
      </c>
      <c r="M188" s="145"/>
      <c r="N188" s="145"/>
      <c r="O188" s="145"/>
      <c r="P188" s="145"/>
    </row>
    <row r="189" spans="1:16">
      <c r="A189" s="22">
        <v>253</v>
      </c>
      <c r="B189" s="22" t="s">
        <v>576</v>
      </c>
      <c r="M189" s="145"/>
      <c r="N189" s="145"/>
      <c r="O189" s="145"/>
      <c r="P189" s="145"/>
    </row>
    <row r="190" spans="1:16">
      <c r="A190" s="22">
        <v>254</v>
      </c>
      <c r="B190" s="22" t="s">
        <v>578</v>
      </c>
      <c r="M190" s="145"/>
      <c r="N190" s="145"/>
      <c r="O190" s="145"/>
      <c r="P190" s="145"/>
    </row>
    <row r="191" spans="1:16">
      <c r="A191" s="22">
        <v>255</v>
      </c>
      <c r="B191" s="22" t="s">
        <v>580</v>
      </c>
      <c r="M191" s="145"/>
      <c r="N191" s="145"/>
      <c r="O191" s="145"/>
      <c r="P191" s="145"/>
    </row>
    <row r="192" spans="1:16">
      <c r="A192" s="22">
        <v>256</v>
      </c>
      <c r="B192" s="22" t="s">
        <v>582</v>
      </c>
      <c r="C192" s="183" t="s">
        <v>2668</v>
      </c>
      <c r="E192" s="160">
        <v>4300000000</v>
      </c>
      <c r="F192" t="s">
        <v>2667</v>
      </c>
      <c r="H192" s="160">
        <v>5900000000</v>
      </c>
      <c r="K192" s="187" t="s">
        <v>2129</v>
      </c>
      <c r="M192" s="149"/>
      <c r="N192" s="145"/>
      <c r="O192" s="145"/>
      <c r="P192" s="149"/>
    </row>
    <row r="193" spans="1:16">
      <c r="A193" s="22">
        <v>257</v>
      </c>
      <c r="B193" s="22" t="s">
        <v>584</v>
      </c>
      <c r="M193" s="145"/>
      <c r="N193" s="145"/>
      <c r="O193" s="145"/>
      <c r="P193" s="145"/>
    </row>
    <row r="194" spans="1:16">
      <c r="A194" s="22">
        <v>258</v>
      </c>
      <c r="B194" s="22" t="s">
        <v>586</v>
      </c>
      <c r="M194" s="145"/>
      <c r="N194" s="145"/>
      <c r="O194" s="145"/>
      <c r="P194" s="145"/>
    </row>
    <row r="195" spans="1:16">
      <c r="A195" s="22">
        <v>259</v>
      </c>
      <c r="B195" s="22" t="s">
        <v>588</v>
      </c>
      <c r="M195" s="145"/>
      <c r="N195" s="145"/>
      <c r="O195" s="145"/>
      <c r="P195" s="145"/>
    </row>
    <row r="196" spans="1:16">
      <c r="A196" s="22">
        <v>260</v>
      </c>
      <c r="B196" s="22" t="s">
        <v>590</v>
      </c>
      <c r="M196" s="145"/>
      <c r="N196" s="145"/>
      <c r="O196" s="145"/>
      <c r="P196" s="145"/>
    </row>
    <row r="197" spans="1:16">
      <c r="A197" s="22">
        <v>261</v>
      </c>
      <c r="B197" s="22" t="s">
        <v>592</v>
      </c>
      <c r="M197" s="145"/>
      <c r="N197" s="145"/>
      <c r="O197" s="145"/>
      <c r="P197" s="145"/>
    </row>
    <row r="198" spans="1:16">
      <c r="A198" s="22">
        <v>262</v>
      </c>
      <c r="B198" s="22" t="s">
        <v>594</v>
      </c>
      <c r="M198" s="145"/>
      <c r="N198" s="145"/>
      <c r="O198" s="145"/>
      <c r="P198" s="145"/>
    </row>
    <row r="199" spans="1:16">
      <c r="A199" s="22">
        <v>263</v>
      </c>
      <c r="B199" s="22" t="s">
        <v>596</v>
      </c>
      <c r="M199" s="145"/>
      <c r="N199" s="145"/>
      <c r="O199" s="145"/>
      <c r="P199" s="145"/>
    </row>
    <row r="200" spans="1:16">
      <c r="A200" s="22">
        <v>264</v>
      </c>
      <c r="B200" s="22" t="s">
        <v>598</v>
      </c>
      <c r="M200" s="145"/>
      <c r="N200" s="145"/>
      <c r="O200" s="145"/>
      <c r="P200" s="145"/>
    </row>
    <row r="201" spans="1:16">
      <c r="A201" s="22">
        <v>265</v>
      </c>
      <c r="B201" s="22" t="s">
        <v>600</v>
      </c>
      <c r="C201" s="160">
        <v>770000000</v>
      </c>
      <c r="K201" s="187" t="s">
        <v>2129</v>
      </c>
      <c r="M201" s="145"/>
      <c r="N201" s="145"/>
      <c r="O201" s="145"/>
      <c r="P201" s="145"/>
    </row>
    <row r="202" spans="1:16">
      <c r="A202" s="22">
        <v>266</v>
      </c>
      <c r="B202" s="22" t="s">
        <v>1953</v>
      </c>
      <c r="M202" s="145"/>
      <c r="N202" s="145"/>
      <c r="O202" s="145"/>
      <c r="P202" s="145"/>
    </row>
    <row r="203" spans="1:16">
      <c r="A203" s="22">
        <v>267</v>
      </c>
      <c r="B203" s="22" t="s">
        <v>604</v>
      </c>
      <c r="M203" s="145"/>
      <c r="N203" s="145"/>
      <c r="O203" s="145"/>
      <c r="P203" s="145"/>
    </row>
    <row r="204" spans="1:16">
      <c r="A204" s="22">
        <v>268</v>
      </c>
      <c r="B204" s="22" t="s">
        <v>1962</v>
      </c>
      <c r="M204" s="145"/>
      <c r="N204" s="145"/>
      <c r="O204" s="145"/>
      <c r="P204" s="145"/>
    </row>
    <row r="205" spans="1:16">
      <c r="A205" s="22">
        <v>269</v>
      </c>
      <c r="B205" s="22" t="s">
        <v>1965</v>
      </c>
      <c r="M205" s="145"/>
      <c r="N205" s="145"/>
      <c r="O205" s="145"/>
      <c r="P205" s="145"/>
    </row>
    <row r="206" spans="1:16">
      <c r="A206" s="22">
        <v>270</v>
      </c>
      <c r="B206" s="22" t="s">
        <v>610</v>
      </c>
      <c r="M206" s="145"/>
      <c r="N206" s="145"/>
      <c r="O206" s="145"/>
      <c r="P206" s="145"/>
    </row>
    <row r="207" spans="1:16">
      <c r="A207" s="22">
        <v>271</v>
      </c>
      <c r="B207" s="22" t="s">
        <v>1973</v>
      </c>
      <c r="M207" s="145"/>
      <c r="N207" s="145"/>
      <c r="O207" s="145"/>
      <c r="P207" s="145"/>
    </row>
    <row r="208" spans="1:16">
      <c r="A208" s="22">
        <v>272</v>
      </c>
      <c r="B208" s="22" t="s">
        <v>1979</v>
      </c>
      <c r="M208" s="145"/>
      <c r="N208" s="145"/>
      <c r="O208" s="145"/>
      <c r="P208" s="145"/>
    </row>
    <row r="209" spans="1:16">
      <c r="A209" s="22">
        <v>273</v>
      </c>
      <c r="B209" s="22" t="s">
        <v>1984</v>
      </c>
      <c r="M209" s="145"/>
      <c r="N209" s="145"/>
      <c r="O209" s="145"/>
      <c r="P209" s="145"/>
    </row>
    <row r="210" spans="1:16">
      <c r="A210" s="22">
        <v>274</v>
      </c>
      <c r="B210" s="22" t="s">
        <v>618</v>
      </c>
      <c r="M210" s="145"/>
      <c r="N210" s="145"/>
      <c r="O210" s="145"/>
      <c r="P210" s="145"/>
    </row>
    <row r="211" spans="1:16">
      <c r="A211" s="22">
        <v>275</v>
      </c>
      <c r="B211" s="22" t="s">
        <v>1989</v>
      </c>
      <c r="M211" s="145"/>
      <c r="N211" s="145"/>
      <c r="O211" s="145"/>
      <c r="P211" s="145"/>
    </row>
    <row r="212" spans="1:16">
      <c r="A212" s="22">
        <v>276</v>
      </c>
      <c r="B212" s="22" t="s">
        <v>621</v>
      </c>
      <c r="M212" s="145"/>
      <c r="N212" s="145"/>
      <c r="O212" s="145"/>
      <c r="P212" s="145"/>
    </row>
    <row r="213" spans="1:16">
      <c r="A213" s="22">
        <v>277</v>
      </c>
      <c r="B213" s="22" t="s">
        <v>1995</v>
      </c>
      <c r="M213" s="145"/>
      <c r="N213" s="145"/>
      <c r="O213" s="145"/>
      <c r="P213" s="145"/>
    </row>
    <row r="214" spans="1:16">
      <c r="A214" s="22">
        <v>278</v>
      </c>
      <c r="B214" s="22" t="s">
        <v>625</v>
      </c>
      <c r="M214" s="145"/>
      <c r="N214" s="145"/>
      <c r="O214" s="145"/>
      <c r="P214" s="145"/>
    </row>
    <row r="215" spans="1:16">
      <c r="A215" s="22">
        <v>279</v>
      </c>
      <c r="B215" s="22" t="s">
        <v>627</v>
      </c>
      <c r="M215" s="145"/>
      <c r="N215" s="145"/>
      <c r="O215" s="145"/>
      <c r="P215" s="145"/>
    </row>
    <row r="216" spans="1:16">
      <c r="A216" s="22">
        <v>280</v>
      </c>
      <c r="B216" s="22" t="s">
        <v>2008</v>
      </c>
      <c r="M216" s="145"/>
      <c r="N216" s="145"/>
      <c r="O216" s="145"/>
      <c r="P216" s="145"/>
    </row>
    <row r="217" spans="1:16">
      <c r="A217" s="22">
        <v>281</v>
      </c>
      <c r="B217" s="22" t="s">
        <v>631</v>
      </c>
      <c r="M217" s="145"/>
      <c r="N217" s="145"/>
      <c r="O217" s="145"/>
      <c r="P217" s="145"/>
    </row>
    <row r="218" spans="1:16">
      <c r="A218" s="22">
        <v>282</v>
      </c>
      <c r="B218" s="22" t="s">
        <v>2017</v>
      </c>
      <c r="M218" s="145"/>
      <c r="N218" s="145"/>
      <c r="O218" s="145"/>
      <c r="P218" s="145"/>
    </row>
    <row r="219" spans="1:16">
      <c r="A219" s="22">
        <v>283</v>
      </c>
      <c r="B219" s="22" t="s">
        <v>635</v>
      </c>
      <c r="M219" s="145"/>
      <c r="N219" s="145"/>
      <c r="O219" s="145"/>
      <c r="P219" s="145"/>
    </row>
    <row r="220" spans="1:16">
      <c r="A220" s="22">
        <v>284</v>
      </c>
      <c r="B220" s="22" t="s">
        <v>2026</v>
      </c>
      <c r="M220" s="145"/>
      <c r="N220" s="145"/>
      <c r="O220" s="145"/>
      <c r="P220" s="145"/>
    </row>
    <row r="221" spans="1:16">
      <c r="A221" s="22">
        <v>285</v>
      </c>
      <c r="B221" s="22" t="s">
        <v>2031</v>
      </c>
      <c r="M221" s="145"/>
      <c r="N221" s="145"/>
      <c r="O221" s="145"/>
      <c r="P221" s="145"/>
    </row>
    <row r="222" spans="1:16">
      <c r="A222" s="22">
        <v>286</v>
      </c>
      <c r="B222" s="22" t="s">
        <v>2036</v>
      </c>
      <c r="M222" s="145"/>
      <c r="N222" s="145"/>
      <c r="O222" s="145"/>
      <c r="P222" s="145"/>
    </row>
    <row r="223" spans="1:16">
      <c r="A223" s="22">
        <v>287</v>
      </c>
      <c r="B223" s="22" t="s">
        <v>2041</v>
      </c>
      <c r="M223" s="145"/>
      <c r="N223" s="145"/>
      <c r="O223" s="145"/>
      <c r="P223" s="145"/>
    </row>
    <row r="224" spans="1:16">
      <c r="A224" s="22">
        <v>288</v>
      </c>
      <c r="B224" s="22" t="s">
        <v>2042</v>
      </c>
      <c r="M224" s="145"/>
      <c r="N224" s="145"/>
      <c r="O224" s="145"/>
      <c r="P224" s="145"/>
    </row>
    <row r="225" spans="1:16">
      <c r="A225" s="22">
        <v>289</v>
      </c>
      <c r="B225" s="22" t="s">
        <v>2043</v>
      </c>
      <c r="M225" s="145"/>
      <c r="N225" s="145"/>
      <c r="O225" s="145"/>
      <c r="P225" s="145"/>
    </row>
    <row r="226" spans="1:16">
      <c r="A226" s="22">
        <v>290</v>
      </c>
      <c r="B226" s="22" t="s">
        <v>649</v>
      </c>
      <c r="M226" s="145"/>
      <c r="N226" s="145"/>
      <c r="O226" s="145"/>
      <c r="P226" s="145"/>
    </row>
    <row r="227" spans="1:16">
      <c r="A227" s="22">
        <v>291</v>
      </c>
      <c r="B227" s="22" t="s">
        <v>651</v>
      </c>
      <c r="M227" s="145"/>
      <c r="N227" s="145"/>
      <c r="O227" s="145"/>
      <c r="P227" s="145"/>
    </row>
    <row r="228" spans="1:16">
      <c r="A228" s="22">
        <v>292</v>
      </c>
      <c r="B228" s="22" t="s">
        <v>653</v>
      </c>
      <c r="M228" s="145"/>
      <c r="N228" s="145"/>
      <c r="O228" s="145"/>
      <c r="P228" s="145"/>
    </row>
    <row r="229" spans="1:16">
      <c r="A229" s="22">
        <v>293</v>
      </c>
      <c r="B229" s="22" t="s">
        <v>655</v>
      </c>
      <c r="M229" s="145"/>
      <c r="N229" s="145"/>
      <c r="O229" s="145"/>
      <c r="P229" s="145"/>
    </row>
    <row r="230" spans="1:16">
      <c r="A230" s="22">
        <v>294</v>
      </c>
      <c r="B230" s="22" t="s">
        <v>2057</v>
      </c>
      <c r="M230" s="145"/>
      <c r="N230" s="145"/>
      <c r="O230" s="145"/>
      <c r="P230" s="145"/>
    </row>
    <row r="231" spans="1:16">
      <c r="A231" s="22">
        <v>295</v>
      </c>
      <c r="B231" s="22" t="s">
        <v>658</v>
      </c>
      <c r="M231" s="145"/>
      <c r="N231" s="145"/>
      <c r="O231" s="145"/>
      <c r="P231" s="145"/>
    </row>
    <row r="232" spans="1:16">
      <c r="A232" s="215">
        <v>296</v>
      </c>
      <c r="B232" s="215" t="s">
        <v>660</v>
      </c>
      <c r="M232" s="145"/>
      <c r="N232" s="145"/>
      <c r="O232" s="145"/>
      <c r="P232" s="145"/>
    </row>
    <row r="233" spans="1:16" ht="33">
      <c r="A233" s="22">
        <v>297</v>
      </c>
      <c r="B233" s="22" t="s">
        <v>2678</v>
      </c>
      <c r="C233" s="160">
        <v>5500000000</v>
      </c>
      <c r="D233" t="s">
        <v>2665</v>
      </c>
      <c r="E233" s="160">
        <v>6300000000</v>
      </c>
      <c r="G233" s="160">
        <v>8500000000</v>
      </c>
      <c r="I233" s="160">
        <v>5560000000</v>
      </c>
      <c r="J233" t="s">
        <v>2679</v>
      </c>
      <c r="K233" s="187" t="s">
        <v>2129</v>
      </c>
      <c r="M233" s="166">
        <v>16580</v>
      </c>
      <c r="N233" s="164" t="s">
        <v>2572</v>
      </c>
      <c r="O233" s="156" t="s">
        <v>2573</v>
      </c>
      <c r="P233" s="164" t="s">
        <v>2572</v>
      </c>
    </row>
    <row r="234" spans="1:16" ht="33">
      <c r="A234" s="22">
        <v>298</v>
      </c>
      <c r="B234" s="22" t="s">
        <v>2680</v>
      </c>
      <c r="C234" s="160">
        <v>1000000000</v>
      </c>
      <c r="D234" t="s">
        <v>2681</v>
      </c>
      <c r="K234" s="187" t="s">
        <v>2129</v>
      </c>
      <c r="M234">
        <v>14600</v>
      </c>
      <c r="N234" s="164" t="s">
        <v>2427</v>
      </c>
      <c r="O234" s="154" t="s">
        <v>2568</v>
      </c>
      <c r="P234" s="164" t="s">
        <v>2427</v>
      </c>
    </row>
    <row r="235" spans="1:16">
      <c r="A235" s="215">
        <v>299</v>
      </c>
      <c r="B235" s="215" t="s">
        <v>2682</v>
      </c>
      <c r="M235" s="145"/>
      <c r="N235" s="145"/>
      <c r="O235" s="145"/>
      <c r="P235" s="145"/>
    </row>
    <row r="236" spans="1:16">
      <c r="A236" s="22">
        <v>300</v>
      </c>
      <c r="B236" s="22" t="s">
        <v>665</v>
      </c>
      <c r="C236" s="229">
        <f>14000000000000/3600</f>
        <v>3888888888.8888888</v>
      </c>
      <c r="D236" s="22"/>
      <c r="E236" s="22"/>
      <c r="F236" s="22"/>
      <c r="G236" s="22"/>
      <c r="H236" s="22"/>
      <c r="I236" s="22"/>
      <c r="J236" s="22"/>
      <c r="K236" s="187" t="s">
        <v>2587</v>
      </c>
      <c r="M236" s="145"/>
      <c r="N236" s="145"/>
      <c r="O236" s="145"/>
      <c r="P236" s="145"/>
    </row>
    <row r="237" spans="1:16">
      <c r="A237" s="22">
        <v>301</v>
      </c>
      <c r="B237" s="22" t="s">
        <v>667</v>
      </c>
      <c r="C237" s="222"/>
      <c r="M237" s="145"/>
      <c r="N237" s="145"/>
      <c r="O237" s="145"/>
      <c r="P237" s="145"/>
    </row>
    <row r="238" spans="1:16">
      <c r="A238" s="22">
        <v>302</v>
      </c>
      <c r="B238" s="22" t="s">
        <v>669</v>
      </c>
      <c r="M238" s="145"/>
      <c r="N238" s="145"/>
      <c r="O238" s="145"/>
      <c r="P238" s="145"/>
    </row>
    <row r="239" spans="1:16">
      <c r="A239" s="22">
        <v>303</v>
      </c>
      <c r="B239" s="22" t="s">
        <v>671</v>
      </c>
      <c r="C239" s="229">
        <f>36000000000000/3600</f>
        <v>10000000000</v>
      </c>
      <c r="D239" s="22"/>
      <c r="E239" s="191">
        <v>60000000000</v>
      </c>
      <c r="F239" s="191"/>
      <c r="G239" s="22"/>
      <c r="H239" s="22"/>
      <c r="I239" s="22"/>
      <c r="J239" s="22"/>
      <c r="K239" s="187" t="s">
        <v>2587</v>
      </c>
      <c r="M239" s="149"/>
      <c r="N239" s="149"/>
      <c r="O239" s="145"/>
      <c r="P239" s="145"/>
    </row>
    <row r="240" spans="1:16">
      <c r="A240" s="22">
        <v>304</v>
      </c>
      <c r="B240" s="22" t="s">
        <v>673</v>
      </c>
      <c r="C240" s="191">
        <v>75000000000</v>
      </c>
      <c r="D240" s="22"/>
      <c r="E240" s="22"/>
      <c r="F240" s="22"/>
      <c r="G240" s="22"/>
      <c r="H240" s="22"/>
      <c r="I240" s="22"/>
      <c r="J240" s="22"/>
      <c r="K240" s="187" t="s">
        <v>2589</v>
      </c>
      <c r="M240" s="145"/>
      <c r="N240" s="145"/>
      <c r="O240" s="145"/>
      <c r="P240" s="145"/>
    </row>
    <row r="241" spans="1:16">
      <c r="A241" s="22">
        <v>305</v>
      </c>
      <c r="B241" s="22" t="s">
        <v>675</v>
      </c>
      <c r="M241" s="145"/>
      <c r="N241" s="145"/>
      <c r="O241" s="145"/>
      <c r="P241" s="145"/>
    </row>
    <row r="242" spans="1:16">
      <c r="A242" s="22">
        <v>306</v>
      </c>
      <c r="B242" s="22" t="s">
        <v>677</v>
      </c>
      <c r="M242" s="145"/>
      <c r="N242" s="145"/>
      <c r="O242" s="145"/>
      <c r="P242" s="145"/>
    </row>
    <row r="243" spans="1:16">
      <c r="A243" s="22">
        <v>307</v>
      </c>
      <c r="B243" s="22" t="s">
        <v>679</v>
      </c>
      <c r="C243" s="228">
        <v>55000000000</v>
      </c>
      <c r="D243" s="22"/>
      <c r="E243" s="22"/>
      <c r="F243" s="22"/>
      <c r="G243" s="22"/>
      <c r="H243" s="22"/>
      <c r="I243" s="22"/>
      <c r="J243" s="22"/>
      <c r="K243" s="187" t="s">
        <v>2683</v>
      </c>
      <c r="M243" s="145"/>
      <c r="N243" s="145"/>
      <c r="O243" s="145"/>
      <c r="P243" s="145"/>
    </row>
    <row r="244" spans="1:16">
      <c r="A244" s="22">
        <v>308</v>
      </c>
      <c r="B244" s="22" t="s">
        <v>681</v>
      </c>
      <c r="M244" s="145"/>
      <c r="N244" s="145"/>
      <c r="O244" s="145"/>
      <c r="P244" s="145"/>
    </row>
    <row r="245" spans="1:16">
      <c r="A245" s="22">
        <v>309</v>
      </c>
      <c r="B245" s="22" t="s">
        <v>683</v>
      </c>
      <c r="C245" s="191">
        <v>4950000000</v>
      </c>
      <c r="D245" s="22"/>
      <c r="E245" s="22"/>
      <c r="F245" s="22"/>
      <c r="G245" s="22"/>
      <c r="H245" s="22"/>
      <c r="I245" s="22"/>
      <c r="J245" s="22"/>
      <c r="K245" s="187" t="s">
        <v>2129</v>
      </c>
      <c r="M245" s="145"/>
      <c r="N245" s="145"/>
      <c r="O245" s="145"/>
      <c r="P245" s="145"/>
    </row>
    <row r="246" spans="1:16">
      <c r="A246" s="22">
        <v>310</v>
      </c>
      <c r="B246" s="22" t="s">
        <v>684</v>
      </c>
      <c r="M246" s="145"/>
      <c r="N246" s="145"/>
      <c r="O246" s="145"/>
      <c r="P246" s="145"/>
    </row>
    <row r="247" spans="1:16">
      <c r="A247" s="22">
        <v>311</v>
      </c>
      <c r="B247" s="22" t="s">
        <v>686</v>
      </c>
      <c r="M247" s="145"/>
      <c r="N247" s="145"/>
      <c r="O247" s="145"/>
      <c r="P247" s="145"/>
    </row>
    <row r="248" spans="1:16">
      <c r="A248" s="22">
        <v>312</v>
      </c>
      <c r="B248" s="22" t="s">
        <v>688</v>
      </c>
      <c r="C248" s="194"/>
      <c r="M248" s="145"/>
      <c r="N248" s="145"/>
      <c r="O248" s="145"/>
      <c r="P248" s="145"/>
    </row>
    <row r="249" spans="1:16">
      <c r="A249" s="22">
        <v>313</v>
      </c>
      <c r="B249" s="22" t="s">
        <v>690</v>
      </c>
      <c r="M249" s="145"/>
      <c r="N249" s="145"/>
      <c r="O249" s="145"/>
      <c r="P249" s="145"/>
    </row>
    <row r="250" spans="1:16">
      <c r="A250" s="22">
        <v>314</v>
      </c>
      <c r="B250" s="22" t="s">
        <v>692</v>
      </c>
      <c r="M250" s="145"/>
      <c r="N250" s="145"/>
      <c r="O250" s="145"/>
      <c r="P250" s="145"/>
    </row>
    <row r="251" spans="1:16" ht="33">
      <c r="A251" s="22">
        <v>315</v>
      </c>
      <c r="B251" s="22" t="s">
        <v>694</v>
      </c>
      <c r="C251" s="160">
        <v>5700000000</v>
      </c>
      <c r="K251" s="187" t="s">
        <v>2129</v>
      </c>
      <c r="M251" s="145">
        <v>6650</v>
      </c>
      <c r="N251" s="164" t="s">
        <v>2597</v>
      </c>
      <c r="O251" s="154" t="s">
        <v>2598</v>
      </c>
      <c r="P251" s="164" t="s">
        <v>2597</v>
      </c>
    </row>
    <row r="252" spans="1:16">
      <c r="A252" s="22">
        <v>316</v>
      </c>
      <c r="B252" s="22" t="s">
        <v>696</v>
      </c>
      <c r="C252" s="194"/>
      <c r="M252" s="145"/>
      <c r="N252" s="145"/>
      <c r="O252" s="145"/>
      <c r="P252" s="145"/>
    </row>
    <row r="253" spans="1:16">
      <c r="A253" s="22">
        <v>317</v>
      </c>
      <c r="B253" s="22" t="s">
        <v>2684</v>
      </c>
      <c r="C253" s="191">
        <v>8800000000</v>
      </c>
      <c r="D253" s="22"/>
      <c r="E253" s="22"/>
      <c r="F253" s="22"/>
      <c r="G253" s="22"/>
      <c r="H253" s="22"/>
      <c r="I253" s="22"/>
      <c r="J253" s="22"/>
      <c r="K253" s="187" t="s">
        <v>2129</v>
      </c>
      <c r="M253" s="145"/>
      <c r="N253" s="145"/>
      <c r="O253" s="145"/>
      <c r="P253" s="145"/>
    </row>
    <row r="254" spans="1:16">
      <c r="A254" s="22">
        <v>318</v>
      </c>
      <c r="B254" s="22" t="s">
        <v>2685</v>
      </c>
      <c r="C254" s="191">
        <v>1400000000</v>
      </c>
      <c r="D254" s="22"/>
      <c r="E254" s="22"/>
      <c r="F254" s="22"/>
      <c r="G254" s="22"/>
      <c r="H254" s="22"/>
      <c r="I254" s="22"/>
      <c r="J254" s="22"/>
      <c r="K254" s="187" t="s">
        <v>2129</v>
      </c>
      <c r="M254" s="145"/>
      <c r="N254" s="145"/>
      <c r="O254" s="145"/>
      <c r="P254" s="145"/>
    </row>
    <row r="255" spans="1:16">
      <c r="A255" s="22">
        <v>319</v>
      </c>
      <c r="B255" s="22" t="s">
        <v>698</v>
      </c>
      <c r="M255" s="145"/>
      <c r="N255" s="145"/>
      <c r="O255" s="145"/>
      <c r="P255" s="145"/>
    </row>
    <row r="256" spans="1:16" ht="33">
      <c r="A256" s="22">
        <v>320</v>
      </c>
      <c r="B256" s="22" t="s">
        <v>700</v>
      </c>
      <c r="C256" s="160">
        <v>7700000000</v>
      </c>
      <c r="D256" t="s">
        <v>2686</v>
      </c>
      <c r="E256" s="160">
        <v>6280000000</v>
      </c>
      <c r="F256" t="s">
        <v>2649</v>
      </c>
      <c r="K256" s="187" t="s">
        <v>2129</v>
      </c>
      <c r="M256" s="166">
        <v>1260</v>
      </c>
      <c r="N256" s="164" t="s">
        <v>2603</v>
      </c>
      <c r="O256" s="156" t="s">
        <v>2604</v>
      </c>
      <c r="P256" s="164" t="s">
        <v>2603</v>
      </c>
    </row>
    <row r="257" spans="1:16">
      <c r="A257" s="22">
        <v>321</v>
      </c>
      <c r="B257" s="22" t="s">
        <v>702</v>
      </c>
      <c r="C257" s="191">
        <v>10000000000</v>
      </c>
      <c r="D257" s="22"/>
      <c r="E257" s="22"/>
      <c r="F257" s="22"/>
      <c r="G257" s="22"/>
      <c r="H257" s="22"/>
      <c r="I257" s="22"/>
      <c r="J257" s="22"/>
      <c r="K257" s="187" t="s">
        <v>2171</v>
      </c>
      <c r="M257" s="145"/>
      <c r="N257" s="145"/>
      <c r="O257" s="145"/>
      <c r="P257" s="145"/>
    </row>
    <row r="258" spans="1:16">
      <c r="A258" s="22">
        <v>322</v>
      </c>
      <c r="B258" s="22" t="s">
        <v>704</v>
      </c>
      <c r="M258" s="145"/>
      <c r="N258" s="145"/>
      <c r="O258" s="145"/>
      <c r="P258" s="145"/>
    </row>
    <row r="259" spans="1:16">
      <c r="A259" s="22">
        <v>323</v>
      </c>
      <c r="B259" s="22" t="s">
        <v>706</v>
      </c>
      <c r="M259" s="145"/>
      <c r="N259" s="145"/>
      <c r="O259" s="145"/>
      <c r="P259" s="145"/>
    </row>
    <row r="260" spans="1:16">
      <c r="A260" s="22">
        <v>324</v>
      </c>
      <c r="B260" s="22" t="s">
        <v>708</v>
      </c>
      <c r="M260" s="145"/>
      <c r="N260" s="145"/>
      <c r="O260" s="145"/>
      <c r="P260" s="145"/>
    </row>
    <row r="261" spans="1:16">
      <c r="A261" s="22">
        <v>325</v>
      </c>
      <c r="B261" s="22" t="s">
        <v>710</v>
      </c>
      <c r="M261" s="145"/>
      <c r="N261" s="145"/>
      <c r="O261" s="145"/>
      <c r="P261" s="145"/>
    </row>
    <row r="262" spans="1:16">
      <c r="A262" s="22">
        <v>326</v>
      </c>
      <c r="B262" s="22" t="s">
        <v>229</v>
      </c>
      <c r="C262" s="194"/>
      <c r="M262" s="145"/>
      <c r="N262" s="145"/>
      <c r="O262" s="145"/>
      <c r="P262" s="145"/>
    </row>
    <row r="263" spans="1:16">
      <c r="A263" s="22">
        <v>327</v>
      </c>
      <c r="B263" s="22" t="s">
        <v>712</v>
      </c>
      <c r="C263" s="191">
        <v>5400000000</v>
      </c>
      <c r="D263" s="22"/>
      <c r="E263" s="22"/>
      <c r="F263" s="22"/>
      <c r="G263" s="22"/>
      <c r="H263" s="22"/>
      <c r="I263" s="22"/>
      <c r="J263" s="22"/>
      <c r="K263" s="187" t="s">
        <v>2129</v>
      </c>
      <c r="M263" s="145"/>
      <c r="N263" s="145"/>
      <c r="O263" s="145"/>
      <c r="P263" s="145"/>
    </row>
    <row r="264" spans="1:16">
      <c r="A264" s="22">
        <v>328</v>
      </c>
      <c r="B264" s="22" t="s">
        <v>2687</v>
      </c>
      <c r="C264" s="160">
        <v>4800000000</v>
      </c>
      <c r="D264" t="s">
        <v>2649</v>
      </c>
      <c r="K264" s="187" t="s">
        <v>2129</v>
      </c>
      <c r="M264" s="145"/>
      <c r="N264" s="145"/>
      <c r="O264" s="145"/>
      <c r="P264" s="145"/>
    </row>
    <row r="265" spans="1:16">
      <c r="A265" s="22">
        <v>329</v>
      </c>
      <c r="B265" s="22" t="s">
        <v>714</v>
      </c>
      <c r="M265" s="145"/>
      <c r="N265" s="145"/>
      <c r="O265" s="145"/>
      <c r="P265" s="145"/>
    </row>
    <row r="266" spans="1:16">
      <c r="A266" s="22">
        <v>330</v>
      </c>
      <c r="B266" s="22" t="s">
        <v>716</v>
      </c>
      <c r="C266" s="191">
        <v>3980000000</v>
      </c>
      <c r="D266" s="22"/>
      <c r="E266" s="22"/>
      <c r="F266" s="22"/>
      <c r="G266" s="22"/>
      <c r="H266" s="22"/>
      <c r="I266" s="22"/>
      <c r="J266" s="22"/>
      <c r="K266" s="187" t="s">
        <v>2580</v>
      </c>
      <c r="M266" s="145">
        <v>2130</v>
      </c>
      <c r="N266" s="224" t="s">
        <v>2581</v>
      </c>
      <c r="O266" s="174">
        <v>0.03</v>
      </c>
      <c r="P266" s="224" t="s">
        <v>2581</v>
      </c>
    </row>
    <row r="267" spans="1:16">
      <c r="A267" s="22">
        <v>331</v>
      </c>
      <c r="B267" s="22" t="s">
        <v>718</v>
      </c>
      <c r="M267" s="145"/>
      <c r="N267" s="145"/>
      <c r="O267" s="145"/>
      <c r="P267" s="145"/>
    </row>
    <row r="268" spans="1:16">
      <c r="A268" s="22">
        <v>332</v>
      </c>
      <c r="B268" s="22" t="s">
        <v>720</v>
      </c>
      <c r="M268" s="145"/>
      <c r="N268" s="145"/>
      <c r="O268" s="145"/>
      <c r="P268" s="145"/>
    </row>
    <row r="269" spans="1:16">
      <c r="A269" s="22">
        <v>333</v>
      </c>
      <c r="B269" s="22" t="s">
        <v>722</v>
      </c>
      <c r="C269" s="191">
        <v>3200000000</v>
      </c>
      <c r="D269" s="22"/>
      <c r="E269" s="191">
        <v>2670000000</v>
      </c>
      <c r="F269" s="191"/>
      <c r="G269" s="22"/>
      <c r="H269" s="22"/>
      <c r="I269" s="22"/>
      <c r="J269" s="22"/>
      <c r="K269" s="187" t="s">
        <v>2582</v>
      </c>
      <c r="M269" s="149"/>
      <c r="N269" s="149"/>
      <c r="O269" s="145"/>
      <c r="P269" s="145"/>
    </row>
    <row r="270" spans="1:16">
      <c r="A270" s="22">
        <v>334</v>
      </c>
      <c r="B270" s="22" t="s">
        <v>724</v>
      </c>
      <c r="C270" s="194"/>
      <c r="M270" s="145"/>
      <c r="N270" s="145"/>
      <c r="O270" s="145"/>
      <c r="P270" s="145"/>
    </row>
    <row r="271" spans="1:16">
      <c r="A271" s="215">
        <v>335</v>
      </c>
      <c r="B271" s="215" t="s">
        <v>726</v>
      </c>
      <c r="M271" s="145"/>
      <c r="N271" s="145"/>
      <c r="O271" s="145"/>
      <c r="P271" s="145"/>
    </row>
    <row r="272" spans="1:16">
      <c r="C272">
        <f>COUNTA(C2:C271)</f>
        <v>73</v>
      </c>
    </row>
  </sheetData>
  <phoneticPr fontId="1" type="noConversion"/>
  <conditionalFormatting sqref="M15">
    <cfRule type="duplicateValues" dxfId="62" priority="1"/>
  </conditionalFormatting>
  <conditionalFormatting sqref="M15">
    <cfRule type="duplicateValues" dxfId="61" priority="2"/>
  </conditionalFormatting>
  <conditionalFormatting sqref="B2:B52">
    <cfRule type="duplicateValues" dxfId="60" priority="3"/>
  </conditionalFormatting>
  <conditionalFormatting sqref="B2:B271">
    <cfRule type="duplicateValues" dxfId="59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70"/>
  <sheetViews>
    <sheetView zoomScale="85" zoomScaleNormal="85" workbookViewId="0">
      <pane xSplit="1" topLeftCell="C1" activePane="topRight" state="frozen"/>
      <selection pane="topRight" activeCell="P46" sqref="P46"/>
    </sheetView>
  </sheetViews>
  <sheetFormatPr defaultRowHeight="16.5"/>
  <cols>
    <col min="1" max="1" width="50.5" customWidth="1"/>
    <col min="2" max="2" width="20" hidden="1" customWidth="1"/>
    <col min="3" max="3" width="16" bestFit="1" customWidth="1"/>
    <col min="4" max="5" width="10" customWidth="1"/>
    <col min="6" max="6" width="12.125" customWidth="1"/>
    <col min="7" max="7" width="20" style="151" customWidth="1"/>
  </cols>
  <sheetData>
    <row r="2" spans="1:7">
      <c r="A2" s="1" t="s">
        <v>864</v>
      </c>
      <c r="B2" s="1" t="s">
        <v>2609</v>
      </c>
      <c r="C2" s="1" t="s">
        <v>2086</v>
      </c>
      <c r="D2" s="1" t="s">
        <v>2086</v>
      </c>
      <c r="E2" s="1" t="s">
        <v>2086</v>
      </c>
      <c r="F2" s="1" t="s">
        <v>2087</v>
      </c>
      <c r="G2" s="142" t="s">
        <v>2081</v>
      </c>
    </row>
    <row r="3" spans="1:7">
      <c r="A3" s="3" t="s">
        <v>75</v>
      </c>
      <c r="B3" s="2"/>
      <c r="C3" s="2" t="s">
        <v>2092</v>
      </c>
      <c r="D3" s="2"/>
      <c r="E3" s="2"/>
      <c r="F3" s="2"/>
      <c r="G3" s="144" t="s">
        <v>2091</v>
      </c>
    </row>
    <row r="4" spans="1:7" ht="17.25">
      <c r="A4" s="31" t="s">
        <v>1</v>
      </c>
      <c r="B4" s="2"/>
      <c r="C4" s="2" t="s">
        <v>2094</v>
      </c>
      <c r="D4" s="2"/>
      <c r="E4" s="2"/>
      <c r="F4" s="2"/>
      <c r="G4" s="148" t="s">
        <v>2095</v>
      </c>
    </row>
    <row r="5" spans="1:7" ht="17.25">
      <c r="A5" s="31" t="s">
        <v>2</v>
      </c>
      <c r="B5" s="2"/>
      <c r="C5" s="2" t="s">
        <v>2098</v>
      </c>
      <c r="D5" s="2"/>
      <c r="E5" s="2"/>
      <c r="F5" s="2"/>
      <c r="G5" s="148" t="s">
        <v>2099</v>
      </c>
    </row>
    <row r="6" spans="1:7">
      <c r="A6" s="2" t="s">
        <v>3</v>
      </c>
      <c r="B6" s="2"/>
      <c r="C6" s="2" t="s">
        <v>2092</v>
      </c>
      <c r="D6" s="2"/>
      <c r="E6" s="2"/>
      <c r="F6" s="2"/>
      <c r="G6" s="144" t="s">
        <v>2091</v>
      </c>
    </row>
    <row r="7" spans="1:7">
      <c r="A7" s="2" t="s">
        <v>4</v>
      </c>
      <c r="B7" s="2"/>
      <c r="C7" s="2" t="s">
        <v>2092</v>
      </c>
      <c r="D7" s="2"/>
      <c r="E7" s="2"/>
      <c r="F7" s="2"/>
      <c r="G7" s="144" t="s">
        <v>2091</v>
      </c>
    </row>
    <row r="8" spans="1:7">
      <c r="A8" t="s">
        <v>2078</v>
      </c>
      <c r="B8" s="2"/>
      <c r="C8" s="2" t="s">
        <v>2092</v>
      </c>
      <c r="D8" s="2"/>
      <c r="E8" s="2"/>
      <c r="F8" s="2"/>
      <c r="G8" s="144" t="s">
        <v>2091</v>
      </c>
    </row>
    <row r="9" spans="1:7" ht="17.25">
      <c r="A9" s="31" t="s">
        <v>6</v>
      </c>
      <c r="B9" s="2"/>
      <c r="C9" s="2" t="s">
        <v>2092</v>
      </c>
      <c r="D9" s="2"/>
      <c r="E9" s="2"/>
      <c r="F9" s="2"/>
      <c r="G9" s="144" t="s">
        <v>2091</v>
      </c>
    </row>
    <row r="10" spans="1:7">
      <c r="A10" t="s">
        <v>2300</v>
      </c>
      <c r="C10" s="2" t="s">
        <v>2092</v>
      </c>
      <c r="G10" s="144" t="s">
        <v>2091</v>
      </c>
    </row>
    <row r="11" spans="1:7" ht="17.25">
      <c r="A11" s="35" t="s">
        <v>8</v>
      </c>
      <c r="B11" s="2"/>
      <c r="C11" s="152">
        <v>330000000</v>
      </c>
      <c r="D11" s="152"/>
      <c r="E11" s="152"/>
      <c r="F11" s="152"/>
      <c r="G11" s="153" t="s">
        <v>2102</v>
      </c>
    </row>
    <row r="12" spans="1:7" ht="17.25">
      <c r="A12" s="31" t="s">
        <v>9</v>
      </c>
      <c r="B12" s="2"/>
      <c r="C12" s="231">
        <v>9890000000</v>
      </c>
      <c r="D12" s="2"/>
      <c r="E12" s="2"/>
      <c r="F12" s="2"/>
      <c r="G12" s="144" t="s">
        <v>2610</v>
      </c>
    </row>
    <row r="13" spans="1:7" ht="17.25">
      <c r="A13" s="31" t="s">
        <v>10</v>
      </c>
      <c r="B13" s="2"/>
      <c r="C13" s="231">
        <v>4380000000</v>
      </c>
      <c r="D13" s="2"/>
      <c r="E13" s="2"/>
      <c r="F13" s="2"/>
      <c r="G13" s="144" t="s">
        <v>2610</v>
      </c>
    </row>
    <row r="14" spans="1:7" ht="17.25">
      <c r="A14" s="31" t="s">
        <v>11</v>
      </c>
      <c r="B14" s="2"/>
      <c r="C14" s="231">
        <v>7070000000</v>
      </c>
      <c r="D14" s="2"/>
      <c r="E14" s="2"/>
      <c r="F14" s="2"/>
      <c r="G14" s="144" t="s">
        <v>2610</v>
      </c>
    </row>
    <row r="15" spans="1:7" ht="17.25">
      <c r="A15" s="31" t="s">
        <v>12</v>
      </c>
      <c r="B15" s="2"/>
      <c r="C15" s="231">
        <v>3960000000</v>
      </c>
      <c r="D15" s="2"/>
      <c r="E15" s="2"/>
      <c r="F15" s="2"/>
      <c r="G15" s="144" t="s">
        <v>2610</v>
      </c>
    </row>
    <row r="16" spans="1:7" ht="17.25">
      <c r="A16" s="31" t="s">
        <v>13</v>
      </c>
      <c r="B16" s="2"/>
      <c r="C16" s="231">
        <v>4880000000</v>
      </c>
      <c r="D16" s="2"/>
      <c r="E16" s="2"/>
      <c r="F16" s="2"/>
      <c r="G16" s="144" t="s">
        <v>2610</v>
      </c>
    </row>
    <row r="17" spans="1:7" ht="17.25">
      <c r="A17" s="31" t="s">
        <v>14</v>
      </c>
      <c r="B17" s="2"/>
      <c r="C17" s="231">
        <v>6370000000</v>
      </c>
      <c r="D17" s="2"/>
      <c r="E17" s="2"/>
      <c r="F17" s="2"/>
      <c r="G17" s="144" t="s">
        <v>2610</v>
      </c>
    </row>
    <row r="18" spans="1:7">
      <c r="A18" s="2" t="s">
        <v>15</v>
      </c>
      <c r="B18" s="2"/>
      <c r="C18" s="152">
        <v>7100000000</v>
      </c>
      <c r="D18" s="2"/>
      <c r="E18" s="2"/>
      <c r="F18" s="2"/>
      <c r="G18" s="148" t="s">
        <v>2123</v>
      </c>
    </row>
    <row r="19" spans="1:7">
      <c r="A19" s="2" t="s">
        <v>2624</v>
      </c>
      <c r="B19" s="2"/>
      <c r="C19" s="152">
        <v>8600000000</v>
      </c>
      <c r="D19" s="2"/>
      <c r="E19" s="2"/>
      <c r="F19" s="2"/>
      <c r="G19" s="153" t="s">
        <v>2129</v>
      </c>
    </row>
    <row r="20" spans="1:7" ht="17.25">
      <c r="A20" s="159" t="s">
        <v>17</v>
      </c>
      <c r="C20" s="160">
        <v>6800000000</v>
      </c>
      <c r="G20" s="187" t="s">
        <v>2611</v>
      </c>
    </row>
    <row r="21" spans="1:7">
      <c r="A21" s="2" t="s">
        <v>2305</v>
      </c>
      <c r="B21" s="2"/>
      <c r="C21" s="152">
        <v>3660000000</v>
      </c>
      <c r="D21" s="152">
        <v>7700000000</v>
      </c>
      <c r="E21" s="2"/>
      <c r="F21" s="2"/>
      <c r="G21" s="153" t="s">
        <v>2139</v>
      </c>
    </row>
    <row r="22" spans="1:7">
      <c r="A22" s="163" t="s">
        <v>32</v>
      </c>
      <c r="B22" s="2"/>
      <c r="C22" s="152">
        <v>8600000000</v>
      </c>
      <c r="D22" s="2"/>
      <c r="E22" s="2"/>
      <c r="F22" s="2"/>
      <c r="G22" s="187" t="s">
        <v>2612</v>
      </c>
    </row>
    <row r="23" spans="1:7">
      <c r="A23" s="163" t="s">
        <v>33</v>
      </c>
      <c r="B23" s="2"/>
      <c r="C23" s="152">
        <v>9200000000</v>
      </c>
      <c r="D23" s="2"/>
      <c r="E23" s="2"/>
      <c r="F23" s="2"/>
      <c r="G23" s="187" t="s">
        <v>2612</v>
      </c>
    </row>
    <row r="24" spans="1:7">
      <c r="A24" s="2" t="s">
        <v>18</v>
      </c>
      <c r="B24" s="2"/>
      <c r="C24" s="152">
        <v>4100000000</v>
      </c>
      <c r="D24" s="152">
        <v>6900000000</v>
      </c>
      <c r="E24" s="2"/>
      <c r="F24" s="2"/>
      <c r="G24" s="153" t="s">
        <v>2129</v>
      </c>
    </row>
    <row r="25" spans="1:7">
      <c r="A25" s="2" t="s">
        <v>19</v>
      </c>
      <c r="B25" s="2"/>
      <c r="C25" s="152">
        <v>4700000000</v>
      </c>
      <c r="D25" s="2"/>
      <c r="E25" s="2"/>
      <c r="F25" s="2"/>
      <c r="G25" s="148" t="s">
        <v>2154</v>
      </c>
    </row>
    <row r="26" spans="1:7">
      <c r="A26" s="2" t="s">
        <v>20</v>
      </c>
      <c r="B26" s="2"/>
      <c r="C26" s="167">
        <v>6800000000</v>
      </c>
      <c r="D26" s="167">
        <v>10000000000</v>
      </c>
      <c r="E26" s="167">
        <v>9100000000</v>
      </c>
      <c r="F26" s="2"/>
      <c r="G26" s="153" t="s">
        <v>2129</v>
      </c>
    </row>
    <row r="27" spans="1:7">
      <c r="A27" s="2" t="s">
        <v>21</v>
      </c>
      <c r="B27" s="2"/>
      <c r="C27" s="152">
        <v>11900000000</v>
      </c>
      <c r="D27" s="2"/>
      <c r="E27" s="2"/>
      <c r="F27" s="2"/>
      <c r="G27" s="148" t="s">
        <v>2165</v>
      </c>
    </row>
    <row r="28" spans="1:7">
      <c r="A28" s="2" t="s">
        <v>22</v>
      </c>
      <c r="B28" s="2"/>
      <c r="C28" s="232" t="s">
        <v>2613</v>
      </c>
      <c r="D28" s="2"/>
      <c r="E28" s="2"/>
      <c r="F28" s="2"/>
      <c r="G28" s="144" t="s">
        <v>2610</v>
      </c>
    </row>
    <row r="29" spans="1:7">
      <c r="A29" s="2" t="s">
        <v>23</v>
      </c>
      <c r="B29" s="2"/>
      <c r="C29" s="232" t="s">
        <v>2613</v>
      </c>
      <c r="D29" s="2"/>
      <c r="E29" s="2"/>
      <c r="F29" s="2"/>
      <c r="G29" s="144" t="s">
        <v>2610</v>
      </c>
    </row>
    <row r="30" spans="1:7">
      <c r="A30" s="2" t="s">
        <v>39</v>
      </c>
      <c r="B30" s="2"/>
      <c r="C30" s="152">
        <v>10000000000</v>
      </c>
      <c r="D30" s="152"/>
      <c r="E30" s="152"/>
      <c r="F30" s="2"/>
      <c r="G30" s="153" t="s">
        <v>2171</v>
      </c>
    </row>
    <row r="31" spans="1:7">
      <c r="A31" s="2" t="s">
        <v>24</v>
      </c>
      <c r="B31" s="2"/>
      <c r="C31" s="152">
        <v>1700</v>
      </c>
      <c r="D31" s="152"/>
      <c r="E31" s="152"/>
      <c r="F31" s="2"/>
      <c r="G31" s="171" t="s">
        <v>2175</v>
      </c>
    </row>
    <row r="32" spans="1:7">
      <c r="A32" s="2" t="s">
        <v>43</v>
      </c>
      <c r="B32" s="2"/>
      <c r="C32" s="152">
        <v>5200000000</v>
      </c>
      <c r="D32" s="152"/>
      <c r="E32" s="152"/>
      <c r="F32" s="2"/>
      <c r="G32" s="153" t="s">
        <v>2181</v>
      </c>
    </row>
    <row r="33" spans="1:7">
      <c r="A33" s="2" t="s">
        <v>45</v>
      </c>
      <c r="B33" s="2"/>
      <c r="C33" s="152">
        <v>9300000000</v>
      </c>
      <c r="D33" s="152"/>
      <c r="E33" s="152"/>
      <c r="F33" s="2"/>
      <c r="G33" s="153" t="s">
        <v>2188</v>
      </c>
    </row>
    <row r="34" spans="1:7">
      <c r="A34" s="2" t="s">
        <v>25</v>
      </c>
      <c r="B34" s="2"/>
      <c r="C34" s="152">
        <v>7100000000</v>
      </c>
      <c r="D34" s="152"/>
      <c r="E34" s="152"/>
      <c r="F34" s="2"/>
      <c r="G34" s="153" t="s">
        <v>2129</v>
      </c>
    </row>
    <row r="35" spans="1:7">
      <c r="A35" s="2" t="s">
        <v>48</v>
      </c>
      <c r="B35" s="2"/>
      <c r="C35" s="152">
        <v>8800000000</v>
      </c>
      <c r="D35" s="152"/>
      <c r="E35" s="152"/>
      <c r="F35" s="2"/>
      <c r="G35" s="144" t="s">
        <v>2197</v>
      </c>
    </row>
    <row r="36" spans="1:7">
      <c r="A36" s="2" t="s">
        <v>26</v>
      </c>
      <c r="B36" s="2"/>
      <c r="C36" s="152">
        <v>8500000000</v>
      </c>
      <c r="D36" s="152"/>
      <c r="E36" s="152"/>
      <c r="F36" s="152" t="s">
        <v>2202</v>
      </c>
      <c r="G36" s="153" t="s">
        <v>2203</v>
      </c>
    </row>
    <row r="37" spans="1:7">
      <c r="A37" s="2" t="s">
        <v>27</v>
      </c>
      <c r="B37" s="2"/>
      <c r="C37" s="152">
        <v>7800000000</v>
      </c>
      <c r="D37" s="152"/>
      <c r="E37" s="152"/>
      <c r="F37" s="152"/>
      <c r="G37" s="153" t="s">
        <v>2206</v>
      </c>
    </row>
    <row r="38" spans="1:7">
      <c r="A38" s="2" t="s">
        <v>52</v>
      </c>
      <c r="B38" s="2"/>
      <c r="C38" s="152">
        <v>6900000000</v>
      </c>
      <c r="D38" s="152"/>
      <c r="E38" s="152"/>
      <c r="F38" s="152" t="s">
        <v>2202</v>
      </c>
      <c r="G38" s="144" t="s">
        <v>2201</v>
      </c>
    </row>
    <row r="39" spans="1:7">
      <c r="A39" s="2" t="s">
        <v>54</v>
      </c>
      <c r="B39" s="2"/>
      <c r="C39" s="232" t="s">
        <v>2613</v>
      </c>
      <c r="D39" s="2"/>
      <c r="E39" s="2"/>
      <c r="F39" s="2"/>
      <c r="G39" s="144" t="s">
        <v>2610</v>
      </c>
    </row>
    <row r="40" spans="1:7">
      <c r="A40" s="2" t="s">
        <v>56</v>
      </c>
      <c r="B40" s="2"/>
      <c r="C40" s="152">
        <v>5500000000</v>
      </c>
      <c r="D40" s="152"/>
      <c r="E40" s="152"/>
      <c r="F40" s="2" t="s">
        <v>2202</v>
      </c>
      <c r="G40" s="144" t="s">
        <v>2216</v>
      </c>
    </row>
    <row r="41" spans="1:7">
      <c r="A41" s="2" t="s">
        <v>58</v>
      </c>
      <c r="B41" s="2"/>
      <c r="C41" s="152">
        <v>45000000000</v>
      </c>
      <c r="D41" s="152">
        <v>16000000000</v>
      </c>
      <c r="E41" s="152">
        <v>18000000000</v>
      </c>
      <c r="F41" s="2" t="s">
        <v>2222</v>
      </c>
      <c r="G41" s="148" t="s">
        <v>2223</v>
      </c>
    </row>
    <row r="42" spans="1:7">
      <c r="A42" s="2" t="s">
        <v>60</v>
      </c>
      <c r="B42" s="2"/>
      <c r="C42" s="232" t="s">
        <v>2613</v>
      </c>
      <c r="D42" s="2"/>
      <c r="E42" s="2"/>
      <c r="F42" s="2"/>
      <c r="G42" s="144" t="s">
        <v>2610</v>
      </c>
    </row>
    <row r="43" spans="1:7">
      <c r="A43" s="2" t="s">
        <v>2301</v>
      </c>
      <c r="B43" s="2"/>
      <c r="C43" s="152">
        <v>14100000000</v>
      </c>
      <c r="D43" s="2"/>
      <c r="E43" s="2"/>
      <c r="F43" s="2" t="s">
        <v>2226</v>
      </c>
      <c r="G43" s="148" t="s">
        <v>2223</v>
      </c>
    </row>
    <row r="44" spans="1:7">
      <c r="A44" s="2" t="s">
        <v>2077</v>
      </c>
      <c r="B44" s="2"/>
      <c r="C44" s="152">
        <v>10800000000</v>
      </c>
      <c r="D44" s="152">
        <v>9800000000</v>
      </c>
      <c r="E44" s="2"/>
      <c r="F44" s="2" t="s">
        <v>2228</v>
      </c>
      <c r="G44" s="148" t="s">
        <v>2223</v>
      </c>
    </row>
    <row r="45" spans="1:7">
      <c r="A45" s="2" t="s">
        <v>28</v>
      </c>
      <c r="B45" s="2"/>
      <c r="C45" s="152">
        <v>3300000000</v>
      </c>
      <c r="D45" s="2"/>
      <c r="E45" s="2"/>
      <c r="F45" s="2"/>
      <c r="G45" s="153" t="s">
        <v>2129</v>
      </c>
    </row>
    <row r="46" spans="1:7">
      <c r="A46" s="163" t="s">
        <v>203</v>
      </c>
      <c r="B46" s="2"/>
      <c r="C46" s="152">
        <v>10000000</v>
      </c>
      <c r="D46" s="2"/>
      <c r="E46" s="2"/>
      <c r="F46" s="2" t="s">
        <v>2202</v>
      </c>
      <c r="G46" s="187" t="s">
        <v>2614</v>
      </c>
    </row>
    <row r="47" spans="1:7">
      <c r="A47" s="163" t="s">
        <v>29</v>
      </c>
      <c r="B47" s="2"/>
      <c r="C47" s="152">
        <v>3400000000</v>
      </c>
      <c r="D47" s="2"/>
      <c r="E47" s="2"/>
      <c r="F47" s="2"/>
      <c r="G47" s="187" t="s">
        <v>2615</v>
      </c>
    </row>
    <row r="48" spans="1:7">
      <c r="A48" s="163" t="s">
        <v>67</v>
      </c>
      <c r="B48" s="2"/>
      <c r="C48" s="152">
        <v>4300000000</v>
      </c>
      <c r="D48" s="2"/>
      <c r="E48" s="2"/>
      <c r="F48" s="2"/>
      <c r="G48" s="187" t="s">
        <v>2616</v>
      </c>
    </row>
    <row r="49" spans="1:7">
      <c r="A49" s="163" t="s">
        <v>69</v>
      </c>
      <c r="B49" s="2"/>
      <c r="C49" s="152">
        <v>15000000000</v>
      </c>
      <c r="D49" s="2"/>
      <c r="E49" s="2"/>
      <c r="F49" s="2"/>
      <c r="G49" s="187" t="s">
        <v>2617</v>
      </c>
    </row>
    <row r="50" spans="1:7">
      <c r="A50" s="163" t="s">
        <v>30</v>
      </c>
      <c r="B50" s="2"/>
      <c r="C50" s="152">
        <v>6500000000</v>
      </c>
      <c r="D50" s="2"/>
      <c r="E50" s="2"/>
      <c r="F50" s="2"/>
      <c r="G50" s="187" t="s">
        <v>2617</v>
      </c>
    </row>
    <row r="51" spans="1:7">
      <c r="A51" s="163" t="s">
        <v>72</v>
      </c>
      <c r="B51" s="2"/>
      <c r="C51" s="152">
        <v>4950000000</v>
      </c>
      <c r="D51" s="2"/>
      <c r="E51" s="2"/>
      <c r="F51" s="2"/>
      <c r="G51" s="187" t="s">
        <v>2618</v>
      </c>
    </row>
    <row r="52" spans="1:7">
      <c r="A52" s="163" t="s">
        <v>74</v>
      </c>
      <c r="B52" s="2"/>
      <c r="C52" s="152">
        <v>3000000000</v>
      </c>
      <c r="D52" s="2"/>
      <c r="E52" s="2"/>
      <c r="F52" s="2"/>
      <c r="G52" s="187" t="s">
        <v>2619</v>
      </c>
    </row>
    <row r="55" spans="1:7">
      <c r="A55" s="150" t="s">
        <v>2620</v>
      </c>
    </row>
    <row r="56" spans="1:7">
      <c r="A56" s="2" t="s">
        <v>1006</v>
      </c>
      <c r="B56" s="2"/>
      <c r="C56" s="152">
        <v>6300000000</v>
      </c>
      <c r="D56" s="2"/>
      <c r="E56" s="2"/>
      <c r="F56" s="2"/>
      <c r="G56" s="148" t="s">
        <v>2286</v>
      </c>
    </row>
    <row r="57" spans="1:7">
      <c r="A57" s="2" t="s">
        <v>1009</v>
      </c>
      <c r="B57" s="2"/>
      <c r="C57" s="152">
        <v>5200000000</v>
      </c>
      <c r="D57" s="2"/>
      <c r="E57" s="2"/>
      <c r="F57" s="2"/>
      <c r="G57" s="148" t="s">
        <v>2286</v>
      </c>
    </row>
    <row r="58" spans="1:7">
      <c r="A58" s="163" t="s">
        <v>1017</v>
      </c>
    </row>
    <row r="59" spans="1:7">
      <c r="A59" s="163" t="s">
        <v>1003</v>
      </c>
    </row>
    <row r="60" spans="1:7">
      <c r="A60" s="163" t="s">
        <v>1021</v>
      </c>
    </row>
    <row r="61" spans="1:7">
      <c r="A61" s="163" t="s">
        <v>1013</v>
      </c>
    </row>
    <row r="62" spans="1:7">
      <c r="A62" s="2" t="s">
        <v>1025</v>
      </c>
      <c r="B62" s="2"/>
      <c r="C62" s="2"/>
      <c r="D62" s="2"/>
      <c r="E62" s="2"/>
      <c r="F62" s="2"/>
      <c r="G62" s="144"/>
    </row>
    <row r="63" spans="1:7">
      <c r="A63" s="2" t="s">
        <v>1298</v>
      </c>
      <c r="B63" s="2"/>
      <c r="C63" s="2"/>
      <c r="D63" s="2"/>
      <c r="E63" s="2"/>
      <c r="F63" s="2"/>
      <c r="G63" s="144"/>
    </row>
    <row r="64" spans="1:7">
      <c r="A64" s="2" t="s">
        <v>227</v>
      </c>
      <c r="B64" s="2"/>
      <c r="C64" s="2"/>
      <c r="D64" s="2"/>
      <c r="E64" s="2"/>
      <c r="F64" s="2"/>
      <c r="G64" s="144"/>
    </row>
    <row r="65" spans="1:7">
      <c r="A65" s="2" t="s">
        <v>229</v>
      </c>
      <c r="B65" s="2"/>
      <c r="C65" s="2"/>
      <c r="D65" s="2"/>
      <c r="E65" s="2"/>
      <c r="F65" s="2"/>
      <c r="G65" s="144"/>
    </row>
    <row r="66" spans="1:7">
      <c r="A66" s="2" t="s">
        <v>231</v>
      </c>
      <c r="B66" s="2"/>
      <c r="C66" s="2"/>
      <c r="D66" s="2"/>
      <c r="E66" s="2"/>
      <c r="F66" s="2"/>
      <c r="G66" s="144"/>
    </row>
    <row r="67" spans="1:7">
      <c r="A67" s="2" t="s">
        <v>233</v>
      </c>
      <c r="B67" s="2"/>
      <c r="C67" s="2"/>
      <c r="D67" s="2"/>
      <c r="E67" s="2"/>
      <c r="F67" s="2"/>
      <c r="G67" s="144"/>
    </row>
    <row r="68" spans="1:7">
      <c r="A68" s="2" t="s">
        <v>235</v>
      </c>
      <c r="B68" s="2"/>
      <c r="C68" s="2"/>
      <c r="D68" s="2"/>
      <c r="E68" s="2"/>
      <c r="F68" s="2"/>
      <c r="G68" s="144"/>
    </row>
    <row r="69" spans="1:7">
      <c r="A69" s="2" t="s">
        <v>237</v>
      </c>
      <c r="B69" s="2"/>
      <c r="C69" s="2"/>
      <c r="D69" s="2"/>
      <c r="E69" s="2"/>
      <c r="F69" s="2"/>
      <c r="G69" s="144"/>
    </row>
    <row r="70" spans="1:7">
      <c r="A70" s="2" t="s">
        <v>239</v>
      </c>
      <c r="B70" s="2"/>
      <c r="C70" s="2"/>
      <c r="D70" s="2"/>
      <c r="E70" s="2"/>
      <c r="F70" s="2"/>
      <c r="G70" s="144"/>
    </row>
  </sheetData>
  <phoneticPr fontId="1" type="noConversion"/>
  <conditionalFormatting sqref="A29">
    <cfRule type="duplicateValues" dxfId="58" priority="1"/>
  </conditionalFormatting>
  <conditionalFormatting sqref="A25">
    <cfRule type="duplicateValues" dxfId="57" priority="3"/>
  </conditionalFormatting>
  <conditionalFormatting sqref="A21:A23">
    <cfRule type="duplicateValues" dxfId="56" priority="2"/>
  </conditionalFormatting>
  <conditionalFormatting sqref="A65:A70 A58:A61 A45:A52 A55">
    <cfRule type="duplicateValues" dxfId="55" priority="4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zoomScale="93" zoomScaleNormal="85" workbookViewId="0">
      <pane xSplit="1" ySplit="1" topLeftCell="H58" activePane="bottomRight" state="frozen"/>
      <selection pane="topRight" activeCell="B1" sqref="B1"/>
      <selection pane="bottomLeft" activeCell="A2" sqref="A2"/>
      <selection pane="bottomRight" activeCell="M59" sqref="M59:R74"/>
    </sheetView>
  </sheetViews>
  <sheetFormatPr defaultRowHeight="16.5"/>
  <cols>
    <col min="1" max="1" width="50.5" customWidth="1"/>
    <col min="2" max="2" width="15.25" bestFit="1" customWidth="1"/>
    <col min="3" max="3" width="11.875" customWidth="1"/>
    <col min="4" max="4" width="10" bestFit="1" customWidth="1"/>
    <col min="5" max="5" width="9.375" bestFit="1" customWidth="1"/>
    <col min="6" max="7" width="10" customWidth="1"/>
    <col min="8" max="8" width="13.875" customWidth="1"/>
    <col min="9" max="9" width="9.375" customWidth="1"/>
    <col min="10" max="10" width="12.625" customWidth="1"/>
    <col min="11" max="11" width="16.375" customWidth="1"/>
    <col min="12" max="12" width="10.25" customWidth="1"/>
    <col min="13" max="13" width="19.875" customWidth="1"/>
    <col min="14" max="14" width="23.25" customWidth="1"/>
    <col min="15" max="15" width="21.375" customWidth="1"/>
    <col min="16" max="16" width="22.5" customWidth="1"/>
    <col min="17" max="17" width="24.75" bestFit="1" customWidth="1"/>
    <col min="18" max="18" width="22.5" customWidth="1"/>
  </cols>
  <sheetData>
    <row r="1" spans="1:18">
      <c r="A1" s="1" t="s">
        <v>864</v>
      </c>
      <c r="B1" s="1" t="s">
        <v>2080</v>
      </c>
      <c r="C1" s="1" t="s">
        <v>2081</v>
      </c>
      <c r="D1" s="1" t="s">
        <v>2082</v>
      </c>
      <c r="E1" s="1" t="s">
        <v>2082</v>
      </c>
      <c r="F1" s="1"/>
      <c r="G1" s="1"/>
      <c r="H1" s="1" t="s">
        <v>2083</v>
      </c>
      <c r="I1" s="1" t="s">
        <v>2083</v>
      </c>
      <c r="J1" s="1" t="s">
        <v>2084</v>
      </c>
      <c r="K1" s="1" t="s">
        <v>2085</v>
      </c>
      <c r="L1" s="1" t="s">
        <v>2081</v>
      </c>
      <c r="M1" s="143" t="s">
        <v>2088</v>
      </c>
      <c r="N1" s="143" t="s">
        <v>2081</v>
      </c>
      <c r="O1" s="143" t="s">
        <v>2088</v>
      </c>
      <c r="P1" s="143" t="s">
        <v>2081</v>
      </c>
      <c r="Q1" s="143" t="s">
        <v>2089</v>
      </c>
      <c r="R1" s="143" t="s">
        <v>2081</v>
      </c>
    </row>
    <row r="2" spans="1:18">
      <c r="A2" s="3" t="s">
        <v>75</v>
      </c>
      <c r="B2" s="2" t="s">
        <v>2090</v>
      </c>
      <c r="C2" s="2" t="s">
        <v>2091</v>
      </c>
      <c r="D2" s="2" t="s">
        <v>2092</v>
      </c>
      <c r="E2" s="2"/>
      <c r="F2" s="2"/>
      <c r="G2" s="2"/>
      <c r="H2" s="2"/>
      <c r="I2" s="2"/>
      <c r="J2" s="2"/>
      <c r="K2" s="2"/>
      <c r="L2" s="2"/>
      <c r="M2" s="145"/>
      <c r="N2" s="145"/>
      <c r="O2" s="145"/>
      <c r="P2" s="145"/>
      <c r="Q2" s="145"/>
      <c r="R2" s="146"/>
    </row>
    <row r="3" spans="1:18" ht="17.25">
      <c r="A3" s="31" t="s">
        <v>1</v>
      </c>
      <c r="B3" s="2" t="s">
        <v>2090</v>
      </c>
      <c r="C3" s="147" t="s">
        <v>2093</v>
      </c>
      <c r="D3" s="2" t="s">
        <v>2092</v>
      </c>
      <c r="E3" s="2"/>
      <c r="F3" s="2"/>
      <c r="G3" s="2"/>
      <c r="H3" s="2"/>
      <c r="I3" s="2"/>
      <c r="J3" s="2"/>
      <c r="K3" s="2"/>
      <c r="L3" s="2"/>
      <c r="M3" s="145">
        <v>115</v>
      </c>
      <c r="N3" s="145"/>
      <c r="O3" s="145"/>
      <c r="P3" s="145" t="s">
        <v>2096</v>
      </c>
      <c r="Q3" s="149">
        <v>1.2999999999999999E-5</v>
      </c>
      <c r="R3" s="146" t="s">
        <v>2097</v>
      </c>
    </row>
    <row r="4" spans="1:18" ht="17.25">
      <c r="A4" s="31" t="s">
        <v>2</v>
      </c>
      <c r="B4" s="2" t="s">
        <v>2090</v>
      </c>
      <c r="C4" s="2" t="s">
        <v>2091</v>
      </c>
      <c r="D4" s="2" t="s">
        <v>2092</v>
      </c>
      <c r="E4" s="2"/>
      <c r="F4" s="2"/>
      <c r="G4" s="2"/>
      <c r="H4" s="2"/>
      <c r="I4" s="2"/>
      <c r="J4" s="2"/>
      <c r="K4" s="2"/>
      <c r="L4" s="2"/>
      <c r="M4" s="145"/>
      <c r="N4" s="145"/>
      <c r="O4" s="145"/>
      <c r="P4" s="145"/>
      <c r="Q4" s="149">
        <v>1.7E-5</v>
      </c>
      <c r="R4" s="146" t="s">
        <v>2097</v>
      </c>
    </row>
    <row r="5" spans="1:18">
      <c r="A5" s="2" t="s">
        <v>3</v>
      </c>
      <c r="B5" s="2" t="s">
        <v>2090</v>
      </c>
      <c r="C5" s="2" t="s">
        <v>2091</v>
      </c>
      <c r="D5" s="2" t="s">
        <v>2092</v>
      </c>
      <c r="E5" s="2"/>
      <c r="F5" s="2"/>
      <c r="G5" s="2"/>
      <c r="H5" s="2"/>
      <c r="I5" s="2"/>
      <c r="J5" s="2"/>
      <c r="K5" s="2"/>
      <c r="L5" s="2"/>
      <c r="M5" s="145"/>
      <c r="N5" s="145"/>
      <c r="O5" s="145"/>
      <c r="P5" s="145"/>
      <c r="Q5" s="145"/>
      <c r="R5" s="146"/>
    </row>
    <row r="6" spans="1:18">
      <c r="A6" s="2" t="s">
        <v>4</v>
      </c>
      <c r="B6" s="2" t="s">
        <v>2090</v>
      </c>
      <c r="C6" s="2" t="s">
        <v>2091</v>
      </c>
      <c r="D6" s="2" t="s">
        <v>2092</v>
      </c>
      <c r="E6" s="2"/>
      <c r="F6" s="2"/>
      <c r="G6" s="2"/>
      <c r="H6" s="2"/>
      <c r="I6" s="2"/>
      <c r="J6" s="2"/>
      <c r="K6" s="2"/>
      <c r="L6" s="2"/>
      <c r="M6" s="145"/>
      <c r="N6" s="145"/>
      <c r="O6" s="145"/>
      <c r="P6" s="145"/>
      <c r="Q6" s="145"/>
      <c r="R6" s="146"/>
    </row>
    <row r="7" spans="1:18">
      <c r="A7" t="s">
        <v>2078</v>
      </c>
      <c r="B7" s="2" t="s">
        <v>2090</v>
      </c>
      <c r="C7" s="2" t="s">
        <v>2091</v>
      </c>
      <c r="D7" s="2" t="s">
        <v>2092</v>
      </c>
      <c r="E7" s="2"/>
      <c r="F7" s="2"/>
      <c r="G7" s="2"/>
      <c r="H7" s="2"/>
      <c r="I7" s="2"/>
      <c r="J7" s="2"/>
      <c r="K7" s="2"/>
      <c r="L7" s="2"/>
      <c r="M7" s="145"/>
      <c r="N7" s="145"/>
      <c r="O7" s="145"/>
      <c r="P7" s="145"/>
      <c r="Q7" s="145"/>
      <c r="R7" s="146"/>
    </row>
    <row r="8" spans="1:18" ht="17.25">
      <c r="A8" s="31" t="s">
        <v>6</v>
      </c>
      <c r="B8" s="2" t="s">
        <v>2090</v>
      </c>
      <c r="C8" s="2" t="s">
        <v>2091</v>
      </c>
      <c r="D8" s="2" t="s">
        <v>2092</v>
      </c>
      <c r="E8" s="2"/>
      <c r="F8" s="2"/>
      <c r="G8" s="2"/>
      <c r="H8" s="2"/>
      <c r="I8" s="2"/>
      <c r="J8" s="2"/>
      <c r="K8" s="2"/>
      <c r="L8" s="2"/>
      <c r="M8" s="145"/>
      <c r="N8" s="145"/>
      <c r="O8" s="145"/>
      <c r="P8" s="145"/>
      <c r="Q8" s="145"/>
      <c r="R8" s="146"/>
    </row>
    <row r="9" spans="1:18">
      <c r="A9" s="150" t="s">
        <v>2300</v>
      </c>
      <c r="B9" s="2" t="s">
        <v>2090</v>
      </c>
      <c r="C9" s="2" t="s">
        <v>2091</v>
      </c>
      <c r="D9" s="2" t="s">
        <v>2092</v>
      </c>
      <c r="P9" s="145"/>
      <c r="Q9" s="145"/>
      <c r="R9" s="145"/>
    </row>
    <row r="10" spans="1:18" ht="33">
      <c r="A10" s="35" t="s">
        <v>8</v>
      </c>
      <c r="B10" s="2" t="s">
        <v>2090</v>
      </c>
      <c r="C10" s="147" t="s">
        <v>2100</v>
      </c>
      <c r="D10" s="152">
        <v>10</v>
      </c>
      <c r="E10" s="2">
        <v>5.1999999999999998E-2</v>
      </c>
      <c r="F10" s="2">
        <v>0.08</v>
      </c>
      <c r="G10" s="2"/>
      <c r="H10" s="152">
        <v>10</v>
      </c>
      <c r="I10" s="152">
        <v>0.08</v>
      </c>
      <c r="J10" s="2"/>
      <c r="K10" s="2"/>
      <c r="L10" s="2" t="s">
        <v>2101</v>
      </c>
      <c r="M10" s="145">
        <v>1650</v>
      </c>
      <c r="N10" s="145" t="s">
        <v>2103</v>
      </c>
      <c r="O10" s="145">
        <v>1466</v>
      </c>
      <c r="P10" s="145" t="s">
        <v>2104</v>
      </c>
      <c r="Q10" s="154" t="s">
        <v>2105</v>
      </c>
      <c r="R10" s="146" t="s">
        <v>2106</v>
      </c>
    </row>
    <row r="11" spans="1:18" ht="33">
      <c r="A11" s="31" t="s">
        <v>9</v>
      </c>
      <c r="B11" s="2" t="s">
        <v>2090</v>
      </c>
      <c r="C11" s="2" t="s">
        <v>2091</v>
      </c>
      <c r="D11" s="155"/>
      <c r="E11" s="2"/>
      <c r="F11" s="2"/>
      <c r="G11" s="2"/>
      <c r="H11" s="2"/>
      <c r="I11" s="2"/>
      <c r="J11" s="2"/>
      <c r="K11" s="2"/>
      <c r="L11" s="2"/>
      <c r="M11" s="145">
        <v>5830</v>
      </c>
      <c r="N11" s="145" t="s">
        <v>2107</v>
      </c>
      <c r="O11" s="145"/>
      <c r="P11" s="145" t="s">
        <v>2107</v>
      </c>
      <c r="Q11" s="154" t="s">
        <v>2108</v>
      </c>
      <c r="R11" s="146" t="s">
        <v>2109</v>
      </c>
    </row>
    <row r="12" spans="1:18" ht="17.25">
      <c r="A12" s="31" t="s">
        <v>10</v>
      </c>
      <c r="B12" s="2" t="s">
        <v>2090</v>
      </c>
      <c r="C12" s="2" t="s">
        <v>2091</v>
      </c>
      <c r="D12" s="2">
        <v>27</v>
      </c>
      <c r="E12" s="2">
        <v>0.08</v>
      </c>
      <c r="F12" s="2"/>
      <c r="G12" s="2"/>
      <c r="H12" s="2">
        <v>27</v>
      </c>
      <c r="I12" s="2"/>
      <c r="J12" s="2"/>
      <c r="K12" s="2"/>
      <c r="L12" s="2" t="s">
        <v>2110</v>
      </c>
      <c r="M12" s="145">
        <v>2440</v>
      </c>
      <c r="N12" s="145" t="s">
        <v>2111</v>
      </c>
      <c r="O12" s="145"/>
      <c r="P12" s="145" t="s">
        <v>2111</v>
      </c>
      <c r="Q12" s="156">
        <v>0.46</v>
      </c>
      <c r="R12" s="146" t="s">
        <v>2111</v>
      </c>
    </row>
    <row r="13" spans="1:18" ht="33">
      <c r="A13" s="31" t="s">
        <v>11</v>
      </c>
      <c r="B13" s="2" t="s">
        <v>2090</v>
      </c>
      <c r="C13" s="2" t="s">
        <v>2091</v>
      </c>
      <c r="D13" s="2">
        <v>0.04</v>
      </c>
      <c r="E13" s="2"/>
      <c r="F13" s="2"/>
      <c r="G13" s="2"/>
      <c r="H13" s="2">
        <v>0.04</v>
      </c>
      <c r="I13" s="2"/>
      <c r="J13" s="2"/>
      <c r="K13" s="2"/>
      <c r="L13" s="2" t="s">
        <v>2112</v>
      </c>
      <c r="M13" s="145">
        <v>6600</v>
      </c>
      <c r="N13" s="145" t="s">
        <v>2107</v>
      </c>
      <c r="O13" s="145"/>
      <c r="P13" s="145" t="s">
        <v>2107</v>
      </c>
      <c r="Q13" s="154" t="s">
        <v>2113</v>
      </c>
      <c r="R13" s="146" t="s">
        <v>2109</v>
      </c>
    </row>
    <row r="14" spans="1:18" ht="33">
      <c r="A14" s="31" t="s">
        <v>12</v>
      </c>
      <c r="B14" s="2" t="s">
        <v>2090</v>
      </c>
      <c r="C14" s="2" t="s">
        <v>2091</v>
      </c>
      <c r="D14" s="155"/>
      <c r="E14" s="2"/>
      <c r="F14" s="2"/>
      <c r="G14" s="2"/>
      <c r="H14" s="2"/>
      <c r="I14" s="2"/>
      <c r="J14" s="2"/>
      <c r="K14" s="2"/>
      <c r="L14" s="2"/>
      <c r="M14" s="145">
        <v>1550</v>
      </c>
      <c r="N14" s="145" t="s">
        <v>2107</v>
      </c>
      <c r="O14" s="145"/>
      <c r="P14" s="145" t="s">
        <v>2107</v>
      </c>
      <c r="Q14" s="154" t="s">
        <v>2114</v>
      </c>
      <c r="R14" s="146" t="s">
        <v>2109</v>
      </c>
    </row>
    <row r="15" spans="1:18" ht="33">
      <c r="A15" s="31" t="s">
        <v>13</v>
      </c>
      <c r="B15" s="2" t="s">
        <v>2090</v>
      </c>
      <c r="C15" s="2" t="s">
        <v>2091</v>
      </c>
      <c r="D15" s="155"/>
      <c r="E15" s="2"/>
      <c r="F15" s="2"/>
      <c r="G15" s="2"/>
      <c r="H15" s="2"/>
      <c r="I15" s="2"/>
      <c r="J15" s="2"/>
      <c r="K15" s="2"/>
      <c r="L15" s="2"/>
      <c r="M15" s="145">
        <v>4850</v>
      </c>
      <c r="N15" s="145" t="s">
        <v>2115</v>
      </c>
      <c r="O15" s="145"/>
      <c r="P15" s="145" t="s">
        <v>2115</v>
      </c>
      <c r="Q15" s="156" t="s">
        <v>2116</v>
      </c>
      <c r="R15" s="146" t="s">
        <v>2115</v>
      </c>
    </row>
    <row r="16" spans="1:18" ht="33">
      <c r="A16" s="31" t="s">
        <v>14</v>
      </c>
      <c r="B16" s="2" t="s">
        <v>2090</v>
      </c>
      <c r="C16" s="2" t="s">
        <v>2091</v>
      </c>
      <c r="D16" s="2">
        <v>0.4</v>
      </c>
      <c r="E16" s="2">
        <v>0.31</v>
      </c>
      <c r="F16" s="2">
        <v>0.33</v>
      </c>
      <c r="G16" s="2"/>
      <c r="H16" s="2">
        <v>0.4</v>
      </c>
      <c r="I16" s="2">
        <v>0.33</v>
      </c>
      <c r="J16" s="2"/>
      <c r="K16" s="2"/>
      <c r="L16" s="2" t="s">
        <v>2117</v>
      </c>
      <c r="M16" s="145">
        <v>2510</v>
      </c>
      <c r="N16" s="145" t="s">
        <v>2118</v>
      </c>
      <c r="O16" s="145"/>
      <c r="P16" s="145" t="s">
        <v>2118</v>
      </c>
      <c r="Q16" s="154" t="s">
        <v>2119</v>
      </c>
      <c r="R16" s="146" t="s">
        <v>2118</v>
      </c>
    </row>
    <row r="17" spans="1:18" ht="33">
      <c r="A17" s="2" t="s">
        <v>15</v>
      </c>
      <c r="B17" s="2" t="s">
        <v>2120</v>
      </c>
      <c r="C17" s="157" t="s">
        <v>2121</v>
      </c>
      <c r="D17" s="2">
        <v>79.599999999999994</v>
      </c>
      <c r="E17" s="2"/>
      <c r="F17" s="2"/>
      <c r="G17" s="2"/>
      <c r="H17" s="2">
        <v>2143</v>
      </c>
      <c r="I17" s="2">
        <v>20</v>
      </c>
      <c r="J17" s="2"/>
      <c r="K17" s="2"/>
      <c r="L17" s="2" t="s">
        <v>2122</v>
      </c>
      <c r="M17" s="116" t="s">
        <v>2124</v>
      </c>
      <c r="N17" s="116" t="s">
        <v>2125</v>
      </c>
      <c r="O17" s="116"/>
      <c r="P17" s="116" t="s">
        <v>2125</v>
      </c>
      <c r="Q17" s="158" t="s">
        <v>2126</v>
      </c>
      <c r="R17" s="146" t="s">
        <v>2125</v>
      </c>
    </row>
    <row r="18" spans="1:18" ht="33">
      <c r="A18" s="2" t="s">
        <v>915</v>
      </c>
      <c r="B18" s="2" t="s">
        <v>2127</v>
      </c>
      <c r="C18" s="147" t="s">
        <v>2128</v>
      </c>
      <c r="D18" s="155"/>
      <c r="E18" s="2"/>
      <c r="F18" s="2"/>
      <c r="G18" s="2"/>
      <c r="H18" s="2"/>
      <c r="I18" s="2"/>
      <c r="J18" s="2"/>
      <c r="K18" s="2"/>
      <c r="L18" s="2"/>
      <c r="M18" s="145">
        <v>5443</v>
      </c>
      <c r="N18" s="145" t="s">
        <v>2130</v>
      </c>
      <c r="O18" s="145"/>
      <c r="P18" s="145"/>
      <c r="Q18" s="158" t="s">
        <v>2131</v>
      </c>
      <c r="R18" s="146" t="s">
        <v>2132</v>
      </c>
    </row>
    <row r="19" spans="1:18" ht="33">
      <c r="A19" s="159" t="s">
        <v>2304</v>
      </c>
      <c r="B19" t="s">
        <v>2133</v>
      </c>
      <c r="C19" s="147" t="s">
        <v>2134</v>
      </c>
      <c r="D19" s="160">
        <v>250000</v>
      </c>
      <c r="H19" s="160">
        <v>1020000000</v>
      </c>
      <c r="J19" s="160">
        <v>250000</v>
      </c>
      <c r="K19" s="160">
        <v>330</v>
      </c>
      <c r="L19" s="2" t="s">
        <v>2135</v>
      </c>
      <c r="M19" s="146">
        <v>14971</v>
      </c>
      <c r="N19" s="145" t="s">
        <v>2136</v>
      </c>
      <c r="P19" s="145"/>
      <c r="Q19" s="161" t="s">
        <v>2137</v>
      </c>
      <c r="R19" s="145" t="s">
        <v>2136</v>
      </c>
    </row>
    <row r="20" spans="1:18" ht="33">
      <c r="A20" s="2" t="s">
        <v>2305</v>
      </c>
      <c r="B20" s="2" t="s">
        <v>2138</v>
      </c>
      <c r="C20" s="147" t="s">
        <v>2134</v>
      </c>
      <c r="D20" s="152">
        <v>340000</v>
      </c>
      <c r="E20" s="2"/>
      <c r="G20" s="2"/>
      <c r="H20" s="152">
        <v>1170000000</v>
      </c>
      <c r="J20" s="152">
        <v>340000</v>
      </c>
      <c r="K20" s="152">
        <v>360</v>
      </c>
      <c r="L20" s="2" t="s">
        <v>2135</v>
      </c>
      <c r="M20" s="116">
        <v>15021</v>
      </c>
      <c r="N20" s="145" t="s">
        <v>2136</v>
      </c>
      <c r="O20" s="116"/>
      <c r="P20" s="145"/>
      <c r="Q20" s="162" t="s">
        <v>2140</v>
      </c>
      <c r="R20" s="146" t="s">
        <v>2136</v>
      </c>
    </row>
    <row r="21" spans="1:18" ht="33">
      <c r="A21" s="163" t="s">
        <v>32</v>
      </c>
      <c r="B21" s="2" t="s">
        <v>2141</v>
      </c>
      <c r="C21" s="147" t="s">
        <v>2134</v>
      </c>
      <c r="D21" s="152">
        <v>410000</v>
      </c>
      <c r="E21" s="2"/>
      <c r="F21" s="2"/>
      <c r="G21" s="2"/>
      <c r="H21" s="152">
        <v>1250000000</v>
      </c>
      <c r="J21" s="152">
        <v>410000</v>
      </c>
      <c r="K21" s="152">
        <v>390</v>
      </c>
      <c r="L21" s="2" t="s">
        <v>2135</v>
      </c>
      <c r="M21" s="116">
        <v>16866</v>
      </c>
      <c r="N21" s="145" t="s">
        <v>2136</v>
      </c>
      <c r="O21" s="116"/>
      <c r="P21" s="145"/>
      <c r="Q21" s="162" t="s">
        <v>2142</v>
      </c>
      <c r="R21" s="145" t="s">
        <v>2136</v>
      </c>
    </row>
    <row r="22" spans="1:18" ht="33">
      <c r="A22" s="163" t="s">
        <v>33</v>
      </c>
      <c r="B22" s="2" t="s">
        <v>2143</v>
      </c>
      <c r="C22" s="147" t="s">
        <v>2134</v>
      </c>
      <c r="D22" s="152">
        <v>440000</v>
      </c>
      <c r="E22" s="2"/>
      <c r="F22" s="2"/>
      <c r="G22" s="2"/>
      <c r="H22" s="152"/>
      <c r="J22" s="152">
        <v>440000</v>
      </c>
      <c r="K22" s="152">
        <v>420</v>
      </c>
      <c r="L22" s="2"/>
      <c r="M22" s="116">
        <v>14023</v>
      </c>
      <c r="N22" s="145" t="s">
        <v>2136</v>
      </c>
      <c r="O22" s="116"/>
      <c r="P22" s="145"/>
      <c r="Q22" s="162" t="s">
        <v>2144</v>
      </c>
      <c r="R22" s="145" t="s">
        <v>2136</v>
      </c>
    </row>
    <row r="23" spans="1:18" ht="33">
      <c r="A23" s="2" t="s">
        <v>18</v>
      </c>
      <c r="B23" s="2" t="s">
        <v>2145</v>
      </c>
      <c r="C23" s="157" t="s">
        <v>2146</v>
      </c>
      <c r="D23" s="2">
        <v>650</v>
      </c>
      <c r="E23" s="2"/>
      <c r="F23" s="2"/>
      <c r="G23" s="2"/>
      <c r="H23" s="152">
        <v>650</v>
      </c>
      <c r="I23" s="2"/>
      <c r="J23" s="2"/>
      <c r="K23" s="2"/>
      <c r="L23" s="2" t="s">
        <v>2147</v>
      </c>
      <c r="M23" s="164">
        <v>3920</v>
      </c>
      <c r="N23" s="145" t="s">
        <v>2148</v>
      </c>
      <c r="O23" s="164"/>
      <c r="P23" s="145"/>
      <c r="Q23" s="165" t="s">
        <v>2149</v>
      </c>
      <c r="R23" s="146" t="s">
        <v>2148</v>
      </c>
    </row>
    <row r="24" spans="1:18">
      <c r="A24" s="2" t="s">
        <v>19</v>
      </c>
      <c r="B24" s="2" t="s">
        <v>2150</v>
      </c>
      <c r="C24" s="147" t="s">
        <v>2151</v>
      </c>
      <c r="D24" s="2" t="s">
        <v>2152</v>
      </c>
      <c r="E24" s="2"/>
      <c r="F24" s="2"/>
      <c r="G24" s="2"/>
      <c r="H24" s="2"/>
      <c r="I24" s="2"/>
      <c r="J24" s="2"/>
      <c r="K24" s="2"/>
      <c r="L24" s="2" t="s">
        <v>2153</v>
      </c>
      <c r="M24" s="164">
        <v>400</v>
      </c>
      <c r="N24" s="145" t="s">
        <v>2155</v>
      </c>
      <c r="O24" s="166">
        <v>400</v>
      </c>
      <c r="P24" s="145" t="s">
        <v>2156</v>
      </c>
      <c r="Q24" s="145" t="s">
        <v>2157</v>
      </c>
      <c r="R24" s="146" t="s">
        <v>2156</v>
      </c>
    </row>
    <row r="25" spans="1:18">
      <c r="A25" s="2" t="s">
        <v>20</v>
      </c>
      <c r="B25" s="2" t="s">
        <v>2158</v>
      </c>
      <c r="C25" s="157" t="s">
        <v>2159</v>
      </c>
      <c r="D25" s="152">
        <v>68200</v>
      </c>
      <c r="E25" s="2"/>
      <c r="F25" s="2"/>
      <c r="G25" s="2"/>
      <c r="H25" s="152">
        <v>68200</v>
      </c>
      <c r="I25" s="152">
        <v>490000</v>
      </c>
      <c r="J25" s="2"/>
      <c r="K25" s="2"/>
      <c r="L25" s="2" t="s">
        <v>2160</v>
      </c>
      <c r="M25" s="145" t="s">
        <v>2161</v>
      </c>
      <c r="N25" s="145" t="s">
        <v>2163</v>
      </c>
      <c r="O25" s="145"/>
      <c r="P25" s="145" t="s">
        <v>2163</v>
      </c>
      <c r="Q25" s="145" t="s">
        <v>2164</v>
      </c>
      <c r="R25" s="146" t="s">
        <v>2163</v>
      </c>
    </row>
    <row r="26" spans="1:18">
      <c r="A26" s="2" t="s">
        <v>21</v>
      </c>
      <c r="B26" s="155">
        <v>10</v>
      </c>
      <c r="C26" s="2"/>
      <c r="D26" s="155"/>
      <c r="E26" s="2"/>
      <c r="F26" s="2"/>
      <c r="G26" s="2"/>
      <c r="H26" s="2"/>
      <c r="I26" s="2"/>
      <c r="J26" s="2"/>
      <c r="K26" s="2"/>
      <c r="L26" s="2"/>
      <c r="M26" s="145">
        <v>37535</v>
      </c>
      <c r="N26" s="168" t="s">
        <v>2130</v>
      </c>
      <c r="O26" s="145"/>
      <c r="P26" s="168"/>
      <c r="Q26" s="168"/>
      <c r="R26" s="146"/>
    </row>
    <row r="27" spans="1:18">
      <c r="A27" s="2" t="s">
        <v>22</v>
      </c>
      <c r="B27" s="155">
        <v>298</v>
      </c>
      <c r="C27" s="2"/>
      <c r="D27" s="169">
        <v>982260</v>
      </c>
      <c r="E27" s="2"/>
      <c r="F27" s="2"/>
      <c r="G27" s="2"/>
      <c r="H27" s="2"/>
      <c r="I27" s="2"/>
      <c r="J27" s="2"/>
      <c r="K27" s="2"/>
      <c r="L27" s="2"/>
      <c r="M27" s="145">
        <v>1300</v>
      </c>
      <c r="N27" s="145" t="s">
        <v>2166</v>
      </c>
      <c r="O27" s="145">
        <v>2575</v>
      </c>
      <c r="P27" s="145" t="s">
        <v>2130</v>
      </c>
      <c r="Q27" s="168"/>
      <c r="R27" s="146"/>
    </row>
    <row r="28" spans="1:18">
      <c r="A28" s="2" t="s">
        <v>23</v>
      </c>
      <c r="B28" s="2" t="s">
        <v>2167</v>
      </c>
      <c r="C28" s="2" t="s">
        <v>2168</v>
      </c>
      <c r="D28" s="169">
        <v>607050</v>
      </c>
      <c r="E28" s="2"/>
      <c r="F28" s="2"/>
      <c r="G28" s="2"/>
      <c r="H28" s="2"/>
      <c r="I28" s="2"/>
      <c r="J28" s="2"/>
      <c r="K28" s="2"/>
      <c r="L28" s="2"/>
      <c r="M28" s="145">
        <v>2450</v>
      </c>
      <c r="N28" s="145" t="s">
        <v>2166</v>
      </c>
      <c r="O28" s="145">
        <v>3206</v>
      </c>
      <c r="P28" s="145" t="s">
        <v>2132</v>
      </c>
      <c r="Q28" s="168"/>
      <c r="R28" s="146"/>
    </row>
    <row r="29" spans="1:18" ht="33">
      <c r="A29" s="2" t="s">
        <v>39</v>
      </c>
      <c r="B29" s="2" t="s">
        <v>2169</v>
      </c>
      <c r="C29" s="170" t="s">
        <v>2170</v>
      </c>
      <c r="D29" s="152">
        <v>100000</v>
      </c>
      <c r="E29" s="2"/>
      <c r="F29" s="2"/>
      <c r="G29" s="2"/>
      <c r="H29" s="152">
        <v>100000</v>
      </c>
      <c r="I29" s="2"/>
      <c r="J29" s="2"/>
      <c r="K29" s="2"/>
      <c r="L29" s="148" t="s">
        <v>2171</v>
      </c>
      <c r="M29" s="145">
        <v>933</v>
      </c>
      <c r="N29" s="145" t="s">
        <v>2173</v>
      </c>
      <c r="O29" s="145" t="s">
        <v>2172</v>
      </c>
      <c r="P29" s="145" t="s">
        <v>2173</v>
      </c>
      <c r="Q29" s="156" t="s">
        <v>2174</v>
      </c>
      <c r="R29" s="146" t="s">
        <v>2173</v>
      </c>
    </row>
    <row r="30" spans="1:18">
      <c r="A30" s="2" t="s">
        <v>24</v>
      </c>
      <c r="B30" s="2" t="s">
        <v>2169</v>
      </c>
      <c r="C30" s="170" t="s">
        <v>2170</v>
      </c>
      <c r="D30" s="152">
        <v>1700</v>
      </c>
      <c r="E30" s="2"/>
      <c r="F30" s="2"/>
      <c r="G30" s="2"/>
      <c r="H30" s="152">
        <v>8000000000</v>
      </c>
      <c r="I30" s="2"/>
      <c r="J30" s="2"/>
      <c r="K30" s="2"/>
      <c r="L30" s="148" t="s">
        <v>2171</v>
      </c>
      <c r="M30" s="145" t="s">
        <v>2176</v>
      </c>
      <c r="N30" s="145" t="s">
        <v>2177</v>
      </c>
      <c r="O30" s="145">
        <v>462.5</v>
      </c>
      <c r="P30" s="145" t="s">
        <v>2163</v>
      </c>
      <c r="Q30" s="149" t="s">
        <v>2178</v>
      </c>
      <c r="R30" s="146" t="s">
        <v>2163</v>
      </c>
    </row>
    <row r="31" spans="1:18">
      <c r="A31" s="2" t="s">
        <v>43</v>
      </c>
      <c r="B31" s="2" t="s">
        <v>2179</v>
      </c>
      <c r="C31" s="147" t="s">
        <v>2180</v>
      </c>
      <c r="D31" s="152">
        <v>2000</v>
      </c>
      <c r="E31" s="2"/>
      <c r="F31" s="2"/>
      <c r="G31" s="2"/>
      <c r="H31" s="152">
        <v>130</v>
      </c>
      <c r="I31" s="152">
        <v>262</v>
      </c>
      <c r="J31" s="2"/>
      <c r="K31" s="2"/>
      <c r="L31" s="148" t="s">
        <v>2171</v>
      </c>
      <c r="M31" s="145" t="s">
        <v>2182</v>
      </c>
      <c r="N31" s="145" t="s">
        <v>2177</v>
      </c>
      <c r="O31" s="145"/>
      <c r="P31" s="145" t="s">
        <v>2163</v>
      </c>
      <c r="Q31" s="145" t="s">
        <v>2183</v>
      </c>
      <c r="R31" s="146" t="s">
        <v>2163</v>
      </c>
    </row>
    <row r="32" spans="1:18">
      <c r="A32" s="2" t="s">
        <v>45</v>
      </c>
      <c r="B32" s="2" t="s">
        <v>2184</v>
      </c>
      <c r="C32" s="147" t="s">
        <v>2185</v>
      </c>
      <c r="D32" s="152">
        <v>1000000</v>
      </c>
      <c r="E32" s="2"/>
      <c r="F32" s="2"/>
      <c r="G32" s="2"/>
      <c r="H32" s="152">
        <v>1000000</v>
      </c>
      <c r="J32" s="2" t="s">
        <v>2186</v>
      </c>
      <c r="K32" s="2"/>
      <c r="L32" s="148" t="s">
        <v>2187</v>
      </c>
      <c r="M32" s="145">
        <v>5202</v>
      </c>
      <c r="N32" s="145" t="s">
        <v>2177</v>
      </c>
      <c r="O32" s="145">
        <v>5202</v>
      </c>
      <c r="P32" s="145" t="s">
        <v>2189</v>
      </c>
      <c r="Q32" s="145" t="s">
        <v>2190</v>
      </c>
      <c r="R32" s="146" t="s">
        <v>2189</v>
      </c>
    </row>
    <row r="33" spans="1:18" ht="33">
      <c r="A33" s="2" t="s">
        <v>25</v>
      </c>
      <c r="B33" s="2" t="s">
        <v>2191</v>
      </c>
      <c r="C33" s="170" t="s">
        <v>2159</v>
      </c>
      <c r="D33" s="152">
        <v>2570000</v>
      </c>
      <c r="E33" s="2"/>
      <c r="F33" s="2"/>
      <c r="G33" s="2"/>
      <c r="H33" s="152">
        <v>991000000</v>
      </c>
      <c r="J33" s="152">
        <v>1410</v>
      </c>
      <c r="K33" s="2"/>
      <c r="L33" s="148" t="s">
        <v>2192</v>
      </c>
      <c r="M33" s="145">
        <v>7800</v>
      </c>
      <c r="N33" s="145" t="s">
        <v>2193</v>
      </c>
      <c r="O33" s="145"/>
      <c r="P33" s="145" t="s">
        <v>2194</v>
      </c>
      <c r="Q33" s="156" t="s">
        <v>2195</v>
      </c>
      <c r="R33" s="146" t="s">
        <v>2194</v>
      </c>
    </row>
    <row r="34" spans="1:18">
      <c r="A34" s="2" t="s">
        <v>48</v>
      </c>
      <c r="B34" s="2" t="s">
        <v>2196</v>
      </c>
      <c r="C34" s="170" t="s">
        <v>2159</v>
      </c>
      <c r="D34" s="152">
        <v>300000</v>
      </c>
      <c r="E34" s="2"/>
      <c r="F34" s="2"/>
      <c r="G34" s="2"/>
      <c r="H34" s="152">
        <v>300000</v>
      </c>
      <c r="I34" s="2"/>
      <c r="J34" s="2"/>
      <c r="K34" s="2"/>
      <c r="L34" s="2" t="s">
        <v>2187</v>
      </c>
      <c r="M34" s="145" t="s">
        <v>2198</v>
      </c>
      <c r="N34" s="2" t="s">
        <v>2177</v>
      </c>
      <c r="O34" s="2"/>
      <c r="P34" s="145" t="s">
        <v>2163</v>
      </c>
      <c r="Q34" s="149" t="s">
        <v>2199</v>
      </c>
      <c r="R34" s="146" t="s">
        <v>2163</v>
      </c>
    </row>
    <row r="35" spans="1:18">
      <c r="A35" s="2" t="s">
        <v>26</v>
      </c>
      <c r="B35" s="155" t="s">
        <v>2200</v>
      </c>
      <c r="C35" s="2"/>
      <c r="D35" s="152">
        <v>670000</v>
      </c>
      <c r="E35" s="2"/>
      <c r="F35" s="2"/>
      <c r="G35" s="2"/>
      <c r="H35" s="152">
        <v>2800000</v>
      </c>
      <c r="J35" s="152">
        <v>330000</v>
      </c>
      <c r="K35" s="2"/>
      <c r="L35" s="2" t="s">
        <v>2201</v>
      </c>
      <c r="M35" s="145">
        <v>2300</v>
      </c>
      <c r="N35" s="145"/>
      <c r="O35" s="145"/>
      <c r="P35" s="145" t="s">
        <v>2204</v>
      </c>
      <c r="Q35" s="149">
        <v>2.5999999999999999E-3</v>
      </c>
      <c r="R35" s="146" t="s">
        <v>2204</v>
      </c>
    </row>
    <row r="36" spans="1:18" ht="33">
      <c r="A36" s="2" t="s">
        <v>27</v>
      </c>
      <c r="B36" s="2" t="s">
        <v>2205</v>
      </c>
      <c r="C36" s="170" t="s">
        <v>2159</v>
      </c>
      <c r="D36" s="155"/>
      <c r="E36" s="2"/>
      <c r="F36" s="2"/>
      <c r="G36" s="2"/>
      <c r="H36" s="2"/>
      <c r="I36" s="2"/>
      <c r="J36" s="2"/>
      <c r="K36" s="2"/>
      <c r="L36" s="2"/>
      <c r="M36" s="145">
        <v>18030</v>
      </c>
      <c r="N36" s="35" t="s">
        <v>2207</v>
      </c>
      <c r="O36" s="35"/>
      <c r="P36" s="145" t="s">
        <v>2208</v>
      </c>
      <c r="Q36" s="156" t="s">
        <v>2209</v>
      </c>
      <c r="R36" s="146" t="s">
        <v>2208</v>
      </c>
    </row>
    <row r="37" spans="1:18" ht="33">
      <c r="A37" s="2" t="s">
        <v>52</v>
      </c>
      <c r="B37" s="2" t="s">
        <v>2210</v>
      </c>
      <c r="C37" s="170" t="s">
        <v>2159</v>
      </c>
      <c r="D37" s="152">
        <v>270000</v>
      </c>
      <c r="E37" s="2"/>
      <c r="F37" s="2"/>
      <c r="H37" s="152">
        <v>52000</v>
      </c>
      <c r="J37" s="152">
        <v>74000</v>
      </c>
      <c r="K37" s="152">
        <v>33000</v>
      </c>
      <c r="L37" s="2" t="s">
        <v>2201</v>
      </c>
      <c r="M37" s="145">
        <v>2942</v>
      </c>
      <c r="N37" s="172" t="s">
        <v>2162</v>
      </c>
      <c r="O37" s="172">
        <v>2942</v>
      </c>
      <c r="P37" s="145" t="s">
        <v>2189</v>
      </c>
      <c r="Q37" s="156" t="s">
        <v>2211</v>
      </c>
      <c r="R37" s="146" t="s">
        <v>2189</v>
      </c>
    </row>
    <row r="38" spans="1:18" ht="33">
      <c r="A38" s="2" t="s">
        <v>54</v>
      </c>
      <c r="B38" s="2" t="s">
        <v>2212</v>
      </c>
      <c r="C38" s="170" t="s">
        <v>2159</v>
      </c>
      <c r="D38" s="155"/>
      <c r="E38" s="2"/>
      <c r="F38" s="2"/>
      <c r="G38" s="2"/>
      <c r="H38" s="2"/>
      <c r="I38" s="2"/>
      <c r="J38" s="2"/>
      <c r="K38" s="2"/>
      <c r="L38" s="2"/>
      <c r="M38" s="145">
        <v>18019</v>
      </c>
      <c r="N38" s="35" t="s">
        <v>2207</v>
      </c>
      <c r="O38" s="35"/>
      <c r="P38" s="145" t="s">
        <v>2208</v>
      </c>
      <c r="Q38" s="156" t="s">
        <v>2213</v>
      </c>
      <c r="R38" s="146" t="s">
        <v>2208</v>
      </c>
    </row>
    <row r="39" spans="1:18" ht="33">
      <c r="A39" s="2" t="s">
        <v>56</v>
      </c>
      <c r="B39" s="2" t="s">
        <v>2214</v>
      </c>
      <c r="C39" s="170" t="s">
        <v>2170</v>
      </c>
      <c r="D39" s="152">
        <v>2000000</v>
      </c>
      <c r="E39" s="152">
        <v>550000</v>
      </c>
      <c r="F39" s="152"/>
      <c r="H39" s="152">
        <v>2000000</v>
      </c>
      <c r="I39" s="152">
        <v>550000</v>
      </c>
      <c r="J39" s="152"/>
      <c r="K39" s="2"/>
      <c r="L39" s="2" t="s">
        <v>2215</v>
      </c>
      <c r="M39" s="145">
        <v>14204</v>
      </c>
      <c r="N39" s="35" t="s">
        <v>2207</v>
      </c>
      <c r="O39" s="173" t="s">
        <v>2217</v>
      </c>
      <c r="P39" s="145" t="s">
        <v>2208</v>
      </c>
      <c r="Q39" s="156" t="s">
        <v>2218</v>
      </c>
      <c r="R39" s="146" t="s">
        <v>2208</v>
      </c>
    </row>
    <row r="40" spans="1:18">
      <c r="A40" s="2" t="s">
        <v>58</v>
      </c>
      <c r="B40" s="2" t="s">
        <v>2219</v>
      </c>
      <c r="C40" s="147" t="s">
        <v>2220</v>
      </c>
      <c r="D40" s="152">
        <v>6200</v>
      </c>
      <c r="E40" s="2"/>
      <c r="F40" s="2"/>
      <c r="G40" s="2"/>
      <c r="H40" s="152">
        <v>4240000000</v>
      </c>
      <c r="I40" s="2"/>
      <c r="J40" s="152">
        <v>153000</v>
      </c>
      <c r="K40" s="2"/>
      <c r="L40" s="2" t="s">
        <v>2221</v>
      </c>
      <c r="M40" s="145">
        <v>2215</v>
      </c>
      <c r="N40" s="2" t="s">
        <v>2224</v>
      </c>
      <c r="O40" s="2"/>
      <c r="P40" s="145" t="s">
        <v>2225</v>
      </c>
      <c r="Q40" s="174">
        <v>5.45</v>
      </c>
      <c r="R40" s="146" t="s">
        <v>2225</v>
      </c>
    </row>
    <row r="41" spans="1:18">
      <c r="A41" s="2" t="s">
        <v>60</v>
      </c>
      <c r="B41" s="2" t="s">
        <v>2219</v>
      </c>
      <c r="C41" s="147" t="s">
        <v>2220</v>
      </c>
      <c r="D41" s="2"/>
      <c r="E41" s="2"/>
      <c r="F41" s="2"/>
      <c r="G41" s="2"/>
      <c r="H41" s="152">
        <v>3890000000</v>
      </c>
      <c r="I41" s="2"/>
      <c r="J41" s="152">
        <v>101000</v>
      </c>
      <c r="K41" s="2"/>
      <c r="L41" s="2" t="s">
        <v>2221</v>
      </c>
      <c r="M41" s="145">
        <v>1071</v>
      </c>
      <c r="N41" s="2" t="s">
        <v>2224</v>
      </c>
      <c r="O41" s="2"/>
      <c r="P41" s="145" t="s">
        <v>2225</v>
      </c>
      <c r="Q41" s="174">
        <v>0.4</v>
      </c>
      <c r="R41" s="146" t="s">
        <v>2225</v>
      </c>
    </row>
    <row r="42" spans="1:18">
      <c r="A42" s="2" t="s">
        <v>2301</v>
      </c>
      <c r="B42" s="2" t="s">
        <v>2219</v>
      </c>
      <c r="C42" s="147" t="s">
        <v>2220</v>
      </c>
      <c r="D42" s="2"/>
      <c r="E42" s="2"/>
      <c r="F42" s="2"/>
      <c r="G42" s="2"/>
      <c r="H42" s="152">
        <v>3690000000</v>
      </c>
      <c r="I42" s="2"/>
      <c r="J42" s="152">
        <v>221000</v>
      </c>
      <c r="K42" s="2"/>
      <c r="L42" s="2" t="s">
        <v>2221</v>
      </c>
      <c r="M42" s="145">
        <v>646</v>
      </c>
      <c r="N42" s="145"/>
      <c r="O42" s="145"/>
      <c r="P42" s="145" t="s">
        <v>2225</v>
      </c>
      <c r="Q42" s="174">
        <v>0.09</v>
      </c>
      <c r="R42" s="146" t="s">
        <v>2225</v>
      </c>
    </row>
    <row r="43" spans="1:18">
      <c r="A43" t="s">
        <v>790</v>
      </c>
      <c r="B43" s="2" t="s">
        <v>2219</v>
      </c>
      <c r="C43" s="147" t="s">
        <v>2220</v>
      </c>
      <c r="D43" s="152">
        <v>3000000</v>
      </c>
      <c r="E43" s="2"/>
      <c r="F43" s="2"/>
      <c r="G43" s="2"/>
      <c r="H43" s="152">
        <v>3650000000</v>
      </c>
      <c r="I43" s="2"/>
      <c r="J43" s="152">
        <v>183000</v>
      </c>
      <c r="K43" s="2"/>
      <c r="L43" s="148" t="s">
        <v>2227</v>
      </c>
      <c r="M43" s="145">
        <v>2779</v>
      </c>
      <c r="N43" s="145"/>
      <c r="O43" s="145"/>
      <c r="P43" s="145" t="s">
        <v>2225</v>
      </c>
      <c r="Q43" s="174">
        <v>0.06</v>
      </c>
      <c r="R43" s="146" t="s">
        <v>2225</v>
      </c>
    </row>
    <row r="44" spans="1:18" ht="33">
      <c r="A44" s="2" t="s">
        <v>28</v>
      </c>
      <c r="B44" s="2" t="s">
        <v>2229</v>
      </c>
      <c r="C44" s="147" t="s">
        <v>2230</v>
      </c>
      <c r="D44" s="2" t="s">
        <v>2231</v>
      </c>
      <c r="E44" s="2"/>
      <c r="F44" s="2"/>
      <c r="G44" s="2"/>
      <c r="H44" s="2"/>
      <c r="I44" s="2"/>
      <c r="J44" s="2"/>
      <c r="K44" s="2"/>
      <c r="L44" s="2" t="s">
        <v>2187</v>
      </c>
      <c r="M44" s="145" t="s">
        <v>2232</v>
      </c>
      <c r="N44" s="2"/>
      <c r="O44" s="2"/>
      <c r="P44" s="145" t="s">
        <v>2233</v>
      </c>
      <c r="Q44" s="154" t="s">
        <v>2234</v>
      </c>
      <c r="R44" s="146" t="s">
        <v>2235</v>
      </c>
    </row>
    <row r="45" spans="1:18">
      <c r="A45" t="s">
        <v>203</v>
      </c>
      <c r="B45" s="175" t="s">
        <v>2236</v>
      </c>
      <c r="C45" s="34" t="s">
        <v>2237</v>
      </c>
      <c r="D45" t="s">
        <v>2238</v>
      </c>
      <c r="L45" s="175" t="s">
        <v>2239</v>
      </c>
      <c r="M45" s="176">
        <v>920</v>
      </c>
      <c r="P45" s="145" t="s">
        <v>2240</v>
      </c>
      <c r="Q45" s="160">
        <v>2.2200000000000001E-2</v>
      </c>
      <c r="R45" s="164" t="s">
        <v>2241</v>
      </c>
    </row>
    <row r="46" spans="1:18" ht="33">
      <c r="A46" s="163" t="s">
        <v>29</v>
      </c>
      <c r="B46" s="175" t="s">
        <v>2242</v>
      </c>
      <c r="C46" s="34" t="s">
        <v>2243</v>
      </c>
      <c r="D46">
        <v>9.1</v>
      </c>
      <c r="L46" t="s">
        <v>2153</v>
      </c>
      <c r="M46" s="145">
        <v>256</v>
      </c>
      <c r="P46" s="164" t="s">
        <v>2244</v>
      </c>
      <c r="Q46" s="156" t="s">
        <v>2245</v>
      </c>
      <c r="R46" s="164" t="s">
        <v>2244</v>
      </c>
    </row>
    <row r="47" spans="1:18" ht="33">
      <c r="A47" s="163" t="s">
        <v>67</v>
      </c>
      <c r="B47" s="175" t="s">
        <v>2246</v>
      </c>
      <c r="C47" s="34" t="s">
        <v>2247</v>
      </c>
      <c r="D47" s="160">
        <v>200000</v>
      </c>
      <c r="E47" s="160">
        <v>260000</v>
      </c>
      <c r="F47" s="160">
        <v>260000</v>
      </c>
      <c r="L47" t="s">
        <v>2248</v>
      </c>
      <c r="M47" s="145">
        <v>4491</v>
      </c>
      <c r="P47" s="164" t="s">
        <v>2244</v>
      </c>
      <c r="Q47" s="156" t="s">
        <v>2249</v>
      </c>
      <c r="R47" s="164" t="s">
        <v>2244</v>
      </c>
    </row>
    <row r="48" spans="1:18" ht="33">
      <c r="A48" s="163" t="s">
        <v>69</v>
      </c>
      <c r="B48" s="175" t="s">
        <v>2250</v>
      </c>
      <c r="C48" s="34" t="s">
        <v>2251</v>
      </c>
      <c r="D48" s="160">
        <v>2100000</v>
      </c>
      <c r="H48" s="160">
        <v>2100000</v>
      </c>
      <c r="L48" t="s">
        <v>2252</v>
      </c>
      <c r="M48" s="166">
        <v>575</v>
      </c>
      <c r="P48" s="164" t="s">
        <v>2253</v>
      </c>
      <c r="Q48" s="154" t="s">
        <v>2254</v>
      </c>
      <c r="R48" s="164" t="s">
        <v>2253</v>
      </c>
    </row>
    <row r="49" spans="1:18" ht="33">
      <c r="A49" s="163" t="s">
        <v>30</v>
      </c>
      <c r="B49" s="175" t="s">
        <v>2255</v>
      </c>
      <c r="C49" s="34" t="s">
        <v>2256</v>
      </c>
      <c r="D49" s="160">
        <v>1340000</v>
      </c>
      <c r="L49" t="s">
        <v>2130</v>
      </c>
      <c r="M49" s="146">
        <v>157</v>
      </c>
      <c r="P49" s="146" t="s">
        <v>2130</v>
      </c>
      <c r="Q49" s="158" t="s">
        <v>2257</v>
      </c>
      <c r="R49" s="146" t="s">
        <v>2132</v>
      </c>
    </row>
    <row r="50" spans="1:18" ht="33">
      <c r="A50" s="163" t="s">
        <v>72</v>
      </c>
      <c r="B50">
        <v>0.6</v>
      </c>
      <c r="C50" s="34" t="s">
        <v>2258</v>
      </c>
      <c r="D50" s="155"/>
      <c r="M50" s="145">
        <v>1641</v>
      </c>
      <c r="P50" s="164" t="s">
        <v>2259</v>
      </c>
      <c r="Q50" s="154" t="s">
        <v>2260</v>
      </c>
      <c r="R50" s="164" t="s">
        <v>2259</v>
      </c>
    </row>
    <row r="51" spans="1:18" ht="33">
      <c r="A51" s="163" t="s">
        <v>74</v>
      </c>
      <c r="B51" t="s">
        <v>2261</v>
      </c>
      <c r="C51" s="34" t="s">
        <v>2262</v>
      </c>
      <c r="D51">
        <v>6.3</v>
      </c>
      <c r="L51" t="s">
        <v>2263</v>
      </c>
      <c r="M51" s="166">
        <v>3683</v>
      </c>
      <c r="P51" s="177" t="s">
        <v>2264</v>
      </c>
      <c r="Q51" s="156" t="s">
        <v>2265</v>
      </c>
      <c r="R51" s="177" t="s">
        <v>2264</v>
      </c>
    </row>
    <row r="58" spans="1:18" ht="28.5" customHeight="1">
      <c r="Q58">
        <f ca="1">COUNTA(Q2:Q72)</f>
        <v>44</v>
      </c>
    </row>
    <row r="59" spans="1:18" ht="38.25" customHeight="1">
      <c r="A59" s="2" t="s">
        <v>1025</v>
      </c>
      <c r="B59" s="2" t="s">
        <v>2090</v>
      </c>
      <c r="C59" s="2" t="s">
        <v>2091</v>
      </c>
      <c r="D59" s="2"/>
      <c r="E59" s="2"/>
      <c r="F59" s="2"/>
      <c r="G59" s="2"/>
      <c r="H59" s="2"/>
      <c r="I59" s="2"/>
      <c r="J59" s="2"/>
      <c r="K59" s="2"/>
      <c r="L59" s="2"/>
      <c r="M59" s="145"/>
      <c r="N59" s="145"/>
      <c r="O59" s="145"/>
      <c r="P59" s="145"/>
      <c r="Q59" s="145"/>
      <c r="R59" s="2"/>
    </row>
    <row r="60" spans="1:18" ht="40.5" customHeight="1">
      <c r="A60" s="2" t="s">
        <v>1298</v>
      </c>
      <c r="B60" s="2" t="s">
        <v>2090</v>
      </c>
      <c r="C60" s="2" t="s">
        <v>2091</v>
      </c>
      <c r="D60" s="2"/>
      <c r="E60" s="2"/>
      <c r="F60" s="2"/>
      <c r="G60" s="2"/>
      <c r="H60" s="2"/>
      <c r="I60" s="2"/>
      <c r="J60" s="2"/>
      <c r="K60" s="2"/>
      <c r="L60" s="2"/>
      <c r="M60" s="145"/>
      <c r="N60" s="145"/>
      <c r="O60" s="145"/>
      <c r="P60" s="145"/>
      <c r="Q60" s="145"/>
      <c r="R60" s="2"/>
    </row>
    <row r="61" spans="1:18" ht="37.5" customHeight="1">
      <c r="A61" s="2" t="s">
        <v>227</v>
      </c>
      <c r="B61" s="155"/>
      <c r="C61" s="2"/>
      <c r="D61" s="2">
        <v>0.8</v>
      </c>
      <c r="E61" s="2"/>
      <c r="F61" s="2"/>
      <c r="G61" s="2"/>
      <c r="H61" s="2">
        <v>0.8</v>
      </c>
      <c r="I61" s="2"/>
      <c r="J61" s="2"/>
      <c r="K61" s="2"/>
      <c r="L61" s="2" t="s">
        <v>2266</v>
      </c>
      <c r="M61" s="145"/>
      <c r="N61" s="145"/>
      <c r="O61" s="145"/>
      <c r="P61" s="145"/>
      <c r="Q61" s="145"/>
      <c r="R61" s="2"/>
    </row>
    <row r="62" spans="1:18" ht="42" customHeight="1">
      <c r="A62" s="2" t="s">
        <v>229</v>
      </c>
      <c r="B62" s="2" t="s">
        <v>2267</v>
      </c>
      <c r="C62" s="2" t="s">
        <v>2268</v>
      </c>
      <c r="D62" s="2">
        <v>1.2</v>
      </c>
      <c r="E62" s="2"/>
      <c r="F62" s="2"/>
      <c r="G62" s="2"/>
      <c r="H62" s="2">
        <v>1.2</v>
      </c>
      <c r="I62" s="2"/>
      <c r="J62" s="2"/>
      <c r="K62" s="2"/>
      <c r="L62" s="2" t="s">
        <v>2266</v>
      </c>
      <c r="M62" s="145"/>
      <c r="N62" s="145"/>
      <c r="O62" s="145"/>
      <c r="P62" s="145"/>
      <c r="Q62" s="145"/>
      <c r="R62" s="2"/>
    </row>
    <row r="63" spans="1:18" ht="50.25" customHeight="1">
      <c r="A63" s="2" t="s">
        <v>231</v>
      </c>
      <c r="B63" s="2" t="s">
        <v>2269</v>
      </c>
      <c r="C63" s="2" t="s">
        <v>2270</v>
      </c>
      <c r="D63" s="152">
        <v>660000</v>
      </c>
      <c r="E63" s="2"/>
      <c r="F63" s="2"/>
      <c r="G63" s="2"/>
      <c r="H63" s="152">
        <v>330000000</v>
      </c>
      <c r="I63" s="152">
        <v>3000</v>
      </c>
      <c r="J63" s="2"/>
      <c r="K63" s="2"/>
      <c r="L63" s="2" t="s">
        <v>2266</v>
      </c>
      <c r="M63" s="145"/>
      <c r="N63" s="145"/>
      <c r="O63" s="145"/>
      <c r="P63" s="145"/>
      <c r="Q63" s="145"/>
      <c r="R63" s="2"/>
    </row>
    <row r="64" spans="1:18" ht="27" customHeight="1">
      <c r="A64" s="2" t="s">
        <v>233</v>
      </c>
      <c r="B64" s="155"/>
      <c r="C64" s="147" t="s">
        <v>2271</v>
      </c>
      <c r="D64" s="152">
        <v>55000000</v>
      </c>
      <c r="E64" s="2"/>
      <c r="F64" s="2"/>
      <c r="G64" s="2"/>
      <c r="H64" s="152">
        <v>250000000</v>
      </c>
      <c r="I64" s="152">
        <v>2900</v>
      </c>
      <c r="J64" s="2"/>
      <c r="K64" s="2"/>
      <c r="L64" s="2" t="s">
        <v>2266</v>
      </c>
      <c r="M64" s="145"/>
      <c r="N64" s="145"/>
      <c r="O64" s="145"/>
      <c r="P64" s="145"/>
      <c r="Q64" s="145"/>
      <c r="R64" s="2"/>
    </row>
    <row r="65" spans="1:18" ht="30.75" customHeight="1">
      <c r="A65" s="2" t="s">
        <v>235</v>
      </c>
      <c r="B65" s="2" t="s">
        <v>2272</v>
      </c>
      <c r="C65" s="147" t="s">
        <v>2273</v>
      </c>
      <c r="D65" s="152">
        <v>84000000</v>
      </c>
      <c r="E65" s="2"/>
      <c r="F65" s="2"/>
      <c r="G65" s="2"/>
      <c r="H65" s="152">
        <v>190000000</v>
      </c>
      <c r="I65" s="152">
        <v>3900</v>
      </c>
      <c r="J65" s="2"/>
      <c r="K65" s="2"/>
      <c r="L65" s="2" t="s">
        <v>2266</v>
      </c>
      <c r="M65" s="145">
        <v>4030</v>
      </c>
      <c r="N65" s="145" t="s">
        <v>2274</v>
      </c>
      <c r="O65" s="145"/>
      <c r="P65" s="145"/>
      <c r="Q65" s="145" t="s">
        <v>2275</v>
      </c>
      <c r="R65" s="2"/>
    </row>
    <row r="66" spans="1:18" ht="33" customHeight="1">
      <c r="A66" s="2" t="s">
        <v>237</v>
      </c>
      <c r="B66" s="155"/>
      <c r="C66" s="2"/>
      <c r="D66" s="152">
        <v>130000</v>
      </c>
      <c r="E66" s="2"/>
      <c r="F66" s="2"/>
      <c r="G66" s="2"/>
      <c r="H66" s="152">
        <v>130000</v>
      </c>
      <c r="I66" s="2"/>
      <c r="J66" s="2"/>
      <c r="K66" s="2"/>
      <c r="L66" s="2" t="s">
        <v>2266</v>
      </c>
      <c r="M66" s="145"/>
      <c r="N66" s="145"/>
      <c r="O66" s="145"/>
      <c r="P66" s="145"/>
      <c r="Q66" s="145"/>
      <c r="R66" s="2"/>
    </row>
    <row r="67" spans="1:18" ht="34.5" customHeight="1">
      <c r="A67" s="2" t="s">
        <v>239</v>
      </c>
      <c r="B67" s="155"/>
      <c r="C67" s="2"/>
      <c r="D67" s="152">
        <v>78000</v>
      </c>
      <c r="E67" s="2"/>
      <c r="F67" s="2"/>
      <c r="G67" s="2"/>
      <c r="H67" s="152">
        <v>78000</v>
      </c>
      <c r="I67" s="2"/>
      <c r="J67" s="2"/>
      <c r="K67" s="2"/>
      <c r="L67" s="2" t="s">
        <v>2266</v>
      </c>
      <c r="M67" s="2"/>
      <c r="N67" s="2"/>
      <c r="O67" s="2"/>
      <c r="P67" s="2"/>
      <c r="Q67" s="2"/>
      <c r="R67" s="2"/>
    </row>
    <row r="69" spans="1:18" ht="33">
      <c r="A69" s="163" t="s">
        <v>1017</v>
      </c>
      <c r="B69" s="178"/>
      <c r="D69" s="160">
        <v>70000</v>
      </c>
      <c r="L69" t="s">
        <v>2276</v>
      </c>
      <c r="M69" s="146">
        <v>4488</v>
      </c>
      <c r="P69" s="146" t="s">
        <v>2277</v>
      </c>
      <c r="Q69" s="179" t="s">
        <v>2278</v>
      </c>
      <c r="R69" s="146" t="s">
        <v>2277</v>
      </c>
    </row>
    <row r="70" spans="1:18">
      <c r="A70" s="163" t="s">
        <v>1003</v>
      </c>
      <c r="B70">
        <v>5</v>
      </c>
      <c r="C70" s="34" t="s">
        <v>2279</v>
      </c>
      <c r="D70" s="178"/>
      <c r="M70" s="146">
        <v>647</v>
      </c>
      <c r="P70" s="164" t="s">
        <v>2280</v>
      </c>
      <c r="Q70" s="179">
        <v>6.3E-2</v>
      </c>
      <c r="R70" s="164" t="s">
        <v>2241</v>
      </c>
    </row>
    <row r="71" spans="1:18" ht="31.5" customHeight="1">
      <c r="A71" s="163" t="s">
        <v>1021</v>
      </c>
      <c r="B71" s="178"/>
      <c r="D71" s="178"/>
      <c r="M71" s="145">
        <v>4470</v>
      </c>
      <c r="P71" s="177" t="s">
        <v>2281</v>
      </c>
      <c r="Q71" s="154" t="s">
        <v>2282</v>
      </c>
      <c r="R71" s="177" t="s">
        <v>2281</v>
      </c>
    </row>
    <row r="72" spans="1:18" ht="31.5" customHeight="1">
      <c r="A72" s="163" t="s">
        <v>1013</v>
      </c>
      <c r="B72" s="178"/>
      <c r="D72" s="178"/>
      <c r="M72" s="146">
        <v>367</v>
      </c>
      <c r="P72" s="177" t="s">
        <v>2283</v>
      </c>
      <c r="Q72" s="146"/>
      <c r="R72" s="146"/>
    </row>
    <row r="73" spans="1:18" ht="33">
      <c r="A73" s="2" t="s">
        <v>1006</v>
      </c>
      <c r="B73" s="2" t="s">
        <v>2284</v>
      </c>
      <c r="C73" s="147" t="s">
        <v>2285</v>
      </c>
      <c r="D73" s="152">
        <v>1900000</v>
      </c>
      <c r="E73" s="2"/>
      <c r="F73" s="2"/>
      <c r="G73" s="2"/>
      <c r="H73" s="2"/>
      <c r="I73" s="2"/>
      <c r="J73" s="2"/>
      <c r="K73" s="2"/>
      <c r="L73" s="2" t="s">
        <v>2201</v>
      </c>
      <c r="M73" s="145">
        <v>1353</v>
      </c>
      <c r="N73" s="35" t="s">
        <v>2287</v>
      </c>
      <c r="O73" s="35"/>
      <c r="P73" s="145" t="s">
        <v>2288</v>
      </c>
      <c r="Q73" s="156" t="s">
        <v>2289</v>
      </c>
      <c r="R73" s="146" t="s">
        <v>2288</v>
      </c>
    </row>
    <row r="74" spans="1:18" ht="33">
      <c r="A74" s="2" t="s">
        <v>1009</v>
      </c>
      <c r="B74" s="2" t="s">
        <v>2284</v>
      </c>
      <c r="C74" s="147" t="s">
        <v>2285</v>
      </c>
      <c r="D74" s="152">
        <v>527000</v>
      </c>
      <c r="E74" s="2"/>
      <c r="F74" s="2"/>
      <c r="G74" s="2"/>
      <c r="H74" s="152">
        <v>648000</v>
      </c>
      <c r="I74" s="152"/>
      <c r="J74" s="152">
        <v>168000</v>
      </c>
      <c r="K74" s="152">
        <v>50900</v>
      </c>
      <c r="L74" s="2" t="s">
        <v>2290</v>
      </c>
      <c r="M74" s="180">
        <v>1479</v>
      </c>
      <c r="N74" s="35" t="s">
        <v>2287</v>
      </c>
      <c r="O74" s="35"/>
      <c r="P74" s="145" t="s">
        <v>2288</v>
      </c>
      <c r="Q74" s="156" t="s">
        <v>2291</v>
      </c>
      <c r="R74" s="146" t="s">
        <v>2288</v>
      </c>
    </row>
  </sheetData>
  <phoneticPr fontId="1" type="noConversion"/>
  <conditionalFormatting sqref="A28">
    <cfRule type="duplicateValues" dxfId="54" priority="17"/>
  </conditionalFormatting>
  <conditionalFormatting sqref="A24">
    <cfRule type="duplicateValues" dxfId="53" priority="19"/>
  </conditionalFormatting>
  <conditionalFormatting sqref="A20:A22">
    <cfRule type="duplicateValues" dxfId="52" priority="18"/>
  </conditionalFormatting>
  <conditionalFormatting sqref="O24">
    <cfRule type="duplicateValues" dxfId="51" priority="16"/>
  </conditionalFormatting>
  <conditionalFormatting sqref="N24">
    <cfRule type="duplicateValues" dxfId="50" priority="15"/>
  </conditionalFormatting>
  <conditionalFormatting sqref="M15">
    <cfRule type="duplicateValues" dxfId="49" priority="11"/>
  </conditionalFormatting>
  <conditionalFormatting sqref="M11:M12">
    <cfRule type="duplicateValues" dxfId="48" priority="14"/>
  </conditionalFormatting>
  <conditionalFormatting sqref="M16">
    <cfRule type="duplicateValues" dxfId="47" priority="13"/>
  </conditionalFormatting>
  <conditionalFormatting sqref="M15">
    <cfRule type="duplicateValues" dxfId="46" priority="12"/>
  </conditionalFormatting>
  <conditionalFormatting sqref="M36">
    <cfRule type="duplicateValues" dxfId="45" priority="9"/>
  </conditionalFormatting>
  <conditionalFormatting sqref="M36">
    <cfRule type="duplicateValues" dxfId="44" priority="10"/>
  </conditionalFormatting>
  <conditionalFormatting sqref="M38">
    <cfRule type="duplicateValues" dxfId="43" priority="7"/>
  </conditionalFormatting>
  <conditionalFormatting sqref="M38">
    <cfRule type="duplicateValues" dxfId="42" priority="8"/>
  </conditionalFormatting>
  <conditionalFormatting sqref="M39">
    <cfRule type="duplicateValues" dxfId="41" priority="5"/>
  </conditionalFormatting>
  <conditionalFormatting sqref="M39">
    <cfRule type="duplicateValues" dxfId="40" priority="6"/>
  </conditionalFormatting>
  <conditionalFormatting sqref="Q12">
    <cfRule type="duplicateValues" dxfId="39" priority="4"/>
  </conditionalFormatting>
  <conditionalFormatting sqref="Q15:Q16">
    <cfRule type="duplicateValues" dxfId="38" priority="2"/>
  </conditionalFormatting>
  <conditionalFormatting sqref="Q15:Q16">
    <cfRule type="duplicateValues" dxfId="37" priority="3"/>
  </conditionalFormatting>
  <conditionalFormatting sqref="Q24">
    <cfRule type="duplicateValues" dxfId="36" priority="1"/>
  </conditionalFormatting>
  <conditionalFormatting sqref="A44:A51 A69:A72 A62:A67">
    <cfRule type="duplicateValues" dxfId="35" priority="20"/>
  </conditionalFormatting>
  <hyperlinks>
    <hyperlink ref="C64" r:id="rId1"/>
    <hyperlink ref="C65" r:id="rId2"/>
    <hyperlink ref="C3" r:id="rId3" display="https://pubs.acs.org/doi/pdf/10.1021/acs.estlett.8b00266"/>
    <hyperlink ref="C36" r:id="rId4"/>
    <hyperlink ref="C38" r:id="rId5"/>
    <hyperlink ref="C39" r:id="rId6" display="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"/>
    <hyperlink ref="C37" r:id="rId7"/>
    <hyperlink ref="C30" r:id="rId8" display="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"/>
    <hyperlink ref="C29" r:id="rId9" display="https://pdf.sciencedirectassets.com/271768/1-s2.0-S0043135410X00021/1-s2.0-S0043135409008008/main.pdf?x-amz-security-token=AgoJb3JpZ2luX2VjEIT%2F%2F%2F%2F%2F%2F%2F%2F%2F%2FwEaCXVzLWVhc3QtMSJIMEYCIQC0akcGWc6RuBS9m7B6UdNxSKWoadUCEgVFZ2bOvgVqkgIhALbG5pZvTrEqB0GUyub%2BjZhh3qmbzCLEekcJ9jAqTciWKtoDCGwQAhoMMDU5MDAzNTQ2ODY1IgzWGaOS7sBTvCl3hlwqtwO3WpnqSARwyz3XQrLIgoCAQx4R4p1D%2BfNGLjS6v2ODZcimnEVht1XuASreNJ4YTcTXwmt9q6LNgskb4xoKe7egFXaeoZ%2Bb4kzb72%2B2w3sq74YYrS%2FQwkzem9x2HXNGdySFA%2BoV18ATcD0kt%2BzJ9Z8KUXHJADlUraims2Jw0X22hQGrQ60tbKb%2FmrHEsraIhH6nqbdR%2FF3tQNNEg2ewo5ifnVsBeU8VOKEhHnqw90U5G%2FSYHzc3gC%2F1gMqlZGb8p50khXjKFr6MJm13yC5kx%2Bx4fYdhVAAC%2Fb7DQz%2BjflkiRHUKKN0LRnBAn3d9JlSJK2PvxTQ%2B%2BgHAzT6LYTj7fzlN%2F3MvOa28xXkaqagjpyZA%2FLF0cbC1WR5RFT5l03D5g%2BHOPVMv7z27Tip%2F2hKz8%2BLRixTQD2f4AHfLk5O5pdN4KfqYfFKuS6PRxsCr6V912hMEmdZ9gvmYegu7J%2FXXgoYwZcS8tTFYyqhEN0YxDwW6zcp8Z42pz8Bf6LpvXWsYuvtAUrozKwyrZHs5qR5zaPJK1B05Ia9eiHCbqS8YgNXz%2FGzub6wHO8XmQw6z1V%2BNFju1MVliPMWaMKj4nuYFOrMB1d3s%2Bh2CHlImmgyPsBbey4i7lDbaM8Hyyv21yW5c%2F7V0PpHWaEvl%2Fs2X3jTqYkBQxJyp1yGJZ%2BiNdbIb6LKNgpe7kaH0dJO5VMtPuz6zNq48FsYvPsXzkHqrlv7zK%2FDbO0Q6yTCwkc%2F63lwTZI%2B7PkKjgkobxV87AgXyBm96hSM2s6mp2ix29vPtET8nk0DcNh0x6NLgqy8D9uXsLDiaJrSLQGR1CzE%2FFiCn2cXVyq6eLqo%3D&amp;AWSAccessKeyId=ASIAQ3PHCVTYULAQTM7K&amp;Expires=1556599096&amp;Signature=R1guWkT%2BSztiyUxqOTtjGgK0mJU%3D&amp;hash=49236374e5d156210afb0689be6def6d8ca9218fdbf56ba2972d73335184314d&amp;host=68042c943591013ac2b2430a89b270f6af2c76d8dfd086a07176afe7c76c2c61&amp;pii=S0043135409008008&amp;tid=spdf-0a02b7d1-9de9-41c8-b25b-db30f4fabfb0&amp;sid=45904a797d16d643d67b7fd6eb5fc3d10019gxrqb&amp;type=client"/>
    <hyperlink ref="C34" r:id="rId10"/>
    <hyperlink ref="C33" r:id="rId11"/>
    <hyperlink ref="C44" r:id="rId12"/>
    <hyperlink ref="C18" r:id="rId13"/>
    <hyperlink ref="C20" r:id="rId14" display="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"/>
    <hyperlink ref="C24" r:id="rId15"/>
    <hyperlink ref="C73" r:id="rId16"/>
    <hyperlink ref="C74" r:id="rId17"/>
    <hyperlink ref="C40" r:id="rId18"/>
    <hyperlink ref="C41" r:id="rId19"/>
    <hyperlink ref="C42" r:id="rId20"/>
    <hyperlink ref="C43" r:id="rId21"/>
    <hyperlink ref="C32" r:id="rId22"/>
    <hyperlink ref="C10" r:id="rId23" display="https://reader.elsevier.com/reader/sd/pii/S0043135412007282?token=D21C80BE00B5C6C5AFA6866659FCF27224A4E0A215955876499B663A9A3F2FC47064A45005F635909FC6C38CC34D01C8"/>
    <hyperlink ref="C19" r:id="rId24" display="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"/>
    <hyperlink ref="C21" r:id="rId25" display="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"/>
    <hyperlink ref="C22" r:id="rId26" display="https://pdf.sciencedirectassets.com/271374/1-s2.0-S0003267006X09303/1-s2.0-S0003267006011561/main.pdf?x-amz-security-token=AgoJb3JpZ2luX2VjELn%2F%2F%2F%2F%2F%2F%2F%2F%2F%2FwEaCXVzLWVhc3QtMSJIMEYCIQD2WlFcUMJZrjTHNmM5QmOarMSbyAMJk6%2F2dqggUVnDdQIhAMxiejLqP%2BC741r5dsIHfVqCAuBwaqm3ZYRQpnCiZs1jKuMDCLH%2F%2F%2F%2F%2F%2F%2F%2F%2F%2FwEQAhoMMDU5MDAzNTQ2ODY1Igym5YT2ietya3Jy4kEqtwOV1Ze%2Bh6t0tRi8ZWbq2nkQrMxcS8fAIAVtw3p%2BAIowqhnP4OGXRzOVZB7%2BH2dOdpSCGFhcFC5hA9hai%2FtL4Mf7nNkndPTwePYDM5ItS9ii8RkVUCi8pSNja03JJVhnZktyge6PpF2NNJn2SJIAitSLMagyol384FFcGISselXNVtnAfMpXyHwzjGGWkPptoD0WNX5V48oNNeHTTBcBAiNSXpOnNNlpWk9X%2BBnNtqc9M14MgcRwl1icOsN28GeLgrJHFlWZR8B7wv0ZX0ObEufJAkCh%2Bxm3%2BTmWo%2BfZX%2BpEeD87td7Wv0EJCpOnCLWNGflkZFMs5dAQlOPP3m79gJrLgLXk0sWDkNp6u%2FTkyx4HZ0BYMJA2tdTS%2BBEFgQnMeuFE%2B1wxNxHg3a4JQ8tOo5YuBAMTZOhfM4Ug0hh8yHPbWo5paqCUPxwaTy2OJ%2B8ZYOADXCVbojP%2B7FiDdPqytFMzD%2BQKuiVT8QGOZwtNO1i87zL1Ry1bducPz9SGKn0sSZ5OWiMRBRdkwsRg4rS227lZTMa%2ByihLsGY5%2B%2B8K9VMvky33ylSDLOUnkuv1g1CuBqdzBQEWR48jMOTw4uYFOrMBFFDZRm09po7ElFIkCxwutairtG27aO1HqIYJxC1h8WZr3bbFcr5hz3EGBJKHSprVXv43vzNywkPeZYWmg%2FnWYt6UKEd7t0kXDNmBOEps5u6CNHAcbXSU5aazjMKRL7AjGb%2Fogi5fFhCbIf%2BH%2F7I20pNN0OfNwxe%2FG5yR%2Bbu39lM1pPAls68k2iRY3%2BLBHoHt62cJZvLMLzm06YXf6gWz8tqWeYPP%2B%2BzQqxiCu26KQgtgtaM%3D&amp;AWSAccessKeyId=ASIAQ3PHCVTYUPSTXZ4M&amp;Expires=1557713536&amp;Signature=eq1GPeiWjJoKH3NzLdUueHZpcdA%3D&amp;hash=64a3547561b914ad287d008a7f6d0b734908807bb38e0a0a10cfea3960856093&amp;host=68042c943591013ac2b2430a89b270f6af2c76d8dfd086a07176afe7c76c2c61&amp;pii=S0003267006011561&amp;tid=spdf-545f88b6-235c-4b48-92a1-33546f4782ae&amp;sid=00b18a5a3878d84d7798ca23cb0e32fa9934gxrqb&amp;type=client"/>
    <hyperlink ref="C45" r:id="rId27"/>
    <hyperlink ref="C46" r:id="rId28"/>
    <hyperlink ref="C47" r:id="rId29"/>
    <hyperlink ref="C48" r:id="rId30"/>
    <hyperlink ref="C49" r:id="rId31"/>
    <hyperlink ref="C70" r:id="rId32"/>
    <hyperlink ref="C50" r:id="rId33"/>
    <hyperlink ref="C51" r:id="rId34"/>
  </hyperlinks>
  <pageMargins left="0.7" right="0.7" top="0.75" bottom="0.75" header="0.3" footer="0.3"/>
  <pageSetup paperSize="9" orientation="portrait" horizontalDpi="4294967293" verticalDpi="4294967293" r:id="rId35"/>
  <legacyDrawing r:id="rId3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82"/>
  <sheetViews>
    <sheetView zoomScale="115" zoomScaleNormal="115" workbookViewId="0">
      <pane xSplit="5" ySplit="1" topLeftCell="F269" activePane="bottomRight" state="frozen"/>
      <selection pane="topRight" activeCell="F1" sqref="F1"/>
      <selection pane="bottomLeft" activeCell="A2" sqref="A2"/>
      <selection pane="bottomRight" activeCell="B282" sqref="B282:H282"/>
    </sheetView>
  </sheetViews>
  <sheetFormatPr defaultRowHeight="16.5"/>
  <cols>
    <col min="1" max="1" width="13.875" customWidth="1"/>
    <col min="2" max="2" width="32.875" customWidth="1"/>
    <col min="3" max="3" width="33.625" hidden="1" customWidth="1"/>
    <col min="4" max="4" width="42.5" customWidth="1"/>
    <col min="5" max="12" width="23" customWidth="1"/>
    <col min="13" max="13" width="7.125" customWidth="1"/>
    <col min="14" max="14" width="11.625" bestFit="1" customWidth="1"/>
    <col min="16" max="16" width="9.25" bestFit="1" customWidth="1"/>
    <col min="17" max="17" width="9.25" customWidth="1"/>
    <col min="18" max="18" width="9.25" bestFit="1" customWidth="1"/>
    <col min="19" max="20" width="9.25" customWidth="1"/>
    <col min="24" max="24" width="17.625" bestFit="1" customWidth="1"/>
    <col min="25" max="25" width="18.75" customWidth="1"/>
    <col min="26" max="26" width="21.625" bestFit="1" customWidth="1"/>
  </cols>
  <sheetData>
    <row r="1" spans="1:50">
      <c r="A1" s="181" t="s">
        <v>2306</v>
      </c>
      <c r="B1" s="182" t="s">
        <v>2307</v>
      </c>
      <c r="C1" s="182" t="s">
        <v>2308</v>
      </c>
      <c r="D1" s="182" t="s">
        <v>2309</v>
      </c>
      <c r="E1" s="182" t="s">
        <v>2310</v>
      </c>
      <c r="F1" s="183" t="s">
        <v>2311</v>
      </c>
      <c r="G1" s="183" t="s">
        <v>2312</v>
      </c>
      <c r="H1" s="183" t="s">
        <v>2313</v>
      </c>
      <c r="I1" s="22"/>
      <c r="J1" s="183" t="s">
        <v>2314</v>
      </c>
      <c r="K1" s="183" t="s">
        <v>2315</v>
      </c>
      <c r="L1" s="183" t="s">
        <v>2316</v>
      </c>
      <c r="M1" s="183" t="s">
        <v>2317</v>
      </c>
      <c r="N1" s="184" t="s">
        <v>2318</v>
      </c>
      <c r="O1" s="184" t="s">
        <v>2319</v>
      </c>
      <c r="P1" s="184" t="s">
        <v>2318</v>
      </c>
      <c r="Q1" s="184" t="s">
        <v>2319</v>
      </c>
      <c r="R1" s="184" t="s">
        <v>2318</v>
      </c>
      <c r="S1" s="184" t="s">
        <v>2319</v>
      </c>
      <c r="T1" s="184" t="s">
        <v>2318</v>
      </c>
      <c r="U1" s="184" t="s">
        <v>2319</v>
      </c>
      <c r="V1" s="184" t="s">
        <v>2312</v>
      </c>
      <c r="W1" s="184" t="s">
        <v>2320</v>
      </c>
      <c r="X1" s="185" t="s">
        <v>2321</v>
      </c>
      <c r="Y1" s="185" t="s">
        <v>2322</v>
      </c>
      <c r="Z1" s="185" t="s">
        <v>2323</v>
      </c>
      <c r="AA1" s="185" t="s">
        <v>2312</v>
      </c>
    </row>
    <row r="2" spans="1:50">
      <c r="A2" s="186">
        <v>1</v>
      </c>
      <c r="B2" s="181" t="s">
        <v>261</v>
      </c>
      <c r="C2" s="181"/>
      <c r="D2" s="181" t="s">
        <v>2324</v>
      </c>
      <c r="E2" s="181" t="s">
        <v>2325</v>
      </c>
      <c r="F2" t="s">
        <v>2326</v>
      </c>
      <c r="G2" s="34" t="s">
        <v>2327</v>
      </c>
      <c r="H2" s="22">
        <v>19997</v>
      </c>
      <c r="I2" s="22"/>
      <c r="J2" s="22"/>
      <c r="K2" s="22"/>
      <c r="L2" s="22"/>
      <c r="M2" s="183" t="s">
        <v>2328</v>
      </c>
      <c r="X2" s="145"/>
      <c r="Y2" s="145"/>
      <c r="Z2" s="145"/>
      <c r="AA2" s="145"/>
    </row>
    <row r="3" spans="1:50">
      <c r="A3" s="186">
        <v>2</v>
      </c>
      <c r="B3" s="22" t="s">
        <v>259</v>
      </c>
      <c r="C3" s="22"/>
      <c r="D3" s="22" t="s">
        <v>2324</v>
      </c>
      <c r="E3" s="22" t="s">
        <v>2325</v>
      </c>
      <c r="F3">
        <v>3</v>
      </c>
      <c r="G3" s="34" t="s">
        <v>2327</v>
      </c>
      <c r="H3" s="22">
        <v>4618</v>
      </c>
      <c r="I3" s="22"/>
      <c r="J3" s="22"/>
      <c r="K3" s="22"/>
      <c r="L3" s="22"/>
      <c r="M3" s="183" t="s">
        <v>2328</v>
      </c>
      <c r="N3" s="183" t="s">
        <v>2329</v>
      </c>
      <c r="P3" s="160">
        <v>4400000000</v>
      </c>
      <c r="Q3" s="160" t="s">
        <v>2330</v>
      </c>
      <c r="V3" s="187" t="s">
        <v>2129</v>
      </c>
      <c r="X3" s="166">
        <v>464</v>
      </c>
      <c r="Y3" s="188" t="s">
        <v>2331</v>
      </c>
      <c r="Z3" s="149">
        <v>1.84E-2</v>
      </c>
      <c r="AA3" s="188" t="s">
        <v>2331</v>
      </c>
    </row>
    <row r="4" spans="1:50">
      <c r="A4" s="186">
        <v>3</v>
      </c>
      <c r="B4" s="22" t="s">
        <v>263</v>
      </c>
      <c r="C4" s="22"/>
      <c r="D4" s="22" t="s">
        <v>2332</v>
      </c>
      <c r="E4" s="22" t="s">
        <v>2325</v>
      </c>
      <c r="F4">
        <v>0.2</v>
      </c>
      <c r="G4" s="34" t="s">
        <v>2333</v>
      </c>
      <c r="H4" s="22"/>
      <c r="I4" s="22"/>
      <c r="J4" s="22"/>
      <c r="K4" s="22"/>
      <c r="L4" s="22"/>
      <c r="M4" s="22"/>
      <c r="N4" s="160">
        <v>25300000000</v>
      </c>
      <c r="V4" s="187" t="s">
        <v>2129</v>
      </c>
      <c r="X4" s="145">
        <v>1084</v>
      </c>
      <c r="Y4" s="188" t="s">
        <v>2334</v>
      </c>
      <c r="Z4" s="149">
        <v>0.314</v>
      </c>
      <c r="AA4" s="188" t="s">
        <v>2334</v>
      </c>
    </row>
    <row r="5" spans="1:50">
      <c r="A5" s="186">
        <v>4</v>
      </c>
      <c r="B5" s="22" t="s">
        <v>253</v>
      </c>
      <c r="C5" s="22"/>
      <c r="D5" s="22" t="s">
        <v>2324</v>
      </c>
      <c r="E5" s="22" t="s">
        <v>2325</v>
      </c>
      <c r="F5" t="s">
        <v>2335</v>
      </c>
      <c r="G5" s="34" t="s">
        <v>2336</v>
      </c>
      <c r="H5" s="22"/>
      <c r="I5" s="22"/>
      <c r="J5" s="22"/>
      <c r="K5" s="22"/>
      <c r="L5" s="22"/>
      <c r="M5" s="22"/>
      <c r="X5" s="145"/>
      <c r="Y5" s="145"/>
      <c r="Z5" s="189"/>
      <c r="AA5" s="145"/>
    </row>
    <row r="6" spans="1:50" ht="33">
      <c r="A6" s="186">
        <v>5</v>
      </c>
      <c r="B6" s="22" t="s">
        <v>257</v>
      </c>
      <c r="C6" s="22"/>
      <c r="D6" s="22" t="s">
        <v>2324</v>
      </c>
      <c r="E6" s="22" t="s">
        <v>2325</v>
      </c>
      <c r="F6">
        <v>15</v>
      </c>
      <c r="G6" t="s">
        <v>2337</v>
      </c>
      <c r="H6" s="183" t="s">
        <v>2338</v>
      </c>
      <c r="I6" s="22"/>
      <c r="J6" s="22"/>
      <c r="K6" s="22"/>
      <c r="L6" s="22"/>
      <c r="M6" s="187" t="s">
        <v>2339</v>
      </c>
      <c r="X6" s="145">
        <v>675</v>
      </c>
      <c r="Y6" s="188" t="s">
        <v>2340</v>
      </c>
      <c r="Z6" s="156" t="s">
        <v>2341</v>
      </c>
      <c r="AA6" s="188" t="s">
        <v>2340</v>
      </c>
    </row>
    <row r="7" spans="1:50">
      <c r="A7" s="186">
        <v>6</v>
      </c>
      <c r="B7" s="22" t="s">
        <v>2342</v>
      </c>
      <c r="C7" s="22"/>
      <c r="D7" s="22" t="s">
        <v>2324</v>
      </c>
      <c r="E7" s="22" t="s">
        <v>2325</v>
      </c>
      <c r="F7" t="s">
        <v>2343</v>
      </c>
      <c r="G7" t="s">
        <v>2344</v>
      </c>
      <c r="H7" s="22">
        <v>6.1</v>
      </c>
      <c r="I7" s="22"/>
      <c r="J7" s="22"/>
      <c r="K7" s="22"/>
      <c r="L7" s="22"/>
      <c r="M7" s="187" t="s">
        <v>2345</v>
      </c>
      <c r="X7" s="145">
        <f>3/10^-3/0.2/1</f>
        <v>15000</v>
      </c>
      <c r="Y7" s="188" t="s">
        <v>2346</v>
      </c>
      <c r="Z7" s="190"/>
      <c r="AA7" s="188"/>
    </row>
    <row r="8" spans="1:50">
      <c r="A8" s="186">
        <v>7</v>
      </c>
      <c r="B8" s="22" t="s">
        <v>317</v>
      </c>
      <c r="C8" s="22"/>
      <c r="D8" s="22" t="s">
        <v>2347</v>
      </c>
      <c r="E8" s="22" t="s">
        <v>2325</v>
      </c>
      <c r="H8" s="22"/>
      <c r="I8" s="22"/>
      <c r="J8" s="22"/>
      <c r="K8" s="22"/>
      <c r="L8" s="22"/>
      <c r="M8" s="22"/>
      <c r="X8" s="145"/>
      <c r="Y8" s="145"/>
      <c r="Z8" s="145"/>
      <c r="AA8" s="145"/>
    </row>
    <row r="9" spans="1:50">
      <c r="A9" s="186">
        <v>8</v>
      </c>
      <c r="B9" s="22" t="s">
        <v>323</v>
      </c>
      <c r="C9" s="22"/>
      <c r="D9" s="22" t="s">
        <v>2348</v>
      </c>
      <c r="E9" s="22" t="s">
        <v>2325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145"/>
      <c r="Y9" s="145"/>
      <c r="Z9" s="145"/>
      <c r="AA9" s="145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</row>
    <row r="10" spans="1:50">
      <c r="A10" s="186">
        <v>9</v>
      </c>
      <c r="B10" s="22" t="s">
        <v>319</v>
      </c>
      <c r="C10" s="22"/>
      <c r="D10" s="22" t="s">
        <v>2347</v>
      </c>
      <c r="E10" s="22" t="s">
        <v>2349</v>
      </c>
      <c r="G10" s="34" t="s">
        <v>2350</v>
      </c>
      <c r="H10" s="22" t="s">
        <v>2351</v>
      </c>
      <c r="I10" s="22"/>
      <c r="J10" s="22"/>
      <c r="K10" s="22"/>
      <c r="L10" s="22"/>
      <c r="M10" s="22"/>
      <c r="X10" s="145"/>
      <c r="Y10" s="145"/>
      <c r="Z10" s="145"/>
      <c r="AA10" s="145"/>
    </row>
    <row r="11" spans="1:50">
      <c r="A11" s="186">
        <v>10</v>
      </c>
      <c r="B11" s="22" t="s">
        <v>321</v>
      </c>
      <c r="C11" s="22"/>
      <c r="D11" s="22" t="s">
        <v>2347</v>
      </c>
      <c r="E11" s="22" t="s">
        <v>2325</v>
      </c>
      <c r="H11" s="22"/>
      <c r="I11" s="22"/>
      <c r="J11" s="22"/>
      <c r="K11" s="22"/>
      <c r="L11" s="22"/>
      <c r="M11" s="22"/>
      <c r="X11" s="145"/>
      <c r="Y11" s="145"/>
      <c r="Z11" s="145"/>
      <c r="AA11" s="145"/>
    </row>
    <row r="12" spans="1:50">
      <c r="A12" s="186">
        <v>11</v>
      </c>
      <c r="B12" s="22" t="s">
        <v>2352</v>
      </c>
      <c r="C12" s="22"/>
      <c r="D12" s="22" t="s">
        <v>2353</v>
      </c>
      <c r="E12" s="22" t="s">
        <v>2354</v>
      </c>
      <c r="H12" s="22"/>
      <c r="I12" s="22"/>
      <c r="J12" s="22"/>
      <c r="K12" s="22"/>
      <c r="L12" s="22"/>
      <c r="M12" s="22"/>
      <c r="X12" s="145"/>
      <c r="Y12" s="145"/>
      <c r="Z12" s="145"/>
      <c r="AA12" s="145"/>
    </row>
    <row r="13" spans="1:50" ht="33">
      <c r="A13" s="186">
        <v>12</v>
      </c>
      <c r="B13" s="22" t="s">
        <v>313</v>
      </c>
      <c r="C13" s="22"/>
      <c r="D13" s="22" t="s">
        <v>2353</v>
      </c>
      <c r="E13" s="22" t="s">
        <v>2325</v>
      </c>
      <c r="F13" t="s">
        <v>2355</v>
      </c>
      <c r="H13" s="191">
        <v>640000</v>
      </c>
      <c r="I13" s="22"/>
      <c r="J13" s="191">
        <v>870000</v>
      </c>
      <c r="K13" s="191">
        <v>28000</v>
      </c>
      <c r="L13" s="22"/>
      <c r="M13" s="22" t="s">
        <v>2356</v>
      </c>
      <c r="N13" s="160">
        <v>3000000000</v>
      </c>
      <c r="V13" s="187" t="s">
        <v>2129</v>
      </c>
      <c r="X13" s="145">
        <v>1800</v>
      </c>
      <c r="Y13" s="145" t="s">
        <v>2357</v>
      </c>
      <c r="Z13" s="154" t="s">
        <v>2358</v>
      </c>
      <c r="AA13" s="145" t="s">
        <v>2357</v>
      </c>
    </row>
    <row r="14" spans="1:50" ht="33">
      <c r="A14" s="186">
        <v>13</v>
      </c>
      <c r="B14" s="22" t="s">
        <v>311</v>
      </c>
      <c r="C14" s="22"/>
      <c r="D14" s="22" t="s">
        <v>2353</v>
      </c>
      <c r="E14" s="22" t="s">
        <v>2325</v>
      </c>
      <c r="F14" t="s">
        <v>2359</v>
      </c>
      <c r="G14" s="34" t="s">
        <v>2360</v>
      </c>
      <c r="H14" s="191">
        <v>34000</v>
      </c>
      <c r="I14" s="22"/>
      <c r="J14" s="22"/>
      <c r="K14" s="22"/>
      <c r="L14" s="22"/>
      <c r="M14" s="192" t="s">
        <v>2361</v>
      </c>
      <c r="N14" s="160">
        <v>10000000000</v>
      </c>
      <c r="V14" s="187" t="s">
        <v>2129</v>
      </c>
      <c r="X14" s="145">
        <v>11560</v>
      </c>
      <c r="Y14" s="164" t="s">
        <v>2362</v>
      </c>
      <c r="Z14" s="154" t="s">
        <v>2363</v>
      </c>
      <c r="AA14" s="164" t="s">
        <v>2364</v>
      </c>
    </row>
    <row r="15" spans="1:50" s="193" customFormat="1">
      <c r="A15" s="186">
        <v>14</v>
      </c>
      <c r="B15" s="22" t="s">
        <v>315</v>
      </c>
      <c r="C15" s="22"/>
      <c r="D15" s="22" t="s">
        <v>2353</v>
      </c>
      <c r="E15" s="22" t="s">
        <v>2354</v>
      </c>
      <c r="F15"/>
      <c r="G15"/>
      <c r="H15" s="22"/>
      <c r="I15" s="22"/>
      <c r="J15" s="22"/>
      <c r="K15" s="22"/>
      <c r="L15" s="22"/>
      <c r="M15" s="22"/>
      <c r="N15"/>
      <c r="O15"/>
      <c r="P15"/>
      <c r="Q15"/>
      <c r="R15"/>
      <c r="S15"/>
      <c r="T15"/>
      <c r="U15"/>
      <c r="V15"/>
      <c r="W15"/>
      <c r="X15" s="145"/>
      <c r="Y15" s="145"/>
      <c r="Z15" s="145"/>
      <c r="AA15" s="14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>
      <c r="A16" s="186">
        <v>15</v>
      </c>
      <c r="B16" s="22" t="s">
        <v>2365</v>
      </c>
      <c r="C16" s="22"/>
      <c r="D16" s="22" t="s">
        <v>2353</v>
      </c>
      <c r="E16" s="22" t="s">
        <v>2325</v>
      </c>
      <c r="H16" s="22"/>
      <c r="I16" s="22"/>
      <c r="J16" s="22"/>
      <c r="K16" s="22"/>
      <c r="L16" s="22"/>
      <c r="M16" s="22"/>
      <c r="X16" s="145"/>
      <c r="Y16" s="145"/>
      <c r="Z16" s="145"/>
      <c r="AA16" s="145"/>
    </row>
    <row r="17" spans="1:50">
      <c r="A17" s="186">
        <v>16</v>
      </c>
      <c r="B17" s="22" t="s">
        <v>2366</v>
      </c>
      <c r="C17" s="22"/>
      <c r="D17" s="22" t="s">
        <v>2353</v>
      </c>
      <c r="E17" s="22" t="s">
        <v>2325</v>
      </c>
      <c r="F17" s="183" t="s">
        <v>2367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"/>
      <c r="Y17" s="2"/>
      <c r="Z17" s="2"/>
      <c r="AA17" s="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</row>
    <row r="18" spans="1:50">
      <c r="A18" s="186">
        <v>17</v>
      </c>
      <c r="B18" s="22" t="s">
        <v>2368</v>
      </c>
      <c r="C18" s="22"/>
      <c r="D18" s="22" t="s">
        <v>2353</v>
      </c>
      <c r="E18" s="22" t="s">
        <v>2325</v>
      </c>
      <c r="H18" s="22"/>
      <c r="I18" s="22"/>
      <c r="J18" s="22"/>
      <c r="K18" s="22"/>
      <c r="L18" s="22"/>
      <c r="M18" s="22"/>
      <c r="X18" s="145"/>
      <c r="Y18" s="145"/>
      <c r="Z18" s="145"/>
      <c r="AA18" s="145"/>
    </row>
    <row r="19" spans="1:50">
      <c r="A19" s="186">
        <v>18</v>
      </c>
      <c r="B19" s="183" t="s">
        <v>2369</v>
      </c>
      <c r="C19" s="183"/>
      <c r="D19" s="183" t="s">
        <v>2353</v>
      </c>
      <c r="E19" s="183" t="s">
        <v>2325</v>
      </c>
      <c r="F19" s="183" t="s">
        <v>2370</v>
      </c>
      <c r="G19" s="193"/>
      <c r="H19" s="183"/>
      <c r="I19" s="183"/>
      <c r="J19" s="183"/>
      <c r="K19" s="183"/>
      <c r="L19" s="183"/>
      <c r="M19" s="18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88"/>
      <c r="Y19" s="188"/>
      <c r="Z19" s="188"/>
      <c r="AA19" s="188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</row>
    <row r="20" spans="1:50">
      <c r="A20" s="186">
        <v>19</v>
      </c>
      <c r="B20" s="22" t="s">
        <v>2371</v>
      </c>
      <c r="C20" s="22"/>
      <c r="D20" s="22" t="s">
        <v>2353</v>
      </c>
      <c r="E20" s="22" t="s">
        <v>2325</v>
      </c>
      <c r="H20" s="22"/>
      <c r="I20" s="22"/>
      <c r="J20" s="22"/>
      <c r="K20" s="22"/>
      <c r="L20" s="22"/>
      <c r="M20" s="22"/>
      <c r="X20" s="145"/>
      <c r="Y20" s="145"/>
      <c r="Z20" s="145"/>
      <c r="AA20" s="145"/>
    </row>
    <row r="21" spans="1:50">
      <c r="A21" s="186">
        <v>20</v>
      </c>
      <c r="B21" s="22" t="s">
        <v>2372</v>
      </c>
      <c r="C21" s="22"/>
      <c r="D21" s="22" t="s">
        <v>2373</v>
      </c>
      <c r="E21" s="22" t="s">
        <v>2325</v>
      </c>
      <c r="H21" s="22"/>
      <c r="I21" s="22"/>
      <c r="J21" s="22"/>
      <c r="K21" s="22"/>
      <c r="L21" s="22"/>
      <c r="M21" s="22"/>
      <c r="X21" s="188">
        <v>2447</v>
      </c>
      <c r="Y21" s="188" t="s">
        <v>2374</v>
      </c>
      <c r="Z21" s="168"/>
      <c r="AA21" s="145"/>
    </row>
    <row r="22" spans="1:50">
      <c r="A22" s="186">
        <v>21</v>
      </c>
      <c r="B22" s="22" t="s">
        <v>265</v>
      </c>
      <c r="C22" s="22"/>
      <c r="D22" s="22" t="s">
        <v>2373</v>
      </c>
      <c r="E22" s="22" t="s">
        <v>2325</v>
      </c>
      <c r="F22" t="s">
        <v>2375</v>
      </c>
      <c r="G22" t="s">
        <v>2376</v>
      </c>
      <c r="H22" s="22"/>
      <c r="I22" s="22"/>
      <c r="J22" s="22"/>
      <c r="K22" s="22"/>
      <c r="L22" s="22"/>
      <c r="M22" s="22"/>
      <c r="N22" s="194"/>
      <c r="X22" s="145"/>
      <c r="Y22" s="145"/>
      <c r="Z22" s="145"/>
      <c r="AA22" s="145"/>
    </row>
    <row r="23" spans="1:50" ht="33">
      <c r="A23" s="186">
        <v>22</v>
      </c>
      <c r="B23" s="22" t="s">
        <v>277</v>
      </c>
      <c r="C23" s="22"/>
      <c r="D23" s="22" t="s">
        <v>2373</v>
      </c>
      <c r="E23" s="22" t="s">
        <v>2325</v>
      </c>
      <c r="F23" t="s">
        <v>2377</v>
      </c>
      <c r="G23" s="34" t="s">
        <v>2378</v>
      </c>
      <c r="H23" s="191">
        <v>1500000</v>
      </c>
      <c r="I23" s="22"/>
      <c r="J23" s="22"/>
      <c r="K23" s="22"/>
      <c r="L23" s="22"/>
      <c r="M23" s="22" t="s">
        <v>2379</v>
      </c>
      <c r="N23" s="191">
        <v>7950000000</v>
      </c>
      <c r="O23" s="22"/>
      <c r="P23" s="191">
        <v>3930000000</v>
      </c>
      <c r="Q23" s="191"/>
      <c r="R23" s="191">
        <v>6940000000</v>
      </c>
      <c r="S23" s="191"/>
      <c r="T23" s="191"/>
      <c r="U23" s="22"/>
      <c r="V23" s="187" t="s">
        <v>2129</v>
      </c>
      <c r="X23" s="188">
        <v>1200</v>
      </c>
      <c r="Y23" s="188" t="s">
        <v>2380</v>
      </c>
      <c r="Z23" s="195" t="s">
        <v>2381</v>
      </c>
      <c r="AA23" s="188" t="s">
        <v>2380</v>
      </c>
    </row>
    <row r="24" spans="1:50">
      <c r="A24" s="186">
        <v>23</v>
      </c>
      <c r="B24" s="22" t="s">
        <v>279</v>
      </c>
      <c r="C24" s="22"/>
      <c r="D24" s="22" t="s">
        <v>2373</v>
      </c>
      <c r="E24" s="22" t="s">
        <v>2325</v>
      </c>
      <c r="H24" s="22"/>
      <c r="I24" s="22"/>
      <c r="J24" s="22"/>
      <c r="K24" s="22"/>
      <c r="L24" s="22"/>
      <c r="M24" s="22"/>
      <c r="N24" s="194"/>
      <c r="X24" s="145">
        <v>13846</v>
      </c>
      <c r="Y24" s="188" t="s">
        <v>2382</v>
      </c>
      <c r="Z24" s="168"/>
      <c r="AA24" s="145"/>
    </row>
    <row r="25" spans="1:50" ht="33">
      <c r="A25" s="186">
        <v>24</v>
      </c>
      <c r="B25" s="22" t="s">
        <v>281</v>
      </c>
      <c r="C25" s="22"/>
      <c r="D25" s="22" t="s">
        <v>2373</v>
      </c>
      <c r="E25" s="22" t="s">
        <v>2325</v>
      </c>
      <c r="H25" s="22"/>
      <c r="I25" s="22"/>
      <c r="J25" s="22"/>
      <c r="K25" s="22"/>
      <c r="L25" s="22"/>
      <c r="M25" s="22"/>
      <c r="N25" s="194"/>
      <c r="X25" s="145">
        <v>9810</v>
      </c>
      <c r="Y25" s="188" t="s">
        <v>2383</v>
      </c>
      <c r="Z25" s="196" t="s">
        <v>2384</v>
      </c>
      <c r="AA25" s="145" t="s">
        <v>2385</v>
      </c>
    </row>
    <row r="26" spans="1:50">
      <c r="A26" s="186">
        <v>25</v>
      </c>
      <c r="B26" s="22" t="s">
        <v>283</v>
      </c>
      <c r="C26" s="22"/>
      <c r="D26" s="22" t="s">
        <v>2386</v>
      </c>
      <c r="E26" s="22" t="s">
        <v>2325</v>
      </c>
      <c r="H26" s="22"/>
      <c r="I26" s="22"/>
      <c r="J26" s="22"/>
      <c r="K26" s="22"/>
      <c r="L26" s="22"/>
      <c r="M26" s="22"/>
      <c r="X26" s="188"/>
      <c r="Y26" s="145"/>
      <c r="Z26" s="188"/>
      <c r="AA26" s="145"/>
    </row>
    <row r="27" spans="1:50" ht="33">
      <c r="A27" s="186">
        <v>26</v>
      </c>
      <c r="B27" s="22" t="s">
        <v>285</v>
      </c>
      <c r="C27" s="22"/>
      <c r="D27" s="22" t="s">
        <v>2386</v>
      </c>
      <c r="E27" s="22" t="s">
        <v>2325</v>
      </c>
      <c r="F27" t="s">
        <v>2387</v>
      </c>
      <c r="G27" t="s">
        <v>2388</v>
      </c>
      <c r="H27" s="191">
        <v>87000</v>
      </c>
      <c r="I27" s="22"/>
      <c r="J27" s="191">
        <v>93000</v>
      </c>
      <c r="K27" s="191">
        <v>82000</v>
      </c>
      <c r="L27" s="22"/>
      <c r="M27" s="22" t="s">
        <v>2389</v>
      </c>
      <c r="X27" s="145">
        <v>8215</v>
      </c>
      <c r="Y27" s="188" t="s">
        <v>2390</v>
      </c>
      <c r="Z27" s="154" t="s">
        <v>2391</v>
      </c>
      <c r="AA27" s="145" t="s">
        <v>2385</v>
      </c>
    </row>
    <row r="28" spans="1:50">
      <c r="A28" s="186">
        <v>27</v>
      </c>
      <c r="B28" s="73" t="s">
        <v>1236</v>
      </c>
      <c r="D28" s="22" t="s">
        <v>2386</v>
      </c>
      <c r="E28" s="22" t="s">
        <v>2325</v>
      </c>
      <c r="F28" s="183" t="s">
        <v>2392</v>
      </c>
      <c r="G28" s="197" t="s">
        <v>2285</v>
      </c>
      <c r="H28" s="198">
        <v>527000</v>
      </c>
      <c r="I28" s="22"/>
      <c r="J28" s="198">
        <v>648000</v>
      </c>
      <c r="K28" s="198">
        <v>168000</v>
      </c>
      <c r="L28" s="198">
        <v>50900</v>
      </c>
      <c r="M28" s="183" t="s">
        <v>2393</v>
      </c>
      <c r="X28" s="2"/>
      <c r="Y28" s="2"/>
      <c r="Z28" s="2"/>
      <c r="AA28" s="2"/>
    </row>
    <row r="29" spans="1:50" ht="33">
      <c r="A29" s="186">
        <v>28</v>
      </c>
      <c r="B29" s="22" t="s">
        <v>287</v>
      </c>
      <c r="C29" s="22"/>
      <c r="D29" s="22" t="s">
        <v>2373</v>
      </c>
      <c r="E29" s="22" t="s">
        <v>2325</v>
      </c>
      <c r="F29" t="s">
        <v>2394</v>
      </c>
      <c r="G29" s="34" t="s">
        <v>2395</v>
      </c>
      <c r="H29" s="191">
        <v>19000</v>
      </c>
      <c r="I29" s="22"/>
      <c r="J29" s="191">
        <v>900000</v>
      </c>
      <c r="K29" s="191">
        <v>7500</v>
      </c>
      <c r="L29" s="191">
        <v>400</v>
      </c>
      <c r="M29" s="22" t="s">
        <v>2396</v>
      </c>
      <c r="N29" s="191">
        <v>4100000000</v>
      </c>
      <c r="O29" s="191" t="s">
        <v>2397</v>
      </c>
      <c r="P29" s="191">
        <v>6220000000</v>
      </c>
      <c r="Q29" s="191"/>
      <c r="R29" s="191">
        <v>21500000000</v>
      </c>
      <c r="S29" s="191"/>
      <c r="T29" s="191">
        <v>7500000000</v>
      </c>
      <c r="U29" s="191" t="s">
        <v>2398</v>
      </c>
      <c r="V29" s="187" t="s">
        <v>2129</v>
      </c>
      <c r="X29" s="188">
        <v>21970</v>
      </c>
      <c r="Y29" s="164" t="s">
        <v>2399</v>
      </c>
      <c r="Z29" s="199" t="s">
        <v>2400</v>
      </c>
      <c r="AA29" s="164" t="s">
        <v>2401</v>
      </c>
    </row>
    <row r="30" spans="1:50">
      <c r="A30" s="186">
        <v>29</v>
      </c>
      <c r="B30" t="s">
        <v>215</v>
      </c>
      <c r="C30" s="183"/>
      <c r="D30" s="183" t="s">
        <v>2373</v>
      </c>
      <c r="E30" s="183" t="s">
        <v>2325</v>
      </c>
      <c r="F30" s="193"/>
      <c r="G30" s="193"/>
      <c r="H30" s="198">
        <v>70000</v>
      </c>
      <c r="I30" s="183"/>
      <c r="J30" s="183"/>
      <c r="K30" s="183"/>
      <c r="L30" s="183"/>
      <c r="M30" s="183" t="s">
        <v>2402</v>
      </c>
      <c r="N30" s="183" t="s">
        <v>2403</v>
      </c>
      <c r="O30" s="183"/>
      <c r="P30" s="183"/>
      <c r="Q30" s="183"/>
      <c r="R30" s="183"/>
      <c r="S30" s="183"/>
      <c r="T30" s="183"/>
      <c r="U30" s="183"/>
      <c r="V30" s="200" t="s">
        <v>2129</v>
      </c>
      <c r="W30" s="193"/>
      <c r="X30" s="188"/>
      <c r="Y30" s="188"/>
      <c r="Z30" s="188"/>
      <c r="AA30" s="188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</row>
    <row r="31" spans="1:50" ht="33">
      <c r="A31" s="186">
        <v>30</v>
      </c>
      <c r="B31" s="22" t="s">
        <v>289</v>
      </c>
      <c r="C31" s="22"/>
      <c r="D31" s="22" t="s">
        <v>2373</v>
      </c>
      <c r="E31" s="22" t="s">
        <v>2354</v>
      </c>
      <c r="H31" s="22"/>
      <c r="I31" s="22"/>
      <c r="J31" s="22"/>
      <c r="K31" s="22"/>
      <c r="L31" s="22"/>
      <c r="M31" s="22"/>
      <c r="X31" s="188">
        <v>39153</v>
      </c>
      <c r="Y31" s="164" t="s">
        <v>2404</v>
      </c>
      <c r="Z31" s="154" t="s">
        <v>2405</v>
      </c>
      <c r="AA31" s="164" t="s">
        <v>2404</v>
      </c>
    </row>
    <row r="32" spans="1:50" ht="33">
      <c r="A32" s="186">
        <v>31</v>
      </c>
      <c r="B32" s="22" t="s">
        <v>291</v>
      </c>
      <c r="C32" s="22"/>
      <c r="D32" s="22" t="s">
        <v>2373</v>
      </c>
      <c r="E32" s="22" t="s">
        <v>2325</v>
      </c>
      <c r="H32" s="22"/>
      <c r="I32" s="22"/>
      <c r="J32" s="22"/>
      <c r="K32" s="22"/>
      <c r="L32" s="22"/>
      <c r="M32" s="22"/>
      <c r="N32" s="160">
        <v>7740000000</v>
      </c>
      <c r="O32" t="s">
        <v>2398</v>
      </c>
      <c r="V32" s="187" t="s">
        <v>2129</v>
      </c>
      <c r="X32" s="145">
        <v>11100</v>
      </c>
      <c r="Y32" s="164" t="s">
        <v>2401</v>
      </c>
      <c r="Z32" s="199" t="s">
        <v>2406</v>
      </c>
      <c r="AA32" s="164" t="s">
        <v>2401</v>
      </c>
    </row>
    <row r="33" spans="1:50">
      <c r="A33" s="186">
        <v>32</v>
      </c>
      <c r="B33" s="22" t="s">
        <v>267</v>
      </c>
      <c r="C33" s="22"/>
      <c r="D33" s="22" t="s">
        <v>2373</v>
      </c>
      <c r="E33" s="22" t="s">
        <v>2325</v>
      </c>
      <c r="F33" t="s">
        <v>2407</v>
      </c>
      <c r="G33" s="34" t="s">
        <v>2408</v>
      </c>
      <c r="H33" s="22"/>
      <c r="I33" s="22"/>
      <c r="J33" s="191">
        <v>4440000000</v>
      </c>
      <c r="K33" s="22"/>
      <c r="L33" s="22"/>
      <c r="M33" s="183" t="s">
        <v>2409</v>
      </c>
      <c r="N33" s="191">
        <v>3800000000</v>
      </c>
      <c r="O33" s="22"/>
      <c r="P33" s="22"/>
      <c r="Q33" s="22"/>
      <c r="R33" s="22"/>
      <c r="S33" s="22"/>
      <c r="T33" s="22"/>
      <c r="U33" s="22"/>
      <c r="V33" s="187" t="s">
        <v>2129</v>
      </c>
      <c r="X33" s="201">
        <v>21717</v>
      </c>
      <c r="Y33" s="202" t="s">
        <v>2410</v>
      </c>
      <c r="Z33" s="203">
        <v>2.9999999999999997E-4</v>
      </c>
      <c r="AA33" s="202" t="s">
        <v>2410</v>
      </c>
    </row>
    <row r="34" spans="1:50" s="193" customFormat="1">
      <c r="A34" s="186">
        <v>33</v>
      </c>
      <c r="B34" s="22" t="s">
        <v>293</v>
      </c>
      <c r="C34" s="22"/>
      <c r="D34" s="22" t="s">
        <v>2373</v>
      </c>
      <c r="E34" s="22" t="s">
        <v>2325</v>
      </c>
      <c r="F34"/>
      <c r="G34"/>
      <c r="H34" s="22"/>
      <c r="I34" s="22"/>
      <c r="J34" s="22"/>
      <c r="K34" s="22"/>
      <c r="L34" s="22"/>
      <c r="M34" s="22"/>
      <c r="N34" s="194"/>
      <c r="O34"/>
      <c r="P34"/>
      <c r="Q34"/>
      <c r="R34"/>
      <c r="S34"/>
      <c r="T34"/>
      <c r="U34"/>
      <c r="V34"/>
      <c r="W34"/>
      <c r="X34" s="145"/>
      <c r="Y34" s="145"/>
      <c r="Z34" s="145"/>
      <c r="AA34" s="145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ht="33">
      <c r="A35" s="186">
        <v>34</v>
      </c>
      <c r="B35" s="22" t="s">
        <v>295</v>
      </c>
      <c r="C35" s="22"/>
      <c r="D35" s="22" t="s">
        <v>2373</v>
      </c>
      <c r="E35" s="22" t="s">
        <v>2325</v>
      </c>
      <c r="H35" s="22"/>
      <c r="I35" s="22"/>
      <c r="J35" s="22"/>
      <c r="K35" s="22"/>
      <c r="L35" s="22"/>
      <c r="M35" s="22"/>
      <c r="N35" s="191">
        <v>1820000000</v>
      </c>
      <c r="O35" s="22"/>
      <c r="P35" s="22"/>
      <c r="Q35" s="22"/>
      <c r="R35" s="22"/>
      <c r="S35" s="22"/>
      <c r="T35" s="22"/>
      <c r="U35" s="22"/>
      <c r="V35" s="187" t="s">
        <v>2411</v>
      </c>
      <c r="X35" s="145">
        <v>558</v>
      </c>
      <c r="Y35" s="164" t="s">
        <v>2412</v>
      </c>
      <c r="Z35" s="156" t="s">
        <v>2413</v>
      </c>
      <c r="AA35" s="164" t="s">
        <v>2412</v>
      </c>
    </row>
    <row r="36" spans="1:50" ht="33">
      <c r="A36" s="186">
        <v>35</v>
      </c>
      <c r="B36" s="22" t="s">
        <v>269</v>
      </c>
      <c r="C36" s="22"/>
      <c r="D36" s="22" t="s">
        <v>2373</v>
      </c>
      <c r="E36" s="22" t="s">
        <v>2325</v>
      </c>
      <c r="F36" s="183" t="s">
        <v>2414</v>
      </c>
      <c r="G36" s="34" t="s">
        <v>2415</v>
      </c>
      <c r="H36" s="22"/>
      <c r="I36" s="22"/>
      <c r="J36" s="22"/>
      <c r="K36" s="22"/>
      <c r="L36" s="22"/>
      <c r="M36" s="187"/>
      <c r="X36" s="145">
        <v>22700</v>
      </c>
      <c r="Y36" s="188" t="s">
        <v>2416</v>
      </c>
      <c r="Z36" s="156" t="s">
        <v>2417</v>
      </c>
      <c r="AA36" s="188" t="s">
        <v>2416</v>
      </c>
    </row>
    <row r="37" spans="1:50">
      <c r="A37" s="186">
        <v>36</v>
      </c>
      <c r="B37" s="22" t="s">
        <v>297</v>
      </c>
      <c r="C37" s="22"/>
      <c r="D37" s="22" t="s">
        <v>2418</v>
      </c>
      <c r="E37" s="22" t="s">
        <v>2325</v>
      </c>
      <c r="H37" s="22"/>
      <c r="I37" s="22"/>
      <c r="J37" s="22"/>
      <c r="K37" s="22"/>
      <c r="L37" s="22"/>
      <c r="M37" s="22"/>
      <c r="X37" s="145"/>
      <c r="Y37" s="145"/>
      <c r="Z37" s="145"/>
      <c r="AA37" s="145"/>
    </row>
    <row r="38" spans="1:50" ht="33">
      <c r="A38" s="186">
        <v>37</v>
      </c>
      <c r="B38" s="22" t="s">
        <v>271</v>
      </c>
      <c r="C38" s="22"/>
      <c r="D38" s="22" t="s">
        <v>2373</v>
      </c>
      <c r="E38" s="22" t="s">
        <v>2349</v>
      </c>
      <c r="F38" s="183" t="s">
        <v>2419</v>
      </c>
      <c r="G38" s="34" t="s">
        <v>2420</v>
      </c>
      <c r="H38" s="22"/>
      <c r="I38" s="22"/>
      <c r="J38" s="22"/>
      <c r="K38" s="22"/>
      <c r="L38" s="22"/>
      <c r="M38" s="22"/>
      <c r="N38" s="22" t="s">
        <v>2421</v>
      </c>
      <c r="O38" s="22"/>
      <c r="P38" s="191">
        <v>11000000000</v>
      </c>
      <c r="Q38" s="191"/>
      <c r="R38" s="22"/>
      <c r="S38" s="22"/>
      <c r="T38" s="22"/>
      <c r="U38" s="22"/>
      <c r="V38" s="187" t="s">
        <v>2129</v>
      </c>
      <c r="X38" s="204">
        <v>5500</v>
      </c>
      <c r="Y38" s="205" t="s">
        <v>2422</v>
      </c>
      <c r="Z38" s="206" t="s">
        <v>2423</v>
      </c>
      <c r="AA38" s="205" t="s">
        <v>2422</v>
      </c>
    </row>
    <row r="39" spans="1:50" s="22" customFormat="1">
      <c r="A39" s="186">
        <v>38</v>
      </c>
      <c r="B39" s="22" t="s">
        <v>273</v>
      </c>
      <c r="D39" s="22" t="s">
        <v>2373</v>
      </c>
      <c r="E39" s="22" t="s">
        <v>2325</v>
      </c>
      <c r="F39"/>
      <c r="G39" t="s">
        <v>2424</v>
      </c>
      <c r="H39" s="191">
        <v>170000</v>
      </c>
      <c r="N39"/>
      <c r="O39"/>
      <c r="P39"/>
      <c r="Q39"/>
      <c r="R39"/>
      <c r="S39"/>
      <c r="T39"/>
      <c r="U39"/>
      <c r="V39"/>
      <c r="W39"/>
      <c r="X39" s="207">
        <v>575</v>
      </c>
      <c r="Y39" s="201" t="s">
        <v>2425</v>
      </c>
      <c r="Z39" s="203">
        <v>1.4E-2</v>
      </c>
      <c r="AA39" s="202" t="s">
        <v>2426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ht="33">
      <c r="A40" s="186">
        <v>39</v>
      </c>
      <c r="B40" s="22" t="s">
        <v>299</v>
      </c>
      <c r="C40" s="22"/>
      <c r="D40" s="22" t="s">
        <v>2373</v>
      </c>
      <c r="E40" s="22" t="s">
        <v>2325</v>
      </c>
      <c r="H40" s="22"/>
      <c r="I40" s="22"/>
      <c r="J40" s="22"/>
      <c r="K40" s="22"/>
      <c r="L40" s="22"/>
      <c r="M40" s="22"/>
      <c r="X40" s="208">
        <v>16500</v>
      </c>
      <c r="Y40" s="209" t="s">
        <v>2427</v>
      </c>
      <c r="Z40" s="210" t="s">
        <v>2428</v>
      </c>
      <c r="AA40" s="209" t="s">
        <v>2427</v>
      </c>
    </row>
    <row r="41" spans="1:50">
      <c r="A41" s="186">
        <v>40</v>
      </c>
      <c r="B41" s="22" t="s">
        <v>243</v>
      </c>
      <c r="C41" s="22"/>
      <c r="D41" s="22" t="s">
        <v>2429</v>
      </c>
      <c r="E41" s="22" t="s">
        <v>2325</v>
      </c>
      <c r="F41" t="s">
        <v>2367</v>
      </c>
      <c r="H41" s="22"/>
      <c r="I41" s="22"/>
      <c r="J41" s="22"/>
      <c r="K41" s="22"/>
      <c r="L41" s="22"/>
      <c r="M41" s="22"/>
      <c r="N41" s="194"/>
      <c r="W41" s="211">
        <v>5621492916.8028402</v>
      </c>
      <c r="X41" s="188">
        <v>73.14</v>
      </c>
      <c r="Y41" s="188" t="s">
        <v>2430</v>
      </c>
      <c r="Z41" s="212">
        <v>1.55E-6</v>
      </c>
      <c r="AA41" s="188" t="s">
        <v>2430</v>
      </c>
    </row>
    <row r="42" spans="1:50">
      <c r="A42" s="186">
        <v>41</v>
      </c>
      <c r="B42" s="22" t="s">
        <v>249</v>
      </c>
      <c r="C42" s="22"/>
      <c r="D42" s="22" t="s">
        <v>2431</v>
      </c>
      <c r="E42" s="22" t="s">
        <v>2354</v>
      </c>
      <c r="F42" t="s">
        <v>2432</v>
      </c>
      <c r="H42" s="22"/>
      <c r="I42" s="22"/>
      <c r="J42" s="22"/>
      <c r="K42" s="22"/>
      <c r="L42" s="22"/>
      <c r="M42" s="22"/>
      <c r="W42" s="211"/>
      <c r="X42" s="145"/>
      <c r="Y42" s="145"/>
      <c r="Z42" s="145"/>
      <c r="AA42" s="145"/>
    </row>
    <row r="43" spans="1:50">
      <c r="A43" s="186">
        <v>42</v>
      </c>
      <c r="B43" s="22" t="s">
        <v>251</v>
      </c>
      <c r="C43" s="22"/>
      <c r="D43" s="22" t="s">
        <v>2431</v>
      </c>
      <c r="E43" s="22" t="s">
        <v>2354</v>
      </c>
      <c r="F43" t="s">
        <v>2433</v>
      </c>
      <c r="G43" s="34" t="s">
        <v>2434</v>
      </c>
      <c r="H43" s="22" t="s">
        <v>2435</v>
      </c>
      <c r="I43" s="22"/>
      <c r="J43" s="22"/>
      <c r="K43" s="22"/>
      <c r="L43" s="22"/>
      <c r="M43" s="22" t="s">
        <v>2436</v>
      </c>
      <c r="W43" s="211"/>
      <c r="X43" s="145"/>
      <c r="Y43" s="145"/>
      <c r="Z43" s="149"/>
      <c r="AA43" s="149"/>
    </row>
    <row r="44" spans="1:50">
      <c r="A44" s="186">
        <v>43</v>
      </c>
      <c r="B44" s="22" t="s">
        <v>247</v>
      </c>
      <c r="C44" s="22"/>
      <c r="D44" s="22" t="s">
        <v>2429</v>
      </c>
      <c r="E44" s="22" t="s">
        <v>2354</v>
      </c>
      <c r="F44" t="s">
        <v>2367</v>
      </c>
      <c r="H44" s="22"/>
      <c r="I44" s="22"/>
      <c r="J44" s="22"/>
      <c r="K44" s="22"/>
      <c r="L44" s="22"/>
      <c r="M44" s="22"/>
      <c r="W44" s="211"/>
      <c r="X44" s="145"/>
      <c r="Y44" s="145"/>
      <c r="Z44" s="145"/>
      <c r="AA44" s="145"/>
    </row>
    <row r="45" spans="1:50">
      <c r="A45" s="186">
        <v>44</v>
      </c>
      <c r="B45" s="22" t="s">
        <v>241</v>
      </c>
      <c r="C45" s="22"/>
      <c r="D45" s="22" t="s">
        <v>2431</v>
      </c>
      <c r="E45" s="22" t="s">
        <v>2354</v>
      </c>
      <c r="F45" t="s">
        <v>2432</v>
      </c>
      <c r="H45" s="22"/>
      <c r="I45" s="22"/>
      <c r="J45" s="22"/>
      <c r="K45" s="22"/>
      <c r="L45" s="22"/>
      <c r="M45" s="22"/>
      <c r="N45" s="194"/>
      <c r="W45" s="211">
        <v>6705283880.3209543</v>
      </c>
      <c r="X45" s="213"/>
      <c r="Y45" s="213"/>
      <c r="Z45" s="213"/>
      <c r="AA45" s="213"/>
    </row>
    <row r="46" spans="1:50" s="22" customFormat="1">
      <c r="A46" s="214">
        <v>45</v>
      </c>
      <c r="B46" s="215" t="s">
        <v>245</v>
      </c>
      <c r="C46" s="215"/>
      <c r="D46" s="215" t="s">
        <v>2431</v>
      </c>
      <c r="E46" s="215" t="s">
        <v>2354</v>
      </c>
      <c r="F46" t="s">
        <v>2370</v>
      </c>
      <c r="G46"/>
      <c r="N46" s="194"/>
      <c r="O46"/>
      <c r="P46"/>
      <c r="Q46"/>
      <c r="R46"/>
      <c r="S46"/>
      <c r="T46"/>
      <c r="U46"/>
      <c r="V46"/>
      <c r="W46" s="211">
        <v>1102718371.4876373</v>
      </c>
      <c r="X46" s="207"/>
      <c r="Y46" s="207"/>
      <c r="Z46" s="207"/>
      <c r="AA46" s="207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>
      <c r="A47" s="186">
        <v>46</v>
      </c>
      <c r="B47" s="22" t="s">
        <v>331</v>
      </c>
      <c r="C47" s="22"/>
      <c r="D47" s="183" t="s">
        <v>2437</v>
      </c>
      <c r="E47" s="22" t="s">
        <v>2438</v>
      </c>
      <c r="H47" s="22"/>
      <c r="I47" s="22"/>
      <c r="J47" s="22"/>
      <c r="K47" s="22"/>
      <c r="L47" s="22"/>
      <c r="M47" s="22"/>
      <c r="X47" s="145"/>
      <c r="Y47" s="145"/>
      <c r="Z47" s="145"/>
      <c r="AA47" s="145"/>
    </row>
    <row r="48" spans="1:50" ht="33">
      <c r="A48" s="186">
        <v>47</v>
      </c>
      <c r="B48" s="22" t="s">
        <v>329</v>
      </c>
      <c r="C48" s="22"/>
      <c r="D48" s="183" t="s">
        <v>2437</v>
      </c>
      <c r="E48" s="22" t="s">
        <v>2439</v>
      </c>
      <c r="H48" s="191">
        <v>8200000</v>
      </c>
      <c r="I48" s="22"/>
      <c r="J48" s="22"/>
      <c r="K48" s="22"/>
      <c r="L48" s="22"/>
      <c r="M48" s="22" t="s">
        <v>2440</v>
      </c>
      <c r="X48" s="145">
        <v>120</v>
      </c>
      <c r="Y48" s="164" t="s">
        <v>2441</v>
      </c>
      <c r="Z48" s="154" t="s">
        <v>2442</v>
      </c>
      <c r="AA48" s="164" t="s">
        <v>2443</v>
      </c>
    </row>
    <row r="49" spans="1:50">
      <c r="A49" s="186">
        <v>48</v>
      </c>
      <c r="B49" s="22" t="s">
        <v>333</v>
      </c>
      <c r="C49" s="22"/>
      <c r="D49" s="183" t="s">
        <v>2332</v>
      </c>
      <c r="E49" s="22" t="s">
        <v>2438</v>
      </c>
      <c r="H49" s="22"/>
      <c r="I49" s="22"/>
      <c r="J49" s="22"/>
      <c r="K49" s="22"/>
      <c r="L49" s="22"/>
      <c r="M49" s="22"/>
      <c r="X49" s="145"/>
      <c r="Y49" s="145"/>
      <c r="Z49" s="145"/>
      <c r="AA49" s="145"/>
    </row>
    <row r="50" spans="1:50">
      <c r="A50" s="186">
        <v>49</v>
      </c>
      <c r="B50" s="22" t="s">
        <v>335</v>
      </c>
      <c r="C50" s="22"/>
      <c r="D50" s="183" t="s">
        <v>2332</v>
      </c>
      <c r="E50" s="22" t="s">
        <v>2439</v>
      </c>
      <c r="H50" s="22"/>
      <c r="I50" s="22"/>
      <c r="J50" s="22"/>
      <c r="K50" s="22"/>
      <c r="L50" s="22"/>
      <c r="M50" s="22"/>
      <c r="X50" s="145"/>
      <c r="Y50" s="145"/>
      <c r="Z50" s="145"/>
      <c r="AA50" s="145"/>
    </row>
    <row r="51" spans="1:50">
      <c r="A51" s="186">
        <v>50</v>
      </c>
      <c r="B51" s="22" t="s">
        <v>441</v>
      </c>
      <c r="C51" s="22"/>
      <c r="D51" s="183" t="s">
        <v>2444</v>
      </c>
      <c r="E51" s="22" t="s">
        <v>2438</v>
      </c>
      <c r="F51" s="22"/>
      <c r="G51" s="34" t="s">
        <v>2445</v>
      </c>
      <c r="H51" s="22"/>
      <c r="I51" s="22"/>
      <c r="J51" s="22"/>
      <c r="K51" s="22"/>
      <c r="L51" s="22"/>
      <c r="M51" s="22"/>
      <c r="X51" s="145"/>
      <c r="Y51" s="145"/>
      <c r="Z51" s="145"/>
      <c r="AA51" s="145"/>
    </row>
    <row r="52" spans="1:50">
      <c r="A52" s="186">
        <v>51</v>
      </c>
      <c r="B52" s="22" t="s">
        <v>439</v>
      </c>
      <c r="C52" s="22"/>
      <c r="D52" s="183" t="s">
        <v>2444</v>
      </c>
      <c r="E52" s="22" t="s">
        <v>2438</v>
      </c>
      <c r="F52" s="22"/>
      <c r="G52" s="22"/>
      <c r="H52" s="22"/>
      <c r="I52" s="22"/>
      <c r="J52" s="22"/>
      <c r="K52" s="22"/>
      <c r="L52" s="22"/>
      <c r="M52" s="22"/>
      <c r="X52" s="145"/>
      <c r="Y52" s="145"/>
      <c r="Z52" s="145"/>
      <c r="AA52" s="145"/>
    </row>
    <row r="53" spans="1:50">
      <c r="A53" s="186">
        <v>52</v>
      </c>
      <c r="B53" s="22" t="s">
        <v>443</v>
      </c>
      <c r="C53" s="22"/>
      <c r="D53" s="183" t="s">
        <v>2444</v>
      </c>
      <c r="E53" s="22" t="s">
        <v>2439</v>
      </c>
      <c r="F53" s="22"/>
      <c r="G53" s="34" t="s">
        <v>2446</v>
      </c>
      <c r="H53" s="22"/>
      <c r="I53" s="22"/>
      <c r="J53" s="22"/>
      <c r="K53" s="22"/>
      <c r="L53" s="22"/>
      <c r="M53" s="22"/>
      <c r="X53" s="145"/>
      <c r="Y53" s="145"/>
      <c r="Z53" s="145"/>
      <c r="AA53" s="145"/>
    </row>
    <row r="54" spans="1:50" ht="33">
      <c r="A54" s="186">
        <v>53</v>
      </c>
      <c r="B54" s="22" t="s">
        <v>343</v>
      </c>
      <c r="C54" s="22"/>
      <c r="D54" s="22" t="s">
        <v>2447</v>
      </c>
      <c r="E54" s="22" t="s">
        <v>2439</v>
      </c>
      <c r="F54" s="22"/>
      <c r="G54" s="22"/>
      <c r="H54" s="183" t="s">
        <v>2448</v>
      </c>
      <c r="I54" s="22"/>
      <c r="J54" s="22"/>
      <c r="K54" s="22"/>
      <c r="L54" s="22"/>
      <c r="M54" s="22"/>
      <c r="N54" s="160">
        <v>4400000000</v>
      </c>
      <c r="O54" t="s">
        <v>2449</v>
      </c>
      <c r="P54" s="160">
        <v>5100000000</v>
      </c>
      <c r="Q54" t="s">
        <v>2450</v>
      </c>
      <c r="V54" s="187" t="s">
        <v>2129</v>
      </c>
      <c r="X54" s="166">
        <v>173</v>
      </c>
      <c r="Y54" s="177" t="s">
        <v>2451</v>
      </c>
      <c r="Z54" s="156" t="s">
        <v>2452</v>
      </c>
      <c r="AA54" s="177" t="s">
        <v>2451</v>
      </c>
    </row>
    <row r="55" spans="1:50">
      <c r="A55" s="186">
        <v>54</v>
      </c>
      <c r="B55" s="22" t="s">
        <v>397</v>
      </c>
      <c r="C55" s="22"/>
      <c r="D55" s="22" t="s">
        <v>2353</v>
      </c>
      <c r="E55" s="22" t="s">
        <v>2453</v>
      </c>
      <c r="F55" s="22"/>
      <c r="G55" s="22"/>
      <c r="H55" s="22"/>
      <c r="I55" s="22"/>
      <c r="J55" s="22"/>
      <c r="K55" s="22"/>
      <c r="L55" s="22"/>
      <c r="M55" s="22"/>
      <c r="X55" s="145"/>
      <c r="Y55" s="145"/>
      <c r="Z55" s="145"/>
      <c r="AA55" s="145"/>
    </row>
    <row r="56" spans="1:50">
      <c r="A56" s="186">
        <v>55</v>
      </c>
      <c r="B56" s="22" t="s">
        <v>425</v>
      </c>
      <c r="C56" s="22"/>
      <c r="D56" s="22" t="s">
        <v>2454</v>
      </c>
      <c r="E56" s="22" t="s">
        <v>2453</v>
      </c>
      <c r="F56" s="22"/>
      <c r="G56" s="22"/>
      <c r="H56" s="22"/>
      <c r="I56" s="22"/>
      <c r="J56" s="22"/>
      <c r="K56" s="22"/>
      <c r="L56" s="22"/>
      <c r="M56" s="22"/>
      <c r="X56" s="145"/>
      <c r="Y56" s="145"/>
      <c r="Z56" s="145"/>
      <c r="AA56" s="145"/>
    </row>
    <row r="57" spans="1:50">
      <c r="A57" s="186">
        <v>56</v>
      </c>
      <c r="B57" s="22" t="s">
        <v>353</v>
      </c>
      <c r="C57" s="22"/>
      <c r="D57" s="22" t="s">
        <v>2454</v>
      </c>
      <c r="E57" s="22" t="s">
        <v>2453</v>
      </c>
      <c r="F57" s="22"/>
      <c r="G57" s="22"/>
      <c r="H57" s="183" t="s">
        <v>2455</v>
      </c>
      <c r="I57" s="22"/>
      <c r="J57" s="22"/>
      <c r="K57" s="22"/>
      <c r="L57" s="22"/>
      <c r="M57" s="22" t="s">
        <v>2456</v>
      </c>
      <c r="N57" s="160">
        <v>7000000000</v>
      </c>
      <c r="P57" t="s">
        <v>2457</v>
      </c>
      <c r="V57" s="187" t="s">
        <v>2458</v>
      </c>
      <c r="X57" s="145">
        <v>543</v>
      </c>
      <c r="Y57" s="177" t="s">
        <v>2459</v>
      </c>
      <c r="Z57" s="156">
        <v>0.21</v>
      </c>
      <c r="AA57" s="177" t="s">
        <v>2459</v>
      </c>
    </row>
    <row r="58" spans="1:50">
      <c r="A58" s="186">
        <v>57</v>
      </c>
      <c r="B58" s="22" t="s">
        <v>2460</v>
      </c>
      <c r="C58" s="22"/>
      <c r="D58" s="22" t="s">
        <v>2454</v>
      </c>
      <c r="E58" s="22" t="s">
        <v>2461</v>
      </c>
      <c r="F58" s="22"/>
      <c r="G58" s="22"/>
      <c r="H58" s="191">
        <v>470000</v>
      </c>
      <c r="I58" s="191">
        <v>430000</v>
      </c>
      <c r="J58" s="22"/>
      <c r="K58" s="22"/>
      <c r="L58" s="22"/>
      <c r="M58" s="183" t="s">
        <v>2462</v>
      </c>
      <c r="N58" s="160">
        <v>8100000000</v>
      </c>
      <c r="V58" s="187" t="s">
        <v>2458</v>
      </c>
      <c r="X58" s="145"/>
      <c r="Y58" s="145"/>
      <c r="Z58" s="145"/>
      <c r="AA58" s="145"/>
    </row>
    <row r="59" spans="1:50">
      <c r="A59" s="186">
        <v>58</v>
      </c>
      <c r="B59" s="22" t="s">
        <v>357</v>
      </c>
      <c r="C59" s="22"/>
      <c r="D59" s="22" t="s">
        <v>2454</v>
      </c>
      <c r="E59" s="22" t="s">
        <v>2461</v>
      </c>
      <c r="F59" s="22"/>
      <c r="G59" s="22"/>
      <c r="I59" s="22"/>
      <c r="J59" s="22"/>
      <c r="K59" s="22"/>
      <c r="L59" s="22"/>
      <c r="M59" s="22"/>
      <c r="X59" s="145"/>
      <c r="Y59" s="145"/>
      <c r="Z59" s="145"/>
      <c r="AA59" s="145"/>
    </row>
    <row r="60" spans="1:50">
      <c r="A60" s="186">
        <v>59</v>
      </c>
      <c r="B60" s="22" t="s">
        <v>399</v>
      </c>
      <c r="C60" s="22"/>
      <c r="D60" s="22" t="s">
        <v>2463</v>
      </c>
      <c r="E60" s="22" t="s">
        <v>2438</v>
      </c>
      <c r="F60" s="22"/>
      <c r="G60" s="22"/>
      <c r="H60" s="22"/>
      <c r="I60" s="22"/>
      <c r="J60" s="22"/>
      <c r="K60" s="22"/>
      <c r="L60" s="22"/>
      <c r="M60" s="22"/>
      <c r="X60" s="145"/>
      <c r="Y60" s="145"/>
      <c r="Z60" s="145"/>
      <c r="AA60" s="145"/>
    </row>
    <row r="61" spans="1:50">
      <c r="A61" s="186">
        <v>60</v>
      </c>
      <c r="B61" s="183" t="s">
        <v>401</v>
      </c>
      <c r="C61" s="183"/>
      <c r="D61" s="183" t="s">
        <v>2353</v>
      </c>
      <c r="E61" s="183" t="s">
        <v>2453</v>
      </c>
      <c r="F61" s="183"/>
      <c r="G61" s="183"/>
      <c r="H61" s="183"/>
      <c r="I61" s="183"/>
      <c r="J61" s="183"/>
      <c r="K61" s="183"/>
      <c r="L61" s="183"/>
      <c r="M61" s="18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88"/>
      <c r="Y61" s="188"/>
      <c r="Z61" s="188"/>
      <c r="AA61" s="188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</row>
    <row r="62" spans="1:50" ht="33">
      <c r="A62" s="186">
        <v>61</v>
      </c>
      <c r="B62" s="183" t="s">
        <v>2464</v>
      </c>
      <c r="C62" s="183"/>
      <c r="D62" s="183" t="s">
        <v>2454</v>
      </c>
      <c r="E62" s="183" t="s">
        <v>2453</v>
      </c>
      <c r="F62" s="183"/>
      <c r="G62" s="183"/>
      <c r="H62" s="183"/>
      <c r="I62" s="183"/>
      <c r="J62" s="183"/>
      <c r="K62" s="183"/>
      <c r="L62" s="183"/>
      <c r="M62" s="183"/>
      <c r="N62" s="216">
        <v>2200000000</v>
      </c>
      <c r="O62" s="193"/>
      <c r="P62" s="193"/>
      <c r="Q62" s="193"/>
      <c r="R62" s="193"/>
      <c r="S62" s="193"/>
      <c r="T62" s="193"/>
      <c r="U62" s="193"/>
      <c r="V62" s="200" t="s">
        <v>2129</v>
      </c>
      <c r="W62" s="193"/>
      <c r="X62" s="188">
        <v>4470</v>
      </c>
      <c r="Y62" s="217" t="s">
        <v>2281</v>
      </c>
      <c r="Z62" s="199" t="s">
        <v>2282</v>
      </c>
      <c r="AA62" s="217" t="s">
        <v>2281</v>
      </c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</row>
    <row r="63" spans="1:50" ht="33">
      <c r="A63" s="186">
        <v>62</v>
      </c>
      <c r="B63" s="22" t="s">
        <v>377</v>
      </c>
      <c r="C63" s="22"/>
      <c r="D63" s="22" t="s">
        <v>2454</v>
      </c>
      <c r="E63" s="22" t="s">
        <v>2453</v>
      </c>
      <c r="F63" s="22"/>
      <c r="G63" s="22"/>
      <c r="H63" s="22"/>
      <c r="I63" s="22"/>
      <c r="J63" s="22"/>
      <c r="K63" s="22"/>
      <c r="L63" s="22"/>
      <c r="M63" s="22"/>
      <c r="N63" s="160">
        <v>1730000000</v>
      </c>
      <c r="O63" t="s">
        <v>2465</v>
      </c>
      <c r="V63" s="187" t="s">
        <v>2129</v>
      </c>
      <c r="X63" s="145">
        <v>800</v>
      </c>
      <c r="Y63" s="177" t="s">
        <v>2466</v>
      </c>
      <c r="Z63" s="156" t="s">
        <v>2467</v>
      </c>
      <c r="AA63" s="177" t="s">
        <v>2466</v>
      </c>
    </row>
    <row r="64" spans="1:50">
      <c r="A64" s="186">
        <v>63</v>
      </c>
      <c r="B64" s="183" t="s">
        <v>403</v>
      </c>
      <c r="C64" s="183"/>
      <c r="D64" s="183" t="s">
        <v>2447</v>
      </c>
      <c r="E64" s="183" t="s">
        <v>2453</v>
      </c>
      <c r="F64" s="183"/>
      <c r="G64" s="218" t="s">
        <v>2468</v>
      </c>
      <c r="H64" s="183"/>
      <c r="I64" s="183"/>
      <c r="J64" s="183"/>
      <c r="K64" s="183"/>
      <c r="L64" s="183"/>
      <c r="M64" s="183"/>
      <c r="N64" s="183" t="s">
        <v>2469</v>
      </c>
      <c r="O64" s="193"/>
      <c r="P64" s="193"/>
      <c r="Q64" s="193"/>
      <c r="R64" s="193"/>
      <c r="S64" s="193"/>
      <c r="T64" s="193"/>
      <c r="U64" s="193"/>
      <c r="V64" s="200" t="s">
        <v>2458</v>
      </c>
      <c r="W64" s="193"/>
      <c r="X64" s="188"/>
      <c r="Y64" s="188"/>
      <c r="Z64" s="188"/>
      <c r="AA64" s="188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</row>
    <row r="65" spans="1:27">
      <c r="A65" s="186">
        <v>64</v>
      </c>
      <c r="B65" s="22" t="s">
        <v>427</v>
      </c>
      <c r="C65" s="22"/>
      <c r="D65" s="22" t="s">
        <v>2454</v>
      </c>
      <c r="E65" s="22" t="s">
        <v>2453</v>
      </c>
      <c r="F65" s="22"/>
      <c r="G65" s="34" t="s">
        <v>2470</v>
      </c>
      <c r="H65" s="22"/>
      <c r="I65" s="22"/>
      <c r="J65" s="22"/>
      <c r="K65" s="22"/>
      <c r="L65" s="22"/>
      <c r="M65" s="22"/>
      <c r="N65" s="160">
        <v>18500000000</v>
      </c>
      <c r="V65" s="187" t="s">
        <v>2129</v>
      </c>
      <c r="X65" s="145">
        <v>8656</v>
      </c>
      <c r="Y65" s="177" t="s">
        <v>2459</v>
      </c>
      <c r="Z65" s="149">
        <v>5.6000000000000001E-2</v>
      </c>
      <c r="AA65" s="177" t="s">
        <v>2459</v>
      </c>
    </row>
    <row r="66" spans="1:27">
      <c r="A66" s="186">
        <v>65</v>
      </c>
      <c r="B66" s="22" t="s">
        <v>405</v>
      </c>
      <c r="C66" s="22"/>
      <c r="D66" s="22" t="s">
        <v>2463</v>
      </c>
      <c r="E66" s="22" t="s">
        <v>2438</v>
      </c>
      <c r="F66" s="22"/>
      <c r="G66" s="22"/>
      <c r="H66" s="22"/>
      <c r="I66" s="22"/>
      <c r="J66" s="22"/>
      <c r="K66" s="22"/>
      <c r="L66" s="22"/>
      <c r="M66" s="22"/>
      <c r="X66" s="168"/>
      <c r="Y66" s="168"/>
      <c r="Z66" s="168"/>
      <c r="AA66" s="168"/>
    </row>
    <row r="67" spans="1:27">
      <c r="A67" s="186">
        <v>66</v>
      </c>
      <c r="B67" s="22" t="s">
        <v>406</v>
      </c>
      <c r="C67" s="22"/>
      <c r="D67" s="22" t="s">
        <v>2463</v>
      </c>
      <c r="E67" s="22" t="s">
        <v>2438</v>
      </c>
      <c r="F67" s="22"/>
      <c r="G67" s="22"/>
      <c r="H67" s="22"/>
      <c r="I67" s="22"/>
      <c r="J67" s="22"/>
      <c r="K67" s="22"/>
      <c r="L67" s="22"/>
      <c r="M67" s="22"/>
      <c r="X67" s="145"/>
      <c r="Y67" s="145"/>
      <c r="Z67" s="145"/>
      <c r="AA67" s="145"/>
    </row>
    <row r="68" spans="1:27" ht="33">
      <c r="A68" s="186">
        <v>67</v>
      </c>
      <c r="B68" s="22" t="s">
        <v>359</v>
      </c>
      <c r="C68" s="22"/>
      <c r="D68" s="22" t="s">
        <v>2454</v>
      </c>
      <c r="E68" s="22" t="s">
        <v>2438</v>
      </c>
      <c r="F68" s="22"/>
      <c r="G68" s="22"/>
      <c r="H68" s="22"/>
      <c r="I68" s="22"/>
      <c r="J68" s="22"/>
      <c r="K68" s="22"/>
      <c r="L68" s="22"/>
      <c r="M68" s="22"/>
      <c r="N68" s="160">
        <v>4900000000</v>
      </c>
      <c r="O68" t="s">
        <v>2465</v>
      </c>
      <c r="V68" s="187" t="s">
        <v>2129</v>
      </c>
      <c r="X68" s="145">
        <v>650</v>
      </c>
      <c r="Y68" s="177" t="s">
        <v>2471</v>
      </c>
      <c r="Z68" s="156" t="s">
        <v>2472</v>
      </c>
      <c r="AA68" s="177" t="s">
        <v>2471</v>
      </c>
    </row>
    <row r="69" spans="1:27">
      <c r="A69" s="186">
        <v>68</v>
      </c>
      <c r="B69" s="22" t="s">
        <v>408</v>
      </c>
      <c r="C69" s="22"/>
      <c r="D69" s="22" t="s">
        <v>2454</v>
      </c>
      <c r="E69" s="22" t="s">
        <v>2473</v>
      </c>
      <c r="F69" s="22"/>
      <c r="G69" s="34" t="s">
        <v>2474</v>
      </c>
      <c r="H69" s="22">
        <v>61.8</v>
      </c>
      <c r="I69" s="22"/>
      <c r="J69" s="22"/>
      <c r="K69" s="22"/>
      <c r="L69" s="22"/>
      <c r="M69" s="22"/>
      <c r="N69" s="160">
        <v>1900000000</v>
      </c>
      <c r="V69" s="187" t="s">
        <v>2129</v>
      </c>
      <c r="X69" s="145"/>
      <c r="Y69" s="145"/>
      <c r="Z69" s="145"/>
      <c r="AA69" s="145"/>
    </row>
    <row r="70" spans="1:27">
      <c r="A70" s="186">
        <v>69</v>
      </c>
      <c r="B70" s="22" t="s">
        <v>429</v>
      </c>
      <c r="C70" s="22"/>
      <c r="D70" s="22" t="s">
        <v>2454</v>
      </c>
      <c r="E70" s="22" t="s">
        <v>2438</v>
      </c>
      <c r="F70" s="22"/>
      <c r="G70" s="22"/>
      <c r="H70" s="22"/>
      <c r="I70" s="22"/>
      <c r="J70" s="22"/>
      <c r="K70" s="22"/>
      <c r="L70" s="22"/>
      <c r="M70" s="22"/>
      <c r="X70" s="145"/>
      <c r="Y70" s="145"/>
      <c r="Z70" s="145"/>
      <c r="AA70" s="145"/>
    </row>
    <row r="71" spans="1:27">
      <c r="A71" s="186">
        <v>70</v>
      </c>
      <c r="B71" s="22" t="s">
        <v>410</v>
      </c>
      <c r="C71" s="22"/>
      <c r="D71" s="22" t="s">
        <v>2454</v>
      </c>
      <c r="E71" s="22" t="s">
        <v>2453</v>
      </c>
      <c r="F71" s="22"/>
      <c r="G71" s="22"/>
      <c r="H71" s="22"/>
      <c r="I71" s="22"/>
      <c r="J71" s="22"/>
      <c r="K71" s="22"/>
      <c r="L71" s="22"/>
      <c r="M71" s="22"/>
      <c r="X71" s="145"/>
      <c r="Y71" s="145"/>
      <c r="Z71" s="145"/>
      <c r="AA71" s="145"/>
    </row>
    <row r="72" spans="1:27">
      <c r="A72" s="186">
        <v>71</v>
      </c>
      <c r="B72" s="22" t="s">
        <v>379</v>
      </c>
      <c r="C72" s="22"/>
      <c r="D72" s="22" t="s">
        <v>2353</v>
      </c>
      <c r="E72" s="22" t="s">
        <v>2439</v>
      </c>
      <c r="F72" s="22"/>
      <c r="G72" s="22"/>
      <c r="H72" s="22"/>
      <c r="I72" s="22"/>
      <c r="J72" s="22"/>
      <c r="K72" s="22"/>
      <c r="L72" s="22"/>
      <c r="M72" s="22"/>
      <c r="N72" s="160">
        <v>73000000</v>
      </c>
      <c r="V72" s="187" t="s">
        <v>2458</v>
      </c>
      <c r="X72" s="145"/>
      <c r="Y72" s="145"/>
      <c r="Z72" s="145"/>
      <c r="AA72" s="145"/>
    </row>
    <row r="73" spans="1:27">
      <c r="A73" s="186">
        <v>72</v>
      </c>
      <c r="B73" s="22" t="s">
        <v>412</v>
      </c>
      <c r="C73" s="22"/>
      <c r="D73" s="22" t="s">
        <v>2454</v>
      </c>
      <c r="E73" s="22" t="s">
        <v>2453</v>
      </c>
      <c r="F73" s="22"/>
      <c r="G73" s="34" t="s">
        <v>2474</v>
      </c>
      <c r="H73" s="22">
        <v>260</v>
      </c>
      <c r="I73" s="22"/>
      <c r="J73" s="22"/>
      <c r="K73" s="22"/>
      <c r="L73" s="22"/>
      <c r="M73" s="22"/>
      <c r="X73" s="145"/>
      <c r="Y73" s="145"/>
      <c r="Z73" s="145"/>
      <c r="AA73" s="145"/>
    </row>
    <row r="74" spans="1:27">
      <c r="A74" s="186">
        <v>73</v>
      </c>
      <c r="B74" s="22" t="s">
        <v>414</v>
      </c>
      <c r="C74" s="22"/>
      <c r="D74" s="22" t="s">
        <v>2463</v>
      </c>
      <c r="E74" s="22" t="s">
        <v>2438</v>
      </c>
      <c r="F74" s="22"/>
      <c r="G74" s="22"/>
      <c r="H74" s="22"/>
      <c r="I74" s="22"/>
      <c r="J74" s="22"/>
      <c r="K74" s="22"/>
      <c r="L74" s="22"/>
      <c r="M74" s="22"/>
      <c r="X74" s="145"/>
      <c r="Y74" s="145"/>
      <c r="Z74" s="145"/>
      <c r="AA74" s="145"/>
    </row>
    <row r="75" spans="1:27">
      <c r="A75" s="186">
        <v>74</v>
      </c>
      <c r="B75" s="22" t="s">
        <v>2475</v>
      </c>
      <c r="C75" s="22"/>
      <c r="D75" s="22" t="s">
        <v>2454</v>
      </c>
      <c r="E75" s="22" t="s">
        <v>2453</v>
      </c>
      <c r="F75" s="22"/>
      <c r="G75" s="34"/>
      <c r="H75" s="22"/>
      <c r="I75" s="22"/>
      <c r="J75" s="22"/>
      <c r="K75" s="22"/>
      <c r="L75" s="22"/>
      <c r="M75" s="22"/>
      <c r="X75" s="145"/>
      <c r="Y75" s="145"/>
      <c r="Z75" s="145"/>
      <c r="AA75" s="145"/>
    </row>
    <row r="76" spans="1:27">
      <c r="A76" s="186">
        <v>75</v>
      </c>
      <c r="B76" s="22" t="s">
        <v>361</v>
      </c>
      <c r="C76" s="22"/>
      <c r="D76" s="22" t="s">
        <v>2454</v>
      </c>
      <c r="E76" s="22" t="s">
        <v>2453</v>
      </c>
      <c r="F76" s="22"/>
      <c r="G76" s="22"/>
      <c r="H76" s="22"/>
      <c r="I76" s="22"/>
      <c r="J76" s="22"/>
      <c r="K76" s="22"/>
      <c r="L76" s="22"/>
      <c r="M76" s="22"/>
      <c r="X76" s="145"/>
      <c r="Y76" s="145"/>
      <c r="Z76" s="145"/>
      <c r="AA76" s="145"/>
    </row>
    <row r="77" spans="1:27">
      <c r="A77" s="186">
        <v>76</v>
      </c>
      <c r="B77" s="22" t="s">
        <v>2476</v>
      </c>
      <c r="C77" s="22"/>
      <c r="D77" s="22" t="s">
        <v>2454</v>
      </c>
      <c r="E77" s="22" t="s">
        <v>2438</v>
      </c>
      <c r="F77" s="22"/>
      <c r="G77" s="22"/>
      <c r="H77" s="22"/>
      <c r="I77" s="22"/>
      <c r="J77" s="22"/>
      <c r="K77" s="22"/>
      <c r="L77" s="22"/>
      <c r="M77" s="22"/>
      <c r="X77" s="145"/>
      <c r="Y77" s="145"/>
      <c r="Z77" s="145"/>
      <c r="AA77" s="145"/>
    </row>
    <row r="78" spans="1:27">
      <c r="A78" s="186">
        <v>77</v>
      </c>
      <c r="B78" s="22" t="s">
        <v>365</v>
      </c>
      <c r="C78" s="22"/>
      <c r="D78" s="22" t="s">
        <v>2454</v>
      </c>
      <c r="E78" s="22" t="s">
        <v>2453</v>
      </c>
      <c r="F78" s="22"/>
      <c r="G78" s="34" t="s">
        <v>2474</v>
      </c>
      <c r="H78" s="22">
        <v>1882</v>
      </c>
      <c r="I78" s="22"/>
      <c r="J78" s="22"/>
      <c r="K78" s="22"/>
      <c r="L78" s="22"/>
      <c r="M78" s="22"/>
      <c r="N78" s="160">
        <v>4000000000</v>
      </c>
      <c r="P78" t="s">
        <v>2457</v>
      </c>
      <c r="V78" s="187" t="s">
        <v>2458</v>
      </c>
      <c r="X78" s="145"/>
      <c r="Y78" s="145"/>
      <c r="Z78" s="145"/>
      <c r="AA78" s="145"/>
    </row>
    <row r="79" spans="1:27">
      <c r="A79" s="186">
        <v>78</v>
      </c>
      <c r="B79" s="22" t="s">
        <v>423</v>
      </c>
      <c r="C79" s="22"/>
      <c r="D79" s="22" t="s">
        <v>2454</v>
      </c>
      <c r="E79" s="22" t="s">
        <v>2438</v>
      </c>
      <c r="F79" s="22"/>
      <c r="G79" s="22"/>
      <c r="H79" s="22"/>
      <c r="I79" s="22"/>
      <c r="J79" s="22"/>
      <c r="K79" s="22"/>
      <c r="L79" s="22"/>
      <c r="M79" s="22"/>
      <c r="N79" s="160">
        <v>4000000000</v>
      </c>
      <c r="P79" t="s">
        <v>2477</v>
      </c>
      <c r="V79" s="187" t="s">
        <v>2458</v>
      </c>
      <c r="X79" s="145"/>
      <c r="Y79" s="145"/>
      <c r="Z79" s="145"/>
      <c r="AA79" s="145"/>
    </row>
    <row r="80" spans="1:27">
      <c r="A80" s="186">
        <v>79</v>
      </c>
      <c r="B80" s="22" t="s">
        <v>437</v>
      </c>
      <c r="C80" s="22"/>
      <c r="D80" s="22" t="s">
        <v>2447</v>
      </c>
      <c r="E80" s="22" t="s">
        <v>2453</v>
      </c>
      <c r="F80" s="22"/>
      <c r="G80" s="34" t="s">
        <v>2478</v>
      </c>
      <c r="H80" s="22"/>
      <c r="I80" s="22"/>
      <c r="J80" s="22"/>
      <c r="K80" s="22"/>
      <c r="L80" s="22"/>
      <c r="M80" s="22"/>
      <c r="X80" s="145"/>
      <c r="Y80" s="145"/>
      <c r="Z80" s="145"/>
      <c r="AA80" s="145"/>
    </row>
    <row r="81" spans="1:50">
      <c r="A81" s="186">
        <v>80</v>
      </c>
      <c r="B81" s="22" t="s">
        <v>381</v>
      </c>
      <c r="C81" s="22"/>
      <c r="D81" s="22" t="s">
        <v>2353</v>
      </c>
      <c r="E81" s="22" t="s">
        <v>2453</v>
      </c>
      <c r="F81" s="22"/>
      <c r="G81" s="22"/>
      <c r="H81" s="22"/>
      <c r="I81" s="22"/>
      <c r="J81" s="22"/>
      <c r="K81" s="22"/>
      <c r="L81" s="22"/>
      <c r="M81" s="22"/>
      <c r="N81" s="160">
        <v>1500000000</v>
      </c>
      <c r="V81" s="187" t="s">
        <v>2458</v>
      </c>
      <c r="X81" s="145"/>
      <c r="Y81" s="145"/>
      <c r="Z81" s="145"/>
      <c r="AA81" s="145"/>
    </row>
    <row r="82" spans="1:50">
      <c r="A82" s="186">
        <v>81</v>
      </c>
      <c r="B82" s="22" t="s">
        <v>367</v>
      </c>
      <c r="C82" s="22"/>
      <c r="D82" s="22" t="s">
        <v>2454</v>
      </c>
      <c r="E82" s="22" t="s">
        <v>2461</v>
      </c>
      <c r="F82" s="22"/>
      <c r="G82" s="22"/>
      <c r="H82" s="22"/>
      <c r="I82" s="22"/>
      <c r="J82" s="22"/>
      <c r="K82" s="22"/>
      <c r="L82" s="22"/>
      <c r="M82" s="22"/>
      <c r="N82" s="160">
        <v>270000000</v>
      </c>
      <c r="P82" s="160">
        <v>1100000000</v>
      </c>
      <c r="Q82" s="160"/>
      <c r="R82" s="160">
        <v>1300000000</v>
      </c>
      <c r="S82" s="160"/>
      <c r="V82" s="187" t="s">
        <v>2458</v>
      </c>
      <c r="X82" s="149"/>
      <c r="Y82" s="149"/>
      <c r="Z82" s="149"/>
      <c r="AA82" s="149"/>
    </row>
    <row r="83" spans="1:50">
      <c r="A83" s="186">
        <v>82</v>
      </c>
      <c r="B83" s="22" t="s">
        <v>383</v>
      </c>
      <c r="C83" s="22"/>
      <c r="D83" s="22" t="s">
        <v>2454</v>
      </c>
      <c r="E83" s="22" t="s">
        <v>2453</v>
      </c>
      <c r="F83" s="22"/>
      <c r="G83" s="22"/>
      <c r="H83" s="22"/>
      <c r="I83" s="22"/>
      <c r="J83" s="22"/>
      <c r="K83" s="22"/>
      <c r="L83" s="22"/>
      <c r="M83" s="22"/>
      <c r="N83" s="160">
        <v>290000000</v>
      </c>
      <c r="V83" s="187" t="s">
        <v>2458</v>
      </c>
      <c r="X83" s="145"/>
      <c r="Y83" s="145"/>
      <c r="Z83" s="145"/>
      <c r="AA83" s="145"/>
    </row>
    <row r="84" spans="1:50">
      <c r="A84" s="186">
        <v>83</v>
      </c>
      <c r="B84" s="22" t="s">
        <v>345</v>
      </c>
      <c r="C84" s="22"/>
      <c r="D84" s="22" t="s">
        <v>2454</v>
      </c>
      <c r="E84" s="22" t="s">
        <v>2453</v>
      </c>
      <c r="F84" s="22"/>
      <c r="G84" s="22"/>
      <c r="H84" s="22"/>
      <c r="I84" s="22"/>
      <c r="J84" s="22"/>
      <c r="K84" s="22"/>
      <c r="L84" s="22"/>
      <c r="M84" s="22"/>
      <c r="X84" s="145"/>
      <c r="Y84" s="145"/>
      <c r="Z84" s="145"/>
      <c r="AA84" s="145"/>
    </row>
    <row r="85" spans="1:50" s="193" customFormat="1">
      <c r="A85" s="186">
        <v>84</v>
      </c>
      <c r="B85" s="22" t="s">
        <v>385</v>
      </c>
      <c r="C85" s="22"/>
      <c r="D85" s="22" t="s">
        <v>2353</v>
      </c>
      <c r="E85" s="22" t="s">
        <v>2453</v>
      </c>
      <c r="F85" s="22"/>
      <c r="G85" s="22"/>
      <c r="H85" s="22"/>
      <c r="I85" s="22"/>
      <c r="J85" s="22"/>
      <c r="K85" s="22"/>
      <c r="L85" s="22"/>
      <c r="M85" s="22"/>
      <c r="N85" s="160">
        <v>4000000000</v>
      </c>
      <c r="O85"/>
      <c r="P85" t="s">
        <v>2457</v>
      </c>
      <c r="Q85"/>
      <c r="R85"/>
      <c r="S85"/>
      <c r="T85"/>
      <c r="U85"/>
      <c r="V85" s="187" t="s">
        <v>2458</v>
      </c>
      <c r="W85"/>
      <c r="X85" s="145"/>
      <c r="Y85" s="145"/>
      <c r="Z85" s="145"/>
      <c r="AA85" s="14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 s="193" customFormat="1">
      <c r="A86" s="186">
        <v>85</v>
      </c>
      <c r="B86" s="22" t="s">
        <v>387</v>
      </c>
      <c r="C86" s="22"/>
      <c r="D86" s="22" t="s">
        <v>2353</v>
      </c>
      <c r="E86" s="22" t="s">
        <v>2453</v>
      </c>
      <c r="F86" s="22"/>
      <c r="G86" s="34" t="s">
        <v>2479</v>
      </c>
      <c r="H86" s="22" t="s">
        <v>2480</v>
      </c>
      <c r="I86" s="22"/>
      <c r="J86" s="22"/>
      <c r="K86" s="22"/>
      <c r="L86" s="22"/>
      <c r="M86" s="22"/>
      <c r="N86" s="160">
        <v>180000000</v>
      </c>
      <c r="O86"/>
      <c r="P86"/>
      <c r="Q86"/>
      <c r="R86"/>
      <c r="S86"/>
      <c r="T86"/>
      <c r="U86"/>
      <c r="V86" s="187" t="s">
        <v>2458</v>
      </c>
      <c r="W86"/>
      <c r="X86" s="145"/>
      <c r="Y86" s="145"/>
      <c r="Z86" s="145"/>
      <c r="AA86" s="145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 s="193" customFormat="1">
      <c r="A87" s="186">
        <v>86</v>
      </c>
      <c r="B87" s="22" t="s">
        <v>369</v>
      </c>
      <c r="C87" s="22"/>
      <c r="D87" s="22" t="s">
        <v>2454</v>
      </c>
      <c r="E87" s="22" t="s">
        <v>2453</v>
      </c>
      <c r="F87" s="22"/>
      <c r="G87" s="34" t="s">
        <v>2479</v>
      </c>
      <c r="H87" s="22" t="s">
        <v>2481</v>
      </c>
      <c r="I87" s="22"/>
      <c r="J87" s="22"/>
      <c r="K87" s="22"/>
      <c r="L87" s="22"/>
      <c r="M87" s="22"/>
      <c r="N87"/>
      <c r="O87"/>
      <c r="P87"/>
      <c r="Q87"/>
      <c r="R87"/>
      <c r="S87"/>
      <c r="T87"/>
      <c r="U87"/>
      <c r="V87"/>
      <c r="W87"/>
      <c r="X87" s="145"/>
      <c r="Y87" s="145"/>
      <c r="Z87" s="145"/>
      <c r="AA87" s="145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>
      <c r="A88" s="186">
        <v>87</v>
      </c>
      <c r="B88" s="22" t="s">
        <v>371</v>
      </c>
      <c r="C88" s="22"/>
      <c r="D88" s="22" t="s">
        <v>2447</v>
      </c>
      <c r="E88" s="22" t="s">
        <v>2453</v>
      </c>
      <c r="F88" s="22"/>
      <c r="G88" s="22"/>
      <c r="H88" s="22"/>
      <c r="I88" s="22"/>
      <c r="J88" s="22"/>
      <c r="K88" s="22"/>
      <c r="L88" s="22"/>
      <c r="M88" s="22"/>
      <c r="X88" s="145"/>
      <c r="Y88" s="145"/>
      <c r="Z88" s="145"/>
      <c r="AA88" s="145"/>
    </row>
    <row r="89" spans="1:50">
      <c r="A89" s="186">
        <v>88</v>
      </c>
      <c r="B89" s="22" t="s">
        <v>435</v>
      </c>
      <c r="C89" s="22"/>
      <c r="D89" s="22" t="s">
        <v>2454</v>
      </c>
      <c r="E89" s="22" t="s">
        <v>2453</v>
      </c>
      <c r="F89" s="22"/>
      <c r="G89" s="22"/>
      <c r="H89" s="22"/>
      <c r="I89" s="22"/>
      <c r="J89" s="22"/>
      <c r="K89" s="22"/>
      <c r="L89" s="22"/>
      <c r="M89" s="22"/>
      <c r="X89" s="145"/>
      <c r="Y89" s="145"/>
      <c r="Z89" s="145"/>
      <c r="AA89" s="145"/>
    </row>
    <row r="90" spans="1:50">
      <c r="A90" s="186">
        <v>89</v>
      </c>
      <c r="B90" s="22" t="s">
        <v>389</v>
      </c>
      <c r="C90" s="22"/>
      <c r="D90" s="22" t="s">
        <v>2482</v>
      </c>
      <c r="E90" s="22" t="s">
        <v>2453</v>
      </c>
      <c r="F90" s="22"/>
      <c r="G90" s="34" t="s">
        <v>2479</v>
      </c>
      <c r="H90" s="22">
        <v>90</v>
      </c>
      <c r="I90" s="22"/>
      <c r="J90" s="22"/>
      <c r="K90" s="22"/>
      <c r="L90" s="22"/>
      <c r="M90" s="22"/>
      <c r="N90" s="160">
        <v>880000000</v>
      </c>
      <c r="P90" s="160">
        <v>2200000000</v>
      </c>
      <c r="Q90" s="160"/>
      <c r="R90" s="160">
        <v>3400000000</v>
      </c>
      <c r="S90" s="160"/>
      <c r="T90" s="160">
        <v>3300000000</v>
      </c>
      <c r="V90" s="187" t="s">
        <v>2458</v>
      </c>
      <c r="X90" s="149"/>
      <c r="Y90" s="149"/>
      <c r="Z90" s="149"/>
      <c r="AA90" s="149"/>
    </row>
    <row r="91" spans="1:50">
      <c r="A91" s="186">
        <v>90</v>
      </c>
      <c r="B91" s="22" t="s">
        <v>347</v>
      </c>
      <c r="C91" s="22"/>
      <c r="D91" s="22" t="s">
        <v>2454</v>
      </c>
      <c r="E91" s="22" t="s">
        <v>2453</v>
      </c>
      <c r="F91" s="22"/>
      <c r="G91" s="22"/>
      <c r="H91" s="22" t="s">
        <v>2483</v>
      </c>
      <c r="I91" s="22"/>
      <c r="J91" s="22"/>
      <c r="K91" s="22"/>
      <c r="L91" s="22"/>
      <c r="M91" s="22" t="s">
        <v>2484</v>
      </c>
      <c r="N91" s="160">
        <v>5200000000</v>
      </c>
      <c r="O91" t="s">
        <v>2485</v>
      </c>
      <c r="P91" s="160">
        <v>7900000000</v>
      </c>
      <c r="R91" t="s">
        <v>2486</v>
      </c>
      <c r="V91" s="187" t="s">
        <v>2129</v>
      </c>
      <c r="X91" s="166">
        <v>5944</v>
      </c>
      <c r="Y91" s="177" t="s">
        <v>2459</v>
      </c>
      <c r="Z91" s="149">
        <v>2E-3</v>
      </c>
      <c r="AA91" s="177" t="s">
        <v>2459</v>
      </c>
    </row>
    <row r="92" spans="1:50">
      <c r="A92" s="186">
        <v>91</v>
      </c>
      <c r="B92" s="22" t="s">
        <v>391</v>
      </c>
      <c r="C92" s="22"/>
      <c r="D92" s="22" t="s">
        <v>2454</v>
      </c>
      <c r="E92" s="22" t="s">
        <v>2453</v>
      </c>
      <c r="F92" s="22"/>
      <c r="G92" s="34" t="s">
        <v>2479</v>
      </c>
      <c r="H92" s="22" t="s">
        <v>2487</v>
      </c>
      <c r="I92" s="22"/>
      <c r="J92" s="22"/>
      <c r="K92" s="22"/>
      <c r="L92" s="22"/>
      <c r="M92" s="22"/>
      <c r="N92" s="160">
        <v>580000000</v>
      </c>
      <c r="P92" s="160">
        <v>520000000</v>
      </c>
      <c r="Q92" s="160"/>
      <c r="R92" s="160">
        <v>1100000000</v>
      </c>
      <c r="S92" s="160"/>
      <c r="V92" s="187" t="s">
        <v>2458</v>
      </c>
      <c r="X92" s="149"/>
      <c r="Y92" s="149"/>
      <c r="Z92" s="149"/>
      <c r="AA92" s="149"/>
    </row>
    <row r="93" spans="1:50" ht="33">
      <c r="A93" s="186">
        <v>92</v>
      </c>
      <c r="B93" s="22" t="s">
        <v>373</v>
      </c>
      <c r="C93" s="22"/>
      <c r="D93" s="22" t="s">
        <v>2454</v>
      </c>
      <c r="E93" s="22" t="s">
        <v>2438</v>
      </c>
      <c r="F93" s="22"/>
      <c r="G93" s="34" t="s">
        <v>2474</v>
      </c>
      <c r="H93" s="22">
        <v>0.59599999999999997</v>
      </c>
      <c r="I93" s="22"/>
      <c r="J93" s="22"/>
      <c r="K93" s="22"/>
      <c r="L93" s="22"/>
      <c r="M93" s="22"/>
      <c r="X93" s="166">
        <v>352</v>
      </c>
      <c r="Y93" s="177" t="s">
        <v>2451</v>
      </c>
      <c r="Z93" s="156" t="s">
        <v>2488</v>
      </c>
      <c r="AA93" s="177" t="s">
        <v>2451</v>
      </c>
    </row>
    <row r="94" spans="1:50">
      <c r="A94" s="186">
        <v>93</v>
      </c>
      <c r="B94" s="22" t="s">
        <v>375</v>
      </c>
      <c r="C94" s="22"/>
      <c r="D94" s="22" t="s">
        <v>2353</v>
      </c>
      <c r="E94" s="22" t="s">
        <v>2453</v>
      </c>
      <c r="F94" s="22"/>
      <c r="G94" s="34" t="s">
        <v>2474</v>
      </c>
      <c r="H94" s="22">
        <v>326</v>
      </c>
      <c r="I94" s="22"/>
      <c r="J94" s="22"/>
      <c r="K94" s="22"/>
      <c r="L94" s="22"/>
      <c r="M94" s="22"/>
      <c r="N94" s="160">
        <v>6460000000</v>
      </c>
      <c r="O94" t="s">
        <v>2330</v>
      </c>
      <c r="P94" s="160">
        <v>9100000000</v>
      </c>
      <c r="V94" s="187" t="s">
        <v>2129</v>
      </c>
      <c r="X94" s="149"/>
      <c r="Y94" s="145"/>
      <c r="Z94" s="145"/>
      <c r="AA94" s="145"/>
    </row>
    <row r="95" spans="1:50">
      <c r="A95" s="186">
        <v>94</v>
      </c>
      <c r="B95" s="22" t="s">
        <v>417</v>
      </c>
      <c r="C95" s="22"/>
      <c r="D95" s="22" t="s">
        <v>2353</v>
      </c>
      <c r="E95" s="22" t="s">
        <v>2438</v>
      </c>
      <c r="F95" s="22"/>
      <c r="G95" s="34" t="s">
        <v>2468</v>
      </c>
      <c r="H95" s="22" t="s">
        <v>2489</v>
      </c>
      <c r="I95" s="22"/>
      <c r="J95" s="22"/>
      <c r="K95" s="22"/>
      <c r="L95" s="22"/>
      <c r="M95" s="22"/>
      <c r="N95" s="160">
        <v>20000000000</v>
      </c>
      <c r="V95" s="187" t="s">
        <v>2129</v>
      </c>
      <c r="X95" s="145"/>
      <c r="Y95" s="145"/>
      <c r="Z95" s="145"/>
      <c r="AA95" s="145"/>
    </row>
    <row r="96" spans="1:50" ht="33">
      <c r="A96" s="186">
        <v>95</v>
      </c>
      <c r="B96" s="22" t="s">
        <v>393</v>
      </c>
      <c r="C96" s="22"/>
      <c r="D96" s="22" t="s">
        <v>2454</v>
      </c>
      <c r="E96" s="22" t="s">
        <v>2473</v>
      </c>
      <c r="F96" s="22"/>
      <c r="G96" s="34" t="s">
        <v>2479</v>
      </c>
      <c r="H96" s="22" t="s">
        <v>2490</v>
      </c>
      <c r="I96" s="22"/>
      <c r="J96" s="22"/>
      <c r="K96" s="22"/>
      <c r="L96" s="22"/>
      <c r="M96" s="22"/>
      <c r="N96" s="160">
        <v>2000000000</v>
      </c>
      <c r="V96" s="187" t="s">
        <v>2458</v>
      </c>
      <c r="X96" s="145">
        <v>5320</v>
      </c>
      <c r="Y96" s="177" t="s">
        <v>2491</v>
      </c>
      <c r="Z96" s="154" t="s">
        <v>2492</v>
      </c>
      <c r="AA96" s="177" t="s">
        <v>2491</v>
      </c>
    </row>
    <row r="97" spans="1:27">
      <c r="A97" s="186">
        <v>96</v>
      </c>
      <c r="B97" s="22" t="s">
        <v>395</v>
      </c>
      <c r="C97" s="22"/>
      <c r="D97" s="22" t="s">
        <v>2454</v>
      </c>
      <c r="E97" s="22" t="s">
        <v>2453</v>
      </c>
      <c r="F97" s="22"/>
      <c r="G97" s="34" t="s">
        <v>2493</v>
      </c>
      <c r="H97" s="183" t="s">
        <v>2494</v>
      </c>
      <c r="I97" s="22"/>
      <c r="J97" s="22"/>
      <c r="K97" s="22"/>
      <c r="L97" s="22"/>
      <c r="M97" s="22"/>
      <c r="N97" s="160">
        <v>3400000000</v>
      </c>
      <c r="V97" s="187" t="s">
        <v>2458</v>
      </c>
      <c r="X97" s="145"/>
      <c r="Y97" s="145"/>
      <c r="Z97" s="145"/>
      <c r="AA97" s="145"/>
    </row>
    <row r="98" spans="1:27">
      <c r="A98" s="186">
        <v>97</v>
      </c>
      <c r="B98" s="22" t="s">
        <v>349</v>
      </c>
      <c r="C98" s="22"/>
      <c r="D98" s="22" t="s">
        <v>2353</v>
      </c>
      <c r="E98" s="22" t="s">
        <v>2438</v>
      </c>
      <c r="F98" s="22"/>
      <c r="G98" s="22"/>
      <c r="H98" s="22"/>
      <c r="I98" s="22"/>
      <c r="J98" s="22"/>
      <c r="K98" s="22"/>
      <c r="L98" s="22"/>
      <c r="M98" s="22" t="s">
        <v>2495</v>
      </c>
      <c r="N98" s="160">
        <v>2800000000</v>
      </c>
      <c r="V98" s="187" t="s">
        <v>2458</v>
      </c>
      <c r="X98" s="145"/>
      <c r="Y98" s="145"/>
      <c r="Z98" s="145"/>
      <c r="AA98" s="145"/>
    </row>
    <row r="99" spans="1:27">
      <c r="A99" s="186">
        <v>98</v>
      </c>
      <c r="B99" s="22" t="s">
        <v>431</v>
      </c>
      <c r="C99" s="22"/>
      <c r="D99" s="22" t="s">
        <v>2454</v>
      </c>
      <c r="E99" s="22" t="s">
        <v>2438</v>
      </c>
      <c r="F99" s="22"/>
      <c r="G99" s="22"/>
      <c r="H99" s="22"/>
      <c r="I99" s="22"/>
      <c r="J99" s="22"/>
      <c r="K99" s="22"/>
      <c r="L99" s="22"/>
      <c r="M99" s="22"/>
      <c r="X99" s="145"/>
      <c r="Y99" s="145"/>
      <c r="Z99" s="145"/>
      <c r="AA99" s="145"/>
    </row>
    <row r="100" spans="1:27">
      <c r="A100" s="186">
        <v>99</v>
      </c>
      <c r="B100" s="22" t="s">
        <v>419</v>
      </c>
      <c r="C100" s="22"/>
      <c r="D100" s="22" t="s">
        <v>2454</v>
      </c>
      <c r="E100" s="22" t="s">
        <v>2453</v>
      </c>
      <c r="F100" s="22"/>
      <c r="G100" s="22"/>
      <c r="H100" s="22"/>
      <c r="I100" s="22"/>
      <c r="J100" s="22"/>
      <c r="K100" s="22"/>
      <c r="L100" s="22"/>
      <c r="M100" s="22"/>
      <c r="N100" s="183" t="s">
        <v>2496</v>
      </c>
      <c r="V100" s="187" t="s">
        <v>2458</v>
      </c>
      <c r="X100" s="145"/>
      <c r="Y100" s="145"/>
      <c r="Z100" s="145"/>
      <c r="AA100" s="145"/>
    </row>
    <row r="101" spans="1:27">
      <c r="A101" s="186">
        <v>100</v>
      </c>
      <c r="B101" s="22" t="s">
        <v>433</v>
      </c>
      <c r="C101" s="22"/>
      <c r="D101" s="22" t="s">
        <v>2454</v>
      </c>
      <c r="E101" s="22" t="s">
        <v>2438</v>
      </c>
      <c r="F101" s="22"/>
      <c r="G101" s="22"/>
      <c r="H101" s="22"/>
      <c r="I101" s="22"/>
      <c r="J101" s="22"/>
      <c r="K101" s="22"/>
      <c r="L101" s="22"/>
      <c r="M101" s="22"/>
      <c r="X101" s="145"/>
      <c r="Y101" s="145"/>
      <c r="Z101" s="145"/>
      <c r="AA101" s="145"/>
    </row>
    <row r="102" spans="1:27">
      <c r="A102" s="186">
        <v>101</v>
      </c>
      <c r="B102" s="22" t="s">
        <v>421</v>
      </c>
      <c r="C102" s="22"/>
      <c r="D102" s="22" t="s">
        <v>2454</v>
      </c>
      <c r="E102" s="22" t="s">
        <v>2453</v>
      </c>
      <c r="F102" s="22"/>
      <c r="G102" s="22"/>
      <c r="H102" s="22"/>
      <c r="I102" s="22"/>
      <c r="J102" s="22"/>
      <c r="K102" s="22"/>
      <c r="L102" s="22"/>
      <c r="M102" s="22"/>
      <c r="X102" s="145"/>
      <c r="Y102" s="145"/>
      <c r="Z102" s="145"/>
      <c r="AA102" s="145"/>
    </row>
    <row r="103" spans="1:27" ht="33">
      <c r="A103" s="186">
        <v>102</v>
      </c>
      <c r="B103" s="22" t="s">
        <v>351</v>
      </c>
      <c r="C103" s="22"/>
      <c r="D103" s="22" t="s">
        <v>2353</v>
      </c>
      <c r="E103" s="22" t="s">
        <v>2439</v>
      </c>
      <c r="F103" s="22"/>
      <c r="G103" s="22"/>
      <c r="H103" s="191">
        <v>307</v>
      </c>
      <c r="I103" s="22"/>
      <c r="J103" s="22"/>
      <c r="K103" s="22"/>
      <c r="L103" s="22"/>
      <c r="M103" t="s">
        <v>2497</v>
      </c>
      <c r="N103" s="160">
        <v>7500000000</v>
      </c>
      <c r="O103" t="s">
        <v>2498</v>
      </c>
      <c r="V103" s="187" t="s">
        <v>2129</v>
      </c>
      <c r="X103" s="145">
        <v>4970</v>
      </c>
      <c r="Y103" s="177" t="s">
        <v>2499</v>
      </c>
      <c r="Z103" s="154" t="s">
        <v>2500</v>
      </c>
      <c r="AA103" s="177" t="s">
        <v>2499</v>
      </c>
    </row>
    <row r="104" spans="1:27">
      <c r="A104" s="186">
        <v>103</v>
      </c>
      <c r="B104" s="22" t="s">
        <v>341</v>
      </c>
      <c r="C104" s="22"/>
      <c r="D104" s="183" t="s">
        <v>2501</v>
      </c>
      <c r="E104" s="22" t="s">
        <v>2438</v>
      </c>
      <c r="F104" s="22"/>
      <c r="G104" s="22"/>
      <c r="H104" s="22"/>
      <c r="I104" s="22"/>
      <c r="J104" s="22"/>
      <c r="K104" s="22"/>
      <c r="L104" s="22"/>
      <c r="M104" s="22"/>
      <c r="X104" s="145"/>
      <c r="Y104" s="145"/>
      <c r="Z104" s="145"/>
      <c r="AA104" s="145"/>
    </row>
    <row r="105" spans="1:27">
      <c r="A105" s="186">
        <v>104</v>
      </c>
      <c r="B105" s="22" t="s">
        <v>339</v>
      </c>
      <c r="C105" s="22"/>
      <c r="D105" s="183" t="s">
        <v>2502</v>
      </c>
      <c r="E105" s="22" t="s">
        <v>2438</v>
      </c>
      <c r="F105" s="22"/>
      <c r="G105" s="22"/>
      <c r="H105" s="22"/>
      <c r="I105" s="22"/>
      <c r="J105" s="22"/>
      <c r="K105" s="22"/>
      <c r="L105" s="22"/>
      <c r="M105" s="22"/>
      <c r="X105" s="145">
        <v>575</v>
      </c>
      <c r="Y105" s="188" t="s">
        <v>2425</v>
      </c>
      <c r="Z105" s="219">
        <v>1.4E-2</v>
      </c>
      <c r="AA105" s="164" t="s">
        <v>2426</v>
      </c>
    </row>
    <row r="106" spans="1:27">
      <c r="A106" s="186">
        <v>105</v>
      </c>
      <c r="B106" s="22" t="s">
        <v>337</v>
      </c>
      <c r="C106" s="22"/>
      <c r="D106" s="183" t="s">
        <v>2502</v>
      </c>
      <c r="E106" s="22" t="s">
        <v>2453</v>
      </c>
      <c r="H106" s="191">
        <v>610000</v>
      </c>
      <c r="I106" s="22"/>
      <c r="J106" s="22"/>
      <c r="K106" s="22"/>
      <c r="L106" s="22"/>
      <c r="M106" s="22" t="s">
        <v>2503</v>
      </c>
      <c r="X106" s="145"/>
      <c r="Y106" s="145"/>
      <c r="Z106" s="145"/>
      <c r="AA106" s="145"/>
    </row>
    <row r="107" spans="1:27" ht="33">
      <c r="A107" s="214">
        <v>106</v>
      </c>
      <c r="B107" s="215" t="s">
        <v>327</v>
      </c>
      <c r="C107" s="215"/>
      <c r="D107" s="215" t="s">
        <v>2429</v>
      </c>
      <c r="E107" s="215" t="s">
        <v>2453</v>
      </c>
      <c r="H107" s="22">
        <v>1</v>
      </c>
      <c r="I107" s="22"/>
      <c r="J107" s="22"/>
      <c r="K107" s="22"/>
      <c r="L107" s="22"/>
      <c r="M107" s="22" t="s">
        <v>2504</v>
      </c>
      <c r="X107" s="145">
        <v>295</v>
      </c>
      <c r="Y107" s="164" t="s">
        <v>2505</v>
      </c>
      <c r="Z107" s="154" t="s">
        <v>2506</v>
      </c>
      <c r="AA107" s="164" t="s">
        <v>2505</v>
      </c>
    </row>
    <row r="108" spans="1:27" ht="33">
      <c r="A108" s="186">
        <v>107</v>
      </c>
      <c r="B108" s="22" t="s">
        <v>325</v>
      </c>
      <c r="C108" s="22"/>
      <c r="D108" s="22" t="s">
        <v>2507</v>
      </c>
      <c r="E108" s="22" t="s">
        <v>2473</v>
      </c>
      <c r="H108" s="22">
        <v>7.5</v>
      </c>
      <c r="I108" s="22"/>
      <c r="J108" s="22"/>
      <c r="K108" s="22"/>
      <c r="L108" s="22"/>
      <c r="M108" s="22" t="s">
        <v>2508</v>
      </c>
      <c r="X108" s="145">
        <v>294</v>
      </c>
      <c r="Y108" s="164" t="s">
        <v>2505</v>
      </c>
      <c r="Z108" s="154" t="s">
        <v>2509</v>
      </c>
      <c r="AA108" s="164" t="s">
        <v>2505</v>
      </c>
    </row>
    <row r="109" spans="1:27">
      <c r="A109" s="186">
        <v>108</v>
      </c>
      <c r="B109" s="22" t="s">
        <v>463</v>
      </c>
      <c r="C109" s="22"/>
      <c r="D109" s="183" t="s">
        <v>2510</v>
      </c>
      <c r="E109" s="22" t="s">
        <v>2511</v>
      </c>
      <c r="F109" s="22"/>
      <c r="G109" s="22"/>
      <c r="H109" s="22"/>
      <c r="I109" s="22"/>
      <c r="J109" s="22"/>
      <c r="K109" s="22"/>
      <c r="L109" s="22"/>
      <c r="M109" s="22"/>
      <c r="X109" s="145"/>
      <c r="Y109" s="145"/>
      <c r="Z109" s="145"/>
      <c r="AA109" s="145"/>
    </row>
    <row r="110" spans="1:27">
      <c r="A110" s="186">
        <v>109</v>
      </c>
      <c r="B110" s="22" t="s">
        <v>471</v>
      </c>
      <c r="C110" s="22"/>
      <c r="D110" s="183" t="s">
        <v>2510</v>
      </c>
      <c r="E110" s="22" t="s">
        <v>2512</v>
      </c>
      <c r="F110" s="22"/>
      <c r="G110" s="22"/>
      <c r="H110" s="22"/>
      <c r="I110" s="22"/>
      <c r="J110" s="22"/>
      <c r="K110" s="22"/>
      <c r="L110" s="22"/>
      <c r="M110" s="22"/>
      <c r="X110" s="145"/>
      <c r="Y110" s="145"/>
      <c r="Z110" s="145"/>
      <c r="AA110" s="145"/>
    </row>
    <row r="111" spans="1:27">
      <c r="A111" s="186">
        <v>110</v>
      </c>
      <c r="B111" s="22" t="s">
        <v>461</v>
      </c>
      <c r="C111" s="22"/>
      <c r="D111" s="183" t="s">
        <v>2510</v>
      </c>
      <c r="E111" s="22" t="s">
        <v>2512</v>
      </c>
      <c r="F111" s="22"/>
      <c r="G111" s="34" t="s">
        <v>2513</v>
      </c>
      <c r="H111" s="191">
        <v>100000</v>
      </c>
      <c r="I111" s="22"/>
      <c r="J111" s="22"/>
      <c r="K111" s="22"/>
      <c r="L111" s="22"/>
      <c r="M111" s="22"/>
      <c r="X111" s="145"/>
      <c r="Y111" s="145"/>
      <c r="Z111" s="145"/>
      <c r="AA111" s="145"/>
    </row>
    <row r="112" spans="1:27">
      <c r="A112" s="186">
        <v>111</v>
      </c>
      <c r="B112" s="22" t="s">
        <v>465</v>
      </c>
      <c r="C112" s="22"/>
      <c r="D112" s="183" t="s">
        <v>2510</v>
      </c>
      <c r="E112" s="22" t="s">
        <v>2512</v>
      </c>
      <c r="F112" s="22"/>
      <c r="G112" s="22"/>
      <c r="H112" s="22"/>
      <c r="I112" s="22"/>
      <c r="J112" s="22"/>
      <c r="K112" s="22"/>
      <c r="L112" s="22"/>
      <c r="M112" s="22"/>
      <c r="X112" s="145"/>
      <c r="Y112" s="145"/>
      <c r="Z112" s="145"/>
      <c r="AA112" s="145"/>
    </row>
    <row r="113" spans="1:27">
      <c r="A113" s="186">
        <v>112</v>
      </c>
      <c r="B113" s="22" t="s">
        <v>469</v>
      </c>
      <c r="C113" s="22"/>
      <c r="D113" s="183" t="s">
        <v>2510</v>
      </c>
      <c r="E113" s="22" t="s">
        <v>2512</v>
      </c>
      <c r="F113" s="22"/>
      <c r="G113" s="22"/>
      <c r="H113" s="22"/>
      <c r="I113" s="22"/>
      <c r="J113" s="22"/>
      <c r="K113" s="22"/>
      <c r="L113" s="22"/>
      <c r="M113" s="22"/>
      <c r="X113" s="145"/>
      <c r="Y113" s="145"/>
      <c r="Z113" s="145"/>
      <c r="AA113" s="145"/>
    </row>
    <row r="114" spans="1:27">
      <c r="A114" s="186">
        <v>113</v>
      </c>
      <c r="B114" s="22" t="s">
        <v>467</v>
      </c>
      <c r="C114" s="22"/>
      <c r="D114" s="183" t="s">
        <v>2510</v>
      </c>
      <c r="E114" s="22" t="s">
        <v>2512</v>
      </c>
      <c r="F114" s="22"/>
      <c r="G114" s="22"/>
      <c r="H114" s="22"/>
      <c r="I114" s="22"/>
      <c r="J114" s="22"/>
      <c r="K114" s="22"/>
      <c r="L114" s="22"/>
      <c r="M114" s="22"/>
      <c r="X114" s="145"/>
      <c r="Y114" s="145"/>
      <c r="Z114" s="145"/>
      <c r="AA114" s="145"/>
    </row>
    <row r="115" spans="1:27">
      <c r="A115" s="186">
        <v>114</v>
      </c>
      <c r="B115" s="22" t="s">
        <v>479</v>
      </c>
      <c r="C115" s="22"/>
      <c r="D115" s="183" t="s">
        <v>2514</v>
      </c>
      <c r="E115" s="22" t="s">
        <v>2512</v>
      </c>
      <c r="F115" s="22"/>
      <c r="G115" s="22"/>
      <c r="H115" s="22"/>
      <c r="I115" s="22"/>
      <c r="J115" s="22"/>
      <c r="K115" s="22"/>
      <c r="L115" s="22"/>
      <c r="M115" s="22"/>
      <c r="X115" s="145"/>
      <c r="Y115" s="145"/>
      <c r="Z115" s="145"/>
      <c r="AA115" s="145"/>
    </row>
    <row r="116" spans="1:27">
      <c r="A116" s="186">
        <v>115</v>
      </c>
      <c r="B116" s="22" t="s">
        <v>473</v>
      </c>
      <c r="C116" s="22"/>
      <c r="D116" s="183" t="s">
        <v>2332</v>
      </c>
      <c r="E116" s="22" t="s">
        <v>2512</v>
      </c>
      <c r="F116" s="22"/>
      <c r="G116" s="22"/>
      <c r="H116" s="22"/>
      <c r="I116" s="22"/>
      <c r="J116" s="22"/>
      <c r="K116" s="22"/>
      <c r="L116" s="22"/>
      <c r="M116" s="22"/>
      <c r="X116" s="145"/>
      <c r="Y116" s="145"/>
      <c r="Z116" s="145"/>
      <c r="AA116" s="145"/>
    </row>
    <row r="117" spans="1:27">
      <c r="A117" s="186">
        <v>116</v>
      </c>
      <c r="B117" s="22" t="s">
        <v>475</v>
      </c>
      <c r="C117" s="22"/>
      <c r="D117" s="183" t="s">
        <v>2515</v>
      </c>
      <c r="E117" s="22" t="s">
        <v>2512</v>
      </c>
      <c r="F117" s="22"/>
      <c r="G117" s="22"/>
      <c r="H117" s="22"/>
      <c r="I117" s="22"/>
      <c r="J117" s="22"/>
      <c r="K117" s="22"/>
      <c r="L117" s="22"/>
      <c r="M117" s="22"/>
      <c r="X117" s="145"/>
      <c r="Y117" s="145"/>
      <c r="Z117" s="145"/>
      <c r="AA117" s="145"/>
    </row>
    <row r="118" spans="1:27">
      <c r="A118" s="186">
        <v>117</v>
      </c>
      <c r="B118" s="22" t="s">
        <v>477</v>
      </c>
      <c r="C118" s="22"/>
      <c r="D118" s="183" t="s">
        <v>2514</v>
      </c>
      <c r="E118" s="22" t="s">
        <v>2512</v>
      </c>
      <c r="F118" s="22"/>
      <c r="G118" s="22"/>
      <c r="H118" s="22"/>
      <c r="I118" s="22"/>
      <c r="J118" s="22"/>
      <c r="K118" s="22"/>
      <c r="L118" s="22"/>
      <c r="M118" s="22"/>
      <c r="X118" s="145"/>
      <c r="Y118" s="145"/>
      <c r="Z118" s="145"/>
      <c r="AA118" s="145"/>
    </row>
    <row r="119" spans="1:27">
      <c r="A119" s="186">
        <v>118</v>
      </c>
      <c r="B119" s="22" t="s">
        <v>1720</v>
      </c>
      <c r="C119" s="22"/>
      <c r="D119" s="183" t="s">
        <v>2514</v>
      </c>
      <c r="E119" s="22" t="s">
        <v>2512</v>
      </c>
      <c r="F119" s="22"/>
      <c r="G119" s="34" t="s">
        <v>2516</v>
      </c>
      <c r="H119" s="22">
        <v>435.79</v>
      </c>
      <c r="I119" s="22"/>
      <c r="J119" s="22"/>
      <c r="K119" s="22"/>
      <c r="L119" s="22"/>
      <c r="M119" s="22"/>
      <c r="X119" s="145"/>
      <c r="Y119" s="145"/>
      <c r="Z119" s="145"/>
      <c r="AA119" s="145"/>
    </row>
    <row r="120" spans="1:27">
      <c r="A120" s="186">
        <v>119</v>
      </c>
      <c r="B120" s="22" t="s">
        <v>658</v>
      </c>
      <c r="C120" s="22"/>
      <c r="D120" s="183" t="s">
        <v>2348</v>
      </c>
      <c r="E120" s="22" t="s">
        <v>2511</v>
      </c>
      <c r="F120" s="22"/>
      <c r="G120" s="22"/>
      <c r="H120" s="22"/>
      <c r="I120" s="22"/>
      <c r="J120" s="22"/>
      <c r="K120" s="22"/>
      <c r="L120" s="22"/>
      <c r="M120" s="22"/>
      <c r="X120" s="145"/>
      <c r="Y120" s="145"/>
      <c r="Z120" s="145"/>
      <c r="AA120" s="145"/>
    </row>
    <row r="121" spans="1:27">
      <c r="A121" s="186">
        <v>120</v>
      </c>
      <c r="B121" s="22" t="s">
        <v>660</v>
      </c>
      <c r="C121" s="22"/>
      <c r="D121" s="183" t="s">
        <v>2517</v>
      </c>
      <c r="E121" s="22" t="s">
        <v>2511</v>
      </c>
      <c r="F121" s="22"/>
      <c r="G121" s="22"/>
      <c r="H121" s="22"/>
      <c r="I121" s="22"/>
      <c r="J121" s="22"/>
      <c r="K121" s="22"/>
      <c r="L121" s="22"/>
      <c r="M121" s="22"/>
      <c r="X121" s="145"/>
      <c r="Y121" s="145"/>
      <c r="Z121" s="145"/>
      <c r="AA121" s="145"/>
    </row>
    <row r="122" spans="1:27">
      <c r="A122" s="186">
        <v>121</v>
      </c>
      <c r="B122" s="22" t="s">
        <v>600</v>
      </c>
      <c r="C122" s="22"/>
      <c r="D122" s="22" t="s">
        <v>2454</v>
      </c>
      <c r="E122" s="22" t="s">
        <v>2511</v>
      </c>
      <c r="F122" s="22"/>
      <c r="G122" s="22"/>
      <c r="H122" s="22"/>
      <c r="I122" s="22"/>
      <c r="J122" s="22"/>
      <c r="K122" s="22"/>
      <c r="L122" s="22"/>
      <c r="M122" s="22"/>
      <c r="N122" s="160">
        <v>770000000</v>
      </c>
      <c r="V122" s="187" t="s">
        <v>2129</v>
      </c>
      <c r="X122" s="145"/>
      <c r="Y122" s="145"/>
      <c r="Z122" s="145"/>
      <c r="AA122" s="145"/>
    </row>
    <row r="123" spans="1:27">
      <c r="A123" s="186">
        <v>122</v>
      </c>
      <c r="B123" s="22" t="s">
        <v>1953</v>
      </c>
      <c r="C123" s="22"/>
      <c r="D123" s="22" t="s">
        <v>2454</v>
      </c>
      <c r="E123" s="22" t="s">
        <v>2512</v>
      </c>
      <c r="F123" s="22"/>
      <c r="G123" s="22"/>
      <c r="H123" s="22"/>
      <c r="I123" s="22"/>
      <c r="J123" s="22"/>
      <c r="K123" s="22"/>
      <c r="L123" s="22"/>
      <c r="M123" s="22"/>
      <c r="X123" s="145"/>
      <c r="Y123" s="145"/>
      <c r="Z123" s="145"/>
      <c r="AA123" s="145"/>
    </row>
    <row r="124" spans="1:27">
      <c r="A124" s="186">
        <v>123</v>
      </c>
      <c r="B124" s="22" t="s">
        <v>604</v>
      </c>
      <c r="C124" s="22"/>
      <c r="D124" s="22" t="s">
        <v>2454</v>
      </c>
      <c r="E124" s="22" t="s">
        <v>2512</v>
      </c>
      <c r="F124" s="22"/>
      <c r="G124" s="22"/>
      <c r="H124" s="22"/>
      <c r="I124" s="22"/>
      <c r="J124" s="22"/>
      <c r="K124" s="22"/>
      <c r="L124" s="22"/>
      <c r="M124" s="22"/>
      <c r="X124" s="145"/>
      <c r="Y124" s="145"/>
      <c r="Z124" s="145"/>
      <c r="AA124" s="145"/>
    </row>
    <row r="125" spans="1:27">
      <c r="A125" s="186">
        <v>124</v>
      </c>
      <c r="B125" s="22" t="s">
        <v>1962</v>
      </c>
      <c r="C125" s="22"/>
      <c r="D125" s="22" t="s">
        <v>2463</v>
      </c>
      <c r="E125" s="22" t="s">
        <v>2512</v>
      </c>
      <c r="F125" s="22"/>
      <c r="G125" s="22"/>
      <c r="H125" s="22"/>
      <c r="I125" s="22"/>
      <c r="J125" s="22"/>
      <c r="K125" s="22"/>
      <c r="L125" s="22"/>
      <c r="M125" s="22"/>
      <c r="X125" s="145"/>
      <c r="Y125" s="145"/>
      <c r="Z125" s="145"/>
      <c r="AA125" s="145"/>
    </row>
    <row r="126" spans="1:27">
      <c r="A126" s="186">
        <v>125</v>
      </c>
      <c r="B126" s="22" t="s">
        <v>1965</v>
      </c>
      <c r="C126" s="22"/>
      <c r="D126" s="22" t="s">
        <v>2454</v>
      </c>
      <c r="E126" s="22" t="s">
        <v>2512</v>
      </c>
      <c r="F126" s="22"/>
      <c r="G126" s="22"/>
      <c r="H126" s="22"/>
      <c r="I126" s="22"/>
      <c r="J126" s="22"/>
      <c r="K126" s="22"/>
      <c r="L126" s="22"/>
      <c r="M126" s="22"/>
      <c r="X126" s="145"/>
      <c r="Y126" s="145"/>
      <c r="Z126" s="145"/>
      <c r="AA126" s="145"/>
    </row>
    <row r="127" spans="1:27">
      <c r="A127" s="186">
        <v>126</v>
      </c>
      <c r="B127" s="22" t="s">
        <v>610</v>
      </c>
      <c r="C127" s="22"/>
      <c r="D127" s="22" t="s">
        <v>2454</v>
      </c>
      <c r="E127" s="22" t="s">
        <v>2512</v>
      </c>
      <c r="F127" s="22"/>
      <c r="G127" s="22"/>
      <c r="H127" s="22"/>
      <c r="I127" s="22"/>
      <c r="J127" s="22"/>
      <c r="K127" s="22"/>
      <c r="L127" s="22"/>
      <c r="M127" s="22"/>
      <c r="X127" s="145"/>
      <c r="Y127" s="145"/>
      <c r="Z127" s="145"/>
      <c r="AA127" s="145"/>
    </row>
    <row r="128" spans="1:27">
      <c r="A128" s="186">
        <v>127</v>
      </c>
      <c r="B128" s="22" t="s">
        <v>1973</v>
      </c>
      <c r="C128" s="22"/>
      <c r="D128" s="22" t="s">
        <v>2454</v>
      </c>
      <c r="E128" s="22" t="s">
        <v>2511</v>
      </c>
      <c r="F128" s="22"/>
      <c r="G128" s="22"/>
      <c r="H128" s="22"/>
      <c r="I128" s="22"/>
      <c r="J128" s="22"/>
      <c r="K128" s="22"/>
      <c r="L128" s="22"/>
      <c r="M128" s="22"/>
      <c r="X128" s="145"/>
      <c r="Y128" s="145"/>
      <c r="Z128" s="145"/>
      <c r="AA128" s="145"/>
    </row>
    <row r="129" spans="1:27">
      <c r="A129" s="186">
        <v>128</v>
      </c>
      <c r="B129" s="22" t="s">
        <v>2026</v>
      </c>
      <c r="C129" s="22"/>
      <c r="D129" s="22" t="s">
        <v>2454</v>
      </c>
      <c r="E129" s="22" t="s">
        <v>2512</v>
      </c>
      <c r="F129" s="22"/>
      <c r="G129" s="22"/>
      <c r="H129" s="22"/>
      <c r="I129" s="22"/>
      <c r="J129" s="22"/>
      <c r="K129" s="22"/>
      <c r="L129" s="22"/>
      <c r="M129" s="22"/>
      <c r="X129" s="145"/>
      <c r="Y129" s="145"/>
      <c r="Z129" s="145"/>
      <c r="AA129" s="145"/>
    </row>
    <row r="130" spans="1:27">
      <c r="A130" s="186">
        <v>129</v>
      </c>
      <c r="B130" s="22" t="s">
        <v>2031</v>
      </c>
      <c r="C130" s="22"/>
      <c r="D130" s="22" t="s">
        <v>2454</v>
      </c>
      <c r="E130" s="22" t="s">
        <v>2512</v>
      </c>
      <c r="F130" s="22"/>
      <c r="G130" s="22"/>
      <c r="H130" s="22"/>
      <c r="I130" s="22"/>
      <c r="J130" s="22"/>
      <c r="K130" s="22"/>
      <c r="L130" s="22"/>
      <c r="M130" s="22"/>
      <c r="X130" s="145"/>
      <c r="Y130" s="145"/>
      <c r="Z130" s="145"/>
      <c r="AA130" s="145"/>
    </row>
    <row r="131" spans="1:27">
      <c r="A131" s="186">
        <v>130</v>
      </c>
      <c r="B131" s="22" t="s">
        <v>2036</v>
      </c>
      <c r="C131" s="22"/>
      <c r="D131" s="22" t="s">
        <v>2353</v>
      </c>
      <c r="E131" s="22" t="s">
        <v>2512</v>
      </c>
      <c r="F131" s="22"/>
      <c r="G131" s="22"/>
      <c r="H131" s="22"/>
      <c r="I131" s="22"/>
      <c r="J131" s="22"/>
      <c r="K131" s="22"/>
      <c r="L131" s="22"/>
      <c r="M131" s="22"/>
      <c r="X131" s="145"/>
      <c r="Y131" s="145"/>
      <c r="Z131" s="145"/>
      <c r="AA131" s="145"/>
    </row>
    <row r="132" spans="1:27">
      <c r="A132" s="186">
        <v>131</v>
      </c>
      <c r="B132" s="22" t="s">
        <v>548</v>
      </c>
      <c r="C132" s="22"/>
      <c r="D132" s="22" t="s">
        <v>2454</v>
      </c>
      <c r="E132" s="22" t="s">
        <v>2512</v>
      </c>
      <c r="F132" s="22"/>
      <c r="G132" s="22"/>
      <c r="H132" s="22"/>
      <c r="I132" s="22"/>
      <c r="J132" s="22"/>
      <c r="K132" s="22"/>
      <c r="L132" s="22"/>
      <c r="M132" s="22"/>
      <c r="X132" s="145"/>
      <c r="Y132" s="145"/>
      <c r="Z132" s="145"/>
      <c r="AA132" s="145"/>
    </row>
    <row r="133" spans="1:27">
      <c r="A133" s="186">
        <v>132</v>
      </c>
      <c r="B133" s="22" t="s">
        <v>2041</v>
      </c>
      <c r="C133" s="22"/>
      <c r="D133" s="22" t="s">
        <v>2482</v>
      </c>
      <c r="E133" s="22" t="s">
        <v>2512</v>
      </c>
      <c r="F133" s="22"/>
      <c r="G133" s="22"/>
      <c r="H133" s="22"/>
      <c r="I133" s="22"/>
      <c r="J133" s="22"/>
      <c r="K133" s="22"/>
      <c r="L133" s="22"/>
      <c r="M133" s="22"/>
      <c r="X133" s="145"/>
      <c r="Y133" s="145"/>
      <c r="Z133" s="145"/>
      <c r="AA133" s="145"/>
    </row>
    <row r="134" spans="1:27">
      <c r="A134" s="186">
        <v>133</v>
      </c>
      <c r="B134" s="22" t="s">
        <v>2042</v>
      </c>
      <c r="C134" s="22"/>
      <c r="D134" s="22" t="s">
        <v>2454</v>
      </c>
      <c r="E134" s="22" t="s">
        <v>2512</v>
      </c>
      <c r="F134" s="22"/>
      <c r="G134" s="22"/>
      <c r="H134" s="22"/>
      <c r="I134" s="22"/>
      <c r="J134" s="22"/>
      <c r="K134" s="22"/>
      <c r="L134" s="22"/>
      <c r="M134" s="22"/>
      <c r="X134" s="145"/>
      <c r="Y134" s="145"/>
      <c r="Z134" s="145"/>
      <c r="AA134" s="145"/>
    </row>
    <row r="135" spans="1:27">
      <c r="A135" s="186">
        <v>134</v>
      </c>
      <c r="B135" s="22" t="s">
        <v>2043</v>
      </c>
      <c r="C135" s="22"/>
      <c r="D135" s="22" t="s">
        <v>2454</v>
      </c>
      <c r="E135" s="22" t="s">
        <v>2512</v>
      </c>
      <c r="F135" s="22"/>
      <c r="G135" s="22"/>
      <c r="H135" s="22"/>
      <c r="I135" s="22"/>
      <c r="J135" s="22"/>
      <c r="K135" s="22"/>
      <c r="L135" s="22"/>
      <c r="M135" s="22"/>
      <c r="X135" s="145"/>
      <c r="Y135" s="145"/>
      <c r="Z135" s="145"/>
      <c r="AA135" s="145"/>
    </row>
    <row r="136" spans="1:27">
      <c r="A136" s="186">
        <v>135</v>
      </c>
      <c r="B136" s="22" t="s">
        <v>2518</v>
      </c>
      <c r="C136" s="22"/>
      <c r="D136" s="22" t="s">
        <v>2454</v>
      </c>
      <c r="E136" s="22" t="s">
        <v>2512</v>
      </c>
      <c r="F136" s="22"/>
      <c r="G136" s="34" t="s">
        <v>2519</v>
      </c>
      <c r="H136" t="s">
        <v>2520</v>
      </c>
      <c r="I136" s="22"/>
      <c r="J136" s="22"/>
      <c r="K136" s="22"/>
      <c r="L136" s="22"/>
      <c r="M136" s="22"/>
      <c r="X136" s="145"/>
      <c r="Y136" s="145"/>
      <c r="Z136" s="145"/>
      <c r="AA136" s="145"/>
    </row>
    <row r="137" spans="1:27">
      <c r="A137" s="186">
        <v>136</v>
      </c>
      <c r="B137" s="22" t="s">
        <v>552</v>
      </c>
      <c r="C137" s="22"/>
      <c r="D137" s="22" t="s">
        <v>2353</v>
      </c>
      <c r="E137" s="22" t="s">
        <v>2512</v>
      </c>
      <c r="F137" s="22"/>
      <c r="G137" s="22"/>
      <c r="H137" s="22"/>
      <c r="I137" s="22"/>
      <c r="J137" s="22"/>
      <c r="K137" s="22"/>
      <c r="L137" s="22"/>
      <c r="M137" s="22"/>
      <c r="X137" s="145"/>
      <c r="Y137" s="145"/>
      <c r="Z137" s="145"/>
      <c r="AA137" s="145"/>
    </row>
    <row r="138" spans="1:27">
      <c r="A138" s="186">
        <v>137</v>
      </c>
      <c r="B138" s="22" t="s">
        <v>554</v>
      </c>
      <c r="C138" s="22"/>
      <c r="D138" s="22" t="s">
        <v>2454</v>
      </c>
      <c r="E138" s="22" t="s">
        <v>2512</v>
      </c>
      <c r="F138" s="22"/>
      <c r="G138" s="22"/>
      <c r="H138" s="22"/>
      <c r="I138" s="22"/>
      <c r="J138" s="22"/>
      <c r="K138" s="22"/>
      <c r="L138" s="22"/>
      <c r="M138" s="22"/>
      <c r="X138" s="145"/>
      <c r="Y138" s="145"/>
      <c r="Z138" s="145"/>
      <c r="AA138" s="145"/>
    </row>
    <row r="139" spans="1:27">
      <c r="A139" s="186">
        <v>138</v>
      </c>
      <c r="B139" s="22" t="s">
        <v>556</v>
      </c>
      <c r="C139" s="22"/>
      <c r="D139" s="22" t="s">
        <v>2454</v>
      </c>
      <c r="E139" s="22" t="s">
        <v>2512</v>
      </c>
      <c r="F139" s="22"/>
      <c r="G139" s="22"/>
      <c r="H139" s="22"/>
      <c r="I139" s="22"/>
      <c r="J139" s="22"/>
      <c r="K139" s="22"/>
      <c r="L139" s="22"/>
      <c r="M139" s="22"/>
      <c r="X139" s="145"/>
      <c r="Y139" s="145"/>
      <c r="Z139" s="145"/>
      <c r="AA139" s="145"/>
    </row>
    <row r="140" spans="1:27">
      <c r="A140" s="186">
        <v>139</v>
      </c>
      <c r="B140" s="22" t="s">
        <v>558</v>
      </c>
      <c r="C140" s="22"/>
      <c r="D140" s="22" t="s">
        <v>2353</v>
      </c>
      <c r="E140" s="22" t="s">
        <v>2512</v>
      </c>
      <c r="F140" s="22"/>
      <c r="G140" s="22"/>
      <c r="H140" s="22"/>
      <c r="I140" s="22"/>
      <c r="J140" s="22"/>
      <c r="K140" s="22"/>
      <c r="L140" s="22"/>
      <c r="M140" s="22"/>
      <c r="X140" s="145"/>
      <c r="Y140" s="145"/>
      <c r="Z140" s="145"/>
      <c r="AA140" s="145"/>
    </row>
    <row r="141" spans="1:27">
      <c r="A141" s="186">
        <v>140</v>
      </c>
      <c r="B141" s="22" t="s">
        <v>560</v>
      </c>
      <c r="C141" s="22"/>
      <c r="D141" s="22" t="s">
        <v>2454</v>
      </c>
      <c r="E141" s="22" t="s">
        <v>2511</v>
      </c>
      <c r="F141" s="22"/>
      <c r="G141" s="22"/>
      <c r="H141" s="22"/>
      <c r="I141" s="22"/>
      <c r="J141" s="22"/>
      <c r="K141" s="22"/>
      <c r="L141" s="22"/>
      <c r="M141" s="22"/>
      <c r="X141" s="145"/>
      <c r="Y141" s="145"/>
      <c r="Z141" s="145"/>
      <c r="AA141" s="145"/>
    </row>
    <row r="142" spans="1:27">
      <c r="A142" s="186">
        <v>141</v>
      </c>
      <c r="B142" s="22" t="s">
        <v>649</v>
      </c>
      <c r="C142" s="22"/>
      <c r="D142" s="22" t="s">
        <v>2447</v>
      </c>
      <c r="E142" s="22" t="s">
        <v>2511</v>
      </c>
      <c r="F142" s="22"/>
      <c r="G142" s="22"/>
      <c r="H142" s="22"/>
      <c r="I142" s="22"/>
      <c r="J142" s="22"/>
      <c r="K142" s="22"/>
      <c r="L142" s="22"/>
      <c r="M142" s="22"/>
      <c r="X142" s="145"/>
      <c r="Y142" s="145"/>
      <c r="Z142" s="145"/>
      <c r="AA142" s="145"/>
    </row>
    <row r="143" spans="1:27">
      <c r="A143" s="186">
        <v>142</v>
      </c>
      <c r="B143" s="22" t="s">
        <v>562</v>
      </c>
      <c r="C143" s="22"/>
      <c r="D143" s="22" t="s">
        <v>2454</v>
      </c>
      <c r="E143" s="22" t="s">
        <v>2512</v>
      </c>
      <c r="F143" s="22"/>
      <c r="G143" s="22"/>
      <c r="H143" s="22"/>
      <c r="I143" s="22"/>
      <c r="J143" s="22"/>
      <c r="K143" s="22"/>
      <c r="L143" s="22"/>
      <c r="M143" s="22"/>
      <c r="X143" s="145"/>
      <c r="Y143" s="145"/>
      <c r="Z143" s="145"/>
      <c r="AA143" s="145"/>
    </row>
    <row r="144" spans="1:27">
      <c r="A144" s="186">
        <v>143</v>
      </c>
      <c r="B144" s="22" t="s">
        <v>564</v>
      </c>
      <c r="C144" s="22"/>
      <c r="D144" s="22" t="s">
        <v>2353</v>
      </c>
      <c r="E144" s="22" t="s">
        <v>2512</v>
      </c>
      <c r="F144" s="22"/>
      <c r="G144" s="34" t="s">
        <v>2521</v>
      </c>
      <c r="H144" s="191">
        <v>90000000</v>
      </c>
      <c r="I144" s="22"/>
      <c r="J144" s="22"/>
      <c r="K144" s="22"/>
      <c r="L144" s="22"/>
      <c r="M144" s="22"/>
      <c r="X144" s="145"/>
      <c r="Y144" s="145"/>
      <c r="Z144" s="145"/>
      <c r="AA144" s="145"/>
    </row>
    <row r="145" spans="1:50">
      <c r="A145" s="186">
        <v>144</v>
      </c>
      <c r="B145" s="22" t="s">
        <v>522</v>
      </c>
      <c r="C145" s="22"/>
      <c r="D145" s="22" t="s">
        <v>2454</v>
      </c>
      <c r="E145" s="22" t="s">
        <v>2522</v>
      </c>
      <c r="F145" s="22"/>
      <c r="G145" s="22"/>
      <c r="H145" s="22"/>
      <c r="I145" s="22"/>
      <c r="J145" s="22"/>
      <c r="K145" s="22"/>
      <c r="L145" s="22"/>
      <c r="M145" s="22"/>
      <c r="X145" s="145"/>
      <c r="Y145" s="145"/>
      <c r="Z145" s="145"/>
      <c r="AA145" s="145"/>
    </row>
    <row r="146" spans="1:50">
      <c r="A146" s="186">
        <v>145</v>
      </c>
      <c r="B146" s="22" t="s">
        <v>566</v>
      </c>
      <c r="C146" s="22"/>
      <c r="D146" s="22" t="s">
        <v>2454</v>
      </c>
      <c r="E146" s="22" t="s">
        <v>2512</v>
      </c>
      <c r="F146" s="22"/>
      <c r="G146" s="22"/>
      <c r="H146" s="22"/>
      <c r="I146" s="22"/>
      <c r="J146" s="22"/>
      <c r="K146" s="22"/>
      <c r="L146" s="22"/>
      <c r="M146" s="22"/>
      <c r="X146" s="145"/>
      <c r="Y146" s="145"/>
      <c r="Z146" s="145"/>
      <c r="AA146" s="145"/>
    </row>
    <row r="147" spans="1:50">
      <c r="A147" s="186">
        <v>146</v>
      </c>
      <c r="B147" s="22" t="s">
        <v>651</v>
      </c>
      <c r="C147" s="22"/>
      <c r="D147" s="22" t="s">
        <v>2454</v>
      </c>
      <c r="E147" s="22" t="s">
        <v>2512</v>
      </c>
      <c r="F147" s="22"/>
      <c r="G147" s="22"/>
      <c r="H147" s="22"/>
      <c r="I147" s="22"/>
      <c r="J147" s="22"/>
      <c r="K147" s="22"/>
      <c r="L147" s="22"/>
      <c r="M147" s="22"/>
      <c r="X147" s="145"/>
      <c r="Y147" s="145"/>
      <c r="Z147" s="145"/>
      <c r="AA147" s="145"/>
    </row>
    <row r="148" spans="1:50">
      <c r="A148" s="186">
        <v>147</v>
      </c>
      <c r="B148" s="22" t="s">
        <v>653</v>
      </c>
      <c r="C148" s="22"/>
      <c r="D148" s="22" t="s">
        <v>2463</v>
      </c>
      <c r="E148" s="22" t="s">
        <v>2512</v>
      </c>
      <c r="F148" s="22"/>
      <c r="G148" s="22"/>
      <c r="H148" s="22"/>
      <c r="I148" s="22"/>
      <c r="J148" s="22"/>
      <c r="K148" s="22"/>
      <c r="L148" s="22"/>
      <c r="M148" s="22"/>
      <c r="X148" s="145"/>
      <c r="Y148" s="145"/>
      <c r="Z148" s="145"/>
      <c r="AA148" s="145"/>
    </row>
    <row r="149" spans="1:50">
      <c r="A149" s="186">
        <v>148</v>
      </c>
      <c r="B149" s="22" t="s">
        <v>524</v>
      </c>
      <c r="C149" s="22"/>
      <c r="D149" s="22" t="s">
        <v>2353</v>
      </c>
      <c r="E149" s="22" t="s">
        <v>2511</v>
      </c>
      <c r="F149" s="22"/>
      <c r="G149" s="22"/>
      <c r="H149" s="22"/>
      <c r="I149" s="22"/>
      <c r="J149" s="22"/>
      <c r="K149" s="22"/>
      <c r="L149" s="22"/>
      <c r="M149" s="22"/>
      <c r="X149" s="145"/>
      <c r="Y149" s="145"/>
      <c r="Z149" s="145"/>
      <c r="AA149" s="145"/>
    </row>
    <row r="150" spans="1:50">
      <c r="A150" s="186">
        <v>149</v>
      </c>
      <c r="B150" s="22" t="s">
        <v>498</v>
      </c>
      <c r="C150" s="22"/>
      <c r="D150" s="22" t="s">
        <v>2454</v>
      </c>
      <c r="E150" s="22" t="s">
        <v>2512</v>
      </c>
      <c r="F150" s="22"/>
      <c r="G150" s="22"/>
      <c r="H150" s="22"/>
      <c r="I150" s="22"/>
      <c r="J150" s="22"/>
      <c r="K150" s="22"/>
      <c r="L150" s="22"/>
      <c r="M150" s="22"/>
      <c r="X150" s="145"/>
      <c r="Y150" s="145"/>
      <c r="Z150" s="145"/>
      <c r="AA150" s="145"/>
    </row>
    <row r="151" spans="1:50">
      <c r="A151" s="186">
        <v>150</v>
      </c>
      <c r="B151" s="22" t="s">
        <v>518</v>
      </c>
      <c r="C151" s="22"/>
      <c r="D151" s="22" t="s">
        <v>2353</v>
      </c>
      <c r="E151" s="22" t="s">
        <v>2523</v>
      </c>
      <c r="F151" s="22"/>
      <c r="G151" s="34" t="s">
        <v>2524</v>
      </c>
      <c r="H151" s="22">
        <v>50.5</v>
      </c>
      <c r="I151" s="22"/>
      <c r="J151" s="22"/>
      <c r="K151" s="22"/>
      <c r="L151" s="22"/>
      <c r="M151" s="22"/>
      <c r="X151" s="145"/>
      <c r="Y151" s="145"/>
      <c r="Z151" s="145"/>
      <c r="AA151" s="145"/>
    </row>
    <row r="152" spans="1:50">
      <c r="A152" s="186">
        <v>151</v>
      </c>
      <c r="B152" s="22" t="s">
        <v>568</v>
      </c>
      <c r="C152" s="22"/>
      <c r="D152" s="22" t="s">
        <v>2353</v>
      </c>
      <c r="E152" s="22" t="s">
        <v>2512</v>
      </c>
      <c r="F152" s="22"/>
      <c r="G152" s="22"/>
      <c r="H152" s="22"/>
      <c r="I152" s="22"/>
      <c r="J152" s="22"/>
      <c r="K152" s="22"/>
      <c r="L152" s="22"/>
      <c r="M152" s="22"/>
      <c r="X152" s="145"/>
      <c r="Y152" s="145"/>
      <c r="Z152" s="145"/>
      <c r="AA152" s="145"/>
    </row>
    <row r="153" spans="1:50">
      <c r="A153" s="186">
        <v>152</v>
      </c>
      <c r="B153" s="22" t="s">
        <v>570</v>
      </c>
      <c r="C153" s="22"/>
      <c r="D153" s="22" t="s">
        <v>2454</v>
      </c>
      <c r="E153" s="22" t="s">
        <v>2512</v>
      </c>
      <c r="F153" s="22"/>
      <c r="G153" s="22"/>
      <c r="H153" s="22"/>
      <c r="I153" s="22"/>
      <c r="J153" s="22"/>
      <c r="K153" s="22"/>
      <c r="L153" s="22"/>
      <c r="M153" s="22"/>
      <c r="X153" s="145"/>
      <c r="Y153" s="145"/>
      <c r="Z153" s="145"/>
      <c r="AA153" s="145"/>
    </row>
    <row r="154" spans="1:50" s="220" customFormat="1">
      <c r="A154" s="186">
        <v>153</v>
      </c>
      <c r="B154" s="22" t="s">
        <v>1766</v>
      </c>
      <c r="C154" s="22"/>
      <c r="D154" s="22" t="s">
        <v>2454</v>
      </c>
      <c r="E154" s="22" t="s">
        <v>2512</v>
      </c>
      <c r="F154" s="22"/>
      <c r="G154" s="22"/>
      <c r="H154" s="22"/>
      <c r="I154" s="22"/>
      <c r="J154" s="22"/>
      <c r="K154" s="22"/>
      <c r="L154" s="22"/>
      <c r="M154" s="22"/>
      <c r="N154"/>
      <c r="O154"/>
      <c r="P154"/>
      <c r="Q154"/>
      <c r="R154"/>
      <c r="S154"/>
      <c r="T154"/>
      <c r="U154"/>
      <c r="V154"/>
      <c r="W154"/>
      <c r="X154" s="145"/>
      <c r="Y154" s="145"/>
      <c r="Z154" s="145"/>
      <c r="AA154" s="145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</row>
    <row r="155" spans="1:50">
      <c r="A155" s="186">
        <v>154</v>
      </c>
      <c r="B155" s="22" t="s">
        <v>502</v>
      </c>
      <c r="C155" s="22"/>
      <c r="D155" s="22" t="s">
        <v>2454</v>
      </c>
      <c r="E155" s="22" t="s">
        <v>2512</v>
      </c>
      <c r="F155" s="22"/>
      <c r="G155" s="22"/>
      <c r="H155" s="22"/>
      <c r="I155" s="22"/>
      <c r="J155" s="22"/>
      <c r="K155" s="22"/>
      <c r="L155" s="22"/>
      <c r="M155" s="22"/>
      <c r="X155" s="145"/>
      <c r="Y155" s="145"/>
      <c r="Z155" s="145"/>
      <c r="AA155" s="145"/>
    </row>
    <row r="156" spans="1:50">
      <c r="A156" s="186">
        <v>155</v>
      </c>
      <c r="B156" s="22" t="s">
        <v>1771</v>
      </c>
      <c r="C156" s="22"/>
      <c r="D156" s="22" t="s">
        <v>2454</v>
      </c>
      <c r="E156" s="22" t="s">
        <v>2512</v>
      </c>
      <c r="F156" s="22"/>
      <c r="G156" s="34" t="s">
        <v>2525</v>
      </c>
      <c r="H156" s="22">
        <v>0.2</v>
      </c>
      <c r="I156" s="22"/>
      <c r="J156" s="22"/>
      <c r="K156" s="22"/>
      <c r="L156" s="22"/>
      <c r="M156" s="22"/>
      <c r="X156" s="145"/>
      <c r="Y156" s="145"/>
      <c r="Z156" s="145"/>
      <c r="AA156" s="145"/>
    </row>
    <row r="157" spans="1:50">
      <c r="A157" s="186">
        <v>156</v>
      </c>
      <c r="B157" s="22" t="s">
        <v>506</v>
      </c>
      <c r="C157" s="22"/>
      <c r="D157" s="22" t="s">
        <v>2454</v>
      </c>
      <c r="E157" s="22" t="s">
        <v>2512</v>
      </c>
      <c r="F157" s="22"/>
      <c r="G157" s="22"/>
      <c r="H157" s="22"/>
      <c r="I157" s="22"/>
      <c r="J157" s="22"/>
      <c r="K157" s="22"/>
      <c r="L157" s="22"/>
      <c r="M157" s="22"/>
      <c r="N157" s="160">
        <v>630000000</v>
      </c>
      <c r="V157" s="187" t="s">
        <v>2129</v>
      </c>
      <c r="X157" s="145"/>
      <c r="Y157" s="145"/>
      <c r="Z157" s="145"/>
      <c r="AA157" s="145"/>
    </row>
    <row r="158" spans="1:50">
      <c r="A158" s="186">
        <v>157</v>
      </c>
      <c r="B158" s="22" t="s">
        <v>508</v>
      </c>
      <c r="C158" s="22"/>
      <c r="D158" s="22" t="s">
        <v>2454</v>
      </c>
      <c r="E158" s="22" t="s">
        <v>2512</v>
      </c>
      <c r="F158" s="22"/>
      <c r="G158" s="34" t="s">
        <v>2526</v>
      </c>
      <c r="H158" s="183" t="s">
        <v>2527</v>
      </c>
      <c r="I158" s="22"/>
      <c r="J158" s="22"/>
      <c r="K158" s="22"/>
      <c r="L158" s="22"/>
      <c r="M158" s="22"/>
      <c r="X158" s="145"/>
      <c r="Y158" s="145"/>
      <c r="Z158" s="145"/>
      <c r="AA158" s="145"/>
    </row>
    <row r="159" spans="1:50">
      <c r="A159" s="186">
        <v>158</v>
      </c>
      <c r="B159" s="22" t="s">
        <v>572</v>
      </c>
      <c r="C159" s="22"/>
      <c r="D159" s="22" t="s">
        <v>2454</v>
      </c>
      <c r="E159" s="22" t="s">
        <v>2512</v>
      </c>
      <c r="F159" s="22"/>
      <c r="G159" s="34" t="s">
        <v>2521</v>
      </c>
      <c r="H159" s="22" t="s">
        <v>2528</v>
      </c>
      <c r="I159" s="22"/>
      <c r="J159" s="22"/>
      <c r="K159" s="22"/>
      <c r="L159" s="22"/>
      <c r="M159" s="22"/>
      <c r="X159" s="145"/>
      <c r="Y159" s="145"/>
      <c r="Z159" s="145"/>
      <c r="AA159" s="145"/>
    </row>
    <row r="160" spans="1:50">
      <c r="A160" s="186">
        <v>159</v>
      </c>
      <c r="B160" s="22" t="s">
        <v>510</v>
      </c>
      <c r="C160" s="22"/>
      <c r="D160" s="22" t="s">
        <v>2454</v>
      </c>
      <c r="E160" s="22" t="s">
        <v>2512</v>
      </c>
      <c r="F160" s="22"/>
      <c r="G160" s="22"/>
      <c r="H160" s="22"/>
      <c r="I160" s="22"/>
      <c r="J160" s="22"/>
      <c r="K160" s="22"/>
      <c r="L160" s="22"/>
      <c r="M160" s="22"/>
      <c r="X160" s="145"/>
      <c r="Y160" s="145"/>
      <c r="Z160" s="145"/>
      <c r="AA160" s="145"/>
    </row>
    <row r="161" spans="1:50">
      <c r="A161" s="186">
        <v>160</v>
      </c>
      <c r="B161" s="22" t="s">
        <v>574</v>
      </c>
      <c r="C161" s="22"/>
      <c r="D161" s="22" t="s">
        <v>2447</v>
      </c>
      <c r="E161" s="22" t="s">
        <v>2512</v>
      </c>
      <c r="F161" s="22"/>
      <c r="G161" s="34" t="s">
        <v>2521</v>
      </c>
      <c r="H161" s="183" t="s">
        <v>2529</v>
      </c>
      <c r="I161" s="22"/>
      <c r="J161" s="22"/>
      <c r="K161" s="22"/>
      <c r="L161" s="22"/>
      <c r="M161" s="22"/>
      <c r="X161" s="145"/>
      <c r="Y161" s="145"/>
      <c r="Z161" s="145"/>
      <c r="AA161" s="145"/>
    </row>
    <row r="162" spans="1:50">
      <c r="A162" s="186">
        <v>161</v>
      </c>
      <c r="B162" s="22" t="s">
        <v>1786</v>
      </c>
      <c r="C162" s="22"/>
      <c r="D162" s="22" t="s">
        <v>2353</v>
      </c>
      <c r="E162" s="22" t="s">
        <v>2512</v>
      </c>
      <c r="F162" s="22"/>
      <c r="G162" s="34" t="s">
        <v>2530</v>
      </c>
      <c r="H162" s="22">
        <v>1670</v>
      </c>
      <c r="I162" s="22"/>
      <c r="J162" s="22"/>
      <c r="K162" s="22"/>
      <c r="L162" s="22"/>
      <c r="M162" s="22"/>
      <c r="X162" s="145"/>
      <c r="Y162" s="145"/>
      <c r="Z162" s="145"/>
      <c r="AA162" s="145"/>
    </row>
    <row r="163" spans="1:50">
      <c r="A163" s="186">
        <v>162</v>
      </c>
      <c r="B163" s="22" t="s">
        <v>1790</v>
      </c>
      <c r="C163" s="22"/>
      <c r="D163" s="22" t="s">
        <v>2454</v>
      </c>
      <c r="E163" s="22" t="s">
        <v>2512</v>
      </c>
      <c r="F163" s="22"/>
      <c r="G163" s="22"/>
      <c r="H163" s="22"/>
      <c r="I163" s="22"/>
      <c r="J163" s="22"/>
      <c r="K163" s="22"/>
      <c r="L163" s="22"/>
      <c r="M163" s="22"/>
      <c r="X163" s="145"/>
      <c r="Y163" s="145"/>
      <c r="Z163" s="145"/>
      <c r="AA163" s="145"/>
    </row>
    <row r="164" spans="1:50">
      <c r="A164" s="186">
        <v>163</v>
      </c>
      <c r="B164" s="22" t="s">
        <v>2531</v>
      </c>
      <c r="C164" s="22"/>
      <c r="D164" s="22" t="s">
        <v>2454</v>
      </c>
      <c r="E164" s="22" t="s">
        <v>2532</v>
      </c>
      <c r="F164" s="22"/>
      <c r="G164" s="22"/>
      <c r="H164" s="22"/>
      <c r="I164" s="22"/>
      <c r="J164" s="22"/>
      <c r="K164" s="22"/>
      <c r="L164" s="22"/>
      <c r="M164" s="22"/>
      <c r="X164" s="145"/>
      <c r="Y164" s="145"/>
      <c r="Z164" s="145"/>
      <c r="AA164" s="145"/>
    </row>
    <row r="165" spans="1:50">
      <c r="A165" s="186">
        <v>164</v>
      </c>
      <c r="B165" s="22" t="s">
        <v>576</v>
      </c>
      <c r="C165" s="22"/>
      <c r="D165" s="22" t="s">
        <v>2454</v>
      </c>
      <c r="E165" s="22" t="s">
        <v>2512</v>
      </c>
      <c r="F165" s="22"/>
      <c r="G165" s="22"/>
      <c r="H165" s="22"/>
      <c r="I165" s="22"/>
      <c r="J165" s="22"/>
      <c r="K165" s="22"/>
      <c r="L165" s="22"/>
      <c r="M165" s="22"/>
      <c r="X165" s="145"/>
      <c r="Y165" s="145"/>
      <c r="Z165" s="145"/>
      <c r="AA165" s="145"/>
    </row>
    <row r="166" spans="1:50">
      <c r="A166" s="186">
        <v>165</v>
      </c>
      <c r="B166" s="22" t="s">
        <v>578</v>
      </c>
      <c r="C166" s="22"/>
      <c r="D166" s="22" t="s">
        <v>2454</v>
      </c>
      <c r="E166" s="22" t="s">
        <v>2512</v>
      </c>
      <c r="F166" s="22"/>
      <c r="G166" s="34" t="s">
        <v>2533</v>
      </c>
      <c r="H166" s="22" t="s">
        <v>2534</v>
      </c>
      <c r="I166" s="22"/>
      <c r="J166" s="22"/>
      <c r="K166" s="22"/>
      <c r="L166" s="22"/>
      <c r="M166" s="22"/>
      <c r="X166" s="145"/>
      <c r="Y166" s="145"/>
      <c r="Z166" s="145"/>
      <c r="AA166" s="145"/>
    </row>
    <row r="167" spans="1:50">
      <c r="A167" s="186">
        <v>166</v>
      </c>
      <c r="B167" s="22" t="s">
        <v>1979</v>
      </c>
      <c r="C167" s="22"/>
      <c r="D167" s="22" t="s">
        <v>2454</v>
      </c>
      <c r="E167" s="22" t="s">
        <v>2511</v>
      </c>
      <c r="F167" s="22"/>
      <c r="G167" s="22"/>
      <c r="H167" s="22"/>
      <c r="I167" s="22"/>
      <c r="J167" s="22"/>
      <c r="K167" s="22"/>
      <c r="L167" s="22"/>
      <c r="M167" s="22"/>
      <c r="X167" s="145"/>
      <c r="Y167" s="145"/>
      <c r="Z167" s="145"/>
      <c r="AA167" s="145"/>
    </row>
    <row r="168" spans="1:50">
      <c r="A168" s="186">
        <v>167</v>
      </c>
      <c r="B168" s="22" t="s">
        <v>580</v>
      </c>
      <c r="C168" s="22"/>
      <c r="D168" s="22" t="s">
        <v>2454</v>
      </c>
      <c r="E168" s="22" t="s">
        <v>2512</v>
      </c>
      <c r="F168" s="22"/>
      <c r="G168" s="22"/>
      <c r="H168" s="22"/>
      <c r="I168" s="22"/>
      <c r="J168" s="22"/>
      <c r="K168" s="22"/>
      <c r="L168" s="22"/>
      <c r="M168" s="22"/>
      <c r="X168" s="145"/>
      <c r="Y168" s="145"/>
      <c r="Z168" s="145"/>
      <c r="AA168" s="145"/>
    </row>
    <row r="169" spans="1:50">
      <c r="A169" s="186">
        <v>168</v>
      </c>
      <c r="B169" s="22" t="s">
        <v>2535</v>
      </c>
      <c r="C169" s="22"/>
      <c r="D169" s="22" t="s">
        <v>2353</v>
      </c>
      <c r="E169" s="22" t="s">
        <v>2512</v>
      </c>
      <c r="F169" s="22"/>
      <c r="G169" s="22"/>
      <c r="H169" s="22"/>
      <c r="I169" s="22"/>
      <c r="J169" s="22"/>
      <c r="K169" s="22"/>
      <c r="L169" s="22"/>
      <c r="M169" s="22"/>
      <c r="X169" s="145"/>
      <c r="Y169" s="145"/>
      <c r="Z169" s="145"/>
      <c r="AA169" s="145"/>
    </row>
    <row r="170" spans="1:50">
      <c r="A170" s="186">
        <v>169</v>
      </c>
      <c r="B170" s="22" t="s">
        <v>1984</v>
      </c>
      <c r="C170" s="22"/>
      <c r="D170" s="22" t="s">
        <v>2454</v>
      </c>
      <c r="E170" s="22" t="s">
        <v>2512</v>
      </c>
      <c r="F170" s="22"/>
      <c r="G170" s="22"/>
      <c r="H170" s="22"/>
      <c r="I170" s="22"/>
      <c r="J170" s="22"/>
      <c r="K170" s="22"/>
      <c r="L170" s="22"/>
      <c r="M170" s="22"/>
      <c r="X170" s="145"/>
      <c r="Y170" s="145"/>
      <c r="Z170" s="145"/>
      <c r="AA170" s="145"/>
    </row>
    <row r="171" spans="1:50">
      <c r="A171" s="186">
        <v>170</v>
      </c>
      <c r="B171" s="22" t="s">
        <v>618</v>
      </c>
      <c r="C171" s="22"/>
      <c r="D171" s="22" t="s">
        <v>2454</v>
      </c>
      <c r="E171" s="22" t="s">
        <v>2512</v>
      </c>
      <c r="F171" s="22"/>
      <c r="G171" s="22"/>
      <c r="H171" s="22"/>
      <c r="I171" s="22"/>
      <c r="J171" s="22"/>
      <c r="K171" s="22"/>
      <c r="L171" s="22"/>
      <c r="M171" s="22"/>
      <c r="X171" s="145"/>
      <c r="Y171" s="145"/>
      <c r="Z171" s="145"/>
      <c r="AA171" s="145"/>
    </row>
    <row r="172" spans="1:50">
      <c r="A172" s="186">
        <v>171</v>
      </c>
      <c r="B172" s="22" t="s">
        <v>2536</v>
      </c>
      <c r="C172" s="22"/>
      <c r="D172" s="22" t="s">
        <v>2454</v>
      </c>
      <c r="E172" s="22" t="s">
        <v>2512</v>
      </c>
      <c r="F172" s="22"/>
      <c r="G172" s="22"/>
      <c r="H172" s="22"/>
      <c r="I172" s="22"/>
      <c r="J172" s="22"/>
      <c r="K172" s="22"/>
      <c r="L172" s="22"/>
      <c r="M172" s="22"/>
      <c r="X172" s="145"/>
      <c r="Y172" s="145"/>
      <c r="Z172" s="145"/>
      <c r="AA172" s="145"/>
    </row>
    <row r="173" spans="1:50">
      <c r="A173" s="186">
        <v>172</v>
      </c>
      <c r="B173" s="22" t="s">
        <v>621</v>
      </c>
      <c r="C173" s="22"/>
      <c r="D173" s="22" t="s">
        <v>2353</v>
      </c>
      <c r="E173" s="22" t="s">
        <v>2511</v>
      </c>
      <c r="F173" s="22"/>
      <c r="G173" s="22"/>
      <c r="H173" s="22"/>
      <c r="I173" s="22"/>
      <c r="J173" s="22"/>
      <c r="K173" s="22"/>
      <c r="L173" s="22"/>
      <c r="M173" s="22"/>
      <c r="X173" s="145"/>
      <c r="Y173" s="145"/>
      <c r="Z173" s="145"/>
      <c r="AA173" s="145"/>
    </row>
    <row r="174" spans="1:50">
      <c r="A174" s="186">
        <v>173</v>
      </c>
      <c r="B174" s="22" t="s">
        <v>582</v>
      </c>
      <c r="C174" s="22"/>
      <c r="D174" s="22" t="s">
        <v>2353</v>
      </c>
      <c r="E174" s="22" t="s">
        <v>2511</v>
      </c>
      <c r="F174" s="22"/>
      <c r="G174" s="34" t="s">
        <v>2537</v>
      </c>
      <c r="H174" s="22" t="s">
        <v>2538</v>
      </c>
      <c r="I174" s="22"/>
      <c r="J174" s="22"/>
      <c r="K174" s="22"/>
      <c r="L174" s="22"/>
      <c r="M174" s="22"/>
      <c r="N174" s="183" t="s">
        <v>2486</v>
      </c>
      <c r="P174" s="160">
        <v>4300000000</v>
      </c>
      <c r="Q174" t="s">
        <v>2539</v>
      </c>
      <c r="S174" s="160">
        <v>5900000000</v>
      </c>
      <c r="V174" s="187" t="s">
        <v>2129</v>
      </c>
      <c r="X174" s="149"/>
      <c r="Y174" s="145"/>
      <c r="Z174" s="145"/>
      <c r="AA174" s="149"/>
    </row>
    <row r="175" spans="1:50">
      <c r="A175" s="186">
        <v>174</v>
      </c>
      <c r="B175" s="22" t="s">
        <v>1995</v>
      </c>
      <c r="C175" s="22"/>
      <c r="D175" s="22" t="s">
        <v>2454</v>
      </c>
      <c r="E175" s="22" t="s">
        <v>2511</v>
      </c>
      <c r="F175" s="22"/>
      <c r="G175" s="22"/>
      <c r="H175" s="22"/>
      <c r="I175" s="22"/>
      <c r="J175" s="22"/>
      <c r="K175" s="22"/>
      <c r="L175" s="22"/>
      <c r="M175" s="22"/>
      <c r="X175" s="145"/>
      <c r="Y175" s="145"/>
      <c r="Z175" s="145"/>
      <c r="AA175" s="145"/>
    </row>
    <row r="176" spans="1:50">
      <c r="A176" s="186">
        <v>175</v>
      </c>
      <c r="B176" s="221" t="s">
        <v>221</v>
      </c>
      <c r="C176" s="221"/>
      <c r="D176" s="221" t="s">
        <v>2454</v>
      </c>
      <c r="E176" s="221" t="s">
        <v>2512</v>
      </c>
      <c r="F176" s="221"/>
      <c r="G176" s="221"/>
      <c r="H176" s="221"/>
      <c r="I176" s="221"/>
      <c r="J176" s="221"/>
      <c r="K176" s="221"/>
      <c r="L176" s="221"/>
      <c r="M176" s="221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116"/>
      <c r="Y176" s="116"/>
      <c r="Z176" s="116"/>
      <c r="AA176" s="116"/>
      <c r="AB176" s="220"/>
      <c r="AC176" s="220"/>
      <c r="AD176" s="220"/>
      <c r="AE176" s="220"/>
      <c r="AF176" s="220"/>
      <c r="AG176" s="220"/>
      <c r="AH176" s="220"/>
      <c r="AI176" s="220"/>
      <c r="AJ176" s="220"/>
      <c r="AK176" s="220"/>
      <c r="AL176" s="220"/>
      <c r="AM176" s="220"/>
      <c r="AN176" s="220"/>
      <c r="AO176" s="220"/>
      <c r="AP176" s="220"/>
      <c r="AQ176" s="220"/>
      <c r="AR176" s="220"/>
      <c r="AS176" s="220"/>
      <c r="AT176" s="220"/>
      <c r="AU176" s="220"/>
      <c r="AV176" s="220"/>
      <c r="AW176" s="220"/>
      <c r="AX176" s="220"/>
    </row>
    <row r="177" spans="1:27">
      <c r="A177" s="186">
        <v>176</v>
      </c>
      <c r="B177" s="22" t="s">
        <v>625</v>
      </c>
      <c r="C177" s="22"/>
      <c r="D177" s="22" t="s">
        <v>2454</v>
      </c>
      <c r="E177" s="22" t="s">
        <v>2512</v>
      </c>
      <c r="F177" s="22"/>
      <c r="G177" s="22"/>
      <c r="H177" s="22"/>
      <c r="I177" s="22"/>
      <c r="J177" s="22"/>
      <c r="K177" s="22"/>
      <c r="L177" s="22"/>
      <c r="M177" s="22"/>
      <c r="X177" s="145"/>
      <c r="Y177" s="145"/>
      <c r="Z177" s="145"/>
      <c r="AA177" s="145"/>
    </row>
    <row r="178" spans="1:27">
      <c r="A178" s="186">
        <v>177</v>
      </c>
      <c r="B178" s="22" t="s">
        <v>584</v>
      </c>
      <c r="C178" s="22"/>
      <c r="D178" s="22" t="s">
        <v>2353</v>
      </c>
      <c r="E178" s="22" t="s">
        <v>2512</v>
      </c>
      <c r="F178" s="22"/>
      <c r="G178" s="22"/>
      <c r="H178" s="22"/>
      <c r="I178" s="22"/>
      <c r="J178" s="22"/>
      <c r="K178" s="22"/>
      <c r="L178" s="22"/>
      <c r="M178" s="22"/>
      <c r="X178" s="145"/>
      <c r="Y178" s="145"/>
      <c r="Z178" s="145"/>
      <c r="AA178" s="145"/>
    </row>
    <row r="179" spans="1:27">
      <c r="A179" s="186">
        <v>178</v>
      </c>
      <c r="B179" s="22" t="s">
        <v>2540</v>
      </c>
      <c r="C179" s="22"/>
      <c r="D179" s="22" t="s">
        <v>2454</v>
      </c>
      <c r="E179" s="22" t="s">
        <v>2532</v>
      </c>
      <c r="F179" s="22"/>
      <c r="G179" s="22"/>
      <c r="H179" s="22"/>
      <c r="I179" s="22"/>
      <c r="J179" s="22"/>
      <c r="K179" s="22"/>
      <c r="L179" s="22"/>
      <c r="M179" s="22"/>
      <c r="N179" s="160">
        <v>9700000000</v>
      </c>
      <c r="O179" t="s">
        <v>2465</v>
      </c>
      <c r="V179" s="187" t="s">
        <v>2129</v>
      </c>
      <c r="X179" s="145"/>
      <c r="Y179" s="145"/>
      <c r="Z179" s="145"/>
      <c r="AA179" s="145"/>
    </row>
    <row r="180" spans="1:27">
      <c r="A180" s="186">
        <v>179</v>
      </c>
      <c r="B180" s="22" t="s">
        <v>586</v>
      </c>
      <c r="C180" s="22"/>
      <c r="D180" s="22" t="s">
        <v>2463</v>
      </c>
      <c r="E180" s="22" t="s">
        <v>2512</v>
      </c>
      <c r="F180" s="22"/>
      <c r="G180" s="22"/>
      <c r="H180" s="22"/>
      <c r="I180" s="22"/>
      <c r="J180" s="22"/>
      <c r="K180" s="22"/>
      <c r="L180" s="22"/>
      <c r="M180" s="22"/>
      <c r="X180" s="145"/>
      <c r="Y180" s="145"/>
      <c r="Z180" s="145"/>
      <c r="AA180" s="145"/>
    </row>
    <row r="181" spans="1:27">
      <c r="A181" s="186">
        <v>180</v>
      </c>
      <c r="B181" s="22" t="s">
        <v>588</v>
      </c>
      <c r="C181" s="22"/>
      <c r="D181" s="22" t="s">
        <v>2482</v>
      </c>
      <c r="E181" s="22" t="s">
        <v>2512</v>
      </c>
      <c r="F181" s="22"/>
      <c r="G181" s="22"/>
      <c r="H181" s="22"/>
      <c r="I181" s="22"/>
      <c r="J181" s="22"/>
      <c r="K181" s="22"/>
      <c r="L181" s="22"/>
      <c r="M181" s="22"/>
      <c r="X181" s="145"/>
      <c r="Y181" s="145"/>
      <c r="Z181" s="145"/>
      <c r="AA181" s="145"/>
    </row>
    <row r="182" spans="1:27">
      <c r="A182" s="186">
        <v>181</v>
      </c>
      <c r="B182" s="22" t="s">
        <v>627</v>
      </c>
      <c r="C182" s="22"/>
      <c r="D182" s="22" t="s">
        <v>2454</v>
      </c>
      <c r="E182" s="22" t="s">
        <v>2512</v>
      </c>
      <c r="F182" s="22"/>
      <c r="G182" s="22"/>
      <c r="H182" s="22"/>
      <c r="I182" s="22"/>
      <c r="J182" s="22"/>
      <c r="K182" s="22"/>
      <c r="L182" s="22"/>
      <c r="M182" s="22"/>
      <c r="X182" s="145"/>
      <c r="Y182" s="145"/>
      <c r="Z182" s="145"/>
      <c r="AA182" s="145"/>
    </row>
    <row r="183" spans="1:27">
      <c r="A183" s="186">
        <v>182</v>
      </c>
      <c r="B183" s="22" t="s">
        <v>2008</v>
      </c>
      <c r="C183" s="22"/>
      <c r="D183" s="22" t="s">
        <v>2482</v>
      </c>
      <c r="E183" s="22" t="s">
        <v>2512</v>
      </c>
      <c r="F183" s="22"/>
      <c r="G183" s="22"/>
      <c r="H183" s="22"/>
      <c r="I183" s="22"/>
      <c r="J183" s="22"/>
      <c r="K183" s="22"/>
      <c r="L183" s="22"/>
      <c r="M183" s="22"/>
      <c r="X183" s="145"/>
      <c r="Y183" s="145"/>
      <c r="Z183" s="145"/>
      <c r="AA183" s="145"/>
    </row>
    <row r="184" spans="1:27">
      <c r="A184" s="186">
        <v>183</v>
      </c>
      <c r="B184" s="22" t="s">
        <v>2541</v>
      </c>
      <c r="C184" s="22"/>
      <c r="D184" s="22" t="s">
        <v>2454</v>
      </c>
      <c r="E184" s="22" t="s">
        <v>2512</v>
      </c>
      <c r="F184" s="22"/>
      <c r="G184" s="22"/>
      <c r="H184" s="22"/>
      <c r="I184" s="22"/>
      <c r="J184" s="22"/>
      <c r="K184" s="22"/>
      <c r="L184" s="22"/>
      <c r="M184" s="22"/>
      <c r="X184" s="145"/>
      <c r="Y184" s="145"/>
      <c r="Z184" s="145"/>
      <c r="AA184" s="145"/>
    </row>
    <row r="185" spans="1:27">
      <c r="A185" s="186">
        <v>184</v>
      </c>
      <c r="B185" s="22" t="s">
        <v>631</v>
      </c>
      <c r="C185" s="22"/>
      <c r="D185" s="22" t="s">
        <v>2353</v>
      </c>
      <c r="E185" s="22" t="s">
        <v>2512</v>
      </c>
      <c r="F185" s="22"/>
      <c r="G185" s="22"/>
      <c r="H185" s="22"/>
      <c r="I185" s="22"/>
      <c r="J185" s="22"/>
      <c r="K185" s="22"/>
      <c r="L185" s="22"/>
      <c r="M185" s="22"/>
      <c r="X185" s="145"/>
      <c r="Y185" s="145"/>
      <c r="Z185" s="145"/>
      <c r="AA185" s="145"/>
    </row>
    <row r="186" spans="1:27">
      <c r="A186" s="186">
        <v>185</v>
      </c>
      <c r="B186" s="22" t="s">
        <v>2017</v>
      </c>
      <c r="C186" s="22"/>
      <c r="D186" s="22" t="s">
        <v>2454</v>
      </c>
      <c r="E186" s="22" t="s">
        <v>2512</v>
      </c>
      <c r="F186" s="22"/>
      <c r="G186" s="22"/>
      <c r="H186" s="22"/>
      <c r="I186" s="22"/>
      <c r="J186" s="22"/>
      <c r="K186" s="22"/>
      <c r="L186" s="22"/>
      <c r="M186" s="22"/>
      <c r="X186" s="145"/>
      <c r="Y186" s="145"/>
      <c r="Z186" s="145"/>
      <c r="AA186" s="145"/>
    </row>
    <row r="187" spans="1:27">
      <c r="A187" s="186">
        <v>186</v>
      </c>
      <c r="B187" s="22" t="s">
        <v>590</v>
      </c>
      <c r="C187" s="22"/>
      <c r="D187" s="22" t="s">
        <v>2454</v>
      </c>
      <c r="E187" s="22" t="s">
        <v>2512</v>
      </c>
      <c r="F187" s="22"/>
      <c r="G187" s="22"/>
      <c r="H187" s="22"/>
      <c r="I187" s="22"/>
      <c r="J187" s="22"/>
      <c r="K187" s="22"/>
      <c r="L187" s="22"/>
      <c r="M187" s="22"/>
      <c r="X187" s="145"/>
      <c r="Y187" s="145"/>
      <c r="Z187" s="145"/>
      <c r="AA187" s="145"/>
    </row>
    <row r="188" spans="1:27">
      <c r="A188" s="186">
        <v>187</v>
      </c>
      <c r="B188" s="22" t="s">
        <v>635</v>
      </c>
      <c r="C188" s="22"/>
      <c r="D188" s="22" t="s">
        <v>2454</v>
      </c>
      <c r="E188" s="22" t="s">
        <v>2512</v>
      </c>
      <c r="F188" s="22"/>
      <c r="G188" s="22"/>
      <c r="H188" s="22"/>
      <c r="I188" s="22"/>
      <c r="J188" s="22"/>
      <c r="K188" s="22"/>
      <c r="L188" s="22"/>
      <c r="M188" s="22"/>
      <c r="X188" s="145"/>
      <c r="Y188" s="145"/>
      <c r="Z188" s="145"/>
      <c r="AA188" s="145"/>
    </row>
    <row r="189" spans="1:27">
      <c r="A189" s="186">
        <v>188</v>
      </c>
      <c r="B189" s="22" t="s">
        <v>532</v>
      </c>
      <c r="C189" s="22"/>
      <c r="D189" s="22" t="s">
        <v>2454</v>
      </c>
      <c r="E189" s="22" t="s">
        <v>2512</v>
      </c>
      <c r="F189" s="22"/>
      <c r="G189" s="34" t="s">
        <v>2542</v>
      </c>
      <c r="H189" s="22" t="s">
        <v>2543</v>
      </c>
      <c r="I189" s="22"/>
      <c r="J189" s="22"/>
      <c r="K189" s="22"/>
      <c r="L189" s="22"/>
      <c r="M189" s="22"/>
      <c r="X189" s="145"/>
      <c r="Y189" s="145"/>
      <c r="Z189" s="145"/>
      <c r="AA189" s="145"/>
    </row>
    <row r="190" spans="1:27">
      <c r="A190" s="186">
        <v>189</v>
      </c>
      <c r="B190" s="22" t="s">
        <v>2544</v>
      </c>
      <c r="C190" s="22"/>
      <c r="D190" s="22" t="s">
        <v>2454</v>
      </c>
      <c r="E190" s="22" t="s">
        <v>2511</v>
      </c>
      <c r="F190" s="22"/>
      <c r="G190" s="22"/>
      <c r="H190" s="22"/>
      <c r="I190" s="22"/>
      <c r="J190" s="22"/>
      <c r="K190" s="22"/>
      <c r="L190" s="22"/>
      <c r="M190" s="22"/>
      <c r="X190" s="145"/>
      <c r="Y190" s="145"/>
      <c r="Z190" s="145"/>
      <c r="AA190" s="145"/>
    </row>
    <row r="191" spans="1:27">
      <c r="A191" s="186">
        <v>190</v>
      </c>
      <c r="B191" s="22" t="s">
        <v>655</v>
      </c>
      <c r="C191" s="22"/>
      <c r="D191" s="22" t="s">
        <v>2454</v>
      </c>
      <c r="E191" s="22" t="s">
        <v>2511</v>
      </c>
      <c r="F191" s="22"/>
      <c r="G191" s="22"/>
      <c r="H191" s="22"/>
      <c r="I191" s="22"/>
      <c r="J191" s="22"/>
      <c r="K191" s="22"/>
      <c r="L191" s="22"/>
      <c r="M191" s="22"/>
      <c r="X191" s="145"/>
      <c r="Y191" s="145"/>
      <c r="Z191" s="145"/>
      <c r="AA191" s="145"/>
    </row>
    <row r="192" spans="1:27">
      <c r="A192" s="186">
        <v>191</v>
      </c>
      <c r="B192" s="22" t="s">
        <v>2057</v>
      </c>
      <c r="C192" s="22"/>
      <c r="D192" s="22" t="s">
        <v>2353</v>
      </c>
      <c r="E192" s="22" t="s">
        <v>2512</v>
      </c>
      <c r="F192" s="22"/>
      <c r="G192" s="22"/>
      <c r="H192" s="22"/>
      <c r="I192" s="22"/>
      <c r="J192" s="22"/>
      <c r="K192" s="22"/>
      <c r="L192" s="22"/>
      <c r="M192" s="22"/>
      <c r="X192" s="145"/>
      <c r="Y192" s="145"/>
      <c r="Z192" s="145"/>
      <c r="AA192" s="145"/>
    </row>
    <row r="193" spans="1:27">
      <c r="A193" s="186">
        <v>192</v>
      </c>
      <c r="B193" s="22" t="s">
        <v>536</v>
      </c>
      <c r="C193" s="22"/>
      <c r="D193" s="22" t="s">
        <v>2454</v>
      </c>
      <c r="E193" s="22" t="s">
        <v>2512</v>
      </c>
      <c r="F193" s="22"/>
      <c r="G193" s="34" t="s">
        <v>2545</v>
      </c>
      <c r="H193" s="22" t="s">
        <v>2546</v>
      </c>
      <c r="I193" s="22"/>
      <c r="J193" s="22"/>
      <c r="K193" s="22"/>
      <c r="L193" s="22"/>
      <c r="M193" s="22"/>
      <c r="X193" s="145"/>
      <c r="Y193" s="145"/>
      <c r="Z193" s="145"/>
      <c r="AA193" s="145"/>
    </row>
    <row r="194" spans="1:27">
      <c r="A194" s="186">
        <v>193</v>
      </c>
      <c r="B194" s="22" t="s">
        <v>538</v>
      </c>
      <c r="C194" s="22"/>
      <c r="D194" s="22" t="s">
        <v>2454</v>
      </c>
      <c r="E194" s="22" t="s">
        <v>2512</v>
      </c>
      <c r="F194" s="22"/>
      <c r="G194" s="22"/>
      <c r="H194" s="22"/>
      <c r="I194" s="22"/>
      <c r="J194" s="22"/>
      <c r="K194" s="22"/>
      <c r="L194" s="22"/>
      <c r="M194" s="22"/>
      <c r="X194" s="145"/>
      <c r="Y194" s="145"/>
      <c r="Z194" s="145"/>
      <c r="AA194" s="145"/>
    </row>
    <row r="195" spans="1:27">
      <c r="A195" s="186">
        <v>194</v>
      </c>
      <c r="B195" s="22" t="s">
        <v>592</v>
      </c>
      <c r="C195" s="22"/>
      <c r="D195" s="22" t="s">
        <v>2454</v>
      </c>
      <c r="E195" s="22" t="s">
        <v>2512</v>
      </c>
      <c r="F195" s="22"/>
      <c r="G195" s="22"/>
      <c r="H195" s="22"/>
      <c r="I195" s="22"/>
      <c r="J195" s="22"/>
      <c r="K195" s="22"/>
      <c r="L195" s="22"/>
      <c r="M195" s="22"/>
      <c r="X195" s="145"/>
      <c r="Y195" s="145"/>
      <c r="Z195" s="145"/>
      <c r="AA195" s="145"/>
    </row>
    <row r="196" spans="1:27">
      <c r="A196" s="186">
        <v>195</v>
      </c>
      <c r="B196" s="22" t="s">
        <v>520</v>
      </c>
      <c r="C196" s="22"/>
      <c r="D196" s="22" t="s">
        <v>2454</v>
      </c>
      <c r="E196" s="22" t="s">
        <v>2512</v>
      </c>
      <c r="F196" s="22"/>
      <c r="G196" s="22"/>
      <c r="H196" s="22"/>
      <c r="I196" s="22"/>
      <c r="J196" s="22"/>
      <c r="K196" s="22"/>
      <c r="L196" s="22"/>
      <c r="M196" s="22"/>
      <c r="X196" s="145"/>
      <c r="Y196" s="145"/>
      <c r="Z196" s="145"/>
      <c r="AA196" s="145"/>
    </row>
    <row r="197" spans="1:27">
      <c r="A197" s="186">
        <v>196</v>
      </c>
      <c r="B197" s="22" t="s">
        <v>540</v>
      </c>
      <c r="C197" s="22"/>
      <c r="D197" s="22" t="s">
        <v>2454</v>
      </c>
      <c r="E197" s="22" t="s">
        <v>2512</v>
      </c>
      <c r="F197" s="22"/>
      <c r="G197" s="22"/>
      <c r="H197" s="22"/>
      <c r="I197" s="22"/>
      <c r="J197" s="22"/>
      <c r="K197" s="22"/>
      <c r="L197" s="22"/>
      <c r="M197" s="22"/>
      <c r="X197" s="145"/>
      <c r="Y197" s="145"/>
      <c r="Z197" s="145"/>
      <c r="AA197" s="145"/>
    </row>
    <row r="198" spans="1:27">
      <c r="A198" s="186">
        <v>197</v>
      </c>
      <c r="B198" s="22" t="s">
        <v>594</v>
      </c>
      <c r="C198" s="22"/>
      <c r="D198" s="22" t="s">
        <v>2482</v>
      </c>
      <c r="E198" s="22" t="s">
        <v>2512</v>
      </c>
      <c r="F198" s="22"/>
      <c r="G198" s="22"/>
      <c r="H198" s="22"/>
      <c r="I198" s="22"/>
      <c r="J198" s="22"/>
      <c r="K198" s="22"/>
      <c r="L198" s="22"/>
      <c r="M198" s="22"/>
      <c r="X198" s="145"/>
      <c r="Y198" s="145"/>
      <c r="Z198" s="145"/>
      <c r="AA198" s="145"/>
    </row>
    <row r="199" spans="1:27" ht="33">
      <c r="A199" s="186">
        <v>198</v>
      </c>
      <c r="B199" s="22" t="s">
        <v>2547</v>
      </c>
      <c r="C199" s="22"/>
      <c r="D199" s="22" t="s">
        <v>2482</v>
      </c>
      <c r="E199" s="22" t="s">
        <v>2532</v>
      </c>
      <c r="F199" s="22"/>
      <c r="G199" s="22"/>
      <c r="H199" s="22"/>
      <c r="I199" s="22"/>
      <c r="J199" s="22"/>
      <c r="K199" s="22"/>
      <c r="L199" s="22"/>
      <c r="M199" s="22"/>
      <c r="X199" s="145">
        <v>774</v>
      </c>
      <c r="Y199" s="164" t="s">
        <v>2548</v>
      </c>
      <c r="Z199" s="156" t="s">
        <v>2549</v>
      </c>
      <c r="AA199" s="177" t="s">
        <v>2471</v>
      </c>
    </row>
    <row r="200" spans="1:27">
      <c r="A200" s="186">
        <v>199</v>
      </c>
      <c r="B200" s="22" t="s">
        <v>2550</v>
      </c>
      <c r="C200" s="22"/>
      <c r="D200" s="22" t="s">
        <v>2463</v>
      </c>
      <c r="E200" s="22" t="s">
        <v>2511</v>
      </c>
      <c r="F200" s="22"/>
      <c r="G200" s="22"/>
      <c r="H200" s="22"/>
      <c r="I200" s="22"/>
      <c r="J200" s="22"/>
      <c r="K200" s="22"/>
      <c r="L200" s="22"/>
      <c r="M200" s="22"/>
      <c r="X200" s="145"/>
      <c r="Y200" s="145"/>
      <c r="Z200" s="145"/>
      <c r="AA200" s="145"/>
    </row>
    <row r="201" spans="1:27">
      <c r="A201" s="186">
        <v>200</v>
      </c>
      <c r="B201" s="22" t="s">
        <v>596</v>
      </c>
      <c r="C201" s="22"/>
      <c r="D201" s="22" t="s">
        <v>2463</v>
      </c>
      <c r="E201" s="22" t="s">
        <v>2511</v>
      </c>
      <c r="F201" s="22"/>
      <c r="G201" s="22"/>
      <c r="H201" s="22"/>
      <c r="I201" s="22"/>
      <c r="J201" s="22"/>
      <c r="K201" s="22"/>
      <c r="L201" s="22"/>
      <c r="M201" s="22"/>
      <c r="X201" s="145"/>
      <c r="Y201" s="145"/>
      <c r="Z201" s="145"/>
      <c r="AA201" s="145"/>
    </row>
    <row r="202" spans="1:27">
      <c r="A202" s="186">
        <v>201</v>
      </c>
      <c r="B202" s="22" t="s">
        <v>598</v>
      </c>
      <c r="C202" s="22"/>
      <c r="D202" s="22" t="s">
        <v>2454</v>
      </c>
      <c r="E202" s="22" t="s">
        <v>2511</v>
      </c>
      <c r="F202" s="22"/>
      <c r="G202" s="22"/>
      <c r="H202" s="22"/>
      <c r="I202" s="22"/>
      <c r="J202" s="22"/>
      <c r="K202" s="22"/>
      <c r="L202" s="22"/>
      <c r="M202" s="22"/>
      <c r="X202" s="145"/>
      <c r="Y202" s="145"/>
      <c r="Z202" s="145"/>
      <c r="AA202" s="145"/>
    </row>
    <row r="203" spans="1:27">
      <c r="A203" s="186">
        <v>202</v>
      </c>
      <c r="B203" s="22" t="s">
        <v>2551</v>
      </c>
      <c r="C203" s="22"/>
      <c r="D203" s="22" t="s">
        <v>2454</v>
      </c>
      <c r="E203" s="22" t="s">
        <v>2523</v>
      </c>
      <c r="F203" s="22"/>
      <c r="G203" s="22"/>
      <c r="H203" s="22"/>
      <c r="I203" s="22"/>
      <c r="J203" s="22"/>
      <c r="K203" s="22"/>
      <c r="L203" s="22"/>
      <c r="M203" s="22"/>
      <c r="X203" s="145"/>
      <c r="Y203" s="145"/>
      <c r="Z203" s="145"/>
      <c r="AA203" s="145"/>
    </row>
    <row r="204" spans="1:27">
      <c r="A204" s="186">
        <v>203</v>
      </c>
      <c r="B204" s="22" t="s">
        <v>483</v>
      </c>
      <c r="C204" s="22"/>
      <c r="D204" s="183" t="s">
        <v>2552</v>
      </c>
      <c r="E204" s="22" t="s">
        <v>2512</v>
      </c>
      <c r="F204" s="22"/>
      <c r="G204" s="22"/>
      <c r="H204" s="22"/>
      <c r="I204" s="22"/>
      <c r="J204" s="22"/>
      <c r="K204" s="22"/>
      <c r="L204" s="22"/>
      <c r="M204" s="22"/>
      <c r="X204" s="145"/>
      <c r="Y204" s="145"/>
      <c r="Z204" s="145"/>
      <c r="AA204" s="145"/>
    </row>
    <row r="205" spans="1:27">
      <c r="A205" s="186">
        <v>204</v>
      </c>
      <c r="B205" s="222" t="s">
        <v>2553</v>
      </c>
      <c r="C205" s="22"/>
      <c r="D205" s="183" t="s">
        <v>2552</v>
      </c>
      <c r="E205" s="22" t="s">
        <v>2512</v>
      </c>
      <c r="F205" s="22"/>
      <c r="G205" s="22"/>
      <c r="H205" s="22"/>
      <c r="I205" s="22"/>
      <c r="J205" s="22"/>
      <c r="K205" s="22"/>
      <c r="L205" s="22"/>
      <c r="M205" s="22"/>
      <c r="N205" s="160">
        <v>14100000000</v>
      </c>
      <c r="V205" s="187" t="s">
        <v>2129</v>
      </c>
      <c r="X205" s="145">
        <v>2779</v>
      </c>
      <c r="Y205" s="223" t="s">
        <v>2225</v>
      </c>
      <c r="Z205" s="174">
        <v>0.06</v>
      </c>
      <c r="AA205" s="223" t="s">
        <v>2225</v>
      </c>
    </row>
    <row r="206" spans="1:27">
      <c r="A206" s="186">
        <v>205</v>
      </c>
      <c r="B206" s="222" t="s">
        <v>2554</v>
      </c>
      <c r="C206" s="22"/>
      <c r="D206" s="183" t="s">
        <v>2552</v>
      </c>
      <c r="E206" s="22" t="s">
        <v>2523</v>
      </c>
      <c r="F206" s="22"/>
      <c r="G206" s="34" t="s">
        <v>2555</v>
      </c>
      <c r="H206" s="191">
        <v>3000000</v>
      </c>
      <c r="I206" s="22"/>
      <c r="J206" s="22"/>
      <c r="K206" s="22"/>
      <c r="L206" s="22"/>
      <c r="M206" s="22"/>
      <c r="N206" s="160">
        <v>10800000000</v>
      </c>
      <c r="P206" s="160">
        <v>9800000000</v>
      </c>
      <c r="Q206" t="s">
        <v>2465</v>
      </c>
      <c r="V206" s="187" t="s">
        <v>2129</v>
      </c>
      <c r="X206" s="149">
        <v>646</v>
      </c>
      <c r="Y206" s="223" t="s">
        <v>2225</v>
      </c>
      <c r="Z206" s="174">
        <v>0.09</v>
      </c>
      <c r="AA206" s="223" t="s">
        <v>2225</v>
      </c>
    </row>
    <row r="207" spans="1:27">
      <c r="A207" s="186">
        <v>206</v>
      </c>
      <c r="B207" s="22" t="s">
        <v>492</v>
      </c>
      <c r="C207" s="22"/>
      <c r="D207" s="183" t="s">
        <v>2552</v>
      </c>
      <c r="E207" s="22" t="s">
        <v>2512</v>
      </c>
      <c r="F207" s="22"/>
      <c r="G207" s="22"/>
      <c r="H207" s="22"/>
      <c r="I207" s="22"/>
      <c r="J207" s="22"/>
      <c r="K207" s="22"/>
      <c r="L207" s="22"/>
      <c r="M207" s="22"/>
      <c r="X207" s="145"/>
      <c r="Y207" s="145"/>
      <c r="Z207" s="145"/>
      <c r="AA207" s="145"/>
    </row>
    <row r="208" spans="1:27">
      <c r="A208" s="186">
        <v>207</v>
      </c>
      <c r="B208" s="22" t="s">
        <v>486</v>
      </c>
      <c r="C208" s="22"/>
      <c r="D208" s="183" t="s">
        <v>2552</v>
      </c>
      <c r="E208" s="22" t="s">
        <v>2511</v>
      </c>
      <c r="F208" s="22"/>
      <c r="G208" s="22"/>
      <c r="H208" s="22"/>
      <c r="I208" s="22"/>
      <c r="J208" s="22"/>
      <c r="K208" s="22"/>
      <c r="L208" s="22"/>
      <c r="M208" s="22"/>
      <c r="X208" s="149">
        <v>646</v>
      </c>
      <c r="Y208" s="224" t="s">
        <v>2225</v>
      </c>
      <c r="Z208" s="174">
        <v>0.09</v>
      </c>
      <c r="AA208" s="223" t="s">
        <v>2225</v>
      </c>
    </row>
    <row r="209" spans="1:27">
      <c r="A209" s="186">
        <v>208</v>
      </c>
      <c r="B209" s="22" t="s">
        <v>488</v>
      </c>
      <c r="C209" s="22"/>
      <c r="D209" s="183" t="s">
        <v>2552</v>
      </c>
      <c r="E209" s="22" t="s">
        <v>2512</v>
      </c>
      <c r="F209" s="22"/>
      <c r="G209" s="22"/>
      <c r="H209" s="22"/>
      <c r="I209" s="22"/>
      <c r="J209" s="22"/>
      <c r="K209" s="22"/>
      <c r="L209" s="22"/>
      <c r="M209" s="22"/>
      <c r="X209" s="145">
        <v>1255</v>
      </c>
      <c r="Y209" s="223" t="s">
        <v>2225</v>
      </c>
      <c r="Z209" s="145">
        <v>1.45</v>
      </c>
      <c r="AA209" s="223" t="s">
        <v>2225</v>
      </c>
    </row>
    <row r="210" spans="1:27">
      <c r="A210" s="186">
        <v>209</v>
      </c>
      <c r="B210" s="22" t="s">
        <v>2556</v>
      </c>
      <c r="C210" s="22"/>
      <c r="D210" s="183" t="s">
        <v>2552</v>
      </c>
      <c r="E210" s="22" t="s">
        <v>2512</v>
      </c>
      <c r="F210" s="22"/>
      <c r="G210" s="22"/>
      <c r="H210" s="22"/>
      <c r="I210" s="22"/>
      <c r="J210" s="22"/>
      <c r="K210" s="22"/>
      <c r="L210" s="22"/>
      <c r="M210" s="22"/>
      <c r="X210" s="145"/>
      <c r="Y210" s="145"/>
      <c r="Z210" s="145"/>
      <c r="AA210" s="145"/>
    </row>
    <row r="211" spans="1:27">
      <c r="A211" s="186">
        <v>210</v>
      </c>
      <c r="B211" s="22" t="s">
        <v>490</v>
      </c>
      <c r="C211" s="22"/>
      <c r="D211" s="183" t="s">
        <v>2552</v>
      </c>
      <c r="E211" s="22" t="s">
        <v>2523</v>
      </c>
      <c r="F211" s="22"/>
      <c r="G211" s="22"/>
      <c r="H211" s="22"/>
      <c r="I211" s="22"/>
      <c r="J211" s="22"/>
      <c r="K211" s="22"/>
      <c r="L211" s="22"/>
      <c r="M211" s="22"/>
      <c r="X211" s="145"/>
      <c r="Y211" s="145"/>
      <c r="Z211" s="145"/>
      <c r="AA211" s="145"/>
    </row>
    <row r="212" spans="1:27">
      <c r="A212" s="186">
        <v>211</v>
      </c>
      <c r="B212" s="22" t="s">
        <v>494</v>
      </c>
      <c r="C212" s="22"/>
      <c r="D212" s="183" t="s">
        <v>2552</v>
      </c>
      <c r="E212" s="22" t="s">
        <v>2522</v>
      </c>
      <c r="F212" s="22"/>
      <c r="G212" s="22"/>
      <c r="H212" s="22"/>
      <c r="I212" s="22"/>
      <c r="J212" s="22"/>
      <c r="K212" s="22"/>
      <c r="L212" s="22"/>
      <c r="M212" s="22"/>
      <c r="N212" s="160">
        <v>5400000000</v>
      </c>
      <c r="V212" s="187" t="s">
        <v>2129</v>
      </c>
      <c r="X212" s="145"/>
      <c r="Y212" s="145"/>
      <c r="Z212" s="145"/>
      <c r="AA212" s="145"/>
    </row>
    <row r="213" spans="1:27">
      <c r="A213" s="186">
        <v>212</v>
      </c>
      <c r="B213" s="22" t="s">
        <v>496</v>
      </c>
      <c r="C213" s="22"/>
      <c r="D213" s="183" t="s">
        <v>2552</v>
      </c>
      <c r="E213" s="22" t="s">
        <v>2512</v>
      </c>
      <c r="F213" s="22"/>
      <c r="G213" s="22"/>
      <c r="H213" s="22"/>
      <c r="I213" s="22"/>
      <c r="J213" s="22"/>
      <c r="K213" s="22"/>
      <c r="L213" s="22"/>
      <c r="M213" s="22"/>
      <c r="N213" s="160">
        <v>7900000000</v>
      </c>
      <c r="V213" s="187" t="s">
        <v>2129</v>
      </c>
      <c r="X213" s="145"/>
      <c r="Y213" s="145"/>
      <c r="Z213" s="145"/>
      <c r="AA213" s="145"/>
    </row>
    <row r="214" spans="1:27" ht="33">
      <c r="A214" s="186">
        <v>213</v>
      </c>
      <c r="B214" s="22" t="s">
        <v>211</v>
      </c>
      <c r="C214" s="22"/>
      <c r="D214" s="183" t="s">
        <v>2552</v>
      </c>
      <c r="E214" s="22" t="s">
        <v>2512</v>
      </c>
      <c r="F214" s="183" t="s">
        <v>2557</v>
      </c>
      <c r="G214" s="197" t="s">
        <v>2285</v>
      </c>
      <c r="H214" s="198">
        <v>1900000</v>
      </c>
      <c r="I214" s="22"/>
      <c r="J214" s="22"/>
      <c r="K214" s="22"/>
      <c r="L214" s="22"/>
      <c r="M214" s="183" t="s">
        <v>2558</v>
      </c>
      <c r="N214" s="160">
        <v>7700000000</v>
      </c>
      <c r="O214" t="s">
        <v>2330</v>
      </c>
      <c r="V214" s="187" t="s">
        <v>2129</v>
      </c>
      <c r="X214" s="145">
        <v>1353</v>
      </c>
      <c r="Y214" s="224" t="s">
        <v>2559</v>
      </c>
      <c r="Z214" s="154" t="s">
        <v>2560</v>
      </c>
      <c r="AA214" s="224" t="s">
        <v>2559</v>
      </c>
    </row>
    <row r="215" spans="1:27">
      <c r="A215" s="186">
        <v>214</v>
      </c>
      <c r="B215" s="22" t="s">
        <v>451</v>
      </c>
      <c r="C215" s="22"/>
      <c r="D215" s="22" t="s">
        <v>2429</v>
      </c>
      <c r="E215" s="22" t="s">
        <v>2512</v>
      </c>
      <c r="F215" s="22"/>
      <c r="G215" s="22"/>
      <c r="H215" s="22"/>
      <c r="I215" s="22"/>
      <c r="J215" s="22"/>
      <c r="K215" s="22"/>
      <c r="L215" s="22"/>
      <c r="M215" s="22"/>
      <c r="X215" s="145"/>
      <c r="Y215" s="145"/>
      <c r="Z215" s="145"/>
      <c r="AA215" s="145"/>
    </row>
    <row r="216" spans="1:27">
      <c r="A216" s="186">
        <v>215</v>
      </c>
      <c r="B216" s="22" t="s">
        <v>447</v>
      </c>
      <c r="C216" s="22"/>
      <c r="D216" s="22" t="s">
        <v>2429</v>
      </c>
      <c r="E216" s="22" t="s">
        <v>2511</v>
      </c>
      <c r="F216" s="22"/>
      <c r="G216" s="22"/>
      <c r="H216" s="22"/>
      <c r="I216" s="22"/>
      <c r="J216" s="22"/>
      <c r="K216" s="22"/>
      <c r="L216" s="22"/>
      <c r="M216" s="22"/>
      <c r="X216" s="145"/>
      <c r="Y216" s="145"/>
      <c r="Z216" s="145"/>
      <c r="AA216" s="145"/>
    </row>
    <row r="217" spans="1:27">
      <c r="A217" s="186">
        <v>216</v>
      </c>
      <c r="B217" s="22" t="s">
        <v>445</v>
      </c>
      <c r="C217" s="22"/>
      <c r="D217" s="22" t="s">
        <v>2507</v>
      </c>
      <c r="E217" s="22" t="s">
        <v>2512</v>
      </c>
      <c r="F217" s="22"/>
      <c r="G217" s="34" t="s">
        <v>2561</v>
      </c>
      <c r="H217" s="22" t="s">
        <v>2562</v>
      </c>
      <c r="I217" s="22"/>
      <c r="J217" s="22"/>
      <c r="K217" s="22"/>
      <c r="L217" s="22"/>
      <c r="M217" s="22"/>
      <c r="X217" s="145"/>
      <c r="Y217" s="145"/>
      <c r="Z217" s="145"/>
      <c r="AA217" s="145"/>
    </row>
    <row r="218" spans="1:27">
      <c r="A218" s="186">
        <v>217</v>
      </c>
      <c r="B218" s="22" t="s">
        <v>455</v>
      </c>
      <c r="C218" s="22"/>
      <c r="D218" s="22" t="s">
        <v>2507</v>
      </c>
      <c r="E218" s="22" t="s">
        <v>2511</v>
      </c>
      <c r="F218" s="22"/>
      <c r="G218" s="22"/>
      <c r="H218" s="22"/>
      <c r="I218" s="22"/>
      <c r="J218" s="22"/>
      <c r="K218" s="22"/>
      <c r="L218" s="22"/>
      <c r="M218" s="22"/>
      <c r="X218" s="145"/>
      <c r="Y218" s="145"/>
      <c r="Z218" s="145"/>
      <c r="AA218" s="145"/>
    </row>
    <row r="219" spans="1:27">
      <c r="A219" s="186">
        <v>218</v>
      </c>
      <c r="B219" s="22" t="s">
        <v>453</v>
      </c>
      <c r="C219" s="22"/>
      <c r="D219" s="22" t="s">
        <v>2507</v>
      </c>
      <c r="E219" s="22" t="s">
        <v>2512</v>
      </c>
      <c r="F219" s="22"/>
      <c r="G219" s="22"/>
      <c r="H219" s="22"/>
      <c r="I219" s="22"/>
      <c r="J219" s="22"/>
      <c r="K219" s="22"/>
      <c r="L219" s="22"/>
      <c r="M219" s="22"/>
      <c r="X219" s="145"/>
      <c r="Y219" s="145"/>
      <c r="Z219" s="145"/>
      <c r="AA219" s="145"/>
    </row>
    <row r="220" spans="1:27">
      <c r="A220" s="186">
        <v>219</v>
      </c>
      <c r="B220" s="22" t="s">
        <v>457</v>
      </c>
      <c r="C220" s="22"/>
      <c r="D220" s="22" t="s">
        <v>2507</v>
      </c>
      <c r="E220" s="22" t="s">
        <v>2512</v>
      </c>
      <c r="F220" s="22"/>
      <c r="G220" s="22"/>
      <c r="H220" s="22"/>
      <c r="I220" s="22"/>
      <c r="J220" s="22"/>
      <c r="K220" s="22"/>
      <c r="L220" s="22"/>
      <c r="M220" s="22"/>
      <c r="X220" s="145"/>
      <c r="Y220" s="145"/>
      <c r="Z220" s="145"/>
      <c r="AA220" s="145"/>
    </row>
    <row r="221" spans="1:27">
      <c r="A221" s="186">
        <v>220</v>
      </c>
      <c r="B221" s="22" t="s">
        <v>449</v>
      </c>
      <c r="C221" s="22"/>
      <c r="D221" s="22" t="s">
        <v>2563</v>
      </c>
      <c r="E221" s="22" t="s">
        <v>2512</v>
      </c>
      <c r="F221" s="22"/>
      <c r="G221" s="34" t="s">
        <v>2564</v>
      </c>
      <c r="H221" s="191">
        <v>109000</v>
      </c>
      <c r="I221" s="22"/>
      <c r="J221" s="22"/>
      <c r="K221" s="22"/>
      <c r="L221" s="22"/>
      <c r="M221" s="22"/>
      <c r="X221" s="145"/>
      <c r="Y221" s="145"/>
      <c r="Z221" s="145"/>
      <c r="AA221" s="145"/>
    </row>
    <row r="222" spans="1:27">
      <c r="A222" s="186">
        <v>221</v>
      </c>
      <c r="B222" s="215" t="s">
        <v>1679</v>
      </c>
      <c r="C222" s="215"/>
      <c r="D222" s="215" t="s">
        <v>2429</v>
      </c>
      <c r="E222" s="215" t="s">
        <v>2512</v>
      </c>
      <c r="F222" s="22"/>
      <c r="G222" s="22"/>
      <c r="H222" s="22"/>
      <c r="I222" s="22"/>
      <c r="J222" s="22"/>
      <c r="K222" s="22"/>
      <c r="L222" s="22"/>
      <c r="M222" s="22"/>
      <c r="X222" s="145"/>
      <c r="Y222" s="145"/>
      <c r="Z222" s="145"/>
      <c r="AA222" s="145"/>
    </row>
    <row r="223" spans="1:27" ht="33">
      <c r="A223" s="225">
        <v>222</v>
      </c>
      <c r="B223" s="22" t="s">
        <v>2565</v>
      </c>
      <c r="C223" s="22"/>
      <c r="D223" s="183" t="s">
        <v>2566</v>
      </c>
      <c r="E223" s="22" t="s">
        <v>2567</v>
      </c>
      <c r="F223" s="22"/>
      <c r="G223" s="22"/>
      <c r="H223" s="22"/>
      <c r="I223" s="22"/>
      <c r="J223" s="22"/>
      <c r="K223" s="22"/>
      <c r="L223" s="22"/>
      <c r="M223" s="22"/>
      <c r="N223" s="160">
        <v>1000000000</v>
      </c>
      <c r="O223" t="s">
        <v>2330</v>
      </c>
      <c r="V223" s="187" t="s">
        <v>2129</v>
      </c>
      <c r="X223" s="2">
        <v>14600</v>
      </c>
      <c r="Y223" s="164" t="s">
        <v>2427</v>
      </c>
      <c r="Z223" s="154" t="s">
        <v>2568</v>
      </c>
      <c r="AA223" s="164" t="s">
        <v>2427</v>
      </c>
    </row>
    <row r="224" spans="1:27" ht="33">
      <c r="A224" s="186">
        <v>223</v>
      </c>
      <c r="B224" s="22" t="s">
        <v>2569</v>
      </c>
      <c r="C224" s="22"/>
      <c r="D224" s="183" t="s">
        <v>2566</v>
      </c>
      <c r="E224" s="22" t="s">
        <v>2570</v>
      </c>
      <c r="F224" s="22"/>
      <c r="G224" s="22"/>
      <c r="H224" s="22"/>
      <c r="I224" s="22"/>
      <c r="J224" s="22"/>
      <c r="K224" s="22"/>
      <c r="L224" s="22"/>
      <c r="M224" s="22"/>
      <c r="N224" s="160">
        <v>5500000000</v>
      </c>
      <c r="O224" t="s">
        <v>2465</v>
      </c>
      <c r="P224" s="160">
        <v>6300000000</v>
      </c>
      <c r="R224" s="160">
        <v>8500000000</v>
      </c>
      <c r="T224" s="160">
        <v>5560000000</v>
      </c>
      <c r="U224" t="s">
        <v>2571</v>
      </c>
      <c r="V224" s="187" t="s">
        <v>2129</v>
      </c>
      <c r="X224" s="226">
        <v>16580</v>
      </c>
      <c r="Y224" s="164" t="s">
        <v>2572</v>
      </c>
      <c r="Z224" s="156" t="s">
        <v>2573</v>
      </c>
      <c r="AA224" s="164" t="s">
        <v>2572</v>
      </c>
    </row>
    <row r="225" spans="1:50">
      <c r="A225" s="214">
        <v>224</v>
      </c>
      <c r="B225" s="215" t="s">
        <v>2574</v>
      </c>
      <c r="C225" s="215"/>
      <c r="D225" s="227" t="s">
        <v>2575</v>
      </c>
      <c r="E225" s="215" t="s">
        <v>2576</v>
      </c>
      <c r="F225" s="22"/>
      <c r="G225" s="22"/>
      <c r="H225" s="22"/>
      <c r="I225" s="22"/>
      <c r="J225" s="22"/>
      <c r="K225" s="22"/>
      <c r="L225" s="22"/>
      <c r="M225" s="22"/>
      <c r="X225" s="145"/>
      <c r="Y225" s="145"/>
      <c r="Z225" s="145"/>
      <c r="AA225" s="145"/>
    </row>
    <row r="226" spans="1:50">
      <c r="A226" s="186">
        <v>225</v>
      </c>
      <c r="B226" s="22" t="s">
        <v>2577</v>
      </c>
      <c r="C226" s="22"/>
      <c r="D226" s="183" t="s">
        <v>2332</v>
      </c>
      <c r="E226" s="22" t="s">
        <v>2578</v>
      </c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145"/>
      <c r="Y226" s="145"/>
      <c r="Z226" s="145"/>
      <c r="AA226" s="145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</row>
    <row r="227" spans="1:50">
      <c r="A227" s="186">
        <v>226</v>
      </c>
      <c r="B227" s="22" t="s">
        <v>718</v>
      </c>
      <c r="C227" s="22"/>
      <c r="D227" s="183" t="s">
        <v>2514</v>
      </c>
      <c r="E227" s="22" t="s">
        <v>2579</v>
      </c>
      <c r="F227" s="22"/>
      <c r="G227" s="22"/>
      <c r="H227" s="22"/>
      <c r="I227" s="22"/>
      <c r="J227" s="22"/>
      <c r="K227" s="22"/>
      <c r="L227" s="22"/>
      <c r="M227" s="22"/>
      <c r="X227" s="145"/>
      <c r="Y227" s="145"/>
      <c r="Z227" s="145"/>
      <c r="AA227" s="145"/>
    </row>
    <row r="228" spans="1:50">
      <c r="A228" s="186">
        <v>227</v>
      </c>
      <c r="B228" s="22" t="s">
        <v>716</v>
      </c>
      <c r="C228" s="22"/>
      <c r="D228" s="183" t="s">
        <v>2514</v>
      </c>
      <c r="E228" s="22" t="s">
        <v>2579</v>
      </c>
      <c r="F228" s="22"/>
      <c r="G228" s="22"/>
      <c r="H228" s="22"/>
      <c r="I228" s="22"/>
      <c r="J228" s="22"/>
      <c r="K228" s="22"/>
      <c r="L228" s="22"/>
      <c r="M228" s="22"/>
      <c r="N228" s="191">
        <v>3980000000</v>
      </c>
      <c r="O228" s="22"/>
      <c r="P228" s="22"/>
      <c r="Q228" s="22"/>
      <c r="R228" s="22"/>
      <c r="S228" s="22"/>
      <c r="T228" s="22"/>
      <c r="U228" s="22"/>
      <c r="V228" s="187" t="s">
        <v>2580</v>
      </c>
      <c r="X228" s="145">
        <v>2130</v>
      </c>
      <c r="Y228" s="224" t="s">
        <v>2581</v>
      </c>
      <c r="Z228" s="174">
        <v>0.03</v>
      </c>
      <c r="AA228" s="224" t="s">
        <v>2581</v>
      </c>
    </row>
    <row r="229" spans="1:50">
      <c r="A229" s="186">
        <v>228</v>
      </c>
      <c r="B229" s="22" t="s">
        <v>720</v>
      </c>
      <c r="C229" s="22"/>
      <c r="D229" s="183" t="s">
        <v>2514</v>
      </c>
      <c r="E229" s="22" t="s">
        <v>2579</v>
      </c>
      <c r="F229" s="22"/>
      <c r="G229" s="22"/>
      <c r="H229" s="22"/>
      <c r="I229" s="22"/>
      <c r="J229" s="22"/>
      <c r="K229" s="22"/>
      <c r="L229" s="22"/>
      <c r="M229" s="22"/>
      <c r="X229" s="145"/>
      <c r="Y229" s="145"/>
      <c r="Z229" s="145"/>
      <c r="AA229" s="145"/>
    </row>
    <row r="230" spans="1:50">
      <c r="A230" s="186">
        <v>229</v>
      </c>
      <c r="B230" s="22" t="s">
        <v>722</v>
      </c>
      <c r="C230" s="22"/>
      <c r="D230" s="183" t="s">
        <v>2514</v>
      </c>
      <c r="E230" s="22" t="s">
        <v>2579</v>
      </c>
      <c r="F230" s="22"/>
      <c r="G230" s="22"/>
      <c r="H230" s="22"/>
      <c r="I230" s="22"/>
      <c r="J230" s="22"/>
      <c r="K230" s="22"/>
      <c r="L230" s="22"/>
      <c r="M230" s="22"/>
      <c r="N230" s="191">
        <v>3200000000</v>
      </c>
      <c r="O230" s="22"/>
      <c r="P230" s="191">
        <v>2670000000</v>
      </c>
      <c r="Q230" s="191"/>
      <c r="R230" s="22"/>
      <c r="S230" s="22"/>
      <c r="T230" s="22"/>
      <c r="U230" s="22"/>
      <c r="V230" s="187" t="s">
        <v>2582</v>
      </c>
      <c r="X230" s="149"/>
      <c r="Y230" s="149"/>
      <c r="Z230" s="145"/>
      <c r="AA230" s="145"/>
    </row>
    <row r="231" spans="1:50">
      <c r="A231" s="186">
        <v>230</v>
      </c>
      <c r="B231" s="22" t="s">
        <v>2583</v>
      </c>
      <c r="C231" s="22"/>
      <c r="D231" s="183" t="s">
        <v>2324</v>
      </c>
      <c r="E231" s="22" t="s">
        <v>2579</v>
      </c>
      <c r="F231" s="22"/>
      <c r="G231" s="22"/>
      <c r="H231" s="22"/>
      <c r="I231" s="22"/>
      <c r="J231" s="22"/>
      <c r="K231" s="22"/>
      <c r="L231" s="22"/>
      <c r="M231" s="22"/>
      <c r="N231" s="194"/>
      <c r="X231" s="145"/>
      <c r="Y231" s="145"/>
      <c r="Z231" s="145"/>
      <c r="AA231" s="145"/>
    </row>
    <row r="232" spans="1:50">
      <c r="A232" s="186">
        <v>231</v>
      </c>
      <c r="B232" s="22" t="s">
        <v>714</v>
      </c>
      <c r="C232" s="22"/>
      <c r="D232" s="183" t="s">
        <v>2584</v>
      </c>
      <c r="E232" s="22" t="s">
        <v>2579</v>
      </c>
      <c r="F232" s="22"/>
      <c r="G232" s="22"/>
      <c r="H232" s="22"/>
      <c r="I232" s="22"/>
      <c r="J232" s="22"/>
      <c r="K232" s="22"/>
      <c r="L232" s="22"/>
      <c r="M232" s="22"/>
      <c r="X232" s="145"/>
      <c r="Y232" s="145"/>
      <c r="Z232" s="145"/>
      <c r="AA232" s="145"/>
    </row>
    <row r="233" spans="1:50">
      <c r="A233" s="186">
        <v>232</v>
      </c>
      <c r="B233" s="22" t="s">
        <v>679</v>
      </c>
      <c r="C233" s="22"/>
      <c r="D233" s="22" t="s">
        <v>2454</v>
      </c>
      <c r="E233" s="22" t="s">
        <v>2579</v>
      </c>
      <c r="F233" s="22"/>
      <c r="G233" s="22"/>
      <c r="H233" s="22"/>
      <c r="I233" s="22"/>
      <c r="J233" s="22"/>
      <c r="K233" s="22"/>
      <c r="L233" s="22"/>
      <c r="M233" s="22"/>
      <c r="N233" s="228">
        <v>55000000000</v>
      </c>
      <c r="O233" s="22"/>
      <c r="P233" s="22"/>
      <c r="Q233" s="22"/>
      <c r="R233" s="22"/>
      <c r="S233" s="22"/>
      <c r="T233" s="22"/>
      <c r="U233" s="22"/>
      <c r="V233" s="187" t="s">
        <v>2585</v>
      </c>
      <c r="X233" s="145"/>
      <c r="Y233" s="145"/>
      <c r="Z233" s="145"/>
      <c r="AA233" s="145"/>
    </row>
    <row r="234" spans="1:50">
      <c r="A234" s="186">
        <v>233</v>
      </c>
      <c r="B234" s="22" t="s">
        <v>677</v>
      </c>
      <c r="C234" s="22"/>
      <c r="D234" s="22" t="s">
        <v>2454</v>
      </c>
      <c r="E234" s="22" t="s">
        <v>2578</v>
      </c>
      <c r="F234" s="22"/>
      <c r="G234" s="22"/>
      <c r="H234" s="22"/>
      <c r="I234" s="22"/>
      <c r="J234" s="22"/>
      <c r="K234" s="22"/>
      <c r="L234" s="22"/>
      <c r="M234" s="22"/>
      <c r="X234" s="145"/>
      <c r="Y234" s="145"/>
      <c r="Z234" s="145"/>
      <c r="AA234" s="145"/>
    </row>
    <row r="235" spans="1:50">
      <c r="A235" s="186">
        <v>234</v>
      </c>
      <c r="B235" s="22" t="s">
        <v>681</v>
      </c>
      <c r="C235" s="22"/>
      <c r="D235" s="22" t="s">
        <v>2454</v>
      </c>
      <c r="E235" s="22" t="s">
        <v>2579</v>
      </c>
      <c r="F235" s="22"/>
      <c r="G235" s="22"/>
      <c r="H235" s="22"/>
      <c r="I235" s="22"/>
      <c r="J235" s="22"/>
      <c r="K235" s="22"/>
      <c r="L235" s="22"/>
      <c r="M235" s="22"/>
      <c r="X235" s="145"/>
      <c r="Y235" s="145"/>
      <c r="Z235" s="145"/>
      <c r="AA235" s="145"/>
    </row>
    <row r="236" spans="1:50">
      <c r="A236" s="186">
        <v>235</v>
      </c>
      <c r="B236" s="22" t="s">
        <v>671</v>
      </c>
      <c r="C236" s="22"/>
      <c r="D236" s="22" t="s">
        <v>2454</v>
      </c>
      <c r="E236" s="22" t="s">
        <v>2586</v>
      </c>
      <c r="F236" s="22"/>
      <c r="G236" s="22"/>
      <c r="H236" s="22"/>
      <c r="I236" s="22"/>
      <c r="J236" s="22"/>
      <c r="K236" s="22"/>
      <c r="L236" s="22"/>
      <c r="M236" s="22"/>
      <c r="N236" s="229">
        <f>36000000000000/3600</f>
        <v>10000000000</v>
      </c>
      <c r="O236" s="22"/>
      <c r="P236" s="191">
        <v>60000000000</v>
      </c>
      <c r="Q236" s="191"/>
      <c r="R236" s="22"/>
      <c r="S236" s="22"/>
      <c r="T236" s="22"/>
      <c r="U236" s="22"/>
      <c r="V236" s="187" t="s">
        <v>2587</v>
      </c>
      <c r="X236" s="149"/>
      <c r="Y236" s="149"/>
      <c r="Z236" s="145"/>
      <c r="AA236" s="145"/>
    </row>
    <row r="237" spans="1:50">
      <c r="A237" s="186">
        <v>236</v>
      </c>
      <c r="B237" s="22" t="s">
        <v>667</v>
      </c>
      <c r="C237" s="22"/>
      <c r="D237" s="22" t="s">
        <v>2482</v>
      </c>
      <c r="E237" s="22" t="s">
        <v>2586</v>
      </c>
      <c r="F237" s="22"/>
      <c r="G237" s="22"/>
      <c r="H237" s="22"/>
      <c r="I237" s="22"/>
      <c r="J237" s="22"/>
      <c r="K237" s="22"/>
      <c r="L237" s="22"/>
      <c r="M237" s="22"/>
      <c r="N237" s="222"/>
      <c r="X237" s="145"/>
      <c r="Y237" s="145"/>
      <c r="Z237" s="145"/>
      <c r="AA237" s="145"/>
    </row>
    <row r="238" spans="1:50">
      <c r="A238" s="186">
        <v>237</v>
      </c>
      <c r="B238" s="22" t="s">
        <v>684</v>
      </c>
      <c r="C238" s="22"/>
      <c r="D238" s="22" t="s">
        <v>2482</v>
      </c>
      <c r="E238" s="22" t="s">
        <v>2586</v>
      </c>
      <c r="F238" s="22"/>
      <c r="G238" s="22"/>
      <c r="H238" s="22"/>
      <c r="I238" s="22"/>
      <c r="J238" s="22"/>
      <c r="K238" s="22"/>
      <c r="L238" s="22"/>
      <c r="M238" s="22"/>
      <c r="X238" s="145"/>
      <c r="Y238" s="145"/>
      <c r="Z238" s="145"/>
      <c r="AA238" s="145"/>
    </row>
    <row r="239" spans="1:50">
      <c r="A239" s="186">
        <v>238</v>
      </c>
      <c r="B239" s="22" t="s">
        <v>665</v>
      </c>
      <c r="C239" s="22"/>
      <c r="D239" s="22" t="s">
        <v>2482</v>
      </c>
      <c r="E239" s="22" t="s">
        <v>2586</v>
      </c>
      <c r="F239" s="22"/>
      <c r="G239" s="22"/>
      <c r="H239" s="22"/>
      <c r="I239" s="22"/>
      <c r="J239" s="22"/>
      <c r="K239" s="22"/>
      <c r="L239" s="22"/>
      <c r="M239" s="22"/>
      <c r="N239" s="229">
        <f>14000000000000/3600</f>
        <v>3888888888.8888888</v>
      </c>
      <c r="O239" s="22"/>
      <c r="P239" s="22"/>
      <c r="Q239" s="22"/>
      <c r="R239" s="22"/>
      <c r="S239" s="22"/>
      <c r="T239" s="22"/>
      <c r="U239" s="22"/>
      <c r="V239" s="187" t="s">
        <v>2587</v>
      </c>
      <c r="X239" s="145"/>
      <c r="Y239" s="145"/>
      <c r="Z239" s="145"/>
      <c r="AA239" s="145"/>
    </row>
    <row r="240" spans="1:50">
      <c r="A240" s="186">
        <v>239</v>
      </c>
      <c r="B240" s="22" t="s">
        <v>673</v>
      </c>
      <c r="C240" s="22"/>
      <c r="D240" s="22" t="s">
        <v>2463</v>
      </c>
      <c r="E240" s="22" t="s">
        <v>2588</v>
      </c>
      <c r="F240" s="22"/>
      <c r="G240" s="22"/>
      <c r="H240" s="22"/>
      <c r="I240" s="22"/>
      <c r="J240" s="22"/>
      <c r="K240" s="22"/>
      <c r="L240" s="22"/>
      <c r="M240" s="22"/>
      <c r="N240" s="191">
        <v>75000000000</v>
      </c>
      <c r="O240" s="22"/>
      <c r="P240" s="22"/>
      <c r="Q240" s="22"/>
      <c r="R240" s="22"/>
      <c r="S240" s="22"/>
      <c r="T240" s="22"/>
      <c r="U240" s="22"/>
      <c r="V240" s="187" t="s">
        <v>2589</v>
      </c>
      <c r="X240" s="145"/>
      <c r="Y240" s="145"/>
      <c r="Z240" s="145"/>
      <c r="AA240" s="145"/>
    </row>
    <row r="241" spans="1:16384" s="193" customFormat="1">
      <c r="A241" s="186">
        <v>240</v>
      </c>
      <c r="B241" s="22" t="s">
        <v>675</v>
      </c>
      <c r="C241" s="22"/>
      <c r="D241" s="22" t="s">
        <v>2463</v>
      </c>
      <c r="E241" s="22" t="s">
        <v>2588</v>
      </c>
      <c r="F241" s="22"/>
      <c r="G241" s="22"/>
      <c r="H241" s="22"/>
      <c r="I241" s="22"/>
      <c r="J241" s="22"/>
      <c r="K241" s="22"/>
      <c r="L241" s="22"/>
      <c r="M241" s="22"/>
      <c r="N241"/>
      <c r="O241"/>
      <c r="P241"/>
      <c r="Q241"/>
      <c r="R241"/>
      <c r="S241"/>
      <c r="T241"/>
      <c r="U241"/>
      <c r="V241"/>
      <c r="W241"/>
      <c r="X241" s="145"/>
      <c r="Y241" s="145"/>
      <c r="Z241" s="145"/>
      <c r="AA241" s="145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</row>
    <row r="242" spans="1:16384" s="193" customFormat="1">
      <c r="A242" s="186">
        <v>241</v>
      </c>
      <c r="B242" s="22" t="s">
        <v>669</v>
      </c>
      <c r="C242" s="22"/>
      <c r="D242" s="22" t="s">
        <v>2463</v>
      </c>
      <c r="E242" s="22" t="s">
        <v>2588</v>
      </c>
      <c r="F242" s="22"/>
      <c r="G242" s="22"/>
      <c r="H242" s="22"/>
      <c r="I242" s="22"/>
      <c r="J242" s="22"/>
      <c r="K242" s="22"/>
      <c r="L242" s="22"/>
      <c r="M242" s="22"/>
      <c r="N242"/>
      <c r="O242"/>
      <c r="P242"/>
      <c r="Q242"/>
      <c r="R242"/>
      <c r="S242"/>
      <c r="T242"/>
      <c r="U242"/>
      <c r="V242"/>
      <c r="W242"/>
      <c r="X242" s="145"/>
      <c r="Y242" s="145"/>
      <c r="Z242" s="145"/>
      <c r="AA242" s="145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</row>
    <row r="243" spans="1:16384" s="193" customFormat="1">
      <c r="A243" s="186">
        <v>242</v>
      </c>
      <c r="B243" s="22" t="s">
        <v>237</v>
      </c>
      <c r="C243" s="22"/>
      <c r="D243" s="183" t="s">
        <v>2386</v>
      </c>
      <c r="E243" s="22" t="s">
        <v>2588</v>
      </c>
      <c r="F243" s="22"/>
      <c r="G243" s="22"/>
      <c r="H243" s="198">
        <v>130000</v>
      </c>
      <c r="I243" s="22"/>
      <c r="J243" s="22"/>
      <c r="K243" s="22"/>
      <c r="L243" s="22"/>
      <c r="M243" s="183" t="s">
        <v>2590</v>
      </c>
      <c r="N243"/>
      <c r="O243"/>
      <c r="P243"/>
      <c r="Q243"/>
      <c r="R243"/>
      <c r="S243"/>
      <c r="T243"/>
      <c r="U243"/>
      <c r="V243"/>
      <c r="W243"/>
      <c r="X243" s="2"/>
      <c r="Y243" s="2"/>
      <c r="Z243" s="2"/>
      <c r="AA243" s="2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</row>
    <row r="244" spans="1:16384">
      <c r="A244" s="186">
        <v>243</v>
      </c>
      <c r="B244" s="22" t="s">
        <v>688</v>
      </c>
      <c r="C244" s="22"/>
      <c r="D244" s="183" t="s">
        <v>2386</v>
      </c>
      <c r="E244" s="22" t="s">
        <v>2588</v>
      </c>
      <c r="F244" s="22"/>
      <c r="G244" s="22"/>
      <c r="H244" s="22"/>
      <c r="I244" s="22"/>
      <c r="J244" s="22"/>
      <c r="K244" s="22"/>
      <c r="L244" s="22"/>
      <c r="M244" s="22"/>
      <c r="N244" s="194"/>
      <c r="X244" s="145"/>
      <c r="Y244" s="145"/>
      <c r="Z244" s="145"/>
      <c r="AA244" s="145"/>
    </row>
    <row r="245" spans="1:16384">
      <c r="A245" s="186">
        <v>244</v>
      </c>
      <c r="B245" s="22" t="s">
        <v>686</v>
      </c>
      <c r="C245" s="22"/>
      <c r="D245" s="183" t="s">
        <v>2591</v>
      </c>
      <c r="E245" s="22" t="s">
        <v>2588</v>
      </c>
      <c r="F245" s="22"/>
      <c r="G245" s="22"/>
      <c r="H245" s="22"/>
      <c r="I245" s="22"/>
      <c r="J245" s="22"/>
      <c r="K245" s="22"/>
      <c r="L245" s="22"/>
      <c r="M245" s="22"/>
      <c r="X245" s="145"/>
      <c r="Y245" s="145"/>
      <c r="Z245" s="145"/>
      <c r="AA245" s="145"/>
    </row>
    <row r="246" spans="1:16384">
      <c r="A246" s="186">
        <v>245</v>
      </c>
      <c r="B246" s="22" t="s">
        <v>229</v>
      </c>
      <c r="C246" s="183"/>
      <c r="D246" s="183" t="s">
        <v>2386</v>
      </c>
      <c r="E246" s="22" t="s">
        <v>2588</v>
      </c>
      <c r="F246" s="183" t="s">
        <v>2267</v>
      </c>
      <c r="G246" s="183" t="s">
        <v>2592</v>
      </c>
      <c r="H246" s="183">
        <v>1.2</v>
      </c>
      <c r="I246" s="183"/>
      <c r="J246" s="183">
        <v>1.2</v>
      </c>
      <c r="K246" s="183"/>
      <c r="L246" s="183"/>
      <c r="M246" s="183" t="s">
        <v>2266</v>
      </c>
      <c r="N246" s="183"/>
      <c r="O246" s="183"/>
      <c r="P246" s="183"/>
      <c r="Q246" s="183"/>
      <c r="R246" s="183"/>
      <c r="S246" s="183"/>
      <c r="T246" s="183"/>
      <c r="U246" s="183"/>
      <c r="V246" s="183"/>
      <c r="W246" s="183"/>
      <c r="X246" s="6"/>
      <c r="Y246" s="6"/>
      <c r="Z246" s="6"/>
      <c r="AA246" s="6"/>
      <c r="AB246" s="183"/>
      <c r="AC246" s="183"/>
      <c r="AD246" s="183"/>
      <c r="AE246" s="183"/>
      <c r="AF246" s="183"/>
      <c r="AG246" s="183"/>
      <c r="AH246" s="183"/>
      <c r="AI246" s="183"/>
      <c r="AJ246" s="183"/>
      <c r="AK246" s="183"/>
      <c r="AL246" s="183"/>
      <c r="AM246" s="183"/>
      <c r="AN246" s="183"/>
      <c r="AO246" s="183"/>
      <c r="AP246" s="183"/>
      <c r="AQ246" s="183"/>
      <c r="AR246" s="183"/>
      <c r="AS246" s="183"/>
      <c r="AT246" s="183"/>
      <c r="AU246" s="183"/>
      <c r="AV246" s="183"/>
      <c r="AW246" s="183"/>
      <c r="AX246" s="183"/>
    </row>
    <row r="247" spans="1:16384">
      <c r="A247" s="186">
        <v>246</v>
      </c>
      <c r="B247" s="22" t="s">
        <v>235</v>
      </c>
      <c r="D247" s="183" t="s">
        <v>2386</v>
      </c>
      <c r="E247" s="22" t="s">
        <v>2588</v>
      </c>
      <c r="F247" s="183" t="s">
        <v>2272</v>
      </c>
      <c r="G247" s="197" t="s">
        <v>2273</v>
      </c>
      <c r="H247" s="198">
        <v>84000000</v>
      </c>
      <c r="I247" s="22"/>
      <c r="J247" s="198">
        <v>190000000</v>
      </c>
      <c r="K247" s="198">
        <v>3900</v>
      </c>
      <c r="L247" s="22"/>
      <c r="M247" s="183" t="s">
        <v>2593</v>
      </c>
      <c r="X247" s="2"/>
      <c r="Y247" s="2"/>
      <c r="Z247" s="2"/>
      <c r="AA247" s="2"/>
    </row>
    <row r="248" spans="1:16384">
      <c r="A248" s="186">
        <v>247</v>
      </c>
      <c r="B248" s="22" t="s">
        <v>239</v>
      </c>
      <c r="C248" s="22"/>
      <c r="D248" s="183" t="s">
        <v>2386</v>
      </c>
      <c r="E248" s="22" t="s">
        <v>2588</v>
      </c>
      <c r="F248" s="22"/>
      <c r="G248" s="22"/>
      <c r="H248" s="198">
        <v>78000</v>
      </c>
      <c r="I248" s="22"/>
      <c r="J248" s="198">
        <v>78000</v>
      </c>
      <c r="K248" s="22"/>
      <c r="L248" s="22"/>
      <c r="M248" s="183" t="s">
        <v>2266</v>
      </c>
      <c r="X248" s="2"/>
      <c r="Y248" s="2"/>
      <c r="Z248" s="2"/>
      <c r="AA248" s="2"/>
    </row>
    <row r="249" spans="1:16384">
      <c r="A249" s="186">
        <v>248</v>
      </c>
      <c r="B249" s="22" t="s">
        <v>690</v>
      </c>
      <c r="C249" s="22"/>
      <c r="D249" s="183" t="s">
        <v>2386</v>
      </c>
      <c r="E249" s="22" t="s">
        <v>2588</v>
      </c>
      <c r="F249" s="22"/>
      <c r="G249" s="22"/>
      <c r="H249" s="22"/>
      <c r="I249" s="22"/>
      <c r="J249" s="22"/>
      <c r="K249" s="22"/>
      <c r="L249" s="22"/>
      <c r="M249" s="22"/>
      <c r="X249" s="145"/>
      <c r="Y249" s="145"/>
      <c r="Z249" s="145"/>
      <c r="AA249" s="145"/>
    </row>
    <row r="250" spans="1:16384" s="193" customFormat="1">
      <c r="A250" s="186">
        <v>249</v>
      </c>
      <c r="B250" s="22" t="s">
        <v>708</v>
      </c>
      <c r="C250" s="22"/>
      <c r="D250" s="183" t="s">
        <v>2386</v>
      </c>
      <c r="E250" s="22" t="s">
        <v>2588</v>
      </c>
      <c r="F250" s="22"/>
      <c r="G250" s="22"/>
      <c r="H250" s="22"/>
      <c r="I250" s="22"/>
      <c r="J250" s="22"/>
      <c r="K250" s="22"/>
      <c r="L250" s="22"/>
      <c r="M250" s="22"/>
      <c r="N250"/>
      <c r="O250"/>
      <c r="P250"/>
      <c r="Q250"/>
      <c r="R250"/>
      <c r="S250"/>
      <c r="T250"/>
      <c r="U250"/>
      <c r="V250"/>
      <c r="W250"/>
      <c r="X250" s="145"/>
      <c r="Y250" s="145"/>
      <c r="Z250" s="145"/>
      <c r="AA250" s="145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</row>
    <row r="251" spans="1:16384">
      <c r="A251" s="186">
        <v>250</v>
      </c>
      <c r="B251" s="22" t="s">
        <v>2594</v>
      </c>
      <c r="C251" s="22"/>
      <c r="D251" s="183" t="s">
        <v>2386</v>
      </c>
      <c r="E251" s="22" t="s">
        <v>2588</v>
      </c>
      <c r="F251" s="22"/>
      <c r="G251" s="22"/>
      <c r="H251" s="22"/>
      <c r="I251" s="22"/>
      <c r="J251" s="22"/>
      <c r="K251" s="22"/>
      <c r="L251" s="22"/>
      <c r="M251" s="22"/>
      <c r="X251" s="213"/>
      <c r="Y251" s="213"/>
      <c r="Z251" s="213"/>
      <c r="AA251" s="213"/>
    </row>
    <row r="252" spans="1:16384" s="22" customFormat="1">
      <c r="A252" s="186">
        <v>251</v>
      </c>
      <c r="B252" s="22" t="s">
        <v>2595</v>
      </c>
      <c r="D252" s="183" t="s">
        <v>2591</v>
      </c>
      <c r="E252" s="22" t="s">
        <v>2588</v>
      </c>
      <c r="N252"/>
      <c r="O252"/>
      <c r="P252"/>
      <c r="Q252"/>
      <c r="R252"/>
      <c r="S252"/>
      <c r="T252"/>
      <c r="U252"/>
      <c r="V252"/>
      <c r="W252"/>
      <c r="X252" s="207"/>
      <c r="Y252" s="207"/>
      <c r="Z252" s="207"/>
      <c r="AA252" s="207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</row>
    <row r="253" spans="1:16384">
      <c r="A253" s="186">
        <v>252</v>
      </c>
      <c r="B253" t="s">
        <v>231</v>
      </c>
      <c r="D253" s="183" t="s">
        <v>2386</v>
      </c>
      <c r="E253" s="22" t="s">
        <v>2588</v>
      </c>
      <c r="F253" s="183" t="s">
        <v>2269</v>
      </c>
      <c r="G253" s="22" t="s">
        <v>2592</v>
      </c>
      <c r="H253" s="198">
        <v>660000</v>
      </c>
      <c r="I253" s="22"/>
      <c r="J253" s="198">
        <v>330000000</v>
      </c>
      <c r="K253" s="198">
        <v>3000</v>
      </c>
      <c r="L253" s="22"/>
      <c r="M253" s="183" t="s">
        <v>2266</v>
      </c>
      <c r="N253">
        <f ca="1">COUNTA(N2:N265)</f>
        <v>61</v>
      </c>
    </row>
    <row r="254" spans="1:16384">
      <c r="A254" s="186">
        <v>253</v>
      </c>
      <c r="B254" s="22" t="s">
        <v>233</v>
      </c>
      <c r="D254" s="183" t="s">
        <v>2386</v>
      </c>
      <c r="E254" s="22" t="s">
        <v>2588</v>
      </c>
      <c r="F254" s="22"/>
      <c r="G254" s="197" t="s">
        <v>2271</v>
      </c>
      <c r="H254" s="198">
        <v>55000000</v>
      </c>
      <c r="I254" s="22"/>
      <c r="J254" s="198">
        <v>250000000</v>
      </c>
      <c r="K254" s="198">
        <v>2900</v>
      </c>
      <c r="L254" s="22"/>
      <c r="M254" s="22"/>
    </row>
    <row r="255" spans="1:16384" s="22" customFormat="1" ht="33">
      <c r="A255" s="186">
        <v>254</v>
      </c>
      <c r="B255" s="22" t="s">
        <v>2596</v>
      </c>
      <c r="D255" s="183" t="s">
        <v>2386</v>
      </c>
      <c r="E255" s="22" t="s">
        <v>2588</v>
      </c>
      <c r="N255" s="160">
        <v>5700000000</v>
      </c>
      <c r="O255"/>
      <c r="P255"/>
      <c r="Q255"/>
      <c r="R255"/>
      <c r="S255"/>
      <c r="T255"/>
      <c r="U255"/>
      <c r="V255" s="187" t="s">
        <v>2129</v>
      </c>
      <c r="W255"/>
      <c r="X255" s="207">
        <v>6650</v>
      </c>
      <c r="Y255" s="202" t="s">
        <v>2597</v>
      </c>
      <c r="Z255" s="230" t="s">
        <v>2598</v>
      </c>
      <c r="AA255" s="202" t="s">
        <v>2597</v>
      </c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 s="183"/>
      <c r="AZ255" s="183"/>
      <c r="BA255" s="183"/>
      <c r="BB255" s="183"/>
      <c r="BC255" s="183"/>
      <c r="BD255" s="183"/>
      <c r="BE255" s="183"/>
      <c r="BF255" s="183"/>
      <c r="BG255" s="183"/>
      <c r="BH255" s="183"/>
      <c r="BI255" s="183"/>
      <c r="BJ255" s="183"/>
      <c r="BK255" s="183"/>
      <c r="BL255" s="183"/>
      <c r="BM255" s="183"/>
      <c r="BN255" s="183"/>
      <c r="BO255" s="183"/>
      <c r="BP255" s="183"/>
      <c r="BQ255" s="183"/>
      <c r="BR255" s="183"/>
      <c r="BS255" s="183"/>
      <c r="BT255" s="183"/>
      <c r="BU255" s="183"/>
      <c r="BV255" s="183"/>
      <c r="BW255" s="183"/>
      <c r="BX255" s="183"/>
      <c r="BY255" s="183"/>
      <c r="BZ255" s="183"/>
      <c r="CA255" s="183"/>
      <c r="CB255" s="183"/>
      <c r="CC255" s="183"/>
      <c r="CD255" s="183"/>
      <c r="CE255" s="183"/>
      <c r="CF255" s="183"/>
      <c r="CG255" s="183"/>
      <c r="CH255" s="183"/>
      <c r="CI255" s="183"/>
      <c r="CJ255" s="183"/>
      <c r="CK255" s="183"/>
      <c r="CL255" s="183"/>
      <c r="CM255" s="183"/>
      <c r="CN255" s="183"/>
      <c r="CO255" s="183"/>
      <c r="CP255" s="183"/>
      <c r="CQ255" s="183"/>
      <c r="CR255" s="183"/>
      <c r="CS255" s="183"/>
      <c r="CT255" s="183"/>
      <c r="CU255" s="183"/>
      <c r="CV255" s="183"/>
      <c r="CW255" s="183"/>
      <c r="CX255" s="183"/>
      <c r="CY255" s="183"/>
      <c r="CZ255" s="183"/>
      <c r="DA255" s="183"/>
      <c r="DB255" s="183"/>
      <c r="DC255" s="183"/>
      <c r="DD255" s="183"/>
      <c r="DE255" s="183"/>
      <c r="DF255" s="183"/>
      <c r="DG255" s="183"/>
      <c r="DH255" s="183"/>
      <c r="DI255" s="183"/>
      <c r="DJ255" s="183"/>
      <c r="DK255" s="183"/>
      <c r="DL255" s="183"/>
      <c r="DM255" s="183"/>
      <c r="DN255" s="183"/>
      <c r="DO255" s="183"/>
      <c r="DP255" s="183"/>
      <c r="DQ255" s="183"/>
      <c r="DR255" s="183"/>
      <c r="DS255" s="183"/>
      <c r="DT255" s="183"/>
      <c r="DU255" s="183"/>
      <c r="DV255" s="183"/>
      <c r="DW255" s="183"/>
      <c r="DX255" s="183"/>
      <c r="DY255" s="183"/>
      <c r="DZ255" s="183"/>
      <c r="EA255" s="183"/>
      <c r="EB255" s="183"/>
      <c r="EC255" s="183"/>
      <c r="ED255" s="183"/>
      <c r="EE255" s="183"/>
      <c r="EF255" s="183"/>
      <c r="EG255" s="183"/>
      <c r="EH255" s="183"/>
      <c r="EI255" s="183"/>
      <c r="EJ255" s="183"/>
      <c r="EK255" s="183"/>
      <c r="EL255" s="183"/>
      <c r="EM255" s="183"/>
      <c r="EN255" s="183"/>
      <c r="EO255" s="183"/>
      <c r="EP255" s="183"/>
      <c r="EQ255" s="183"/>
      <c r="ER255" s="183"/>
      <c r="ES255" s="183"/>
      <c r="ET255" s="183"/>
      <c r="EU255" s="183"/>
      <c r="EV255" s="183"/>
      <c r="EW255" s="183"/>
      <c r="EX255" s="183"/>
      <c r="EY255" s="183"/>
      <c r="EZ255" s="183"/>
      <c r="FA255" s="183"/>
      <c r="FB255" s="183"/>
      <c r="FC255" s="183"/>
      <c r="FD255" s="183"/>
      <c r="FE255" s="183"/>
      <c r="FF255" s="183"/>
      <c r="FG255" s="183"/>
      <c r="FH255" s="183"/>
      <c r="FI255" s="183"/>
      <c r="FJ255" s="183"/>
      <c r="FK255" s="183"/>
      <c r="FL255" s="183"/>
      <c r="FM255" s="183"/>
      <c r="FN255" s="183"/>
      <c r="FO255" s="183"/>
      <c r="FP255" s="183"/>
      <c r="FQ255" s="183"/>
      <c r="FR255" s="183"/>
      <c r="FS255" s="183"/>
      <c r="FT255" s="183"/>
      <c r="FU255" s="183"/>
      <c r="FV255" s="183"/>
      <c r="FW255" s="183"/>
      <c r="FX255" s="183"/>
      <c r="FY255" s="183"/>
      <c r="FZ255" s="183"/>
      <c r="GA255" s="183"/>
      <c r="GB255" s="183"/>
      <c r="GC255" s="183"/>
      <c r="GD255" s="183"/>
      <c r="GE255" s="183"/>
      <c r="GF255" s="183"/>
      <c r="GG255" s="183"/>
      <c r="GH255" s="183"/>
      <c r="GI255" s="183"/>
      <c r="GJ255" s="183"/>
      <c r="GK255" s="183"/>
      <c r="GL255" s="183"/>
      <c r="GM255" s="183"/>
      <c r="GN255" s="183"/>
      <c r="GO255" s="183"/>
      <c r="GP255" s="183"/>
      <c r="GQ255" s="183"/>
      <c r="GR255" s="183"/>
      <c r="GS255" s="183"/>
      <c r="GT255" s="183"/>
      <c r="GU255" s="183"/>
      <c r="GV255" s="183"/>
      <c r="GW255" s="183"/>
      <c r="GX255" s="183"/>
      <c r="GY255" s="183"/>
      <c r="GZ255" s="183"/>
      <c r="HA255" s="183"/>
      <c r="HB255" s="183"/>
      <c r="HC255" s="183"/>
      <c r="HD255" s="183"/>
      <c r="HE255" s="183"/>
      <c r="HF255" s="183"/>
      <c r="HG255" s="183"/>
      <c r="HH255" s="183"/>
      <c r="HI255" s="183"/>
      <c r="HJ255" s="183"/>
      <c r="HK255" s="183"/>
      <c r="HL255" s="183"/>
      <c r="HM255" s="183"/>
      <c r="HN255" s="183"/>
      <c r="HO255" s="183"/>
      <c r="HP255" s="183"/>
      <c r="HQ255" s="183"/>
      <c r="HR255" s="183"/>
      <c r="HS255" s="183"/>
      <c r="HT255" s="183"/>
      <c r="HU255" s="183"/>
      <c r="HV255" s="183"/>
      <c r="HW255" s="183"/>
      <c r="HX255" s="183"/>
      <c r="HY255" s="183"/>
      <c r="HZ255" s="183"/>
      <c r="IA255" s="183"/>
      <c r="IB255" s="183"/>
      <c r="IC255" s="183"/>
      <c r="ID255" s="183"/>
      <c r="IE255" s="183"/>
      <c r="IF255" s="183"/>
      <c r="IG255" s="183"/>
      <c r="IH255" s="183"/>
      <c r="II255" s="183"/>
      <c r="IJ255" s="183"/>
      <c r="IK255" s="183"/>
      <c r="IL255" s="183"/>
      <c r="IM255" s="183"/>
      <c r="IN255" s="183"/>
      <c r="IO255" s="183"/>
      <c r="IP255" s="183"/>
      <c r="IQ255" s="183"/>
      <c r="IR255" s="183"/>
      <c r="IS255" s="183"/>
      <c r="IT255" s="183"/>
      <c r="IU255" s="183"/>
      <c r="IV255" s="183"/>
      <c r="IW255" s="183"/>
      <c r="IX255" s="183"/>
      <c r="IY255" s="183"/>
      <c r="IZ255" s="183"/>
      <c r="JA255" s="183"/>
      <c r="JB255" s="183"/>
      <c r="JC255" s="183"/>
      <c r="JD255" s="183"/>
      <c r="JE255" s="183"/>
      <c r="JF255" s="183"/>
      <c r="JG255" s="183"/>
      <c r="JH255" s="183"/>
      <c r="JI255" s="183"/>
      <c r="JJ255" s="183"/>
      <c r="JK255" s="183"/>
      <c r="JL255" s="183"/>
      <c r="JM255" s="183"/>
      <c r="JN255" s="183"/>
      <c r="JO255" s="183"/>
      <c r="JP255" s="183"/>
      <c r="JQ255" s="183"/>
      <c r="JR255" s="183"/>
      <c r="JS255" s="183"/>
      <c r="JT255" s="183"/>
      <c r="JU255" s="183"/>
      <c r="JV255" s="183"/>
      <c r="JW255" s="183"/>
      <c r="JX255" s="183"/>
      <c r="JY255" s="183"/>
      <c r="JZ255" s="183"/>
      <c r="KA255" s="183"/>
      <c r="KB255" s="183"/>
      <c r="KC255" s="183"/>
      <c r="KD255" s="183"/>
      <c r="KE255" s="183"/>
      <c r="KF255" s="183"/>
      <c r="KG255" s="183"/>
      <c r="KH255" s="183"/>
      <c r="KI255" s="183"/>
      <c r="KJ255" s="183"/>
      <c r="KK255" s="183"/>
      <c r="KL255" s="183"/>
      <c r="KM255" s="183"/>
      <c r="KN255" s="183"/>
      <c r="KO255" s="183"/>
      <c r="KP255" s="183"/>
      <c r="KQ255" s="183"/>
      <c r="KR255" s="183"/>
      <c r="KS255" s="183"/>
      <c r="KT255" s="183"/>
      <c r="KU255" s="183"/>
      <c r="KV255" s="183"/>
      <c r="KW255" s="183"/>
      <c r="KX255" s="183"/>
      <c r="KY255" s="183"/>
      <c r="KZ255" s="183"/>
      <c r="LA255" s="183"/>
      <c r="LB255" s="183"/>
      <c r="LC255" s="183"/>
      <c r="LD255" s="183"/>
      <c r="LE255" s="183"/>
      <c r="LF255" s="183"/>
      <c r="LG255" s="183"/>
      <c r="LH255" s="183"/>
      <c r="LI255" s="183"/>
      <c r="LJ255" s="183"/>
      <c r="LK255" s="183"/>
      <c r="LL255" s="183"/>
      <c r="LM255" s="183"/>
      <c r="LN255" s="183"/>
      <c r="LO255" s="183"/>
      <c r="LP255" s="183"/>
      <c r="LQ255" s="183"/>
      <c r="LR255" s="183"/>
      <c r="LS255" s="183"/>
      <c r="LT255" s="183"/>
      <c r="LU255" s="183"/>
      <c r="LV255" s="183"/>
      <c r="LW255" s="183"/>
      <c r="LX255" s="183"/>
      <c r="LY255" s="183"/>
      <c r="LZ255" s="183"/>
      <c r="MA255" s="183"/>
      <c r="MB255" s="183"/>
      <c r="MC255" s="183"/>
      <c r="MD255" s="183"/>
      <c r="ME255" s="183"/>
      <c r="MF255" s="183"/>
      <c r="MG255" s="183"/>
      <c r="MH255" s="183"/>
      <c r="MI255" s="183"/>
      <c r="MJ255" s="183"/>
      <c r="MK255" s="183"/>
      <c r="ML255" s="183"/>
      <c r="MM255" s="183"/>
      <c r="MN255" s="183"/>
      <c r="MO255" s="183"/>
      <c r="MP255" s="183"/>
      <c r="MQ255" s="183"/>
      <c r="MR255" s="183"/>
      <c r="MS255" s="183"/>
      <c r="MT255" s="183"/>
      <c r="MU255" s="183"/>
      <c r="MV255" s="183"/>
      <c r="MW255" s="183"/>
      <c r="MX255" s="183"/>
      <c r="MY255" s="183"/>
      <c r="MZ255" s="183"/>
      <c r="NA255" s="183"/>
      <c r="NB255" s="183"/>
      <c r="NC255" s="183"/>
      <c r="ND255" s="183"/>
      <c r="NE255" s="183"/>
      <c r="NF255" s="183"/>
      <c r="NG255" s="183"/>
      <c r="NH255" s="183"/>
      <c r="NI255" s="183"/>
      <c r="NJ255" s="183"/>
      <c r="NK255" s="183"/>
      <c r="NL255" s="183"/>
      <c r="NM255" s="183"/>
      <c r="NN255" s="183"/>
      <c r="NO255" s="183"/>
      <c r="NP255" s="183"/>
      <c r="NQ255" s="183"/>
      <c r="NR255" s="183"/>
      <c r="NS255" s="183"/>
      <c r="NT255" s="183"/>
      <c r="NU255" s="183"/>
      <c r="NV255" s="183"/>
      <c r="NW255" s="183"/>
      <c r="NX255" s="183"/>
      <c r="NY255" s="183"/>
      <c r="NZ255" s="183"/>
      <c r="OA255" s="183"/>
      <c r="OB255" s="183"/>
      <c r="OC255" s="183"/>
      <c r="OD255" s="183"/>
      <c r="OE255" s="183"/>
      <c r="OF255" s="183"/>
      <c r="OG255" s="183"/>
      <c r="OH255" s="183"/>
      <c r="OI255" s="183"/>
      <c r="OJ255" s="183"/>
      <c r="OK255" s="183"/>
      <c r="OL255" s="183"/>
      <c r="OM255" s="183"/>
      <c r="ON255" s="183"/>
      <c r="OO255" s="183"/>
      <c r="OP255" s="183"/>
      <c r="OQ255" s="183"/>
      <c r="OR255" s="183"/>
      <c r="OS255" s="183"/>
      <c r="OT255" s="183"/>
      <c r="OU255" s="183"/>
      <c r="OV255" s="183"/>
      <c r="OW255" s="183"/>
      <c r="OX255" s="183"/>
      <c r="OY255" s="183"/>
      <c r="OZ255" s="183"/>
      <c r="PA255" s="183"/>
      <c r="PB255" s="183"/>
      <c r="PC255" s="183"/>
      <c r="PD255" s="183"/>
      <c r="PE255" s="183"/>
      <c r="PF255" s="183"/>
      <c r="PG255" s="183"/>
      <c r="PH255" s="183"/>
      <c r="PI255" s="183"/>
      <c r="PJ255" s="183"/>
      <c r="PK255" s="183"/>
      <c r="PL255" s="183"/>
      <c r="PM255" s="183"/>
      <c r="PN255" s="183"/>
      <c r="PO255" s="183"/>
      <c r="PP255" s="183"/>
      <c r="PQ255" s="183"/>
      <c r="PR255" s="183"/>
      <c r="PS255" s="183"/>
      <c r="PT255" s="183"/>
      <c r="PU255" s="183"/>
      <c r="PV255" s="183"/>
      <c r="PW255" s="183"/>
      <c r="PX255" s="183"/>
      <c r="PY255" s="183"/>
      <c r="PZ255" s="183"/>
      <c r="QA255" s="183"/>
      <c r="QB255" s="183"/>
      <c r="QC255" s="183"/>
      <c r="QD255" s="183"/>
      <c r="QE255" s="183"/>
      <c r="QF255" s="183"/>
      <c r="QG255" s="183"/>
      <c r="QH255" s="183"/>
      <c r="QI255" s="183"/>
      <c r="QJ255" s="183"/>
      <c r="QK255" s="183"/>
      <c r="QL255" s="183"/>
      <c r="QM255" s="183"/>
      <c r="QN255" s="183"/>
      <c r="QO255" s="183"/>
      <c r="QP255" s="183"/>
      <c r="QQ255" s="183"/>
      <c r="QR255" s="183"/>
      <c r="QS255" s="183"/>
      <c r="QT255" s="183"/>
      <c r="QU255" s="183"/>
      <c r="QV255" s="183"/>
      <c r="QW255" s="183"/>
      <c r="QX255" s="183"/>
      <c r="QY255" s="183"/>
      <c r="QZ255" s="183"/>
      <c r="RA255" s="183"/>
      <c r="RB255" s="183"/>
      <c r="RC255" s="183"/>
      <c r="RD255" s="183"/>
      <c r="RE255" s="183"/>
      <c r="RF255" s="183"/>
      <c r="RG255" s="183"/>
      <c r="RH255" s="183"/>
      <c r="RI255" s="183"/>
      <c r="RJ255" s="183"/>
      <c r="RK255" s="183"/>
      <c r="RL255" s="183"/>
      <c r="RM255" s="183"/>
      <c r="RN255" s="183"/>
      <c r="RO255" s="183"/>
      <c r="RP255" s="183"/>
      <c r="RQ255" s="183"/>
      <c r="RR255" s="183"/>
      <c r="RS255" s="183"/>
      <c r="RT255" s="183"/>
      <c r="RU255" s="183"/>
      <c r="RV255" s="183"/>
      <c r="RW255" s="183"/>
      <c r="RX255" s="183"/>
      <c r="RY255" s="183"/>
      <c r="RZ255" s="183"/>
      <c r="SA255" s="183"/>
      <c r="SB255" s="183"/>
      <c r="SC255" s="183"/>
      <c r="SD255" s="183"/>
      <c r="SE255" s="183"/>
      <c r="SF255" s="183"/>
      <c r="SG255" s="183"/>
      <c r="SH255" s="183"/>
      <c r="SI255" s="183"/>
      <c r="SJ255" s="183"/>
      <c r="SK255" s="183"/>
      <c r="SL255" s="183"/>
      <c r="SM255" s="183"/>
      <c r="SN255" s="183"/>
      <c r="SO255" s="183"/>
      <c r="SP255" s="183"/>
      <c r="SQ255" s="183"/>
      <c r="SR255" s="183"/>
      <c r="SS255" s="183"/>
      <c r="ST255" s="183"/>
      <c r="SU255" s="183"/>
      <c r="SV255" s="183"/>
      <c r="SW255" s="183"/>
      <c r="SX255" s="183"/>
      <c r="SY255" s="183"/>
      <c r="SZ255" s="183"/>
      <c r="TA255" s="183"/>
      <c r="TB255" s="183"/>
      <c r="TC255" s="183"/>
      <c r="TD255" s="183"/>
      <c r="TE255" s="183"/>
      <c r="TF255" s="183"/>
      <c r="TG255" s="183"/>
      <c r="TH255" s="183"/>
      <c r="TI255" s="183"/>
      <c r="TJ255" s="183"/>
      <c r="TK255" s="183"/>
      <c r="TL255" s="183"/>
      <c r="TM255" s="183"/>
      <c r="TN255" s="183"/>
      <c r="TO255" s="183"/>
      <c r="TP255" s="183"/>
      <c r="TQ255" s="183"/>
      <c r="TR255" s="183"/>
      <c r="TS255" s="183"/>
      <c r="TT255" s="183"/>
      <c r="TU255" s="183"/>
      <c r="TV255" s="183"/>
      <c r="TW255" s="183"/>
      <c r="TX255" s="183"/>
      <c r="TY255" s="183"/>
      <c r="TZ255" s="183"/>
      <c r="UA255" s="183"/>
      <c r="UB255" s="183"/>
      <c r="UC255" s="183"/>
      <c r="UD255" s="183"/>
      <c r="UE255" s="183"/>
      <c r="UF255" s="183"/>
      <c r="UG255" s="183"/>
      <c r="UH255" s="183"/>
      <c r="UI255" s="183"/>
      <c r="UJ255" s="183"/>
      <c r="UK255" s="183"/>
      <c r="UL255" s="183"/>
      <c r="UM255" s="183"/>
      <c r="UN255" s="183"/>
      <c r="UO255" s="183"/>
      <c r="UP255" s="183"/>
      <c r="UQ255" s="183"/>
      <c r="UR255" s="183"/>
      <c r="US255" s="183"/>
      <c r="UT255" s="183"/>
      <c r="UU255" s="183"/>
      <c r="UV255" s="183"/>
      <c r="UW255" s="183"/>
      <c r="UX255" s="183"/>
      <c r="UY255" s="183"/>
      <c r="UZ255" s="183"/>
      <c r="VA255" s="183"/>
      <c r="VB255" s="183"/>
      <c r="VC255" s="183"/>
      <c r="VD255" s="183"/>
      <c r="VE255" s="183"/>
      <c r="VF255" s="183"/>
      <c r="VG255" s="183"/>
      <c r="VH255" s="183"/>
      <c r="VI255" s="183"/>
      <c r="VJ255" s="183"/>
      <c r="VK255" s="183"/>
      <c r="VL255" s="183"/>
      <c r="VM255" s="183"/>
      <c r="VN255" s="183"/>
      <c r="VO255" s="183"/>
      <c r="VP255" s="183"/>
      <c r="VQ255" s="183"/>
      <c r="VR255" s="183"/>
      <c r="VS255" s="183"/>
      <c r="VT255" s="183"/>
      <c r="VU255" s="183"/>
      <c r="VV255" s="183"/>
      <c r="VW255" s="183"/>
      <c r="VX255" s="183"/>
      <c r="VY255" s="183"/>
      <c r="VZ255" s="183"/>
      <c r="WA255" s="183"/>
      <c r="WB255" s="183"/>
      <c r="WC255" s="183"/>
      <c r="WD255" s="183"/>
      <c r="WE255" s="183"/>
      <c r="WF255" s="183"/>
      <c r="WG255" s="183"/>
      <c r="WH255" s="183"/>
      <c r="WI255" s="183"/>
      <c r="WJ255" s="183"/>
      <c r="WK255" s="183"/>
      <c r="WL255" s="183"/>
      <c r="WM255" s="183"/>
      <c r="WN255" s="183"/>
      <c r="WO255" s="183"/>
      <c r="WP255" s="183"/>
      <c r="WQ255" s="183"/>
      <c r="WR255" s="183"/>
      <c r="WS255" s="183"/>
      <c r="WT255" s="183"/>
      <c r="WU255" s="183"/>
      <c r="WV255" s="183"/>
      <c r="WW255" s="183"/>
      <c r="WX255" s="183"/>
      <c r="WY255" s="183"/>
      <c r="WZ255" s="183"/>
      <c r="XA255" s="183"/>
      <c r="XB255" s="183"/>
      <c r="XC255" s="183"/>
      <c r="XD255" s="183"/>
      <c r="XE255" s="183"/>
      <c r="XF255" s="183"/>
      <c r="XG255" s="183"/>
      <c r="XH255" s="183"/>
      <c r="XI255" s="183"/>
      <c r="XJ255" s="183"/>
      <c r="XK255" s="183"/>
      <c r="XL255" s="183"/>
      <c r="XM255" s="183"/>
      <c r="XN255" s="183"/>
      <c r="XO255" s="183"/>
      <c r="XP255" s="183"/>
      <c r="XQ255" s="183"/>
      <c r="XR255" s="183"/>
      <c r="XS255" s="183"/>
      <c r="XT255" s="183"/>
      <c r="XU255" s="183"/>
      <c r="XV255" s="183"/>
      <c r="XW255" s="183"/>
      <c r="XX255" s="183"/>
      <c r="XY255" s="183"/>
      <c r="XZ255" s="183"/>
      <c r="YA255" s="183"/>
      <c r="YB255" s="183"/>
      <c r="YC255" s="183"/>
      <c r="YD255" s="183"/>
      <c r="YE255" s="183"/>
      <c r="YF255" s="183"/>
      <c r="YG255" s="183"/>
      <c r="YH255" s="183"/>
      <c r="YI255" s="183"/>
      <c r="YJ255" s="183"/>
      <c r="YK255" s="183"/>
      <c r="YL255" s="183"/>
      <c r="YM255" s="183"/>
      <c r="YN255" s="183"/>
      <c r="YO255" s="183"/>
      <c r="YP255" s="183"/>
      <c r="YQ255" s="183"/>
      <c r="YR255" s="183"/>
      <c r="YS255" s="183"/>
      <c r="YT255" s="183"/>
      <c r="YU255" s="183"/>
      <c r="YV255" s="183"/>
      <c r="YW255" s="183"/>
      <c r="YX255" s="183"/>
      <c r="YY255" s="183"/>
      <c r="YZ255" s="183"/>
      <c r="ZA255" s="183"/>
      <c r="ZB255" s="183"/>
      <c r="ZC255" s="183"/>
      <c r="ZD255" s="183"/>
      <c r="ZE255" s="183"/>
      <c r="ZF255" s="183"/>
      <c r="ZG255" s="183"/>
      <c r="ZH255" s="183"/>
      <c r="ZI255" s="183"/>
      <c r="ZJ255" s="183"/>
      <c r="ZK255" s="183"/>
      <c r="ZL255" s="183"/>
      <c r="ZM255" s="183"/>
      <c r="ZN255" s="183"/>
      <c r="ZO255" s="183"/>
      <c r="ZP255" s="183"/>
      <c r="ZQ255" s="183"/>
      <c r="ZR255" s="183"/>
      <c r="ZS255" s="183"/>
      <c r="ZT255" s="183"/>
      <c r="ZU255" s="183"/>
      <c r="ZV255" s="183"/>
      <c r="ZW255" s="183"/>
      <c r="ZX255" s="183"/>
      <c r="ZY255" s="183"/>
      <c r="ZZ255" s="183"/>
      <c r="AAA255" s="183"/>
      <c r="AAB255" s="183"/>
      <c r="AAC255" s="183"/>
      <c r="AAD255" s="183"/>
      <c r="AAE255" s="183"/>
      <c r="AAF255" s="183"/>
      <c r="AAG255" s="183"/>
      <c r="AAH255" s="183"/>
      <c r="AAI255" s="183"/>
      <c r="AAJ255" s="183"/>
      <c r="AAK255" s="183"/>
      <c r="AAL255" s="183"/>
      <c r="AAM255" s="183"/>
      <c r="AAN255" s="183"/>
      <c r="AAO255" s="183"/>
      <c r="AAP255" s="183"/>
      <c r="AAQ255" s="183"/>
      <c r="AAR255" s="183"/>
      <c r="AAS255" s="183"/>
      <c r="AAT255" s="183"/>
      <c r="AAU255" s="183"/>
      <c r="AAV255" s="183"/>
      <c r="AAW255" s="183"/>
      <c r="AAX255" s="183"/>
      <c r="AAY255" s="183"/>
      <c r="AAZ255" s="183"/>
      <c r="ABA255" s="183"/>
      <c r="ABB255" s="183"/>
      <c r="ABC255" s="183"/>
      <c r="ABD255" s="183"/>
      <c r="ABE255" s="183"/>
      <c r="ABF255" s="183"/>
      <c r="ABG255" s="183"/>
      <c r="ABH255" s="183"/>
      <c r="ABI255" s="183"/>
      <c r="ABJ255" s="183"/>
      <c r="ABK255" s="183"/>
      <c r="ABL255" s="183"/>
      <c r="ABM255" s="183"/>
      <c r="ABN255" s="183"/>
      <c r="ABO255" s="183"/>
      <c r="ABP255" s="183"/>
      <c r="ABQ255" s="183"/>
      <c r="ABR255" s="183"/>
      <c r="ABS255" s="183"/>
      <c r="ABT255" s="183"/>
      <c r="ABU255" s="183"/>
      <c r="ABV255" s="183"/>
      <c r="ABW255" s="183"/>
      <c r="ABX255" s="183"/>
      <c r="ABY255" s="183"/>
      <c r="ABZ255" s="183"/>
      <c r="ACA255" s="183"/>
      <c r="ACB255" s="183"/>
      <c r="ACC255" s="183"/>
      <c r="ACD255" s="183"/>
      <c r="ACE255" s="183"/>
      <c r="ACF255" s="183"/>
      <c r="ACG255" s="183"/>
      <c r="ACH255" s="183"/>
      <c r="ACI255" s="183"/>
      <c r="ACJ255" s="183"/>
      <c r="ACK255" s="183"/>
      <c r="ACL255" s="183"/>
      <c r="ACM255" s="183"/>
      <c r="ACN255" s="183"/>
      <c r="ACO255" s="183"/>
      <c r="ACP255" s="183"/>
      <c r="ACQ255" s="183"/>
      <c r="ACR255" s="183"/>
      <c r="ACS255" s="183"/>
      <c r="ACT255" s="183"/>
      <c r="ACU255" s="183"/>
      <c r="ACV255" s="183"/>
      <c r="ACW255" s="183"/>
      <c r="ACX255" s="183"/>
      <c r="ACY255" s="183"/>
      <c r="ACZ255" s="183"/>
      <c r="ADA255" s="183"/>
      <c r="ADB255" s="183"/>
      <c r="ADC255" s="183"/>
      <c r="ADD255" s="183"/>
      <c r="ADE255" s="183"/>
      <c r="ADF255" s="183"/>
      <c r="ADG255" s="183"/>
      <c r="ADH255" s="183"/>
      <c r="ADI255" s="183"/>
      <c r="ADJ255" s="183"/>
      <c r="ADK255" s="183"/>
      <c r="ADL255" s="183"/>
      <c r="ADM255" s="183"/>
      <c r="ADN255" s="183"/>
      <c r="ADO255" s="183"/>
      <c r="ADP255" s="183"/>
      <c r="ADQ255" s="183"/>
      <c r="ADR255" s="183"/>
      <c r="ADS255" s="183"/>
      <c r="ADT255" s="183"/>
      <c r="ADU255" s="183"/>
      <c r="ADV255" s="183"/>
      <c r="ADW255" s="183"/>
      <c r="ADX255" s="183"/>
      <c r="ADY255" s="183"/>
      <c r="ADZ255" s="183"/>
      <c r="AEA255" s="183"/>
      <c r="AEB255" s="183"/>
      <c r="AEC255" s="183"/>
      <c r="AED255" s="183"/>
      <c r="AEE255" s="183"/>
      <c r="AEF255" s="183"/>
      <c r="AEG255" s="183"/>
      <c r="AEH255" s="183"/>
      <c r="AEI255" s="183"/>
      <c r="AEJ255" s="183"/>
      <c r="AEK255" s="183"/>
      <c r="AEL255" s="183"/>
      <c r="AEM255" s="183"/>
      <c r="AEN255" s="183"/>
      <c r="AEO255" s="183"/>
      <c r="AEP255" s="183"/>
      <c r="AEQ255" s="183"/>
      <c r="AER255" s="183"/>
      <c r="AES255" s="183"/>
      <c r="AET255" s="183"/>
      <c r="AEU255" s="183"/>
      <c r="AEV255" s="183"/>
      <c r="AEW255" s="183"/>
      <c r="AEX255" s="183"/>
      <c r="AEY255" s="183"/>
      <c r="AEZ255" s="183"/>
      <c r="AFA255" s="183"/>
      <c r="AFB255" s="183"/>
      <c r="AFC255" s="183"/>
      <c r="AFD255" s="183"/>
      <c r="AFE255" s="183"/>
      <c r="AFF255" s="183"/>
      <c r="AFG255" s="183"/>
      <c r="AFH255" s="183"/>
      <c r="AFI255" s="183"/>
      <c r="AFJ255" s="183"/>
      <c r="AFK255" s="183"/>
      <c r="AFL255" s="183"/>
      <c r="AFM255" s="183"/>
      <c r="AFN255" s="183"/>
      <c r="AFO255" s="183"/>
      <c r="AFP255" s="183"/>
      <c r="AFQ255" s="183"/>
      <c r="AFR255" s="183"/>
      <c r="AFS255" s="183"/>
      <c r="AFT255" s="183"/>
      <c r="AFU255" s="183"/>
      <c r="AFV255" s="183"/>
      <c r="AFW255" s="183"/>
      <c r="AFX255" s="183"/>
      <c r="AFY255" s="183"/>
      <c r="AFZ255" s="183"/>
      <c r="AGA255" s="183"/>
      <c r="AGB255" s="183"/>
      <c r="AGC255" s="183"/>
      <c r="AGD255" s="183"/>
      <c r="AGE255" s="183"/>
      <c r="AGF255" s="183"/>
      <c r="AGG255" s="183"/>
      <c r="AGH255" s="183"/>
      <c r="AGI255" s="183"/>
      <c r="AGJ255" s="183"/>
      <c r="AGK255" s="183"/>
      <c r="AGL255" s="183"/>
      <c r="AGM255" s="183"/>
      <c r="AGN255" s="183"/>
      <c r="AGO255" s="183"/>
      <c r="AGP255" s="183"/>
      <c r="AGQ255" s="183"/>
      <c r="AGR255" s="183"/>
      <c r="AGS255" s="183"/>
      <c r="AGT255" s="183"/>
      <c r="AGU255" s="183"/>
      <c r="AGV255" s="183"/>
      <c r="AGW255" s="183"/>
      <c r="AGX255" s="183"/>
      <c r="AGY255" s="183"/>
      <c r="AGZ255" s="183"/>
      <c r="AHA255" s="183"/>
      <c r="AHB255" s="183"/>
      <c r="AHC255" s="183"/>
      <c r="AHD255" s="183"/>
      <c r="AHE255" s="183"/>
      <c r="AHF255" s="183"/>
      <c r="AHG255" s="183"/>
      <c r="AHH255" s="183"/>
      <c r="AHI255" s="183"/>
      <c r="AHJ255" s="183"/>
      <c r="AHK255" s="183"/>
      <c r="AHL255" s="183"/>
      <c r="AHM255" s="183"/>
      <c r="AHN255" s="183"/>
      <c r="AHO255" s="183"/>
      <c r="AHP255" s="183"/>
      <c r="AHQ255" s="183"/>
      <c r="AHR255" s="183"/>
      <c r="AHS255" s="183"/>
      <c r="AHT255" s="183"/>
      <c r="AHU255" s="183"/>
      <c r="AHV255" s="183"/>
      <c r="AHW255" s="183"/>
      <c r="AHX255" s="183"/>
      <c r="AHY255" s="183"/>
      <c r="AHZ255" s="183"/>
      <c r="AIA255" s="183"/>
      <c r="AIB255" s="183"/>
      <c r="AIC255" s="183"/>
      <c r="AID255" s="183"/>
      <c r="AIE255" s="183"/>
      <c r="AIF255" s="183"/>
      <c r="AIG255" s="183"/>
      <c r="AIH255" s="183"/>
      <c r="AII255" s="183"/>
      <c r="AIJ255" s="183"/>
      <c r="AIK255" s="183"/>
      <c r="AIL255" s="183"/>
      <c r="AIM255" s="183"/>
      <c r="AIN255" s="183"/>
      <c r="AIO255" s="183"/>
      <c r="AIP255" s="183"/>
      <c r="AIQ255" s="183"/>
      <c r="AIR255" s="183"/>
      <c r="AIS255" s="183"/>
      <c r="AIT255" s="183"/>
      <c r="AIU255" s="183"/>
      <c r="AIV255" s="183"/>
      <c r="AIW255" s="183"/>
      <c r="AIX255" s="183"/>
      <c r="AIY255" s="183"/>
      <c r="AIZ255" s="183"/>
      <c r="AJA255" s="183"/>
      <c r="AJB255" s="183"/>
      <c r="AJC255" s="183"/>
      <c r="AJD255" s="183"/>
      <c r="AJE255" s="183"/>
      <c r="AJF255" s="183"/>
      <c r="AJG255" s="183"/>
      <c r="AJH255" s="183"/>
      <c r="AJI255" s="183"/>
      <c r="AJJ255" s="183"/>
      <c r="AJK255" s="183"/>
      <c r="AJL255" s="183"/>
      <c r="AJM255" s="183"/>
      <c r="AJN255" s="183"/>
      <c r="AJO255" s="183"/>
      <c r="AJP255" s="183"/>
      <c r="AJQ255" s="183"/>
      <c r="AJR255" s="183"/>
      <c r="AJS255" s="183"/>
      <c r="AJT255" s="183"/>
      <c r="AJU255" s="183"/>
      <c r="AJV255" s="183"/>
      <c r="AJW255" s="183"/>
      <c r="AJX255" s="183"/>
      <c r="AJY255" s="183"/>
      <c r="AJZ255" s="183"/>
      <c r="AKA255" s="183"/>
      <c r="AKB255" s="183"/>
      <c r="AKC255" s="183"/>
      <c r="AKD255" s="183"/>
      <c r="AKE255" s="183"/>
      <c r="AKF255" s="183"/>
      <c r="AKG255" s="183"/>
      <c r="AKH255" s="183"/>
      <c r="AKI255" s="183"/>
      <c r="AKJ255" s="183"/>
      <c r="AKK255" s="183"/>
      <c r="AKL255" s="183"/>
      <c r="AKM255" s="183"/>
      <c r="AKN255" s="183"/>
      <c r="AKO255" s="183"/>
      <c r="AKP255" s="183"/>
      <c r="AKQ255" s="183"/>
      <c r="AKR255" s="183"/>
      <c r="AKS255" s="183"/>
      <c r="AKT255" s="183"/>
      <c r="AKU255" s="183"/>
      <c r="AKV255" s="183"/>
      <c r="AKW255" s="183"/>
      <c r="AKX255" s="183"/>
      <c r="AKY255" s="183"/>
      <c r="AKZ255" s="183"/>
      <c r="ALA255" s="183"/>
      <c r="ALB255" s="183"/>
      <c r="ALC255" s="183"/>
      <c r="ALD255" s="183"/>
      <c r="ALE255" s="183"/>
      <c r="ALF255" s="183"/>
      <c r="ALG255" s="183"/>
      <c r="ALH255" s="183"/>
      <c r="ALI255" s="183"/>
      <c r="ALJ255" s="183"/>
      <c r="ALK255" s="183"/>
      <c r="ALL255" s="183"/>
      <c r="ALM255" s="183"/>
      <c r="ALN255" s="183"/>
      <c r="ALO255" s="183"/>
      <c r="ALP255" s="183"/>
      <c r="ALQ255" s="183"/>
      <c r="ALR255" s="183"/>
      <c r="ALS255" s="183"/>
      <c r="ALT255" s="183"/>
      <c r="ALU255" s="183"/>
      <c r="ALV255" s="183"/>
      <c r="ALW255" s="183"/>
      <c r="ALX255" s="183"/>
      <c r="ALY255" s="183"/>
      <c r="ALZ255" s="183"/>
      <c r="AMA255" s="183"/>
      <c r="AMB255" s="183"/>
      <c r="AMC255" s="183"/>
      <c r="AMD255" s="183"/>
      <c r="AME255" s="183"/>
      <c r="AMF255" s="183"/>
      <c r="AMG255" s="183"/>
      <c r="AMH255" s="183"/>
      <c r="AMI255" s="183"/>
      <c r="AMJ255" s="183"/>
      <c r="AMK255" s="183"/>
      <c r="AML255" s="183"/>
      <c r="AMM255" s="183"/>
      <c r="AMN255" s="183"/>
      <c r="AMO255" s="183"/>
      <c r="AMP255" s="183"/>
      <c r="AMQ255" s="183"/>
      <c r="AMR255" s="183"/>
      <c r="AMS255" s="183"/>
      <c r="AMT255" s="183"/>
      <c r="AMU255" s="183"/>
      <c r="AMV255" s="183"/>
      <c r="AMW255" s="183"/>
      <c r="AMX255" s="183"/>
      <c r="AMY255" s="183"/>
      <c r="AMZ255" s="183"/>
      <c r="ANA255" s="183"/>
      <c r="ANB255" s="183"/>
      <c r="ANC255" s="183"/>
      <c r="AND255" s="183"/>
      <c r="ANE255" s="183"/>
      <c r="ANF255" s="183"/>
      <c r="ANG255" s="183"/>
      <c r="ANH255" s="183"/>
      <c r="ANI255" s="183"/>
      <c r="ANJ255" s="183"/>
      <c r="ANK255" s="183"/>
      <c r="ANL255" s="183"/>
      <c r="ANM255" s="183"/>
      <c r="ANN255" s="183"/>
      <c r="ANO255" s="183"/>
      <c r="ANP255" s="183"/>
      <c r="ANQ255" s="183"/>
      <c r="ANR255" s="183"/>
      <c r="ANS255" s="183"/>
      <c r="ANT255" s="183"/>
      <c r="ANU255" s="183"/>
      <c r="ANV255" s="183"/>
      <c r="ANW255" s="183"/>
      <c r="ANX255" s="183"/>
      <c r="ANY255" s="183"/>
      <c r="ANZ255" s="183"/>
      <c r="AOA255" s="183"/>
      <c r="AOB255" s="183"/>
      <c r="AOC255" s="183"/>
      <c r="AOD255" s="183"/>
      <c r="AOE255" s="183"/>
      <c r="AOF255" s="183"/>
      <c r="AOG255" s="183"/>
      <c r="AOH255" s="183"/>
      <c r="AOI255" s="183"/>
      <c r="AOJ255" s="183"/>
      <c r="AOK255" s="183"/>
      <c r="AOL255" s="183"/>
      <c r="AOM255" s="183"/>
      <c r="AON255" s="183"/>
      <c r="AOO255" s="183"/>
      <c r="AOP255" s="183"/>
      <c r="AOQ255" s="183"/>
      <c r="AOR255" s="183"/>
      <c r="AOS255" s="183"/>
      <c r="AOT255" s="183"/>
      <c r="AOU255" s="183"/>
      <c r="AOV255" s="183"/>
      <c r="AOW255" s="183"/>
      <c r="AOX255" s="183"/>
      <c r="AOY255" s="183"/>
      <c r="AOZ255" s="183"/>
      <c r="APA255" s="183"/>
      <c r="APB255" s="183"/>
      <c r="APC255" s="183"/>
      <c r="APD255" s="183"/>
      <c r="APE255" s="183"/>
      <c r="APF255" s="183"/>
      <c r="APG255" s="183"/>
      <c r="APH255" s="183"/>
      <c r="API255" s="183"/>
      <c r="APJ255" s="183"/>
      <c r="APK255" s="183"/>
      <c r="APL255" s="183"/>
      <c r="APM255" s="183"/>
      <c r="APN255" s="183"/>
      <c r="APO255" s="183"/>
      <c r="APP255" s="183"/>
      <c r="APQ255" s="183"/>
      <c r="APR255" s="183"/>
      <c r="APS255" s="183"/>
      <c r="APT255" s="183"/>
      <c r="APU255" s="183"/>
      <c r="APV255" s="183"/>
      <c r="APW255" s="183"/>
      <c r="APX255" s="183"/>
      <c r="APY255" s="183"/>
      <c r="APZ255" s="183"/>
      <c r="AQA255" s="183"/>
      <c r="AQB255" s="183"/>
      <c r="AQC255" s="183"/>
      <c r="AQD255" s="183"/>
      <c r="AQE255" s="183"/>
      <c r="AQF255" s="183"/>
      <c r="AQG255" s="183"/>
      <c r="AQH255" s="183"/>
      <c r="AQI255" s="183"/>
      <c r="AQJ255" s="183"/>
      <c r="AQK255" s="183"/>
      <c r="AQL255" s="183"/>
      <c r="AQM255" s="183"/>
      <c r="AQN255" s="183"/>
      <c r="AQO255" s="183"/>
      <c r="AQP255" s="183"/>
      <c r="AQQ255" s="183"/>
      <c r="AQR255" s="183"/>
      <c r="AQS255" s="183"/>
      <c r="AQT255" s="183"/>
      <c r="AQU255" s="183"/>
      <c r="AQV255" s="183"/>
      <c r="AQW255" s="183"/>
      <c r="AQX255" s="183"/>
      <c r="AQY255" s="183"/>
      <c r="AQZ255" s="183"/>
      <c r="ARA255" s="183"/>
      <c r="ARB255" s="183"/>
      <c r="ARC255" s="183"/>
      <c r="ARD255" s="183"/>
      <c r="ARE255" s="183"/>
      <c r="ARF255" s="183"/>
      <c r="ARG255" s="183"/>
      <c r="ARH255" s="183"/>
      <c r="ARI255" s="183"/>
      <c r="ARJ255" s="183"/>
      <c r="ARK255" s="183"/>
      <c r="ARL255" s="183"/>
      <c r="ARM255" s="183"/>
      <c r="ARN255" s="183"/>
      <c r="ARO255" s="183"/>
      <c r="ARP255" s="183"/>
      <c r="ARQ255" s="183"/>
      <c r="ARR255" s="183"/>
      <c r="ARS255" s="183"/>
      <c r="ART255" s="183"/>
      <c r="ARU255" s="183"/>
      <c r="ARV255" s="183"/>
      <c r="ARW255" s="183"/>
      <c r="ARX255" s="183"/>
      <c r="ARY255" s="183"/>
      <c r="ARZ255" s="183"/>
      <c r="ASA255" s="183"/>
      <c r="ASB255" s="183"/>
      <c r="ASC255" s="183"/>
      <c r="ASD255" s="183"/>
      <c r="ASE255" s="183"/>
      <c r="ASF255" s="183"/>
      <c r="ASG255" s="183"/>
      <c r="ASH255" s="183"/>
      <c r="ASI255" s="183"/>
      <c r="ASJ255" s="183"/>
      <c r="ASK255" s="183"/>
      <c r="ASL255" s="183"/>
      <c r="ASM255" s="183"/>
      <c r="ASN255" s="183"/>
      <c r="ASO255" s="183"/>
      <c r="ASP255" s="183"/>
      <c r="ASQ255" s="183"/>
      <c r="ASR255" s="183"/>
      <c r="ASS255" s="183"/>
      <c r="AST255" s="183"/>
      <c r="ASU255" s="183"/>
      <c r="ASV255" s="183"/>
      <c r="ASW255" s="183"/>
      <c r="ASX255" s="183"/>
      <c r="ASY255" s="183"/>
      <c r="ASZ255" s="183"/>
      <c r="ATA255" s="183"/>
      <c r="ATB255" s="183"/>
      <c r="ATC255" s="183"/>
      <c r="ATD255" s="183"/>
      <c r="ATE255" s="183"/>
      <c r="ATF255" s="183"/>
      <c r="ATG255" s="183"/>
      <c r="ATH255" s="183"/>
      <c r="ATI255" s="183"/>
      <c r="ATJ255" s="183"/>
      <c r="ATK255" s="183"/>
      <c r="ATL255" s="183"/>
      <c r="ATM255" s="183"/>
      <c r="ATN255" s="183"/>
      <c r="ATO255" s="183"/>
      <c r="ATP255" s="183"/>
      <c r="ATQ255" s="183"/>
      <c r="ATR255" s="183"/>
      <c r="ATS255" s="183"/>
      <c r="ATT255" s="183"/>
      <c r="ATU255" s="183"/>
      <c r="ATV255" s="183"/>
      <c r="ATW255" s="183"/>
      <c r="ATX255" s="183"/>
      <c r="ATY255" s="183"/>
      <c r="ATZ255" s="183"/>
      <c r="AUA255" s="183"/>
      <c r="AUB255" s="183"/>
      <c r="AUC255" s="183"/>
      <c r="AUD255" s="183"/>
      <c r="AUE255" s="183"/>
      <c r="AUF255" s="183"/>
      <c r="AUG255" s="183"/>
      <c r="AUH255" s="183"/>
      <c r="AUI255" s="183"/>
      <c r="AUJ255" s="183"/>
      <c r="AUK255" s="183"/>
      <c r="AUL255" s="183"/>
      <c r="AUM255" s="183"/>
      <c r="AUN255" s="183"/>
      <c r="AUO255" s="183"/>
      <c r="AUP255" s="183"/>
      <c r="AUQ255" s="183"/>
      <c r="AUR255" s="183"/>
      <c r="AUS255" s="183"/>
      <c r="AUT255" s="183"/>
      <c r="AUU255" s="183"/>
      <c r="AUV255" s="183"/>
      <c r="AUW255" s="183"/>
      <c r="AUX255" s="183"/>
      <c r="AUY255" s="183"/>
      <c r="AUZ255" s="183"/>
      <c r="AVA255" s="183"/>
      <c r="AVB255" s="183"/>
      <c r="AVC255" s="183"/>
      <c r="AVD255" s="183"/>
      <c r="AVE255" s="183"/>
      <c r="AVF255" s="183"/>
      <c r="AVG255" s="183"/>
      <c r="AVH255" s="183"/>
      <c r="AVI255" s="183"/>
      <c r="AVJ255" s="183"/>
      <c r="AVK255" s="183"/>
      <c r="AVL255" s="183"/>
      <c r="AVM255" s="183"/>
      <c r="AVN255" s="183"/>
      <c r="AVO255" s="183"/>
      <c r="AVP255" s="183"/>
      <c r="AVQ255" s="183"/>
      <c r="AVR255" s="183"/>
      <c r="AVS255" s="183"/>
      <c r="AVT255" s="183"/>
      <c r="AVU255" s="183"/>
      <c r="AVV255" s="183"/>
      <c r="AVW255" s="183"/>
      <c r="AVX255" s="183"/>
      <c r="AVY255" s="183"/>
      <c r="AVZ255" s="183"/>
      <c r="AWA255" s="183"/>
      <c r="AWB255" s="183"/>
      <c r="AWC255" s="183"/>
      <c r="AWD255" s="183"/>
      <c r="AWE255" s="183"/>
      <c r="AWF255" s="183"/>
      <c r="AWG255" s="183"/>
      <c r="AWH255" s="183"/>
      <c r="AWI255" s="183"/>
      <c r="AWJ255" s="183"/>
      <c r="AWK255" s="183"/>
      <c r="AWL255" s="183"/>
      <c r="AWM255" s="183"/>
      <c r="AWN255" s="183"/>
      <c r="AWO255" s="183"/>
      <c r="AWP255" s="183"/>
      <c r="AWQ255" s="183"/>
      <c r="AWR255" s="183"/>
      <c r="AWS255" s="183"/>
      <c r="AWT255" s="183"/>
      <c r="AWU255" s="183"/>
      <c r="AWV255" s="183"/>
      <c r="AWW255" s="183"/>
      <c r="AWX255" s="183"/>
      <c r="AWY255" s="183"/>
      <c r="AWZ255" s="183"/>
      <c r="AXA255" s="183"/>
      <c r="AXB255" s="183"/>
      <c r="AXC255" s="183"/>
      <c r="AXD255" s="183"/>
      <c r="AXE255" s="183"/>
      <c r="AXF255" s="183"/>
      <c r="AXG255" s="183"/>
      <c r="AXH255" s="183"/>
      <c r="AXI255" s="183"/>
      <c r="AXJ255" s="183"/>
      <c r="AXK255" s="183"/>
      <c r="AXL255" s="183"/>
      <c r="AXM255" s="183"/>
      <c r="AXN255" s="183"/>
      <c r="AXO255" s="183"/>
      <c r="AXP255" s="183"/>
      <c r="AXQ255" s="183"/>
      <c r="AXR255" s="183"/>
      <c r="AXS255" s="183"/>
      <c r="AXT255" s="183"/>
      <c r="AXU255" s="183"/>
      <c r="AXV255" s="183"/>
      <c r="AXW255" s="183"/>
      <c r="AXX255" s="183"/>
      <c r="AXY255" s="183"/>
      <c r="AXZ255" s="183"/>
      <c r="AYA255" s="183"/>
      <c r="AYB255" s="183"/>
      <c r="AYC255" s="183"/>
      <c r="AYD255" s="183"/>
      <c r="AYE255" s="183"/>
      <c r="AYF255" s="183"/>
      <c r="AYG255" s="183"/>
      <c r="AYH255" s="183"/>
      <c r="AYI255" s="183"/>
      <c r="AYJ255" s="183"/>
      <c r="AYK255" s="183"/>
      <c r="AYL255" s="183"/>
      <c r="AYM255" s="183"/>
      <c r="AYN255" s="183"/>
      <c r="AYO255" s="183"/>
      <c r="AYP255" s="183"/>
      <c r="AYQ255" s="183"/>
      <c r="AYR255" s="183"/>
      <c r="AYS255" s="183"/>
      <c r="AYT255" s="183"/>
      <c r="AYU255" s="183"/>
      <c r="AYV255" s="183"/>
      <c r="AYW255" s="183"/>
      <c r="AYX255" s="183"/>
      <c r="AYY255" s="183"/>
      <c r="AYZ255" s="183"/>
      <c r="AZA255" s="183"/>
      <c r="AZB255" s="183"/>
      <c r="AZC255" s="183"/>
      <c r="AZD255" s="183"/>
      <c r="AZE255" s="183"/>
      <c r="AZF255" s="183"/>
      <c r="AZG255" s="183"/>
      <c r="AZH255" s="183"/>
      <c r="AZI255" s="183"/>
      <c r="AZJ255" s="183"/>
      <c r="AZK255" s="183"/>
      <c r="AZL255" s="183"/>
      <c r="AZM255" s="183"/>
      <c r="AZN255" s="183"/>
      <c r="AZO255" s="183"/>
      <c r="AZP255" s="183"/>
      <c r="AZQ255" s="183"/>
      <c r="AZR255" s="183"/>
      <c r="AZS255" s="183"/>
      <c r="AZT255" s="183"/>
      <c r="AZU255" s="183"/>
      <c r="AZV255" s="183"/>
      <c r="AZW255" s="183"/>
      <c r="AZX255" s="183"/>
      <c r="AZY255" s="183"/>
      <c r="AZZ255" s="183"/>
      <c r="BAA255" s="183"/>
      <c r="BAB255" s="183"/>
      <c r="BAC255" s="183"/>
      <c r="BAD255" s="183"/>
      <c r="BAE255" s="183"/>
      <c r="BAF255" s="183"/>
      <c r="BAG255" s="183"/>
      <c r="BAH255" s="183"/>
      <c r="BAI255" s="183"/>
      <c r="BAJ255" s="183"/>
      <c r="BAK255" s="183"/>
      <c r="BAL255" s="183"/>
      <c r="BAM255" s="183"/>
      <c r="BAN255" s="183"/>
      <c r="BAO255" s="183"/>
      <c r="BAP255" s="183"/>
      <c r="BAQ255" s="183"/>
      <c r="BAR255" s="183"/>
      <c r="BAS255" s="183"/>
      <c r="BAT255" s="183"/>
      <c r="BAU255" s="183"/>
      <c r="BAV255" s="183"/>
      <c r="BAW255" s="183"/>
      <c r="BAX255" s="183"/>
      <c r="BAY255" s="183"/>
      <c r="BAZ255" s="183"/>
      <c r="BBA255" s="183"/>
      <c r="BBB255" s="183"/>
      <c r="BBC255" s="183"/>
      <c r="BBD255" s="183"/>
      <c r="BBE255" s="183"/>
      <c r="BBF255" s="183"/>
      <c r="BBG255" s="183"/>
      <c r="BBH255" s="183"/>
      <c r="BBI255" s="183"/>
      <c r="BBJ255" s="183"/>
      <c r="BBK255" s="183"/>
      <c r="BBL255" s="183"/>
      <c r="BBM255" s="183"/>
      <c r="BBN255" s="183"/>
      <c r="BBO255" s="183"/>
      <c r="BBP255" s="183"/>
      <c r="BBQ255" s="183"/>
      <c r="BBR255" s="183"/>
      <c r="BBS255" s="183"/>
      <c r="BBT255" s="183"/>
      <c r="BBU255" s="183"/>
      <c r="BBV255" s="183"/>
      <c r="BBW255" s="183"/>
      <c r="BBX255" s="183"/>
      <c r="BBY255" s="183"/>
      <c r="BBZ255" s="183"/>
      <c r="BCA255" s="183"/>
      <c r="BCB255" s="183"/>
      <c r="BCC255" s="183"/>
      <c r="BCD255" s="183"/>
      <c r="BCE255" s="183"/>
      <c r="BCF255" s="183"/>
      <c r="BCG255" s="183"/>
      <c r="BCH255" s="183"/>
      <c r="BCI255" s="183"/>
      <c r="BCJ255" s="183"/>
      <c r="BCK255" s="183"/>
      <c r="BCL255" s="183"/>
      <c r="BCM255" s="183"/>
      <c r="BCN255" s="183"/>
      <c r="BCO255" s="183"/>
      <c r="BCP255" s="183"/>
      <c r="BCQ255" s="183"/>
      <c r="BCR255" s="183"/>
      <c r="BCS255" s="183"/>
      <c r="BCT255" s="183"/>
      <c r="BCU255" s="183"/>
      <c r="BCV255" s="183"/>
      <c r="BCW255" s="183"/>
      <c r="BCX255" s="183"/>
      <c r="BCY255" s="183"/>
      <c r="BCZ255" s="183"/>
      <c r="BDA255" s="183"/>
      <c r="BDB255" s="183"/>
      <c r="BDC255" s="183"/>
      <c r="BDD255" s="183"/>
      <c r="BDE255" s="183"/>
      <c r="BDF255" s="183"/>
      <c r="BDG255" s="183"/>
      <c r="BDH255" s="183"/>
      <c r="BDI255" s="183"/>
      <c r="BDJ255" s="183"/>
      <c r="BDK255" s="183"/>
      <c r="BDL255" s="183"/>
      <c r="BDM255" s="183"/>
      <c r="BDN255" s="183"/>
      <c r="BDO255" s="183"/>
      <c r="BDP255" s="183"/>
      <c r="BDQ255" s="183"/>
      <c r="BDR255" s="183"/>
      <c r="BDS255" s="183"/>
      <c r="BDT255" s="183"/>
      <c r="BDU255" s="183"/>
      <c r="BDV255" s="183"/>
      <c r="BDW255" s="183"/>
      <c r="BDX255" s="183"/>
      <c r="BDY255" s="183"/>
      <c r="BDZ255" s="183"/>
      <c r="BEA255" s="183"/>
      <c r="BEB255" s="183"/>
      <c r="BEC255" s="183"/>
      <c r="BED255" s="183"/>
      <c r="BEE255" s="183"/>
      <c r="BEF255" s="183"/>
      <c r="BEG255" s="183"/>
      <c r="BEH255" s="183"/>
      <c r="BEI255" s="183"/>
      <c r="BEJ255" s="183"/>
      <c r="BEK255" s="183"/>
      <c r="BEL255" s="183"/>
      <c r="BEM255" s="183"/>
      <c r="BEN255" s="183"/>
      <c r="BEO255" s="183"/>
      <c r="BEP255" s="183"/>
      <c r="BEQ255" s="183"/>
      <c r="BER255" s="183"/>
      <c r="BES255" s="183"/>
      <c r="BET255" s="183"/>
      <c r="BEU255" s="183"/>
      <c r="BEV255" s="183"/>
      <c r="BEW255" s="183"/>
      <c r="BEX255" s="183"/>
      <c r="BEY255" s="183"/>
      <c r="BEZ255" s="183"/>
      <c r="BFA255" s="183"/>
      <c r="BFB255" s="183"/>
      <c r="BFC255" s="183"/>
      <c r="BFD255" s="183"/>
      <c r="BFE255" s="183"/>
      <c r="BFF255" s="183"/>
      <c r="BFG255" s="183"/>
      <c r="BFH255" s="183"/>
      <c r="BFI255" s="183"/>
      <c r="BFJ255" s="183"/>
      <c r="BFK255" s="183"/>
      <c r="BFL255" s="183"/>
      <c r="BFM255" s="183"/>
      <c r="BFN255" s="183"/>
      <c r="BFO255" s="183"/>
      <c r="BFP255" s="183"/>
      <c r="BFQ255" s="183"/>
      <c r="BFR255" s="183"/>
      <c r="BFS255" s="183"/>
      <c r="BFT255" s="183"/>
      <c r="BFU255" s="183"/>
      <c r="BFV255" s="183"/>
      <c r="BFW255" s="183"/>
      <c r="BFX255" s="183"/>
      <c r="BFY255" s="183"/>
      <c r="BFZ255" s="183"/>
      <c r="BGA255" s="183"/>
      <c r="BGB255" s="183"/>
      <c r="BGC255" s="183"/>
      <c r="BGD255" s="183"/>
      <c r="BGE255" s="183"/>
      <c r="BGF255" s="183"/>
      <c r="BGG255" s="183"/>
      <c r="BGH255" s="183"/>
      <c r="BGI255" s="183"/>
      <c r="BGJ255" s="183"/>
      <c r="BGK255" s="183"/>
      <c r="BGL255" s="183"/>
      <c r="BGM255" s="183"/>
      <c r="BGN255" s="183"/>
      <c r="BGO255" s="183"/>
      <c r="BGP255" s="183"/>
      <c r="BGQ255" s="183"/>
      <c r="BGR255" s="183"/>
      <c r="BGS255" s="183"/>
      <c r="BGT255" s="183"/>
      <c r="BGU255" s="183"/>
      <c r="BGV255" s="183"/>
      <c r="BGW255" s="183"/>
      <c r="BGX255" s="183"/>
      <c r="BGY255" s="183"/>
      <c r="BGZ255" s="183"/>
      <c r="BHA255" s="183"/>
      <c r="BHB255" s="183"/>
      <c r="BHC255" s="183"/>
      <c r="BHD255" s="183"/>
      <c r="BHE255" s="183"/>
      <c r="BHF255" s="183"/>
      <c r="BHG255" s="183"/>
      <c r="BHH255" s="183"/>
      <c r="BHI255" s="183"/>
      <c r="BHJ255" s="183"/>
      <c r="BHK255" s="183"/>
      <c r="BHL255" s="183"/>
      <c r="BHM255" s="183"/>
      <c r="BHN255" s="183"/>
      <c r="BHO255" s="183"/>
      <c r="BHP255" s="183"/>
      <c r="BHQ255" s="183"/>
      <c r="BHR255" s="183"/>
      <c r="BHS255" s="183"/>
      <c r="BHT255" s="183"/>
      <c r="BHU255" s="183"/>
      <c r="BHV255" s="183"/>
      <c r="BHW255" s="183"/>
      <c r="BHX255" s="183"/>
      <c r="BHY255" s="183"/>
      <c r="BHZ255" s="183"/>
      <c r="BIA255" s="183"/>
      <c r="BIB255" s="183"/>
      <c r="BIC255" s="183"/>
      <c r="BID255" s="183"/>
      <c r="BIE255" s="183"/>
      <c r="BIF255" s="183"/>
      <c r="BIG255" s="183"/>
      <c r="BIH255" s="183"/>
      <c r="BII255" s="183"/>
      <c r="BIJ255" s="183"/>
      <c r="BIK255" s="183"/>
      <c r="BIL255" s="183"/>
      <c r="BIM255" s="183"/>
      <c r="BIN255" s="183"/>
      <c r="BIO255" s="183"/>
      <c r="BIP255" s="183"/>
      <c r="BIQ255" s="183"/>
      <c r="BIR255" s="183"/>
      <c r="BIS255" s="183"/>
      <c r="BIT255" s="183"/>
      <c r="BIU255" s="183"/>
      <c r="BIV255" s="183"/>
      <c r="BIW255" s="183"/>
      <c r="BIX255" s="183"/>
      <c r="BIY255" s="183"/>
      <c r="BIZ255" s="183"/>
      <c r="BJA255" s="183"/>
      <c r="BJB255" s="183"/>
      <c r="BJC255" s="183"/>
      <c r="BJD255" s="183"/>
      <c r="BJE255" s="183"/>
      <c r="BJF255" s="183"/>
      <c r="BJG255" s="183"/>
      <c r="BJH255" s="183"/>
      <c r="BJI255" s="183"/>
      <c r="BJJ255" s="183"/>
      <c r="BJK255" s="183"/>
      <c r="BJL255" s="183"/>
      <c r="BJM255" s="183"/>
      <c r="BJN255" s="183"/>
      <c r="BJO255" s="183"/>
      <c r="BJP255" s="183"/>
      <c r="BJQ255" s="183"/>
      <c r="BJR255" s="183"/>
      <c r="BJS255" s="183"/>
      <c r="BJT255" s="183"/>
      <c r="BJU255" s="183"/>
      <c r="BJV255" s="183"/>
      <c r="BJW255" s="183"/>
      <c r="BJX255" s="183"/>
      <c r="BJY255" s="183"/>
      <c r="BJZ255" s="183"/>
      <c r="BKA255" s="183"/>
      <c r="BKB255" s="183"/>
      <c r="BKC255" s="183"/>
      <c r="BKD255" s="183"/>
      <c r="BKE255" s="183"/>
      <c r="BKF255" s="183"/>
      <c r="BKG255" s="183"/>
      <c r="BKH255" s="183"/>
      <c r="BKI255" s="183"/>
      <c r="BKJ255" s="183"/>
      <c r="BKK255" s="183"/>
      <c r="BKL255" s="183"/>
      <c r="BKM255" s="183"/>
      <c r="BKN255" s="183"/>
      <c r="BKO255" s="183"/>
      <c r="BKP255" s="183"/>
      <c r="BKQ255" s="183"/>
      <c r="BKR255" s="183"/>
      <c r="BKS255" s="183"/>
      <c r="BKT255" s="183"/>
      <c r="BKU255" s="183"/>
      <c r="BKV255" s="183"/>
      <c r="BKW255" s="183"/>
      <c r="BKX255" s="183"/>
      <c r="BKY255" s="183"/>
      <c r="BKZ255" s="183"/>
      <c r="BLA255" s="183"/>
      <c r="BLB255" s="183"/>
      <c r="BLC255" s="183"/>
      <c r="BLD255" s="183"/>
      <c r="BLE255" s="183"/>
      <c r="BLF255" s="183"/>
      <c r="BLG255" s="183"/>
      <c r="BLH255" s="183"/>
      <c r="BLI255" s="183"/>
      <c r="BLJ255" s="183"/>
      <c r="BLK255" s="183"/>
      <c r="BLL255" s="183"/>
      <c r="BLM255" s="183"/>
      <c r="BLN255" s="183"/>
      <c r="BLO255" s="183"/>
      <c r="BLP255" s="183"/>
      <c r="BLQ255" s="183"/>
      <c r="BLR255" s="183"/>
      <c r="BLS255" s="183"/>
      <c r="BLT255" s="183"/>
      <c r="BLU255" s="183"/>
      <c r="BLV255" s="183"/>
      <c r="BLW255" s="183"/>
      <c r="BLX255" s="183"/>
      <c r="BLY255" s="183"/>
      <c r="BLZ255" s="183"/>
      <c r="BMA255" s="183"/>
      <c r="BMB255" s="183"/>
      <c r="BMC255" s="183"/>
      <c r="BMD255" s="183"/>
      <c r="BME255" s="183"/>
      <c r="BMF255" s="183"/>
      <c r="BMG255" s="183"/>
      <c r="BMH255" s="183"/>
      <c r="BMI255" s="183"/>
      <c r="BMJ255" s="183"/>
      <c r="BMK255" s="183"/>
      <c r="BML255" s="183"/>
      <c r="BMM255" s="183"/>
      <c r="BMN255" s="183"/>
      <c r="BMO255" s="183"/>
      <c r="BMP255" s="183"/>
      <c r="BMQ255" s="183"/>
      <c r="BMR255" s="183"/>
      <c r="BMS255" s="183"/>
      <c r="BMT255" s="183"/>
      <c r="BMU255" s="183"/>
      <c r="BMV255" s="183"/>
      <c r="BMW255" s="183"/>
      <c r="BMX255" s="183"/>
      <c r="BMY255" s="183"/>
      <c r="BMZ255" s="183"/>
      <c r="BNA255" s="183"/>
      <c r="BNB255" s="183"/>
      <c r="BNC255" s="183"/>
      <c r="BND255" s="183"/>
      <c r="BNE255" s="183"/>
      <c r="BNF255" s="183"/>
      <c r="BNG255" s="183"/>
      <c r="BNH255" s="183"/>
      <c r="BNI255" s="183"/>
      <c r="BNJ255" s="183"/>
      <c r="BNK255" s="183"/>
      <c r="BNL255" s="183"/>
      <c r="BNM255" s="183"/>
      <c r="BNN255" s="183"/>
      <c r="BNO255" s="183"/>
      <c r="BNP255" s="183"/>
      <c r="BNQ255" s="183"/>
      <c r="BNR255" s="183"/>
      <c r="BNS255" s="183"/>
      <c r="BNT255" s="183"/>
      <c r="BNU255" s="183"/>
      <c r="BNV255" s="183"/>
      <c r="BNW255" s="183"/>
      <c r="BNX255" s="183"/>
      <c r="BNY255" s="183"/>
      <c r="BNZ255" s="183"/>
      <c r="BOA255" s="183"/>
      <c r="BOB255" s="183"/>
      <c r="BOC255" s="183"/>
      <c r="BOD255" s="183"/>
      <c r="BOE255" s="183"/>
      <c r="BOF255" s="183"/>
      <c r="BOG255" s="183"/>
      <c r="BOH255" s="183"/>
      <c r="BOI255" s="183"/>
      <c r="BOJ255" s="183"/>
      <c r="BOK255" s="183"/>
      <c r="BOL255" s="183"/>
      <c r="BOM255" s="183"/>
      <c r="BON255" s="183"/>
      <c r="BOO255" s="183"/>
      <c r="BOP255" s="183"/>
      <c r="BOQ255" s="183"/>
      <c r="BOR255" s="183"/>
      <c r="BOS255" s="183"/>
      <c r="BOT255" s="183"/>
      <c r="BOU255" s="183"/>
      <c r="BOV255" s="183"/>
      <c r="BOW255" s="183"/>
      <c r="BOX255" s="183"/>
      <c r="BOY255" s="183"/>
      <c r="BOZ255" s="183"/>
      <c r="BPA255" s="183"/>
      <c r="BPB255" s="183"/>
      <c r="BPC255" s="183"/>
      <c r="BPD255" s="183"/>
      <c r="BPE255" s="183"/>
      <c r="BPF255" s="183"/>
      <c r="BPG255" s="183"/>
      <c r="BPH255" s="183"/>
      <c r="BPI255" s="183"/>
      <c r="BPJ255" s="183"/>
      <c r="BPK255" s="183"/>
      <c r="BPL255" s="183"/>
      <c r="BPM255" s="183"/>
      <c r="BPN255" s="183"/>
      <c r="BPO255" s="183"/>
      <c r="BPP255" s="183"/>
      <c r="BPQ255" s="183"/>
      <c r="BPR255" s="183"/>
      <c r="BPS255" s="183"/>
      <c r="BPT255" s="183"/>
      <c r="BPU255" s="183"/>
      <c r="BPV255" s="183"/>
      <c r="BPW255" s="183"/>
      <c r="BPX255" s="183"/>
      <c r="BPY255" s="183"/>
      <c r="BPZ255" s="183"/>
      <c r="BQA255" s="183"/>
      <c r="BQB255" s="183"/>
      <c r="BQC255" s="183"/>
      <c r="BQD255" s="183"/>
      <c r="BQE255" s="183"/>
      <c r="BQF255" s="183"/>
      <c r="BQG255" s="183"/>
      <c r="BQH255" s="183"/>
      <c r="BQI255" s="183"/>
      <c r="BQJ255" s="183"/>
      <c r="BQK255" s="183"/>
      <c r="BQL255" s="183"/>
      <c r="BQM255" s="183"/>
      <c r="BQN255" s="183"/>
      <c r="BQO255" s="183"/>
      <c r="BQP255" s="183"/>
      <c r="BQQ255" s="183"/>
      <c r="BQR255" s="183"/>
      <c r="BQS255" s="183"/>
      <c r="BQT255" s="183"/>
      <c r="BQU255" s="183"/>
      <c r="BQV255" s="183"/>
      <c r="BQW255" s="183"/>
      <c r="BQX255" s="183"/>
      <c r="BQY255" s="183"/>
      <c r="BQZ255" s="183"/>
      <c r="BRA255" s="183"/>
      <c r="BRB255" s="183"/>
      <c r="BRC255" s="183"/>
      <c r="BRD255" s="183"/>
      <c r="BRE255" s="183"/>
      <c r="BRF255" s="183"/>
      <c r="BRG255" s="183"/>
      <c r="BRH255" s="183"/>
      <c r="BRI255" s="183"/>
      <c r="BRJ255" s="183"/>
      <c r="BRK255" s="183"/>
      <c r="BRL255" s="183"/>
      <c r="BRM255" s="183"/>
      <c r="BRN255" s="183"/>
      <c r="BRO255" s="183"/>
      <c r="BRP255" s="183"/>
      <c r="BRQ255" s="183"/>
      <c r="BRR255" s="183"/>
      <c r="BRS255" s="183"/>
      <c r="BRT255" s="183"/>
      <c r="BRU255" s="183"/>
      <c r="BRV255" s="183"/>
      <c r="BRW255" s="183"/>
      <c r="BRX255" s="183"/>
      <c r="BRY255" s="183"/>
      <c r="BRZ255" s="183"/>
      <c r="BSA255" s="183"/>
      <c r="BSB255" s="183"/>
      <c r="BSC255" s="183"/>
      <c r="BSD255" s="183"/>
      <c r="BSE255" s="183"/>
      <c r="BSF255" s="183"/>
      <c r="BSG255" s="183"/>
      <c r="BSH255" s="183"/>
      <c r="BSI255" s="183"/>
      <c r="BSJ255" s="183"/>
      <c r="BSK255" s="183"/>
      <c r="BSL255" s="183"/>
      <c r="BSM255" s="183"/>
      <c r="BSN255" s="183"/>
      <c r="BSO255" s="183"/>
      <c r="BSP255" s="183"/>
      <c r="BSQ255" s="183"/>
      <c r="BSR255" s="183"/>
      <c r="BSS255" s="183"/>
      <c r="BST255" s="183"/>
      <c r="BSU255" s="183"/>
      <c r="BSV255" s="183"/>
      <c r="BSW255" s="183"/>
      <c r="BSX255" s="183"/>
      <c r="BSY255" s="183"/>
      <c r="BSZ255" s="183"/>
      <c r="BTA255" s="183"/>
      <c r="BTB255" s="183"/>
      <c r="BTC255" s="183"/>
      <c r="BTD255" s="183"/>
      <c r="BTE255" s="183"/>
      <c r="BTF255" s="183"/>
      <c r="BTG255" s="183"/>
      <c r="BTH255" s="183"/>
      <c r="BTI255" s="183"/>
      <c r="BTJ255" s="183"/>
      <c r="BTK255" s="183"/>
      <c r="BTL255" s="183"/>
      <c r="BTM255" s="183"/>
      <c r="BTN255" s="183"/>
      <c r="BTO255" s="183"/>
      <c r="BTP255" s="183"/>
      <c r="BTQ255" s="183"/>
      <c r="BTR255" s="183"/>
      <c r="BTS255" s="183"/>
      <c r="BTT255" s="183"/>
      <c r="BTU255" s="183"/>
      <c r="BTV255" s="183"/>
      <c r="BTW255" s="183"/>
      <c r="BTX255" s="183"/>
      <c r="BTY255" s="183"/>
      <c r="BTZ255" s="183"/>
      <c r="BUA255" s="183"/>
      <c r="BUB255" s="183"/>
      <c r="BUC255" s="183"/>
      <c r="BUD255" s="183"/>
      <c r="BUE255" s="183"/>
      <c r="BUF255" s="183"/>
      <c r="BUG255" s="183"/>
      <c r="BUH255" s="183"/>
      <c r="BUI255" s="183"/>
      <c r="BUJ255" s="183"/>
      <c r="BUK255" s="183"/>
      <c r="BUL255" s="183"/>
      <c r="BUM255" s="183"/>
      <c r="BUN255" s="183"/>
      <c r="BUO255" s="183"/>
      <c r="BUP255" s="183"/>
      <c r="BUQ255" s="183"/>
      <c r="BUR255" s="183"/>
      <c r="BUS255" s="183"/>
      <c r="BUT255" s="183"/>
      <c r="BUU255" s="183"/>
      <c r="BUV255" s="183"/>
      <c r="BUW255" s="183"/>
      <c r="BUX255" s="183"/>
      <c r="BUY255" s="183"/>
      <c r="BUZ255" s="183"/>
      <c r="BVA255" s="183"/>
      <c r="BVB255" s="183"/>
      <c r="BVC255" s="183"/>
      <c r="BVD255" s="183"/>
      <c r="BVE255" s="183"/>
      <c r="BVF255" s="183"/>
      <c r="BVG255" s="183"/>
      <c r="BVH255" s="183"/>
      <c r="BVI255" s="183"/>
      <c r="BVJ255" s="183"/>
      <c r="BVK255" s="183"/>
      <c r="BVL255" s="183"/>
      <c r="BVM255" s="183"/>
      <c r="BVN255" s="183"/>
      <c r="BVO255" s="183"/>
      <c r="BVP255" s="183"/>
      <c r="BVQ255" s="183"/>
      <c r="BVR255" s="183"/>
      <c r="BVS255" s="183"/>
      <c r="BVT255" s="183"/>
      <c r="BVU255" s="183"/>
      <c r="BVV255" s="183"/>
      <c r="BVW255" s="183"/>
      <c r="BVX255" s="183"/>
      <c r="BVY255" s="183"/>
      <c r="BVZ255" s="183"/>
      <c r="BWA255" s="183"/>
      <c r="BWB255" s="183"/>
      <c r="BWC255" s="183"/>
      <c r="BWD255" s="183"/>
      <c r="BWE255" s="183"/>
      <c r="BWF255" s="183"/>
      <c r="BWG255" s="183"/>
      <c r="BWH255" s="183"/>
      <c r="BWI255" s="183"/>
      <c r="BWJ255" s="183"/>
      <c r="BWK255" s="183"/>
      <c r="BWL255" s="183"/>
      <c r="BWM255" s="183"/>
      <c r="BWN255" s="183"/>
      <c r="BWO255" s="183"/>
      <c r="BWP255" s="183"/>
      <c r="BWQ255" s="183"/>
      <c r="BWR255" s="183"/>
      <c r="BWS255" s="183"/>
      <c r="BWT255" s="183"/>
      <c r="BWU255" s="183"/>
      <c r="BWV255" s="183"/>
      <c r="BWW255" s="183"/>
      <c r="BWX255" s="183"/>
      <c r="BWY255" s="183"/>
      <c r="BWZ255" s="183"/>
      <c r="BXA255" s="183"/>
      <c r="BXB255" s="183"/>
      <c r="BXC255" s="183"/>
      <c r="BXD255" s="183"/>
      <c r="BXE255" s="183"/>
      <c r="BXF255" s="183"/>
      <c r="BXG255" s="183"/>
      <c r="BXH255" s="183"/>
      <c r="BXI255" s="183"/>
      <c r="BXJ255" s="183"/>
      <c r="BXK255" s="183"/>
      <c r="BXL255" s="183"/>
      <c r="BXM255" s="183"/>
      <c r="BXN255" s="183"/>
      <c r="BXO255" s="183"/>
      <c r="BXP255" s="183"/>
      <c r="BXQ255" s="183"/>
      <c r="BXR255" s="183"/>
      <c r="BXS255" s="183"/>
      <c r="BXT255" s="183"/>
      <c r="BXU255" s="183"/>
      <c r="BXV255" s="183"/>
      <c r="BXW255" s="183"/>
      <c r="BXX255" s="183"/>
      <c r="BXY255" s="183"/>
      <c r="BXZ255" s="183"/>
      <c r="BYA255" s="183"/>
      <c r="BYB255" s="183"/>
      <c r="BYC255" s="183"/>
      <c r="BYD255" s="183"/>
      <c r="BYE255" s="183"/>
      <c r="BYF255" s="183"/>
      <c r="BYG255" s="183"/>
      <c r="BYH255" s="183"/>
      <c r="BYI255" s="183"/>
      <c r="BYJ255" s="183"/>
      <c r="BYK255" s="183"/>
      <c r="BYL255" s="183"/>
      <c r="BYM255" s="183"/>
      <c r="BYN255" s="183"/>
      <c r="BYO255" s="183"/>
      <c r="BYP255" s="183"/>
      <c r="BYQ255" s="183"/>
      <c r="BYR255" s="183"/>
      <c r="BYS255" s="183"/>
      <c r="BYT255" s="183"/>
      <c r="BYU255" s="183"/>
      <c r="BYV255" s="183"/>
      <c r="BYW255" s="183"/>
      <c r="BYX255" s="183"/>
      <c r="BYY255" s="183"/>
      <c r="BYZ255" s="183"/>
      <c r="BZA255" s="183"/>
      <c r="BZB255" s="183"/>
      <c r="BZC255" s="183"/>
      <c r="BZD255" s="183"/>
      <c r="BZE255" s="183"/>
      <c r="BZF255" s="183"/>
      <c r="BZG255" s="183"/>
      <c r="BZH255" s="183"/>
      <c r="BZI255" s="183"/>
      <c r="BZJ255" s="183"/>
      <c r="BZK255" s="183"/>
      <c r="BZL255" s="183"/>
      <c r="BZM255" s="183"/>
      <c r="BZN255" s="183"/>
      <c r="BZO255" s="183"/>
      <c r="BZP255" s="183"/>
      <c r="BZQ255" s="183"/>
      <c r="BZR255" s="183"/>
      <c r="BZS255" s="183"/>
      <c r="BZT255" s="183"/>
      <c r="BZU255" s="183"/>
      <c r="BZV255" s="183"/>
      <c r="BZW255" s="183"/>
      <c r="BZX255" s="183"/>
      <c r="BZY255" s="183"/>
      <c r="BZZ255" s="183"/>
      <c r="CAA255" s="183"/>
      <c r="CAB255" s="183"/>
      <c r="CAC255" s="183"/>
      <c r="CAD255" s="183"/>
      <c r="CAE255" s="183"/>
      <c r="CAF255" s="183"/>
      <c r="CAG255" s="183"/>
      <c r="CAH255" s="183"/>
      <c r="CAI255" s="183"/>
      <c r="CAJ255" s="183"/>
      <c r="CAK255" s="183"/>
      <c r="CAL255" s="183"/>
      <c r="CAM255" s="183"/>
      <c r="CAN255" s="183"/>
      <c r="CAO255" s="183"/>
      <c r="CAP255" s="183"/>
      <c r="CAQ255" s="183"/>
      <c r="CAR255" s="183"/>
      <c r="CAS255" s="183"/>
      <c r="CAT255" s="183"/>
      <c r="CAU255" s="183"/>
      <c r="CAV255" s="183"/>
      <c r="CAW255" s="183"/>
      <c r="CAX255" s="183"/>
      <c r="CAY255" s="183"/>
      <c r="CAZ255" s="183"/>
      <c r="CBA255" s="183"/>
      <c r="CBB255" s="183"/>
      <c r="CBC255" s="183"/>
      <c r="CBD255" s="183"/>
      <c r="CBE255" s="183"/>
      <c r="CBF255" s="183"/>
      <c r="CBG255" s="183"/>
      <c r="CBH255" s="183"/>
      <c r="CBI255" s="183"/>
      <c r="CBJ255" s="183"/>
      <c r="CBK255" s="183"/>
      <c r="CBL255" s="183"/>
      <c r="CBM255" s="183"/>
      <c r="CBN255" s="183"/>
      <c r="CBO255" s="183"/>
      <c r="CBP255" s="183"/>
      <c r="CBQ255" s="183"/>
      <c r="CBR255" s="183"/>
      <c r="CBS255" s="183"/>
      <c r="CBT255" s="183"/>
      <c r="CBU255" s="183"/>
      <c r="CBV255" s="183"/>
      <c r="CBW255" s="183"/>
      <c r="CBX255" s="183"/>
      <c r="CBY255" s="183"/>
      <c r="CBZ255" s="183"/>
      <c r="CCA255" s="183"/>
      <c r="CCB255" s="183"/>
      <c r="CCC255" s="183"/>
      <c r="CCD255" s="183"/>
      <c r="CCE255" s="183"/>
      <c r="CCF255" s="183"/>
      <c r="CCG255" s="183"/>
      <c r="CCH255" s="183"/>
      <c r="CCI255" s="183"/>
      <c r="CCJ255" s="183"/>
      <c r="CCK255" s="183"/>
      <c r="CCL255" s="183"/>
      <c r="CCM255" s="183"/>
      <c r="CCN255" s="183"/>
      <c r="CCO255" s="183"/>
      <c r="CCP255" s="183"/>
      <c r="CCQ255" s="183"/>
      <c r="CCR255" s="183"/>
      <c r="CCS255" s="183"/>
      <c r="CCT255" s="183"/>
      <c r="CCU255" s="183"/>
      <c r="CCV255" s="183"/>
      <c r="CCW255" s="183"/>
      <c r="CCX255" s="183"/>
      <c r="CCY255" s="183"/>
      <c r="CCZ255" s="183"/>
      <c r="CDA255" s="183"/>
      <c r="CDB255" s="183"/>
      <c r="CDC255" s="183"/>
      <c r="CDD255" s="183"/>
      <c r="CDE255" s="183"/>
      <c r="CDF255" s="183"/>
      <c r="CDG255" s="183"/>
      <c r="CDH255" s="183"/>
      <c r="CDI255" s="183"/>
      <c r="CDJ255" s="183"/>
      <c r="CDK255" s="183"/>
      <c r="CDL255" s="183"/>
      <c r="CDM255" s="183"/>
      <c r="CDN255" s="183"/>
      <c r="CDO255" s="183"/>
      <c r="CDP255" s="183"/>
      <c r="CDQ255" s="183"/>
      <c r="CDR255" s="183"/>
      <c r="CDS255" s="183"/>
      <c r="CDT255" s="183"/>
      <c r="CDU255" s="183"/>
      <c r="CDV255" s="183"/>
      <c r="CDW255" s="183"/>
      <c r="CDX255" s="183"/>
      <c r="CDY255" s="183"/>
      <c r="CDZ255" s="183"/>
      <c r="CEA255" s="183"/>
      <c r="CEB255" s="183"/>
      <c r="CEC255" s="183"/>
      <c r="CED255" s="183"/>
      <c r="CEE255" s="183"/>
      <c r="CEF255" s="183"/>
      <c r="CEG255" s="183"/>
      <c r="CEH255" s="183"/>
      <c r="CEI255" s="183"/>
      <c r="CEJ255" s="183"/>
      <c r="CEK255" s="183"/>
      <c r="CEL255" s="183"/>
      <c r="CEM255" s="183"/>
      <c r="CEN255" s="183"/>
      <c r="CEO255" s="183"/>
      <c r="CEP255" s="183"/>
      <c r="CEQ255" s="183"/>
      <c r="CER255" s="183"/>
      <c r="CES255" s="183"/>
      <c r="CET255" s="183"/>
      <c r="CEU255" s="183"/>
      <c r="CEV255" s="183"/>
      <c r="CEW255" s="183"/>
      <c r="CEX255" s="183"/>
      <c r="CEY255" s="183"/>
      <c r="CEZ255" s="183"/>
      <c r="CFA255" s="183"/>
      <c r="CFB255" s="183"/>
      <c r="CFC255" s="183"/>
      <c r="CFD255" s="183"/>
      <c r="CFE255" s="183"/>
      <c r="CFF255" s="183"/>
      <c r="CFG255" s="183"/>
      <c r="CFH255" s="183"/>
      <c r="CFI255" s="183"/>
      <c r="CFJ255" s="183"/>
      <c r="CFK255" s="183"/>
      <c r="CFL255" s="183"/>
      <c r="CFM255" s="183"/>
      <c r="CFN255" s="183"/>
      <c r="CFO255" s="183"/>
      <c r="CFP255" s="183"/>
      <c r="CFQ255" s="183"/>
      <c r="CFR255" s="183"/>
      <c r="CFS255" s="183"/>
      <c r="CFT255" s="183"/>
      <c r="CFU255" s="183"/>
      <c r="CFV255" s="183"/>
      <c r="CFW255" s="183"/>
      <c r="CFX255" s="183"/>
      <c r="CFY255" s="183"/>
      <c r="CFZ255" s="183"/>
      <c r="CGA255" s="183"/>
      <c r="CGB255" s="183"/>
      <c r="CGC255" s="183"/>
      <c r="CGD255" s="183"/>
      <c r="CGE255" s="183"/>
      <c r="CGF255" s="183"/>
      <c r="CGG255" s="183"/>
      <c r="CGH255" s="183"/>
      <c r="CGI255" s="183"/>
      <c r="CGJ255" s="183"/>
      <c r="CGK255" s="183"/>
      <c r="CGL255" s="183"/>
      <c r="CGM255" s="183"/>
      <c r="CGN255" s="183"/>
      <c r="CGO255" s="183"/>
      <c r="CGP255" s="183"/>
      <c r="CGQ255" s="183"/>
      <c r="CGR255" s="183"/>
      <c r="CGS255" s="183"/>
      <c r="CGT255" s="183"/>
      <c r="CGU255" s="183"/>
      <c r="CGV255" s="183"/>
      <c r="CGW255" s="183"/>
      <c r="CGX255" s="183"/>
      <c r="CGY255" s="183"/>
      <c r="CGZ255" s="183"/>
      <c r="CHA255" s="183"/>
      <c r="CHB255" s="183"/>
      <c r="CHC255" s="183"/>
      <c r="CHD255" s="183"/>
      <c r="CHE255" s="183"/>
      <c r="CHF255" s="183"/>
      <c r="CHG255" s="183"/>
      <c r="CHH255" s="183"/>
      <c r="CHI255" s="183"/>
      <c r="CHJ255" s="183"/>
      <c r="CHK255" s="183"/>
      <c r="CHL255" s="183"/>
      <c r="CHM255" s="183"/>
      <c r="CHN255" s="183"/>
      <c r="CHO255" s="183"/>
      <c r="CHP255" s="183"/>
      <c r="CHQ255" s="183"/>
      <c r="CHR255" s="183"/>
      <c r="CHS255" s="183"/>
      <c r="CHT255" s="183"/>
      <c r="CHU255" s="183"/>
      <c r="CHV255" s="183"/>
      <c r="CHW255" s="183"/>
      <c r="CHX255" s="183"/>
      <c r="CHY255" s="183"/>
      <c r="CHZ255" s="183"/>
      <c r="CIA255" s="183"/>
      <c r="CIB255" s="183"/>
      <c r="CIC255" s="183"/>
      <c r="CID255" s="183"/>
      <c r="CIE255" s="183"/>
      <c r="CIF255" s="183"/>
      <c r="CIG255" s="183"/>
      <c r="CIH255" s="183"/>
      <c r="CII255" s="183"/>
      <c r="CIJ255" s="183"/>
      <c r="CIK255" s="183"/>
      <c r="CIL255" s="183"/>
      <c r="CIM255" s="183"/>
      <c r="CIN255" s="183"/>
      <c r="CIO255" s="183"/>
      <c r="CIP255" s="183"/>
      <c r="CIQ255" s="183"/>
      <c r="CIR255" s="183"/>
      <c r="CIS255" s="183"/>
      <c r="CIT255" s="183"/>
      <c r="CIU255" s="183"/>
      <c r="CIV255" s="183"/>
      <c r="CIW255" s="183"/>
      <c r="CIX255" s="183"/>
      <c r="CIY255" s="183"/>
      <c r="CIZ255" s="183"/>
      <c r="CJA255" s="183"/>
      <c r="CJB255" s="183"/>
      <c r="CJC255" s="183"/>
      <c r="CJD255" s="183"/>
      <c r="CJE255" s="183"/>
      <c r="CJF255" s="183"/>
      <c r="CJG255" s="183"/>
      <c r="CJH255" s="183"/>
      <c r="CJI255" s="183"/>
      <c r="CJJ255" s="183"/>
      <c r="CJK255" s="183"/>
      <c r="CJL255" s="183"/>
      <c r="CJM255" s="183"/>
      <c r="CJN255" s="183"/>
      <c r="CJO255" s="183"/>
      <c r="CJP255" s="183"/>
      <c r="CJQ255" s="183"/>
      <c r="CJR255" s="183"/>
      <c r="CJS255" s="183"/>
      <c r="CJT255" s="183"/>
      <c r="CJU255" s="183"/>
      <c r="CJV255" s="183"/>
      <c r="CJW255" s="183"/>
      <c r="CJX255" s="183"/>
      <c r="CJY255" s="183"/>
      <c r="CJZ255" s="183"/>
      <c r="CKA255" s="183"/>
      <c r="CKB255" s="183"/>
      <c r="CKC255" s="183"/>
      <c r="CKD255" s="183"/>
      <c r="CKE255" s="183"/>
      <c r="CKF255" s="183"/>
      <c r="CKG255" s="183"/>
      <c r="CKH255" s="183"/>
      <c r="CKI255" s="183"/>
      <c r="CKJ255" s="183"/>
      <c r="CKK255" s="183"/>
      <c r="CKL255" s="183"/>
      <c r="CKM255" s="183"/>
      <c r="CKN255" s="183"/>
      <c r="CKO255" s="183"/>
      <c r="CKP255" s="183"/>
      <c r="CKQ255" s="183"/>
      <c r="CKR255" s="183"/>
      <c r="CKS255" s="183"/>
      <c r="CKT255" s="183"/>
      <c r="CKU255" s="183"/>
      <c r="CKV255" s="183"/>
      <c r="CKW255" s="183"/>
      <c r="CKX255" s="183"/>
      <c r="CKY255" s="183"/>
      <c r="CKZ255" s="183"/>
      <c r="CLA255" s="183"/>
      <c r="CLB255" s="183"/>
      <c r="CLC255" s="183"/>
      <c r="CLD255" s="183"/>
      <c r="CLE255" s="183"/>
      <c r="CLF255" s="183"/>
      <c r="CLG255" s="183"/>
      <c r="CLH255" s="183"/>
      <c r="CLI255" s="183"/>
      <c r="CLJ255" s="183"/>
      <c r="CLK255" s="183"/>
      <c r="CLL255" s="183"/>
      <c r="CLM255" s="183"/>
      <c r="CLN255" s="183"/>
      <c r="CLO255" s="183"/>
      <c r="CLP255" s="183"/>
      <c r="CLQ255" s="183"/>
      <c r="CLR255" s="183"/>
      <c r="CLS255" s="183"/>
      <c r="CLT255" s="183"/>
      <c r="CLU255" s="183"/>
      <c r="CLV255" s="183"/>
      <c r="CLW255" s="183"/>
      <c r="CLX255" s="183"/>
      <c r="CLY255" s="183"/>
      <c r="CLZ255" s="183"/>
      <c r="CMA255" s="183"/>
      <c r="CMB255" s="183"/>
      <c r="CMC255" s="183"/>
      <c r="CMD255" s="183"/>
      <c r="CME255" s="183"/>
      <c r="CMF255" s="183"/>
      <c r="CMG255" s="183"/>
      <c r="CMH255" s="183"/>
      <c r="CMI255" s="183"/>
      <c r="CMJ255" s="183"/>
      <c r="CMK255" s="183"/>
      <c r="CML255" s="183"/>
      <c r="CMM255" s="183"/>
      <c r="CMN255" s="183"/>
      <c r="CMO255" s="183"/>
      <c r="CMP255" s="183"/>
      <c r="CMQ255" s="183"/>
      <c r="CMR255" s="183"/>
      <c r="CMS255" s="183"/>
      <c r="CMT255" s="183"/>
      <c r="CMU255" s="183"/>
      <c r="CMV255" s="183"/>
      <c r="CMW255" s="183"/>
      <c r="CMX255" s="183"/>
      <c r="CMY255" s="183"/>
      <c r="CMZ255" s="183"/>
      <c r="CNA255" s="183"/>
      <c r="CNB255" s="183"/>
      <c r="CNC255" s="183"/>
      <c r="CND255" s="183"/>
      <c r="CNE255" s="183"/>
      <c r="CNF255" s="183"/>
      <c r="CNG255" s="183"/>
      <c r="CNH255" s="183"/>
      <c r="CNI255" s="183"/>
      <c r="CNJ255" s="183"/>
      <c r="CNK255" s="183"/>
      <c r="CNL255" s="183"/>
      <c r="CNM255" s="183"/>
      <c r="CNN255" s="183"/>
      <c r="CNO255" s="183"/>
      <c r="CNP255" s="183"/>
      <c r="CNQ255" s="183"/>
      <c r="CNR255" s="183"/>
      <c r="CNS255" s="183"/>
      <c r="CNT255" s="183"/>
      <c r="CNU255" s="183"/>
      <c r="CNV255" s="183"/>
      <c r="CNW255" s="183"/>
      <c r="CNX255" s="183"/>
      <c r="CNY255" s="183"/>
      <c r="CNZ255" s="183"/>
      <c r="COA255" s="183"/>
      <c r="COB255" s="183"/>
      <c r="COC255" s="183"/>
      <c r="COD255" s="183"/>
      <c r="COE255" s="183"/>
      <c r="COF255" s="183"/>
      <c r="COG255" s="183"/>
      <c r="COH255" s="183"/>
      <c r="COI255" s="183"/>
      <c r="COJ255" s="183"/>
      <c r="COK255" s="183"/>
      <c r="COL255" s="183"/>
      <c r="COM255" s="183"/>
      <c r="CON255" s="183"/>
      <c r="COO255" s="183"/>
      <c r="COP255" s="183"/>
      <c r="COQ255" s="183"/>
      <c r="COR255" s="183"/>
      <c r="COS255" s="183"/>
      <c r="COT255" s="183"/>
      <c r="COU255" s="183"/>
      <c r="COV255" s="183"/>
      <c r="COW255" s="183"/>
      <c r="COX255" s="183"/>
      <c r="COY255" s="183"/>
      <c r="COZ255" s="183"/>
      <c r="CPA255" s="183"/>
      <c r="CPB255" s="183"/>
      <c r="CPC255" s="183"/>
      <c r="CPD255" s="183"/>
      <c r="CPE255" s="183"/>
      <c r="CPF255" s="183"/>
      <c r="CPG255" s="183"/>
      <c r="CPH255" s="183"/>
      <c r="CPI255" s="183"/>
      <c r="CPJ255" s="183"/>
      <c r="CPK255" s="183"/>
      <c r="CPL255" s="183"/>
      <c r="CPM255" s="183"/>
      <c r="CPN255" s="183"/>
      <c r="CPO255" s="183"/>
      <c r="CPP255" s="183"/>
      <c r="CPQ255" s="183"/>
      <c r="CPR255" s="183"/>
      <c r="CPS255" s="183"/>
      <c r="CPT255" s="183"/>
      <c r="CPU255" s="183"/>
      <c r="CPV255" s="183"/>
      <c r="CPW255" s="183"/>
      <c r="CPX255" s="183"/>
      <c r="CPY255" s="183"/>
      <c r="CPZ255" s="183"/>
      <c r="CQA255" s="183"/>
      <c r="CQB255" s="183"/>
      <c r="CQC255" s="183"/>
      <c r="CQD255" s="183"/>
      <c r="CQE255" s="183"/>
      <c r="CQF255" s="183"/>
      <c r="CQG255" s="183"/>
      <c r="CQH255" s="183"/>
      <c r="CQI255" s="183"/>
      <c r="CQJ255" s="183"/>
      <c r="CQK255" s="183"/>
      <c r="CQL255" s="183"/>
      <c r="CQM255" s="183"/>
      <c r="CQN255" s="183"/>
      <c r="CQO255" s="183"/>
      <c r="CQP255" s="183"/>
      <c r="CQQ255" s="183"/>
      <c r="CQR255" s="183"/>
      <c r="CQS255" s="183"/>
      <c r="CQT255" s="183"/>
      <c r="CQU255" s="183"/>
      <c r="CQV255" s="183"/>
      <c r="CQW255" s="183"/>
      <c r="CQX255" s="183"/>
      <c r="CQY255" s="183"/>
      <c r="CQZ255" s="183"/>
      <c r="CRA255" s="183"/>
      <c r="CRB255" s="183"/>
      <c r="CRC255" s="183"/>
      <c r="CRD255" s="183"/>
      <c r="CRE255" s="183"/>
      <c r="CRF255" s="183"/>
      <c r="CRG255" s="183"/>
      <c r="CRH255" s="183"/>
      <c r="CRI255" s="183"/>
      <c r="CRJ255" s="183"/>
      <c r="CRK255" s="183"/>
      <c r="CRL255" s="183"/>
      <c r="CRM255" s="183"/>
      <c r="CRN255" s="183"/>
      <c r="CRO255" s="183"/>
      <c r="CRP255" s="183"/>
      <c r="CRQ255" s="183"/>
      <c r="CRR255" s="183"/>
      <c r="CRS255" s="183"/>
      <c r="CRT255" s="183"/>
      <c r="CRU255" s="183"/>
      <c r="CRV255" s="183"/>
      <c r="CRW255" s="183"/>
      <c r="CRX255" s="183"/>
      <c r="CRY255" s="183"/>
      <c r="CRZ255" s="183"/>
      <c r="CSA255" s="183"/>
      <c r="CSB255" s="183"/>
      <c r="CSC255" s="183"/>
      <c r="CSD255" s="183"/>
      <c r="CSE255" s="183"/>
      <c r="CSF255" s="183"/>
      <c r="CSG255" s="183"/>
      <c r="CSH255" s="183"/>
      <c r="CSI255" s="183"/>
      <c r="CSJ255" s="183"/>
      <c r="CSK255" s="183"/>
      <c r="CSL255" s="183"/>
      <c r="CSM255" s="183"/>
      <c r="CSN255" s="183"/>
      <c r="CSO255" s="183"/>
      <c r="CSP255" s="183"/>
      <c r="CSQ255" s="183"/>
      <c r="CSR255" s="183"/>
      <c r="CSS255" s="183"/>
      <c r="CST255" s="183"/>
      <c r="CSU255" s="183"/>
      <c r="CSV255" s="183"/>
      <c r="CSW255" s="183"/>
      <c r="CSX255" s="183"/>
      <c r="CSY255" s="183"/>
      <c r="CSZ255" s="183"/>
      <c r="CTA255" s="183"/>
      <c r="CTB255" s="183"/>
      <c r="CTC255" s="183"/>
      <c r="CTD255" s="183"/>
      <c r="CTE255" s="183"/>
      <c r="CTF255" s="183"/>
      <c r="CTG255" s="183"/>
      <c r="CTH255" s="183"/>
      <c r="CTI255" s="183"/>
      <c r="CTJ255" s="183"/>
      <c r="CTK255" s="183"/>
      <c r="CTL255" s="183"/>
      <c r="CTM255" s="183"/>
      <c r="CTN255" s="183"/>
      <c r="CTO255" s="183"/>
      <c r="CTP255" s="183"/>
      <c r="CTQ255" s="183"/>
      <c r="CTR255" s="183"/>
      <c r="CTS255" s="183"/>
      <c r="CTT255" s="183"/>
      <c r="CTU255" s="183"/>
      <c r="CTV255" s="183"/>
      <c r="CTW255" s="183"/>
      <c r="CTX255" s="183"/>
      <c r="CTY255" s="183"/>
      <c r="CTZ255" s="183"/>
      <c r="CUA255" s="183"/>
      <c r="CUB255" s="183"/>
      <c r="CUC255" s="183"/>
      <c r="CUD255" s="183"/>
      <c r="CUE255" s="183"/>
      <c r="CUF255" s="183"/>
      <c r="CUG255" s="183"/>
      <c r="CUH255" s="183"/>
      <c r="CUI255" s="183"/>
      <c r="CUJ255" s="183"/>
      <c r="CUK255" s="183"/>
      <c r="CUL255" s="183"/>
      <c r="CUM255" s="183"/>
      <c r="CUN255" s="183"/>
      <c r="CUO255" s="183"/>
      <c r="CUP255" s="183"/>
      <c r="CUQ255" s="183"/>
      <c r="CUR255" s="183"/>
      <c r="CUS255" s="183"/>
      <c r="CUT255" s="183"/>
      <c r="CUU255" s="183"/>
      <c r="CUV255" s="183"/>
      <c r="CUW255" s="183"/>
      <c r="CUX255" s="183"/>
      <c r="CUY255" s="183"/>
      <c r="CUZ255" s="183"/>
      <c r="CVA255" s="183"/>
      <c r="CVB255" s="183"/>
      <c r="CVC255" s="183"/>
      <c r="CVD255" s="183"/>
      <c r="CVE255" s="183"/>
      <c r="CVF255" s="183"/>
      <c r="CVG255" s="183"/>
      <c r="CVH255" s="183"/>
      <c r="CVI255" s="183"/>
      <c r="CVJ255" s="183"/>
      <c r="CVK255" s="183"/>
      <c r="CVL255" s="183"/>
      <c r="CVM255" s="183"/>
      <c r="CVN255" s="183"/>
      <c r="CVO255" s="183"/>
      <c r="CVP255" s="183"/>
      <c r="CVQ255" s="183"/>
      <c r="CVR255" s="183"/>
      <c r="CVS255" s="183"/>
      <c r="CVT255" s="183"/>
      <c r="CVU255" s="183"/>
      <c r="CVV255" s="183"/>
      <c r="CVW255" s="183"/>
      <c r="CVX255" s="183"/>
      <c r="CVY255" s="183"/>
      <c r="CVZ255" s="183"/>
      <c r="CWA255" s="183"/>
      <c r="CWB255" s="183"/>
      <c r="CWC255" s="183"/>
      <c r="CWD255" s="183"/>
      <c r="CWE255" s="183"/>
      <c r="CWF255" s="183"/>
      <c r="CWG255" s="183"/>
      <c r="CWH255" s="183"/>
      <c r="CWI255" s="183"/>
      <c r="CWJ255" s="183"/>
      <c r="CWK255" s="183"/>
      <c r="CWL255" s="183"/>
      <c r="CWM255" s="183"/>
      <c r="CWN255" s="183"/>
      <c r="CWO255" s="183"/>
      <c r="CWP255" s="183"/>
      <c r="CWQ255" s="183"/>
      <c r="CWR255" s="183"/>
      <c r="CWS255" s="183"/>
      <c r="CWT255" s="183"/>
      <c r="CWU255" s="183"/>
      <c r="CWV255" s="183"/>
      <c r="CWW255" s="183"/>
      <c r="CWX255" s="183"/>
      <c r="CWY255" s="183"/>
      <c r="CWZ255" s="183"/>
      <c r="CXA255" s="183"/>
      <c r="CXB255" s="183"/>
      <c r="CXC255" s="183"/>
      <c r="CXD255" s="183"/>
      <c r="CXE255" s="183"/>
      <c r="CXF255" s="183"/>
      <c r="CXG255" s="183"/>
      <c r="CXH255" s="183"/>
      <c r="CXI255" s="183"/>
      <c r="CXJ255" s="183"/>
      <c r="CXK255" s="183"/>
      <c r="CXL255" s="183"/>
      <c r="CXM255" s="183"/>
      <c r="CXN255" s="183"/>
      <c r="CXO255" s="183"/>
      <c r="CXP255" s="183"/>
      <c r="CXQ255" s="183"/>
      <c r="CXR255" s="183"/>
      <c r="CXS255" s="183"/>
      <c r="CXT255" s="183"/>
      <c r="CXU255" s="183"/>
      <c r="CXV255" s="183"/>
      <c r="CXW255" s="183"/>
      <c r="CXX255" s="183"/>
      <c r="CXY255" s="183"/>
      <c r="CXZ255" s="183"/>
      <c r="CYA255" s="183"/>
      <c r="CYB255" s="183"/>
      <c r="CYC255" s="183"/>
      <c r="CYD255" s="183"/>
      <c r="CYE255" s="183"/>
      <c r="CYF255" s="183"/>
      <c r="CYG255" s="183"/>
      <c r="CYH255" s="183"/>
      <c r="CYI255" s="183"/>
      <c r="CYJ255" s="183"/>
      <c r="CYK255" s="183"/>
      <c r="CYL255" s="183"/>
      <c r="CYM255" s="183"/>
      <c r="CYN255" s="183"/>
      <c r="CYO255" s="183"/>
      <c r="CYP255" s="183"/>
      <c r="CYQ255" s="183"/>
      <c r="CYR255" s="183"/>
      <c r="CYS255" s="183"/>
      <c r="CYT255" s="183"/>
      <c r="CYU255" s="183"/>
      <c r="CYV255" s="183"/>
      <c r="CYW255" s="183"/>
      <c r="CYX255" s="183"/>
      <c r="CYY255" s="183"/>
      <c r="CYZ255" s="183"/>
      <c r="CZA255" s="183"/>
      <c r="CZB255" s="183"/>
      <c r="CZC255" s="183"/>
      <c r="CZD255" s="183"/>
      <c r="CZE255" s="183"/>
      <c r="CZF255" s="183"/>
      <c r="CZG255" s="183"/>
      <c r="CZH255" s="183"/>
      <c r="CZI255" s="183"/>
      <c r="CZJ255" s="183"/>
      <c r="CZK255" s="183"/>
      <c r="CZL255" s="183"/>
      <c r="CZM255" s="183"/>
      <c r="CZN255" s="183"/>
      <c r="CZO255" s="183"/>
      <c r="CZP255" s="183"/>
      <c r="CZQ255" s="183"/>
      <c r="CZR255" s="183"/>
      <c r="CZS255" s="183"/>
      <c r="CZT255" s="183"/>
      <c r="CZU255" s="183"/>
      <c r="CZV255" s="183"/>
      <c r="CZW255" s="183"/>
      <c r="CZX255" s="183"/>
      <c r="CZY255" s="183"/>
      <c r="CZZ255" s="183"/>
      <c r="DAA255" s="183"/>
      <c r="DAB255" s="183"/>
      <c r="DAC255" s="183"/>
      <c r="DAD255" s="183"/>
      <c r="DAE255" s="183"/>
      <c r="DAF255" s="183"/>
      <c r="DAG255" s="183"/>
      <c r="DAH255" s="183"/>
      <c r="DAI255" s="183"/>
      <c r="DAJ255" s="183"/>
      <c r="DAK255" s="183"/>
      <c r="DAL255" s="183"/>
      <c r="DAM255" s="183"/>
      <c r="DAN255" s="183"/>
      <c r="DAO255" s="183"/>
      <c r="DAP255" s="183"/>
      <c r="DAQ255" s="183"/>
      <c r="DAR255" s="183"/>
      <c r="DAS255" s="183"/>
      <c r="DAT255" s="183"/>
      <c r="DAU255" s="183"/>
      <c r="DAV255" s="183"/>
      <c r="DAW255" s="183"/>
      <c r="DAX255" s="183"/>
      <c r="DAY255" s="183"/>
      <c r="DAZ255" s="183"/>
      <c r="DBA255" s="183"/>
      <c r="DBB255" s="183"/>
      <c r="DBC255" s="183"/>
      <c r="DBD255" s="183"/>
      <c r="DBE255" s="183"/>
      <c r="DBF255" s="183"/>
      <c r="DBG255" s="183"/>
      <c r="DBH255" s="183"/>
      <c r="DBI255" s="183"/>
      <c r="DBJ255" s="183"/>
      <c r="DBK255" s="183"/>
      <c r="DBL255" s="183"/>
      <c r="DBM255" s="183"/>
      <c r="DBN255" s="183"/>
      <c r="DBO255" s="183"/>
      <c r="DBP255" s="183"/>
      <c r="DBQ255" s="183"/>
      <c r="DBR255" s="183"/>
      <c r="DBS255" s="183"/>
      <c r="DBT255" s="183"/>
      <c r="DBU255" s="183"/>
      <c r="DBV255" s="183"/>
      <c r="DBW255" s="183"/>
      <c r="DBX255" s="183"/>
      <c r="DBY255" s="183"/>
      <c r="DBZ255" s="183"/>
      <c r="DCA255" s="183"/>
      <c r="DCB255" s="183"/>
      <c r="DCC255" s="183"/>
      <c r="DCD255" s="183"/>
      <c r="DCE255" s="183"/>
      <c r="DCF255" s="183"/>
      <c r="DCG255" s="183"/>
      <c r="DCH255" s="183"/>
      <c r="DCI255" s="183"/>
      <c r="DCJ255" s="183"/>
      <c r="DCK255" s="183"/>
      <c r="DCL255" s="183"/>
      <c r="DCM255" s="183"/>
      <c r="DCN255" s="183"/>
      <c r="DCO255" s="183"/>
      <c r="DCP255" s="183"/>
      <c r="DCQ255" s="183"/>
      <c r="DCR255" s="183"/>
      <c r="DCS255" s="183"/>
      <c r="DCT255" s="183"/>
      <c r="DCU255" s="183"/>
      <c r="DCV255" s="183"/>
      <c r="DCW255" s="183"/>
      <c r="DCX255" s="183"/>
      <c r="DCY255" s="183"/>
      <c r="DCZ255" s="183"/>
      <c r="DDA255" s="183"/>
      <c r="DDB255" s="183"/>
      <c r="DDC255" s="183"/>
      <c r="DDD255" s="183"/>
      <c r="DDE255" s="183"/>
      <c r="DDF255" s="183"/>
      <c r="DDG255" s="183"/>
      <c r="DDH255" s="183"/>
      <c r="DDI255" s="183"/>
      <c r="DDJ255" s="183"/>
      <c r="DDK255" s="183"/>
      <c r="DDL255" s="183"/>
      <c r="DDM255" s="183"/>
      <c r="DDN255" s="183"/>
      <c r="DDO255" s="183"/>
      <c r="DDP255" s="183"/>
      <c r="DDQ255" s="183"/>
      <c r="DDR255" s="183"/>
      <c r="DDS255" s="183"/>
      <c r="DDT255" s="183"/>
      <c r="DDU255" s="183"/>
      <c r="DDV255" s="183"/>
      <c r="DDW255" s="183"/>
      <c r="DDX255" s="183"/>
      <c r="DDY255" s="183"/>
      <c r="DDZ255" s="183"/>
      <c r="DEA255" s="183"/>
      <c r="DEB255" s="183"/>
      <c r="DEC255" s="183"/>
      <c r="DED255" s="183"/>
      <c r="DEE255" s="183"/>
      <c r="DEF255" s="183"/>
      <c r="DEG255" s="183"/>
      <c r="DEH255" s="183"/>
      <c r="DEI255" s="183"/>
      <c r="DEJ255" s="183"/>
      <c r="DEK255" s="183"/>
      <c r="DEL255" s="183"/>
      <c r="DEM255" s="183"/>
      <c r="DEN255" s="183"/>
      <c r="DEO255" s="183"/>
      <c r="DEP255" s="183"/>
      <c r="DEQ255" s="183"/>
      <c r="DER255" s="183"/>
      <c r="DES255" s="183"/>
      <c r="DET255" s="183"/>
      <c r="DEU255" s="183"/>
      <c r="DEV255" s="183"/>
      <c r="DEW255" s="183"/>
      <c r="DEX255" s="183"/>
      <c r="DEY255" s="183"/>
      <c r="DEZ255" s="183"/>
      <c r="DFA255" s="183"/>
      <c r="DFB255" s="183"/>
      <c r="DFC255" s="183"/>
      <c r="DFD255" s="183"/>
      <c r="DFE255" s="183"/>
      <c r="DFF255" s="183"/>
      <c r="DFG255" s="183"/>
      <c r="DFH255" s="183"/>
      <c r="DFI255" s="183"/>
      <c r="DFJ255" s="183"/>
      <c r="DFK255" s="183"/>
      <c r="DFL255" s="183"/>
      <c r="DFM255" s="183"/>
      <c r="DFN255" s="183"/>
      <c r="DFO255" s="183"/>
      <c r="DFP255" s="183"/>
      <c r="DFQ255" s="183"/>
      <c r="DFR255" s="183"/>
      <c r="DFS255" s="183"/>
      <c r="DFT255" s="183"/>
      <c r="DFU255" s="183"/>
      <c r="DFV255" s="183"/>
      <c r="DFW255" s="183"/>
      <c r="DFX255" s="183"/>
      <c r="DFY255" s="183"/>
      <c r="DFZ255" s="183"/>
      <c r="DGA255" s="183"/>
      <c r="DGB255" s="183"/>
      <c r="DGC255" s="183"/>
      <c r="DGD255" s="183"/>
      <c r="DGE255" s="183"/>
      <c r="DGF255" s="183"/>
      <c r="DGG255" s="183"/>
      <c r="DGH255" s="183"/>
      <c r="DGI255" s="183"/>
      <c r="DGJ255" s="183"/>
      <c r="DGK255" s="183"/>
      <c r="DGL255" s="183"/>
      <c r="DGM255" s="183"/>
      <c r="DGN255" s="183"/>
      <c r="DGO255" s="183"/>
      <c r="DGP255" s="183"/>
      <c r="DGQ255" s="183"/>
      <c r="DGR255" s="183"/>
      <c r="DGS255" s="183"/>
      <c r="DGT255" s="183"/>
      <c r="DGU255" s="183"/>
      <c r="DGV255" s="183"/>
      <c r="DGW255" s="183"/>
      <c r="DGX255" s="183"/>
      <c r="DGY255" s="183"/>
      <c r="DGZ255" s="183"/>
      <c r="DHA255" s="183"/>
      <c r="DHB255" s="183"/>
      <c r="DHC255" s="183"/>
      <c r="DHD255" s="183"/>
      <c r="DHE255" s="183"/>
      <c r="DHF255" s="183"/>
      <c r="DHG255" s="183"/>
      <c r="DHH255" s="183"/>
      <c r="DHI255" s="183"/>
      <c r="DHJ255" s="183"/>
      <c r="DHK255" s="183"/>
      <c r="DHL255" s="183"/>
      <c r="DHM255" s="183"/>
      <c r="DHN255" s="183"/>
      <c r="DHO255" s="183"/>
      <c r="DHP255" s="183"/>
      <c r="DHQ255" s="183"/>
      <c r="DHR255" s="183"/>
      <c r="DHS255" s="183"/>
      <c r="DHT255" s="183"/>
      <c r="DHU255" s="183"/>
      <c r="DHV255" s="183"/>
      <c r="DHW255" s="183"/>
      <c r="DHX255" s="183"/>
      <c r="DHY255" s="183"/>
      <c r="DHZ255" s="183"/>
      <c r="DIA255" s="183"/>
      <c r="DIB255" s="183"/>
      <c r="DIC255" s="183"/>
      <c r="DID255" s="183"/>
      <c r="DIE255" s="183"/>
      <c r="DIF255" s="183"/>
      <c r="DIG255" s="183"/>
      <c r="DIH255" s="183"/>
      <c r="DII255" s="183"/>
      <c r="DIJ255" s="183"/>
      <c r="DIK255" s="183"/>
      <c r="DIL255" s="183"/>
      <c r="DIM255" s="183"/>
      <c r="DIN255" s="183"/>
      <c r="DIO255" s="183"/>
      <c r="DIP255" s="183"/>
      <c r="DIQ255" s="183"/>
      <c r="DIR255" s="183"/>
      <c r="DIS255" s="183"/>
      <c r="DIT255" s="183"/>
      <c r="DIU255" s="183"/>
      <c r="DIV255" s="183"/>
      <c r="DIW255" s="183"/>
      <c r="DIX255" s="183"/>
      <c r="DIY255" s="183"/>
      <c r="DIZ255" s="183"/>
      <c r="DJA255" s="183"/>
      <c r="DJB255" s="183"/>
      <c r="DJC255" s="183"/>
      <c r="DJD255" s="183"/>
      <c r="DJE255" s="183"/>
      <c r="DJF255" s="183"/>
      <c r="DJG255" s="183"/>
      <c r="DJH255" s="183"/>
      <c r="DJI255" s="183"/>
      <c r="DJJ255" s="183"/>
      <c r="DJK255" s="183"/>
      <c r="DJL255" s="183"/>
      <c r="DJM255" s="183"/>
      <c r="DJN255" s="183"/>
      <c r="DJO255" s="183"/>
      <c r="DJP255" s="183"/>
      <c r="DJQ255" s="183"/>
      <c r="DJR255" s="183"/>
      <c r="DJS255" s="183"/>
      <c r="DJT255" s="183"/>
      <c r="DJU255" s="183"/>
      <c r="DJV255" s="183"/>
      <c r="DJW255" s="183"/>
      <c r="DJX255" s="183"/>
      <c r="DJY255" s="183"/>
      <c r="DJZ255" s="183"/>
      <c r="DKA255" s="183"/>
      <c r="DKB255" s="183"/>
      <c r="DKC255" s="183"/>
      <c r="DKD255" s="183"/>
      <c r="DKE255" s="183"/>
      <c r="DKF255" s="183"/>
      <c r="DKG255" s="183"/>
      <c r="DKH255" s="183"/>
      <c r="DKI255" s="183"/>
      <c r="DKJ255" s="183"/>
      <c r="DKK255" s="183"/>
      <c r="DKL255" s="183"/>
      <c r="DKM255" s="183"/>
      <c r="DKN255" s="183"/>
      <c r="DKO255" s="183"/>
      <c r="DKP255" s="183"/>
      <c r="DKQ255" s="183"/>
      <c r="DKR255" s="183"/>
      <c r="DKS255" s="183"/>
      <c r="DKT255" s="183"/>
      <c r="DKU255" s="183"/>
      <c r="DKV255" s="183"/>
      <c r="DKW255" s="183"/>
      <c r="DKX255" s="183"/>
      <c r="DKY255" s="183"/>
      <c r="DKZ255" s="183"/>
      <c r="DLA255" s="183"/>
      <c r="DLB255" s="183"/>
      <c r="DLC255" s="183"/>
      <c r="DLD255" s="183"/>
      <c r="DLE255" s="183"/>
      <c r="DLF255" s="183"/>
      <c r="DLG255" s="183"/>
      <c r="DLH255" s="183"/>
      <c r="DLI255" s="183"/>
      <c r="DLJ255" s="183"/>
      <c r="DLK255" s="183"/>
      <c r="DLL255" s="183"/>
      <c r="DLM255" s="183"/>
      <c r="DLN255" s="183"/>
      <c r="DLO255" s="183"/>
      <c r="DLP255" s="183"/>
      <c r="DLQ255" s="183"/>
      <c r="DLR255" s="183"/>
      <c r="DLS255" s="183"/>
      <c r="DLT255" s="183"/>
      <c r="DLU255" s="183"/>
      <c r="DLV255" s="183"/>
      <c r="DLW255" s="183"/>
      <c r="DLX255" s="183"/>
      <c r="DLY255" s="183"/>
      <c r="DLZ255" s="183"/>
      <c r="DMA255" s="183"/>
      <c r="DMB255" s="183"/>
      <c r="DMC255" s="183"/>
      <c r="DMD255" s="183"/>
      <c r="DME255" s="183"/>
      <c r="DMF255" s="183"/>
      <c r="DMG255" s="183"/>
      <c r="DMH255" s="183"/>
      <c r="DMI255" s="183"/>
      <c r="DMJ255" s="183"/>
      <c r="DMK255" s="183"/>
      <c r="DML255" s="183"/>
      <c r="DMM255" s="183"/>
      <c r="DMN255" s="183"/>
      <c r="DMO255" s="183"/>
      <c r="DMP255" s="183"/>
      <c r="DMQ255" s="183"/>
      <c r="DMR255" s="183"/>
      <c r="DMS255" s="183"/>
      <c r="DMT255" s="183"/>
      <c r="DMU255" s="183"/>
      <c r="DMV255" s="183"/>
      <c r="DMW255" s="183"/>
      <c r="DMX255" s="183"/>
      <c r="DMY255" s="183"/>
      <c r="DMZ255" s="183"/>
      <c r="DNA255" s="183"/>
      <c r="DNB255" s="183"/>
      <c r="DNC255" s="183"/>
      <c r="DND255" s="183"/>
      <c r="DNE255" s="183"/>
      <c r="DNF255" s="183"/>
      <c r="DNG255" s="183"/>
      <c r="DNH255" s="183"/>
      <c r="DNI255" s="183"/>
      <c r="DNJ255" s="183"/>
      <c r="DNK255" s="183"/>
      <c r="DNL255" s="183"/>
      <c r="DNM255" s="183"/>
      <c r="DNN255" s="183"/>
      <c r="DNO255" s="183"/>
      <c r="DNP255" s="183"/>
      <c r="DNQ255" s="183"/>
      <c r="DNR255" s="183"/>
      <c r="DNS255" s="183"/>
      <c r="DNT255" s="183"/>
      <c r="DNU255" s="183"/>
      <c r="DNV255" s="183"/>
      <c r="DNW255" s="183"/>
      <c r="DNX255" s="183"/>
      <c r="DNY255" s="183"/>
      <c r="DNZ255" s="183"/>
      <c r="DOA255" s="183"/>
      <c r="DOB255" s="183"/>
      <c r="DOC255" s="183"/>
      <c r="DOD255" s="183"/>
      <c r="DOE255" s="183"/>
      <c r="DOF255" s="183"/>
      <c r="DOG255" s="183"/>
      <c r="DOH255" s="183"/>
      <c r="DOI255" s="183"/>
      <c r="DOJ255" s="183"/>
      <c r="DOK255" s="183"/>
      <c r="DOL255" s="183"/>
      <c r="DOM255" s="183"/>
      <c r="DON255" s="183"/>
      <c r="DOO255" s="183"/>
      <c r="DOP255" s="183"/>
      <c r="DOQ255" s="183"/>
      <c r="DOR255" s="183"/>
      <c r="DOS255" s="183"/>
      <c r="DOT255" s="183"/>
      <c r="DOU255" s="183"/>
      <c r="DOV255" s="183"/>
      <c r="DOW255" s="183"/>
      <c r="DOX255" s="183"/>
      <c r="DOY255" s="183"/>
      <c r="DOZ255" s="183"/>
      <c r="DPA255" s="183"/>
      <c r="DPB255" s="183"/>
      <c r="DPC255" s="183"/>
      <c r="DPD255" s="183"/>
      <c r="DPE255" s="183"/>
      <c r="DPF255" s="183"/>
      <c r="DPG255" s="183"/>
      <c r="DPH255" s="183"/>
      <c r="DPI255" s="183"/>
      <c r="DPJ255" s="183"/>
      <c r="DPK255" s="183"/>
      <c r="DPL255" s="183"/>
      <c r="DPM255" s="183"/>
      <c r="DPN255" s="183"/>
      <c r="DPO255" s="183"/>
      <c r="DPP255" s="183"/>
      <c r="DPQ255" s="183"/>
      <c r="DPR255" s="183"/>
      <c r="DPS255" s="183"/>
      <c r="DPT255" s="183"/>
      <c r="DPU255" s="183"/>
      <c r="DPV255" s="183"/>
      <c r="DPW255" s="183"/>
      <c r="DPX255" s="183"/>
      <c r="DPY255" s="183"/>
      <c r="DPZ255" s="183"/>
      <c r="DQA255" s="183"/>
      <c r="DQB255" s="183"/>
      <c r="DQC255" s="183"/>
      <c r="DQD255" s="183"/>
      <c r="DQE255" s="183"/>
      <c r="DQF255" s="183"/>
      <c r="DQG255" s="183"/>
      <c r="DQH255" s="183"/>
      <c r="DQI255" s="183"/>
      <c r="DQJ255" s="183"/>
      <c r="DQK255" s="183"/>
      <c r="DQL255" s="183"/>
      <c r="DQM255" s="183"/>
      <c r="DQN255" s="183"/>
      <c r="DQO255" s="183"/>
      <c r="DQP255" s="183"/>
      <c r="DQQ255" s="183"/>
      <c r="DQR255" s="183"/>
      <c r="DQS255" s="183"/>
      <c r="DQT255" s="183"/>
      <c r="DQU255" s="183"/>
      <c r="DQV255" s="183"/>
      <c r="DQW255" s="183"/>
      <c r="DQX255" s="183"/>
      <c r="DQY255" s="183"/>
      <c r="DQZ255" s="183"/>
      <c r="DRA255" s="183"/>
      <c r="DRB255" s="183"/>
      <c r="DRC255" s="183"/>
      <c r="DRD255" s="183"/>
      <c r="DRE255" s="183"/>
      <c r="DRF255" s="183"/>
      <c r="DRG255" s="183"/>
      <c r="DRH255" s="183"/>
      <c r="DRI255" s="183"/>
      <c r="DRJ255" s="183"/>
      <c r="DRK255" s="183"/>
      <c r="DRL255" s="183"/>
      <c r="DRM255" s="183"/>
      <c r="DRN255" s="183"/>
      <c r="DRO255" s="183"/>
      <c r="DRP255" s="183"/>
      <c r="DRQ255" s="183"/>
      <c r="DRR255" s="183"/>
      <c r="DRS255" s="183"/>
      <c r="DRT255" s="183"/>
      <c r="DRU255" s="183"/>
      <c r="DRV255" s="183"/>
      <c r="DRW255" s="183"/>
      <c r="DRX255" s="183"/>
      <c r="DRY255" s="183"/>
      <c r="DRZ255" s="183"/>
      <c r="DSA255" s="183"/>
      <c r="DSB255" s="183"/>
      <c r="DSC255" s="183"/>
      <c r="DSD255" s="183"/>
      <c r="DSE255" s="183"/>
      <c r="DSF255" s="183"/>
      <c r="DSG255" s="183"/>
      <c r="DSH255" s="183"/>
      <c r="DSI255" s="183"/>
      <c r="DSJ255" s="183"/>
      <c r="DSK255" s="183"/>
      <c r="DSL255" s="183"/>
      <c r="DSM255" s="183"/>
      <c r="DSN255" s="183"/>
      <c r="DSO255" s="183"/>
      <c r="DSP255" s="183"/>
      <c r="DSQ255" s="183"/>
      <c r="DSR255" s="183"/>
      <c r="DSS255" s="183"/>
      <c r="DST255" s="183"/>
      <c r="DSU255" s="183"/>
      <c r="DSV255" s="183"/>
      <c r="DSW255" s="183"/>
      <c r="DSX255" s="183"/>
      <c r="DSY255" s="183"/>
      <c r="DSZ255" s="183"/>
      <c r="DTA255" s="183"/>
      <c r="DTB255" s="183"/>
      <c r="DTC255" s="183"/>
      <c r="DTD255" s="183"/>
      <c r="DTE255" s="183"/>
      <c r="DTF255" s="183"/>
      <c r="DTG255" s="183"/>
      <c r="DTH255" s="183"/>
      <c r="DTI255" s="183"/>
      <c r="DTJ255" s="183"/>
      <c r="DTK255" s="183"/>
      <c r="DTL255" s="183"/>
      <c r="DTM255" s="183"/>
      <c r="DTN255" s="183"/>
      <c r="DTO255" s="183"/>
      <c r="DTP255" s="183"/>
      <c r="DTQ255" s="183"/>
      <c r="DTR255" s="183"/>
      <c r="DTS255" s="183"/>
      <c r="DTT255" s="183"/>
      <c r="DTU255" s="183"/>
      <c r="DTV255" s="183"/>
      <c r="DTW255" s="183"/>
      <c r="DTX255" s="183"/>
      <c r="DTY255" s="183"/>
      <c r="DTZ255" s="183"/>
      <c r="DUA255" s="183"/>
      <c r="DUB255" s="183"/>
      <c r="DUC255" s="183"/>
      <c r="DUD255" s="183"/>
      <c r="DUE255" s="183"/>
      <c r="DUF255" s="183"/>
      <c r="DUG255" s="183"/>
      <c r="DUH255" s="183"/>
      <c r="DUI255" s="183"/>
      <c r="DUJ255" s="183"/>
      <c r="DUK255" s="183"/>
      <c r="DUL255" s="183"/>
      <c r="DUM255" s="183"/>
      <c r="DUN255" s="183"/>
      <c r="DUO255" s="183"/>
      <c r="DUP255" s="183"/>
      <c r="DUQ255" s="183"/>
      <c r="DUR255" s="183"/>
      <c r="DUS255" s="183"/>
      <c r="DUT255" s="183"/>
      <c r="DUU255" s="183"/>
      <c r="DUV255" s="183"/>
      <c r="DUW255" s="183"/>
      <c r="DUX255" s="183"/>
      <c r="DUY255" s="183"/>
      <c r="DUZ255" s="183"/>
      <c r="DVA255" s="183"/>
      <c r="DVB255" s="183"/>
      <c r="DVC255" s="183"/>
      <c r="DVD255" s="183"/>
      <c r="DVE255" s="183"/>
      <c r="DVF255" s="183"/>
      <c r="DVG255" s="183"/>
      <c r="DVH255" s="183"/>
      <c r="DVI255" s="183"/>
      <c r="DVJ255" s="183"/>
      <c r="DVK255" s="183"/>
      <c r="DVL255" s="183"/>
      <c r="DVM255" s="183"/>
      <c r="DVN255" s="183"/>
      <c r="DVO255" s="183"/>
      <c r="DVP255" s="183"/>
      <c r="DVQ255" s="183"/>
      <c r="DVR255" s="183"/>
      <c r="DVS255" s="183"/>
      <c r="DVT255" s="183"/>
      <c r="DVU255" s="183"/>
      <c r="DVV255" s="183"/>
      <c r="DVW255" s="183"/>
      <c r="DVX255" s="183"/>
      <c r="DVY255" s="183"/>
      <c r="DVZ255" s="183"/>
      <c r="DWA255" s="183"/>
      <c r="DWB255" s="183"/>
      <c r="DWC255" s="183"/>
      <c r="DWD255" s="183"/>
      <c r="DWE255" s="183"/>
      <c r="DWF255" s="183"/>
      <c r="DWG255" s="183"/>
      <c r="DWH255" s="183"/>
      <c r="DWI255" s="183"/>
      <c r="DWJ255" s="183"/>
      <c r="DWK255" s="183"/>
      <c r="DWL255" s="183"/>
      <c r="DWM255" s="183"/>
      <c r="DWN255" s="183"/>
      <c r="DWO255" s="183"/>
      <c r="DWP255" s="183"/>
      <c r="DWQ255" s="183"/>
      <c r="DWR255" s="183"/>
      <c r="DWS255" s="183"/>
      <c r="DWT255" s="183"/>
      <c r="DWU255" s="183"/>
      <c r="DWV255" s="183"/>
      <c r="DWW255" s="183"/>
      <c r="DWX255" s="183"/>
      <c r="DWY255" s="183"/>
      <c r="DWZ255" s="183"/>
      <c r="DXA255" s="183"/>
      <c r="DXB255" s="183"/>
      <c r="DXC255" s="183"/>
      <c r="DXD255" s="183"/>
      <c r="DXE255" s="183"/>
      <c r="DXF255" s="183"/>
      <c r="DXG255" s="183"/>
      <c r="DXH255" s="183"/>
      <c r="DXI255" s="183"/>
      <c r="DXJ255" s="183"/>
      <c r="DXK255" s="183"/>
      <c r="DXL255" s="183"/>
      <c r="DXM255" s="183"/>
      <c r="DXN255" s="183"/>
      <c r="DXO255" s="183"/>
      <c r="DXP255" s="183"/>
      <c r="DXQ255" s="183"/>
      <c r="DXR255" s="183"/>
      <c r="DXS255" s="183"/>
      <c r="DXT255" s="183"/>
      <c r="DXU255" s="183"/>
      <c r="DXV255" s="183"/>
      <c r="DXW255" s="183"/>
      <c r="DXX255" s="183"/>
      <c r="DXY255" s="183"/>
      <c r="DXZ255" s="183"/>
      <c r="DYA255" s="183"/>
      <c r="DYB255" s="183"/>
      <c r="DYC255" s="183"/>
      <c r="DYD255" s="183"/>
      <c r="DYE255" s="183"/>
      <c r="DYF255" s="183"/>
      <c r="DYG255" s="183"/>
      <c r="DYH255" s="183"/>
      <c r="DYI255" s="183"/>
      <c r="DYJ255" s="183"/>
      <c r="DYK255" s="183"/>
      <c r="DYL255" s="183"/>
      <c r="DYM255" s="183"/>
      <c r="DYN255" s="183"/>
      <c r="DYO255" s="183"/>
      <c r="DYP255" s="183"/>
      <c r="DYQ255" s="183"/>
      <c r="DYR255" s="183"/>
      <c r="DYS255" s="183"/>
      <c r="DYT255" s="183"/>
      <c r="DYU255" s="183"/>
      <c r="DYV255" s="183"/>
      <c r="DYW255" s="183"/>
      <c r="DYX255" s="183"/>
      <c r="DYY255" s="183"/>
      <c r="DYZ255" s="183"/>
      <c r="DZA255" s="183"/>
      <c r="DZB255" s="183"/>
      <c r="DZC255" s="183"/>
      <c r="DZD255" s="183"/>
      <c r="DZE255" s="183"/>
      <c r="DZF255" s="183"/>
      <c r="DZG255" s="183"/>
      <c r="DZH255" s="183"/>
      <c r="DZI255" s="183"/>
      <c r="DZJ255" s="183"/>
      <c r="DZK255" s="183"/>
      <c r="DZL255" s="183"/>
      <c r="DZM255" s="183"/>
      <c r="DZN255" s="183"/>
      <c r="DZO255" s="183"/>
      <c r="DZP255" s="183"/>
      <c r="DZQ255" s="183"/>
      <c r="DZR255" s="183"/>
      <c r="DZS255" s="183"/>
      <c r="DZT255" s="183"/>
      <c r="DZU255" s="183"/>
      <c r="DZV255" s="183"/>
      <c r="DZW255" s="183"/>
      <c r="DZX255" s="183"/>
      <c r="DZY255" s="183"/>
      <c r="DZZ255" s="183"/>
      <c r="EAA255" s="183"/>
      <c r="EAB255" s="183"/>
      <c r="EAC255" s="183"/>
      <c r="EAD255" s="183"/>
      <c r="EAE255" s="183"/>
      <c r="EAF255" s="183"/>
      <c r="EAG255" s="183"/>
      <c r="EAH255" s="183"/>
      <c r="EAI255" s="183"/>
      <c r="EAJ255" s="183"/>
      <c r="EAK255" s="183"/>
      <c r="EAL255" s="183"/>
      <c r="EAM255" s="183"/>
      <c r="EAN255" s="183"/>
      <c r="EAO255" s="183"/>
      <c r="EAP255" s="183"/>
      <c r="EAQ255" s="183"/>
      <c r="EAR255" s="183"/>
      <c r="EAS255" s="183"/>
      <c r="EAT255" s="183"/>
      <c r="EAU255" s="183"/>
      <c r="EAV255" s="183"/>
      <c r="EAW255" s="183"/>
      <c r="EAX255" s="183"/>
      <c r="EAY255" s="183"/>
      <c r="EAZ255" s="183"/>
      <c r="EBA255" s="183"/>
      <c r="EBB255" s="183"/>
      <c r="EBC255" s="183"/>
      <c r="EBD255" s="183"/>
      <c r="EBE255" s="183"/>
      <c r="EBF255" s="183"/>
      <c r="EBG255" s="183"/>
      <c r="EBH255" s="183"/>
      <c r="EBI255" s="183"/>
      <c r="EBJ255" s="183"/>
      <c r="EBK255" s="183"/>
      <c r="EBL255" s="183"/>
      <c r="EBM255" s="183"/>
      <c r="EBN255" s="183"/>
      <c r="EBO255" s="183"/>
      <c r="EBP255" s="183"/>
      <c r="EBQ255" s="183"/>
      <c r="EBR255" s="183"/>
      <c r="EBS255" s="183"/>
      <c r="EBT255" s="183"/>
      <c r="EBU255" s="183"/>
      <c r="EBV255" s="183"/>
      <c r="EBW255" s="183"/>
      <c r="EBX255" s="183"/>
      <c r="EBY255" s="183"/>
      <c r="EBZ255" s="183"/>
      <c r="ECA255" s="183"/>
      <c r="ECB255" s="183"/>
      <c r="ECC255" s="183"/>
      <c r="ECD255" s="183"/>
      <c r="ECE255" s="183"/>
      <c r="ECF255" s="183"/>
      <c r="ECG255" s="183"/>
      <c r="ECH255" s="183"/>
      <c r="ECI255" s="183"/>
      <c r="ECJ255" s="183"/>
      <c r="ECK255" s="183"/>
      <c r="ECL255" s="183"/>
      <c r="ECM255" s="183"/>
      <c r="ECN255" s="183"/>
      <c r="ECO255" s="183"/>
      <c r="ECP255" s="183"/>
      <c r="ECQ255" s="183"/>
      <c r="ECR255" s="183"/>
      <c r="ECS255" s="183"/>
      <c r="ECT255" s="183"/>
      <c r="ECU255" s="183"/>
      <c r="ECV255" s="183"/>
      <c r="ECW255" s="183"/>
      <c r="ECX255" s="183"/>
      <c r="ECY255" s="183"/>
      <c r="ECZ255" s="183"/>
      <c r="EDA255" s="183"/>
      <c r="EDB255" s="183"/>
      <c r="EDC255" s="183"/>
      <c r="EDD255" s="183"/>
      <c r="EDE255" s="183"/>
      <c r="EDF255" s="183"/>
      <c r="EDG255" s="183"/>
      <c r="EDH255" s="183"/>
      <c r="EDI255" s="183"/>
      <c r="EDJ255" s="183"/>
      <c r="EDK255" s="183"/>
      <c r="EDL255" s="183"/>
      <c r="EDM255" s="183"/>
      <c r="EDN255" s="183"/>
      <c r="EDO255" s="183"/>
      <c r="EDP255" s="183"/>
      <c r="EDQ255" s="183"/>
      <c r="EDR255" s="183"/>
      <c r="EDS255" s="183"/>
      <c r="EDT255" s="183"/>
      <c r="EDU255" s="183"/>
      <c r="EDV255" s="183"/>
      <c r="EDW255" s="183"/>
      <c r="EDX255" s="183"/>
      <c r="EDY255" s="183"/>
      <c r="EDZ255" s="183"/>
      <c r="EEA255" s="183"/>
      <c r="EEB255" s="183"/>
      <c r="EEC255" s="183"/>
      <c r="EED255" s="183"/>
      <c r="EEE255" s="183"/>
      <c r="EEF255" s="183"/>
      <c r="EEG255" s="183"/>
      <c r="EEH255" s="183"/>
      <c r="EEI255" s="183"/>
      <c r="EEJ255" s="183"/>
      <c r="EEK255" s="183"/>
      <c r="EEL255" s="183"/>
      <c r="EEM255" s="183"/>
      <c r="EEN255" s="183"/>
      <c r="EEO255" s="183"/>
      <c r="EEP255" s="183"/>
      <c r="EEQ255" s="183"/>
      <c r="EER255" s="183"/>
      <c r="EES255" s="183"/>
      <c r="EET255" s="183"/>
      <c r="EEU255" s="183"/>
      <c r="EEV255" s="183"/>
      <c r="EEW255" s="183"/>
      <c r="EEX255" s="183"/>
      <c r="EEY255" s="183"/>
      <c r="EEZ255" s="183"/>
      <c r="EFA255" s="183"/>
      <c r="EFB255" s="183"/>
      <c r="EFC255" s="183"/>
      <c r="EFD255" s="183"/>
      <c r="EFE255" s="183"/>
      <c r="EFF255" s="183"/>
      <c r="EFG255" s="183"/>
      <c r="EFH255" s="183"/>
      <c r="EFI255" s="183"/>
      <c r="EFJ255" s="183"/>
      <c r="EFK255" s="183"/>
      <c r="EFL255" s="183"/>
      <c r="EFM255" s="183"/>
      <c r="EFN255" s="183"/>
      <c r="EFO255" s="183"/>
      <c r="EFP255" s="183"/>
      <c r="EFQ255" s="183"/>
      <c r="EFR255" s="183"/>
      <c r="EFS255" s="183"/>
      <c r="EFT255" s="183"/>
      <c r="EFU255" s="183"/>
      <c r="EFV255" s="183"/>
      <c r="EFW255" s="183"/>
      <c r="EFX255" s="183"/>
      <c r="EFY255" s="183"/>
      <c r="EFZ255" s="183"/>
      <c r="EGA255" s="183"/>
      <c r="EGB255" s="183"/>
      <c r="EGC255" s="183"/>
      <c r="EGD255" s="183"/>
      <c r="EGE255" s="183"/>
      <c r="EGF255" s="183"/>
      <c r="EGG255" s="183"/>
      <c r="EGH255" s="183"/>
      <c r="EGI255" s="183"/>
      <c r="EGJ255" s="183"/>
      <c r="EGK255" s="183"/>
      <c r="EGL255" s="183"/>
      <c r="EGM255" s="183"/>
      <c r="EGN255" s="183"/>
      <c r="EGO255" s="183"/>
      <c r="EGP255" s="183"/>
      <c r="EGQ255" s="183"/>
      <c r="EGR255" s="183"/>
      <c r="EGS255" s="183"/>
      <c r="EGT255" s="183"/>
      <c r="EGU255" s="183"/>
      <c r="EGV255" s="183"/>
      <c r="EGW255" s="183"/>
      <c r="EGX255" s="183"/>
      <c r="EGY255" s="183"/>
      <c r="EGZ255" s="183"/>
      <c r="EHA255" s="183"/>
      <c r="EHB255" s="183"/>
      <c r="EHC255" s="183"/>
      <c r="EHD255" s="183"/>
      <c r="EHE255" s="183"/>
      <c r="EHF255" s="183"/>
      <c r="EHG255" s="183"/>
      <c r="EHH255" s="183"/>
      <c r="EHI255" s="183"/>
      <c r="EHJ255" s="183"/>
      <c r="EHK255" s="183"/>
      <c r="EHL255" s="183"/>
      <c r="EHM255" s="183"/>
      <c r="EHN255" s="183"/>
      <c r="EHO255" s="183"/>
      <c r="EHP255" s="183"/>
      <c r="EHQ255" s="183"/>
      <c r="EHR255" s="183"/>
      <c r="EHS255" s="183"/>
      <c r="EHT255" s="183"/>
      <c r="EHU255" s="183"/>
      <c r="EHV255" s="183"/>
      <c r="EHW255" s="183"/>
      <c r="EHX255" s="183"/>
      <c r="EHY255" s="183"/>
      <c r="EHZ255" s="183"/>
      <c r="EIA255" s="183"/>
      <c r="EIB255" s="183"/>
      <c r="EIC255" s="183"/>
      <c r="EID255" s="183"/>
      <c r="EIE255" s="183"/>
      <c r="EIF255" s="183"/>
      <c r="EIG255" s="183"/>
      <c r="EIH255" s="183"/>
      <c r="EII255" s="183"/>
      <c r="EIJ255" s="183"/>
      <c r="EIK255" s="183"/>
      <c r="EIL255" s="183"/>
      <c r="EIM255" s="183"/>
      <c r="EIN255" s="183"/>
      <c r="EIO255" s="183"/>
      <c r="EIP255" s="183"/>
      <c r="EIQ255" s="183"/>
      <c r="EIR255" s="183"/>
      <c r="EIS255" s="183"/>
      <c r="EIT255" s="183"/>
      <c r="EIU255" s="183"/>
      <c r="EIV255" s="183"/>
      <c r="EIW255" s="183"/>
      <c r="EIX255" s="183"/>
      <c r="EIY255" s="183"/>
      <c r="EIZ255" s="183"/>
      <c r="EJA255" s="183"/>
      <c r="EJB255" s="183"/>
      <c r="EJC255" s="183"/>
      <c r="EJD255" s="183"/>
      <c r="EJE255" s="183"/>
      <c r="EJF255" s="183"/>
      <c r="EJG255" s="183"/>
      <c r="EJH255" s="183"/>
      <c r="EJI255" s="183"/>
      <c r="EJJ255" s="183"/>
      <c r="EJK255" s="183"/>
      <c r="EJL255" s="183"/>
      <c r="EJM255" s="183"/>
      <c r="EJN255" s="183"/>
      <c r="EJO255" s="183"/>
      <c r="EJP255" s="183"/>
      <c r="EJQ255" s="183"/>
      <c r="EJR255" s="183"/>
      <c r="EJS255" s="183"/>
      <c r="EJT255" s="183"/>
      <c r="EJU255" s="183"/>
      <c r="EJV255" s="183"/>
      <c r="EJW255" s="183"/>
      <c r="EJX255" s="183"/>
      <c r="EJY255" s="183"/>
      <c r="EJZ255" s="183"/>
      <c r="EKA255" s="183"/>
      <c r="EKB255" s="183"/>
      <c r="EKC255" s="183"/>
      <c r="EKD255" s="183"/>
      <c r="EKE255" s="183"/>
      <c r="EKF255" s="183"/>
      <c r="EKG255" s="183"/>
      <c r="EKH255" s="183"/>
      <c r="EKI255" s="183"/>
      <c r="EKJ255" s="183"/>
      <c r="EKK255" s="183"/>
      <c r="EKL255" s="183"/>
      <c r="EKM255" s="183"/>
      <c r="EKN255" s="183"/>
      <c r="EKO255" s="183"/>
      <c r="EKP255" s="183"/>
      <c r="EKQ255" s="183"/>
      <c r="EKR255" s="183"/>
      <c r="EKS255" s="183"/>
      <c r="EKT255" s="183"/>
      <c r="EKU255" s="183"/>
      <c r="EKV255" s="183"/>
      <c r="EKW255" s="183"/>
      <c r="EKX255" s="183"/>
      <c r="EKY255" s="183"/>
      <c r="EKZ255" s="183"/>
      <c r="ELA255" s="183"/>
      <c r="ELB255" s="183"/>
      <c r="ELC255" s="183"/>
      <c r="ELD255" s="183"/>
      <c r="ELE255" s="183"/>
      <c r="ELF255" s="183"/>
      <c r="ELG255" s="183"/>
      <c r="ELH255" s="183"/>
      <c r="ELI255" s="183"/>
      <c r="ELJ255" s="183"/>
      <c r="ELK255" s="183"/>
      <c r="ELL255" s="183"/>
      <c r="ELM255" s="183"/>
      <c r="ELN255" s="183"/>
      <c r="ELO255" s="183"/>
      <c r="ELP255" s="183"/>
      <c r="ELQ255" s="183"/>
      <c r="ELR255" s="183"/>
      <c r="ELS255" s="183"/>
      <c r="ELT255" s="183"/>
      <c r="ELU255" s="183"/>
      <c r="ELV255" s="183"/>
      <c r="ELW255" s="183"/>
      <c r="ELX255" s="183"/>
      <c r="ELY255" s="183"/>
      <c r="ELZ255" s="183"/>
      <c r="EMA255" s="183"/>
      <c r="EMB255" s="183"/>
      <c r="EMC255" s="183"/>
      <c r="EMD255" s="183"/>
      <c r="EME255" s="183"/>
      <c r="EMF255" s="183"/>
      <c r="EMG255" s="183"/>
      <c r="EMH255" s="183"/>
      <c r="EMI255" s="183"/>
      <c r="EMJ255" s="183"/>
      <c r="EMK255" s="183"/>
      <c r="EML255" s="183"/>
      <c r="EMM255" s="183"/>
      <c r="EMN255" s="183"/>
      <c r="EMO255" s="183"/>
      <c r="EMP255" s="183"/>
      <c r="EMQ255" s="183"/>
      <c r="EMR255" s="183"/>
      <c r="EMS255" s="183"/>
      <c r="EMT255" s="183"/>
      <c r="EMU255" s="183"/>
      <c r="EMV255" s="183"/>
      <c r="EMW255" s="183"/>
      <c r="EMX255" s="183"/>
      <c r="EMY255" s="183"/>
      <c r="EMZ255" s="183"/>
      <c r="ENA255" s="183"/>
      <c r="ENB255" s="183"/>
      <c r="ENC255" s="183"/>
      <c r="END255" s="183"/>
      <c r="ENE255" s="183"/>
      <c r="ENF255" s="183"/>
      <c r="ENG255" s="183"/>
      <c r="ENH255" s="183"/>
      <c r="ENI255" s="183"/>
      <c r="ENJ255" s="183"/>
      <c r="ENK255" s="183"/>
      <c r="ENL255" s="183"/>
      <c r="ENM255" s="183"/>
      <c r="ENN255" s="183"/>
      <c r="ENO255" s="183"/>
      <c r="ENP255" s="183"/>
      <c r="ENQ255" s="183"/>
      <c r="ENR255" s="183"/>
      <c r="ENS255" s="183"/>
      <c r="ENT255" s="183"/>
      <c r="ENU255" s="183"/>
      <c r="ENV255" s="183"/>
      <c r="ENW255" s="183"/>
      <c r="ENX255" s="183"/>
      <c r="ENY255" s="183"/>
      <c r="ENZ255" s="183"/>
      <c r="EOA255" s="183"/>
      <c r="EOB255" s="183"/>
      <c r="EOC255" s="183"/>
      <c r="EOD255" s="183"/>
      <c r="EOE255" s="183"/>
      <c r="EOF255" s="183"/>
      <c r="EOG255" s="183"/>
      <c r="EOH255" s="183"/>
      <c r="EOI255" s="183"/>
      <c r="EOJ255" s="183"/>
      <c r="EOK255" s="183"/>
      <c r="EOL255" s="183"/>
      <c r="EOM255" s="183"/>
      <c r="EON255" s="183"/>
      <c r="EOO255" s="183"/>
      <c r="EOP255" s="183"/>
      <c r="EOQ255" s="183"/>
      <c r="EOR255" s="183"/>
      <c r="EOS255" s="183"/>
      <c r="EOT255" s="183"/>
      <c r="EOU255" s="183"/>
      <c r="EOV255" s="183"/>
      <c r="EOW255" s="183"/>
      <c r="EOX255" s="183"/>
      <c r="EOY255" s="183"/>
      <c r="EOZ255" s="183"/>
      <c r="EPA255" s="183"/>
      <c r="EPB255" s="183"/>
      <c r="EPC255" s="183"/>
      <c r="EPD255" s="183"/>
      <c r="EPE255" s="183"/>
      <c r="EPF255" s="183"/>
      <c r="EPG255" s="183"/>
      <c r="EPH255" s="183"/>
      <c r="EPI255" s="183"/>
      <c r="EPJ255" s="183"/>
      <c r="EPK255" s="183"/>
      <c r="EPL255" s="183"/>
      <c r="EPM255" s="183"/>
      <c r="EPN255" s="183"/>
      <c r="EPO255" s="183"/>
      <c r="EPP255" s="183"/>
      <c r="EPQ255" s="183"/>
      <c r="EPR255" s="183"/>
      <c r="EPS255" s="183"/>
      <c r="EPT255" s="183"/>
      <c r="EPU255" s="183"/>
      <c r="EPV255" s="183"/>
      <c r="EPW255" s="183"/>
      <c r="EPX255" s="183"/>
      <c r="EPY255" s="183"/>
      <c r="EPZ255" s="183"/>
      <c r="EQA255" s="183"/>
      <c r="EQB255" s="183"/>
      <c r="EQC255" s="183"/>
      <c r="EQD255" s="183"/>
      <c r="EQE255" s="183"/>
      <c r="EQF255" s="183"/>
      <c r="EQG255" s="183"/>
      <c r="EQH255" s="183"/>
      <c r="EQI255" s="183"/>
      <c r="EQJ255" s="183"/>
      <c r="EQK255" s="183"/>
      <c r="EQL255" s="183"/>
      <c r="EQM255" s="183"/>
      <c r="EQN255" s="183"/>
      <c r="EQO255" s="183"/>
      <c r="EQP255" s="183"/>
      <c r="EQQ255" s="183"/>
      <c r="EQR255" s="183"/>
      <c r="EQS255" s="183"/>
      <c r="EQT255" s="183"/>
      <c r="EQU255" s="183"/>
      <c r="EQV255" s="183"/>
      <c r="EQW255" s="183"/>
      <c r="EQX255" s="183"/>
      <c r="EQY255" s="183"/>
      <c r="EQZ255" s="183"/>
      <c r="ERA255" s="183"/>
      <c r="ERB255" s="183"/>
      <c r="ERC255" s="183"/>
      <c r="ERD255" s="183"/>
      <c r="ERE255" s="183"/>
      <c r="ERF255" s="183"/>
      <c r="ERG255" s="183"/>
      <c r="ERH255" s="183"/>
      <c r="ERI255" s="183"/>
      <c r="ERJ255" s="183"/>
      <c r="ERK255" s="183"/>
      <c r="ERL255" s="183"/>
      <c r="ERM255" s="183"/>
      <c r="ERN255" s="183"/>
      <c r="ERO255" s="183"/>
      <c r="ERP255" s="183"/>
      <c r="ERQ255" s="183"/>
      <c r="ERR255" s="183"/>
      <c r="ERS255" s="183"/>
      <c r="ERT255" s="183"/>
      <c r="ERU255" s="183"/>
      <c r="ERV255" s="183"/>
      <c r="ERW255" s="183"/>
      <c r="ERX255" s="183"/>
      <c r="ERY255" s="183"/>
      <c r="ERZ255" s="183"/>
      <c r="ESA255" s="183"/>
      <c r="ESB255" s="183"/>
      <c r="ESC255" s="183"/>
      <c r="ESD255" s="183"/>
      <c r="ESE255" s="183"/>
      <c r="ESF255" s="183"/>
      <c r="ESG255" s="183"/>
      <c r="ESH255" s="183"/>
      <c r="ESI255" s="183"/>
      <c r="ESJ255" s="183"/>
      <c r="ESK255" s="183"/>
      <c r="ESL255" s="183"/>
      <c r="ESM255" s="183"/>
      <c r="ESN255" s="183"/>
      <c r="ESO255" s="183"/>
      <c r="ESP255" s="183"/>
      <c r="ESQ255" s="183"/>
      <c r="ESR255" s="183"/>
      <c r="ESS255" s="183"/>
      <c r="EST255" s="183"/>
      <c r="ESU255" s="183"/>
      <c r="ESV255" s="183"/>
      <c r="ESW255" s="183"/>
      <c r="ESX255" s="183"/>
      <c r="ESY255" s="183"/>
      <c r="ESZ255" s="183"/>
      <c r="ETA255" s="183"/>
      <c r="ETB255" s="183"/>
      <c r="ETC255" s="183"/>
      <c r="ETD255" s="183"/>
      <c r="ETE255" s="183"/>
      <c r="ETF255" s="183"/>
      <c r="ETG255" s="183"/>
      <c r="ETH255" s="183"/>
      <c r="ETI255" s="183"/>
      <c r="ETJ255" s="183"/>
      <c r="ETK255" s="183"/>
      <c r="ETL255" s="183"/>
      <c r="ETM255" s="183"/>
      <c r="ETN255" s="183"/>
      <c r="ETO255" s="183"/>
      <c r="ETP255" s="183"/>
      <c r="ETQ255" s="183"/>
      <c r="ETR255" s="183"/>
      <c r="ETS255" s="183"/>
      <c r="ETT255" s="183"/>
      <c r="ETU255" s="183"/>
      <c r="ETV255" s="183"/>
      <c r="ETW255" s="183"/>
      <c r="ETX255" s="183"/>
      <c r="ETY255" s="183"/>
      <c r="ETZ255" s="183"/>
      <c r="EUA255" s="183"/>
      <c r="EUB255" s="183"/>
      <c r="EUC255" s="183"/>
      <c r="EUD255" s="183"/>
      <c r="EUE255" s="183"/>
      <c r="EUF255" s="183"/>
      <c r="EUG255" s="183"/>
      <c r="EUH255" s="183"/>
      <c r="EUI255" s="183"/>
      <c r="EUJ255" s="183"/>
      <c r="EUK255" s="183"/>
      <c r="EUL255" s="183"/>
      <c r="EUM255" s="183"/>
      <c r="EUN255" s="183"/>
      <c r="EUO255" s="183"/>
      <c r="EUP255" s="183"/>
      <c r="EUQ255" s="183"/>
      <c r="EUR255" s="183"/>
      <c r="EUS255" s="183"/>
      <c r="EUT255" s="183"/>
      <c r="EUU255" s="183"/>
      <c r="EUV255" s="183"/>
      <c r="EUW255" s="183"/>
      <c r="EUX255" s="183"/>
      <c r="EUY255" s="183"/>
      <c r="EUZ255" s="183"/>
      <c r="EVA255" s="183"/>
      <c r="EVB255" s="183"/>
      <c r="EVC255" s="183"/>
      <c r="EVD255" s="183"/>
      <c r="EVE255" s="183"/>
      <c r="EVF255" s="183"/>
      <c r="EVG255" s="183"/>
      <c r="EVH255" s="183"/>
      <c r="EVI255" s="183"/>
      <c r="EVJ255" s="183"/>
      <c r="EVK255" s="183"/>
      <c r="EVL255" s="183"/>
      <c r="EVM255" s="183"/>
      <c r="EVN255" s="183"/>
      <c r="EVO255" s="183"/>
      <c r="EVP255" s="183"/>
      <c r="EVQ255" s="183"/>
      <c r="EVR255" s="183"/>
      <c r="EVS255" s="183"/>
      <c r="EVT255" s="183"/>
      <c r="EVU255" s="183"/>
      <c r="EVV255" s="183"/>
      <c r="EVW255" s="183"/>
      <c r="EVX255" s="183"/>
      <c r="EVY255" s="183"/>
      <c r="EVZ255" s="183"/>
      <c r="EWA255" s="183"/>
      <c r="EWB255" s="183"/>
      <c r="EWC255" s="183"/>
      <c r="EWD255" s="183"/>
      <c r="EWE255" s="183"/>
      <c r="EWF255" s="183"/>
      <c r="EWG255" s="183"/>
      <c r="EWH255" s="183"/>
      <c r="EWI255" s="183"/>
      <c r="EWJ255" s="183"/>
      <c r="EWK255" s="183"/>
      <c r="EWL255" s="183"/>
      <c r="EWM255" s="183"/>
      <c r="EWN255" s="183"/>
      <c r="EWO255" s="183"/>
      <c r="EWP255" s="183"/>
      <c r="EWQ255" s="183"/>
      <c r="EWR255" s="183"/>
      <c r="EWS255" s="183"/>
      <c r="EWT255" s="183"/>
      <c r="EWU255" s="183"/>
      <c r="EWV255" s="183"/>
      <c r="EWW255" s="183"/>
      <c r="EWX255" s="183"/>
      <c r="EWY255" s="183"/>
      <c r="EWZ255" s="183"/>
      <c r="EXA255" s="183"/>
      <c r="EXB255" s="183"/>
      <c r="EXC255" s="183"/>
      <c r="EXD255" s="183"/>
      <c r="EXE255" s="183"/>
      <c r="EXF255" s="183"/>
      <c r="EXG255" s="183"/>
      <c r="EXH255" s="183"/>
      <c r="EXI255" s="183"/>
      <c r="EXJ255" s="183"/>
      <c r="EXK255" s="183"/>
      <c r="EXL255" s="183"/>
      <c r="EXM255" s="183"/>
      <c r="EXN255" s="183"/>
      <c r="EXO255" s="183"/>
      <c r="EXP255" s="183"/>
      <c r="EXQ255" s="183"/>
      <c r="EXR255" s="183"/>
      <c r="EXS255" s="183"/>
      <c r="EXT255" s="183"/>
      <c r="EXU255" s="183"/>
      <c r="EXV255" s="183"/>
      <c r="EXW255" s="183"/>
      <c r="EXX255" s="183"/>
      <c r="EXY255" s="183"/>
      <c r="EXZ255" s="183"/>
      <c r="EYA255" s="183"/>
      <c r="EYB255" s="183"/>
      <c r="EYC255" s="183"/>
      <c r="EYD255" s="183"/>
      <c r="EYE255" s="183"/>
      <c r="EYF255" s="183"/>
      <c r="EYG255" s="183"/>
      <c r="EYH255" s="183"/>
      <c r="EYI255" s="183"/>
      <c r="EYJ255" s="183"/>
      <c r="EYK255" s="183"/>
      <c r="EYL255" s="183"/>
      <c r="EYM255" s="183"/>
      <c r="EYN255" s="183"/>
      <c r="EYO255" s="183"/>
      <c r="EYP255" s="183"/>
      <c r="EYQ255" s="183"/>
      <c r="EYR255" s="183"/>
      <c r="EYS255" s="183"/>
      <c r="EYT255" s="183"/>
      <c r="EYU255" s="183"/>
      <c r="EYV255" s="183"/>
      <c r="EYW255" s="183"/>
      <c r="EYX255" s="183"/>
      <c r="EYY255" s="183"/>
      <c r="EYZ255" s="183"/>
      <c r="EZA255" s="183"/>
      <c r="EZB255" s="183"/>
      <c r="EZC255" s="183"/>
      <c r="EZD255" s="183"/>
      <c r="EZE255" s="183"/>
      <c r="EZF255" s="183"/>
      <c r="EZG255" s="183"/>
      <c r="EZH255" s="183"/>
      <c r="EZI255" s="183"/>
      <c r="EZJ255" s="183"/>
      <c r="EZK255" s="183"/>
      <c r="EZL255" s="183"/>
      <c r="EZM255" s="183"/>
      <c r="EZN255" s="183"/>
      <c r="EZO255" s="183"/>
      <c r="EZP255" s="183"/>
      <c r="EZQ255" s="183"/>
      <c r="EZR255" s="183"/>
      <c r="EZS255" s="183"/>
      <c r="EZT255" s="183"/>
      <c r="EZU255" s="183"/>
      <c r="EZV255" s="183"/>
      <c r="EZW255" s="183"/>
      <c r="EZX255" s="183"/>
      <c r="EZY255" s="183"/>
      <c r="EZZ255" s="183"/>
      <c r="FAA255" s="183"/>
      <c r="FAB255" s="183"/>
      <c r="FAC255" s="183"/>
      <c r="FAD255" s="183"/>
      <c r="FAE255" s="183"/>
      <c r="FAF255" s="183"/>
      <c r="FAG255" s="183"/>
      <c r="FAH255" s="183"/>
      <c r="FAI255" s="183"/>
      <c r="FAJ255" s="183"/>
      <c r="FAK255" s="183"/>
      <c r="FAL255" s="183"/>
      <c r="FAM255" s="183"/>
      <c r="FAN255" s="183"/>
      <c r="FAO255" s="183"/>
      <c r="FAP255" s="183"/>
      <c r="FAQ255" s="183"/>
      <c r="FAR255" s="183"/>
      <c r="FAS255" s="183"/>
      <c r="FAT255" s="183"/>
      <c r="FAU255" s="183"/>
      <c r="FAV255" s="183"/>
      <c r="FAW255" s="183"/>
      <c r="FAX255" s="183"/>
      <c r="FAY255" s="183"/>
      <c r="FAZ255" s="183"/>
      <c r="FBA255" s="183"/>
      <c r="FBB255" s="183"/>
      <c r="FBC255" s="183"/>
      <c r="FBD255" s="183"/>
      <c r="FBE255" s="183"/>
      <c r="FBF255" s="183"/>
      <c r="FBG255" s="183"/>
      <c r="FBH255" s="183"/>
      <c r="FBI255" s="183"/>
      <c r="FBJ255" s="183"/>
      <c r="FBK255" s="183"/>
      <c r="FBL255" s="183"/>
      <c r="FBM255" s="183"/>
      <c r="FBN255" s="183"/>
      <c r="FBO255" s="183"/>
      <c r="FBP255" s="183"/>
      <c r="FBQ255" s="183"/>
      <c r="FBR255" s="183"/>
      <c r="FBS255" s="183"/>
      <c r="FBT255" s="183"/>
      <c r="FBU255" s="183"/>
      <c r="FBV255" s="183"/>
      <c r="FBW255" s="183"/>
      <c r="FBX255" s="183"/>
      <c r="FBY255" s="183"/>
      <c r="FBZ255" s="183"/>
      <c r="FCA255" s="183"/>
      <c r="FCB255" s="183"/>
      <c r="FCC255" s="183"/>
      <c r="FCD255" s="183"/>
      <c r="FCE255" s="183"/>
      <c r="FCF255" s="183"/>
      <c r="FCG255" s="183"/>
      <c r="FCH255" s="183"/>
      <c r="FCI255" s="183"/>
      <c r="FCJ255" s="183"/>
      <c r="FCK255" s="183"/>
      <c r="FCL255" s="183"/>
      <c r="FCM255" s="183"/>
      <c r="FCN255" s="183"/>
      <c r="FCO255" s="183"/>
      <c r="FCP255" s="183"/>
      <c r="FCQ255" s="183"/>
      <c r="FCR255" s="183"/>
      <c r="FCS255" s="183"/>
      <c r="FCT255" s="183"/>
      <c r="FCU255" s="183"/>
      <c r="FCV255" s="183"/>
      <c r="FCW255" s="183"/>
      <c r="FCX255" s="183"/>
      <c r="FCY255" s="183"/>
      <c r="FCZ255" s="183"/>
      <c r="FDA255" s="183"/>
      <c r="FDB255" s="183"/>
      <c r="FDC255" s="183"/>
      <c r="FDD255" s="183"/>
      <c r="FDE255" s="183"/>
      <c r="FDF255" s="183"/>
      <c r="FDG255" s="183"/>
      <c r="FDH255" s="183"/>
      <c r="FDI255" s="183"/>
      <c r="FDJ255" s="183"/>
      <c r="FDK255" s="183"/>
      <c r="FDL255" s="183"/>
      <c r="FDM255" s="183"/>
      <c r="FDN255" s="183"/>
      <c r="FDO255" s="183"/>
      <c r="FDP255" s="183"/>
      <c r="FDQ255" s="183"/>
      <c r="FDR255" s="183"/>
      <c r="FDS255" s="183"/>
      <c r="FDT255" s="183"/>
      <c r="FDU255" s="183"/>
      <c r="FDV255" s="183"/>
      <c r="FDW255" s="183"/>
      <c r="FDX255" s="183"/>
      <c r="FDY255" s="183"/>
      <c r="FDZ255" s="183"/>
      <c r="FEA255" s="183"/>
      <c r="FEB255" s="183"/>
      <c r="FEC255" s="183"/>
      <c r="FED255" s="183"/>
      <c r="FEE255" s="183"/>
      <c r="FEF255" s="183"/>
      <c r="FEG255" s="183"/>
      <c r="FEH255" s="183"/>
      <c r="FEI255" s="183"/>
      <c r="FEJ255" s="183"/>
      <c r="FEK255" s="183"/>
      <c r="FEL255" s="183"/>
      <c r="FEM255" s="183"/>
      <c r="FEN255" s="183"/>
      <c r="FEO255" s="183"/>
      <c r="FEP255" s="183"/>
      <c r="FEQ255" s="183"/>
      <c r="FER255" s="183"/>
      <c r="FES255" s="183"/>
      <c r="FET255" s="183"/>
      <c r="FEU255" s="183"/>
      <c r="FEV255" s="183"/>
      <c r="FEW255" s="183"/>
      <c r="FEX255" s="183"/>
      <c r="FEY255" s="183"/>
      <c r="FEZ255" s="183"/>
      <c r="FFA255" s="183"/>
      <c r="FFB255" s="183"/>
      <c r="FFC255" s="183"/>
      <c r="FFD255" s="183"/>
      <c r="FFE255" s="183"/>
      <c r="FFF255" s="183"/>
      <c r="FFG255" s="183"/>
      <c r="FFH255" s="183"/>
      <c r="FFI255" s="183"/>
      <c r="FFJ255" s="183"/>
      <c r="FFK255" s="183"/>
      <c r="FFL255" s="183"/>
      <c r="FFM255" s="183"/>
      <c r="FFN255" s="183"/>
      <c r="FFO255" s="183"/>
      <c r="FFP255" s="183"/>
      <c r="FFQ255" s="183"/>
      <c r="FFR255" s="183"/>
      <c r="FFS255" s="183"/>
      <c r="FFT255" s="183"/>
      <c r="FFU255" s="183"/>
      <c r="FFV255" s="183"/>
      <c r="FFW255" s="183"/>
      <c r="FFX255" s="183"/>
      <c r="FFY255" s="183"/>
      <c r="FFZ255" s="183"/>
      <c r="FGA255" s="183"/>
      <c r="FGB255" s="183"/>
      <c r="FGC255" s="183"/>
      <c r="FGD255" s="183"/>
      <c r="FGE255" s="183"/>
      <c r="FGF255" s="183"/>
      <c r="FGG255" s="183"/>
      <c r="FGH255" s="183"/>
      <c r="FGI255" s="183"/>
      <c r="FGJ255" s="183"/>
      <c r="FGK255" s="183"/>
      <c r="FGL255" s="183"/>
      <c r="FGM255" s="183"/>
      <c r="FGN255" s="183"/>
      <c r="FGO255" s="183"/>
      <c r="FGP255" s="183"/>
      <c r="FGQ255" s="183"/>
      <c r="FGR255" s="183"/>
      <c r="FGS255" s="183"/>
      <c r="FGT255" s="183"/>
      <c r="FGU255" s="183"/>
      <c r="FGV255" s="183"/>
      <c r="FGW255" s="183"/>
      <c r="FGX255" s="183"/>
      <c r="FGY255" s="183"/>
      <c r="FGZ255" s="183"/>
      <c r="FHA255" s="183"/>
      <c r="FHB255" s="183"/>
      <c r="FHC255" s="183"/>
      <c r="FHD255" s="183"/>
      <c r="FHE255" s="183"/>
      <c r="FHF255" s="183"/>
      <c r="FHG255" s="183"/>
      <c r="FHH255" s="183"/>
      <c r="FHI255" s="183"/>
      <c r="FHJ255" s="183"/>
      <c r="FHK255" s="183"/>
      <c r="FHL255" s="183"/>
      <c r="FHM255" s="183"/>
      <c r="FHN255" s="183"/>
      <c r="FHO255" s="183"/>
      <c r="FHP255" s="183"/>
      <c r="FHQ255" s="183"/>
      <c r="FHR255" s="183"/>
      <c r="FHS255" s="183"/>
      <c r="FHT255" s="183"/>
      <c r="FHU255" s="183"/>
      <c r="FHV255" s="183"/>
      <c r="FHW255" s="183"/>
      <c r="FHX255" s="183"/>
      <c r="FHY255" s="183"/>
      <c r="FHZ255" s="183"/>
      <c r="FIA255" s="183"/>
      <c r="FIB255" s="183"/>
      <c r="FIC255" s="183"/>
      <c r="FID255" s="183"/>
      <c r="FIE255" s="183"/>
      <c r="FIF255" s="183"/>
      <c r="FIG255" s="183"/>
      <c r="FIH255" s="183"/>
      <c r="FII255" s="183"/>
      <c r="FIJ255" s="183"/>
      <c r="FIK255" s="183"/>
      <c r="FIL255" s="183"/>
      <c r="FIM255" s="183"/>
      <c r="FIN255" s="183"/>
      <c r="FIO255" s="183"/>
      <c r="FIP255" s="183"/>
      <c r="FIQ255" s="183"/>
      <c r="FIR255" s="183"/>
      <c r="FIS255" s="183"/>
      <c r="FIT255" s="183"/>
      <c r="FIU255" s="183"/>
      <c r="FIV255" s="183"/>
      <c r="FIW255" s="183"/>
      <c r="FIX255" s="183"/>
      <c r="FIY255" s="183"/>
      <c r="FIZ255" s="183"/>
      <c r="FJA255" s="183"/>
      <c r="FJB255" s="183"/>
      <c r="FJC255" s="183"/>
      <c r="FJD255" s="183"/>
      <c r="FJE255" s="183"/>
      <c r="FJF255" s="183"/>
      <c r="FJG255" s="183"/>
      <c r="FJH255" s="183"/>
      <c r="FJI255" s="183"/>
      <c r="FJJ255" s="183"/>
      <c r="FJK255" s="183"/>
      <c r="FJL255" s="183"/>
      <c r="FJM255" s="183"/>
      <c r="FJN255" s="183"/>
      <c r="FJO255" s="183"/>
      <c r="FJP255" s="183"/>
      <c r="FJQ255" s="183"/>
      <c r="FJR255" s="183"/>
      <c r="FJS255" s="183"/>
      <c r="FJT255" s="183"/>
      <c r="FJU255" s="183"/>
      <c r="FJV255" s="183"/>
      <c r="FJW255" s="183"/>
      <c r="FJX255" s="183"/>
      <c r="FJY255" s="183"/>
      <c r="FJZ255" s="183"/>
      <c r="FKA255" s="183"/>
      <c r="FKB255" s="183"/>
      <c r="FKC255" s="183"/>
      <c r="FKD255" s="183"/>
      <c r="FKE255" s="183"/>
      <c r="FKF255" s="183"/>
      <c r="FKG255" s="183"/>
      <c r="FKH255" s="183"/>
      <c r="FKI255" s="183"/>
      <c r="FKJ255" s="183"/>
      <c r="FKK255" s="183"/>
      <c r="FKL255" s="183"/>
      <c r="FKM255" s="183"/>
      <c r="FKN255" s="183"/>
      <c r="FKO255" s="183"/>
      <c r="FKP255" s="183"/>
      <c r="FKQ255" s="183"/>
      <c r="FKR255" s="183"/>
      <c r="FKS255" s="183"/>
      <c r="FKT255" s="183"/>
      <c r="FKU255" s="183"/>
      <c r="FKV255" s="183"/>
      <c r="FKW255" s="183"/>
      <c r="FKX255" s="183"/>
      <c r="FKY255" s="183"/>
      <c r="FKZ255" s="183"/>
      <c r="FLA255" s="183"/>
      <c r="FLB255" s="183"/>
      <c r="FLC255" s="183"/>
      <c r="FLD255" s="183"/>
      <c r="FLE255" s="183"/>
      <c r="FLF255" s="183"/>
      <c r="FLG255" s="183"/>
      <c r="FLH255" s="183"/>
      <c r="FLI255" s="183"/>
      <c r="FLJ255" s="183"/>
      <c r="FLK255" s="183"/>
      <c r="FLL255" s="183"/>
      <c r="FLM255" s="183"/>
      <c r="FLN255" s="183"/>
      <c r="FLO255" s="183"/>
      <c r="FLP255" s="183"/>
      <c r="FLQ255" s="183"/>
      <c r="FLR255" s="183"/>
      <c r="FLS255" s="183"/>
      <c r="FLT255" s="183"/>
      <c r="FLU255" s="183"/>
      <c r="FLV255" s="183"/>
      <c r="FLW255" s="183"/>
      <c r="FLX255" s="183"/>
      <c r="FLY255" s="183"/>
      <c r="FLZ255" s="183"/>
      <c r="FMA255" s="183"/>
      <c r="FMB255" s="183"/>
      <c r="FMC255" s="183"/>
      <c r="FMD255" s="183"/>
      <c r="FME255" s="183"/>
      <c r="FMF255" s="183"/>
      <c r="FMG255" s="183"/>
      <c r="FMH255" s="183"/>
      <c r="FMI255" s="183"/>
      <c r="FMJ255" s="183"/>
      <c r="FMK255" s="183"/>
      <c r="FML255" s="183"/>
      <c r="FMM255" s="183"/>
      <c r="FMN255" s="183"/>
      <c r="FMO255" s="183"/>
      <c r="FMP255" s="183"/>
      <c r="FMQ255" s="183"/>
      <c r="FMR255" s="183"/>
      <c r="FMS255" s="183"/>
      <c r="FMT255" s="183"/>
      <c r="FMU255" s="183"/>
      <c r="FMV255" s="183"/>
      <c r="FMW255" s="183"/>
      <c r="FMX255" s="183"/>
      <c r="FMY255" s="183"/>
      <c r="FMZ255" s="183"/>
      <c r="FNA255" s="183"/>
      <c r="FNB255" s="183"/>
      <c r="FNC255" s="183"/>
      <c r="FND255" s="183"/>
      <c r="FNE255" s="183"/>
      <c r="FNF255" s="183"/>
      <c r="FNG255" s="183"/>
      <c r="FNH255" s="183"/>
      <c r="FNI255" s="183"/>
      <c r="FNJ255" s="183"/>
      <c r="FNK255" s="183"/>
      <c r="FNL255" s="183"/>
      <c r="FNM255" s="183"/>
      <c r="FNN255" s="183"/>
      <c r="FNO255" s="183"/>
      <c r="FNP255" s="183"/>
      <c r="FNQ255" s="183"/>
      <c r="FNR255" s="183"/>
      <c r="FNS255" s="183"/>
      <c r="FNT255" s="183"/>
      <c r="FNU255" s="183"/>
      <c r="FNV255" s="183"/>
      <c r="FNW255" s="183"/>
      <c r="FNX255" s="183"/>
      <c r="FNY255" s="183"/>
      <c r="FNZ255" s="183"/>
      <c r="FOA255" s="183"/>
      <c r="FOB255" s="183"/>
      <c r="FOC255" s="183"/>
      <c r="FOD255" s="183"/>
      <c r="FOE255" s="183"/>
      <c r="FOF255" s="183"/>
      <c r="FOG255" s="183"/>
      <c r="FOH255" s="183"/>
      <c r="FOI255" s="183"/>
      <c r="FOJ255" s="183"/>
      <c r="FOK255" s="183"/>
      <c r="FOL255" s="183"/>
      <c r="FOM255" s="183"/>
      <c r="FON255" s="183"/>
      <c r="FOO255" s="183"/>
      <c r="FOP255" s="183"/>
      <c r="FOQ255" s="183"/>
      <c r="FOR255" s="183"/>
      <c r="FOS255" s="183"/>
      <c r="FOT255" s="183"/>
      <c r="FOU255" s="183"/>
      <c r="FOV255" s="183"/>
      <c r="FOW255" s="183"/>
      <c r="FOX255" s="183"/>
      <c r="FOY255" s="183"/>
      <c r="FOZ255" s="183"/>
      <c r="FPA255" s="183"/>
      <c r="FPB255" s="183"/>
      <c r="FPC255" s="183"/>
      <c r="FPD255" s="183"/>
      <c r="FPE255" s="183"/>
      <c r="FPF255" s="183"/>
      <c r="FPG255" s="183"/>
      <c r="FPH255" s="183"/>
      <c r="FPI255" s="183"/>
      <c r="FPJ255" s="183"/>
      <c r="FPK255" s="183"/>
      <c r="FPL255" s="183"/>
      <c r="FPM255" s="183"/>
      <c r="FPN255" s="183"/>
      <c r="FPO255" s="183"/>
      <c r="FPP255" s="183"/>
      <c r="FPQ255" s="183"/>
      <c r="FPR255" s="183"/>
      <c r="FPS255" s="183"/>
      <c r="FPT255" s="183"/>
      <c r="FPU255" s="183"/>
      <c r="FPV255" s="183"/>
      <c r="FPW255" s="183"/>
      <c r="FPX255" s="183"/>
      <c r="FPY255" s="183"/>
      <c r="FPZ255" s="183"/>
      <c r="FQA255" s="183"/>
      <c r="FQB255" s="183"/>
      <c r="FQC255" s="183"/>
      <c r="FQD255" s="183"/>
      <c r="FQE255" s="183"/>
      <c r="FQF255" s="183"/>
      <c r="FQG255" s="183"/>
      <c r="FQH255" s="183"/>
      <c r="FQI255" s="183"/>
      <c r="FQJ255" s="183"/>
      <c r="FQK255" s="183"/>
      <c r="FQL255" s="183"/>
      <c r="FQM255" s="183"/>
      <c r="FQN255" s="183"/>
      <c r="FQO255" s="183"/>
      <c r="FQP255" s="183"/>
      <c r="FQQ255" s="183"/>
      <c r="FQR255" s="183"/>
      <c r="FQS255" s="183"/>
      <c r="FQT255" s="183"/>
      <c r="FQU255" s="183"/>
      <c r="FQV255" s="183"/>
      <c r="FQW255" s="183"/>
      <c r="FQX255" s="183"/>
      <c r="FQY255" s="183"/>
      <c r="FQZ255" s="183"/>
      <c r="FRA255" s="183"/>
      <c r="FRB255" s="183"/>
      <c r="FRC255" s="183"/>
      <c r="FRD255" s="183"/>
      <c r="FRE255" s="183"/>
      <c r="FRF255" s="183"/>
      <c r="FRG255" s="183"/>
      <c r="FRH255" s="183"/>
      <c r="FRI255" s="183"/>
      <c r="FRJ255" s="183"/>
      <c r="FRK255" s="183"/>
      <c r="FRL255" s="183"/>
      <c r="FRM255" s="183"/>
      <c r="FRN255" s="183"/>
      <c r="FRO255" s="183"/>
      <c r="FRP255" s="183"/>
      <c r="FRQ255" s="183"/>
      <c r="FRR255" s="183"/>
      <c r="FRS255" s="183"/>
      <c r="FRT255" s="183"/>
      <c r="FRU255" s="183"/>
      <c r="FRV255" s="183"/>
      <c r="FRW255" s="183"/>
      <c r="FRX255" s="183"/>
      <c r="FRY255" s="183"/>
      <c r="FRZ255" s="183"/>
      <c r="FSA255" s="183"/>
      <c r="FSB255" s="183"/>
      <c r="FSC255" s="183"/>
      <c r="FSD255" s="183"/>
      <c r="FSE255" s="183"/>
      <c r="FSF255" s="183"/>
      <c r="FSG255" s="183"/>
      <c r="FSH255" s="183"/>
      <c r="FSI255" s="183"/>
      <c r="FSJ255" s="183"/>
      <c r="FSK255" s="183"/>
      <c r="FSL255" s="183"/>
      <c r="FSM255" s="183"/>
      <c r="FSN255" s="183"/>
      <c r="FSO255" s="183"/>
      <c r="FSP255" s="183"/>
      <c r="FSQ255" s="183"/>
      <c r="FSR255" s="183"/>
      <c r="FSS255" s="183"/>
      <c r="FST255" s="183"/>
      <c r="FSU255" s="183"/>
      <c r="FSV255" s="183"/>
      <c r="FSW255" s="183"/>
      <c r="FSX255" s="183"/>
      <c r="FSY255" s="183"/>
      <c r="FSZ255" s="183"/>
      <c r="FTA255" s="183"/>
      <c r="FTB255" s="183"/>
      <c r="FTC255" s="183"/>
      <c r="FTD255" s="183"/>
      <c r="FTE255" s="183"/>
      <c r="FTF255" s="183"/>
      <c r="FTG255" s="183"/>
      <c r="FTH255" s="183"/>
      <c r="FTI255" s="183"/>
      <c r="FTJ255" s="183"/>
      <c r="FTK255" s="183"/>
      <c r="FTL255" s="183"/>
      <c r="FTM255" s="183"/>
      <c r="FTN255" s="183"/>
      <c r="FTO255" s="183"/>
      <c r="FTP255" s="183"/>
      <c r="FTQ255" s="183"/>
      <c r="FTR255" s="183"/>
      <c r="FTS255" s="183"/>
      <c r="FTT255" s="183"/>
      <c r="FTU255" s="183"/>
      <c r="FTV255" s="183"/>
      <c r="FTW255" s="183"/>
      <c r="FTX255" s="183"/>
      <c r="FTY255" s="183"/>
      <c r="FTZ255" s="183"/>
      <c r="FUA255" s="183"/>
      <c r="FUB255" s="183"/>
      <c r="FUC255" s="183"/>
      <c r="FUD255" s="183"/>
      <c r="FUE255" s="183"/>
      <c r="FUF255" s="183"/>
      <c r="FUG255" s="183"/>
      <c r="FUH255" s="183"/>
      <c r="FUI255" s="183"/>
      <c r="FUJ255" s="183"/>
      <c r="FUK255" s="183"/>
      <c r="FUL255" s="183"/>
      <c r="FUM255" s="183"/>
      <c r="FUN255" s="183"/>
      <c r="FUO255" s="183"/>
      <c r="FUP255" s="183"/>
      <c r="FUQ255" s="183"/>
      <c r="FUR255" s="183"/>
      <c r="FUS255" s="183"/>
      <c r="FUT255" s="183"/>
      <c r="FUU255" s="183"/>
      <c r="FUV255" s="183"/>
      <c r="FUW255" s="183"/>
      <c r="FUX255" s="183"/>
      <c r="FUY255" s="183"/>
      <c r="FUZ255" s="183"/>
      <c r="FVA255" s="183"/>
      <c r="FVB255" s="183"/>
      <c r="FVC255" s="183"/>
      <c r="FVD255" s="183"/>
      <c r="FVE255" s="183"/>
      <c r="FVF255" s="183"/>
      <c r="FVG255" s="183"/>
      <c r="FVH255" s="183"/>
      <c r="FVI255" s="183"/>
      <c r="FVJ255" s="183"/>
      <c r="FVK255" s="183"/>
      <c r="FVL255" s="183"/>
      <c r="FVM255" s="183"/>
      <c r="FVN255" s="183"/>
      <c r="FVO255" s="183"/>
      <c r="FVP255" s="183"/>
      <c r="FVQ255" s="183"/>
      <c r="FVR255" s="183"/>
      <c r="FVS255" s="183"/>
      <c r="FVT255" s="183"/>
      <c r="FVU255" s="183"/>
      <c r="FVV255" s="183"/>
      <c r="FVW255" s="183"/>
      <c r="FVX255" s="183"/>
      <c r="FVY255" s="183"/>
      <c r="FVZ255" s="183"/>
      <c r="FWA255" s="183"/>
      <c r="FWB255" s="183"/>
      <c r="FWC255" s="183"/>
      <c r="FWD255" s="183"/>
      <c r="FWE255" s="183"/>
      <c r="FWF255" s="183"/>
      <c r="FWG255" s="183"/>
      <c r="FWH255" s="183"/>
      <c r="FWI255" s="183"/>
      <c r="FWJ255" s="183"/>
      <c r="FWK255" s="183"/>
      <c r="FWL255" s="183"/>
      <c r="FWM255" s="183"/>
      <c r="FWN255" s="183"/>
      <c r="FWO255" s="183"/>
      <c r="FWP255" s="183"/>
      <c r="FWQ255" s="183"/>
      <c r="FWR255" s="183"/>
      <c r="FWS255" s="183"/>
      <c r="FWT255" s="183"/>
      <c r="FWU255" s="183"/>
      <c r="FWV255" s="183"/>
      <c r="FWW255" s="183"/>
      <c r="FWX255" s="183"/>
      <c r="FWY255" s="183"/>
      <c r="FWZ255" s="183"/>
      <c r="FXA255" s="183"/>
      <c r="FXB255" s="183"/>
      <c r="FXC255" s="183"/>
      <c r="FXD255" s="183"/>
      <c r="FXE255" s="183"/>
      <c r="FXF255" s="183"/>
      <c r="FXG255" s="183"/>
      <c r="FXH255" s="183"/>
      <c r="FXI255" s="183"/>
      <c r="FXJ255" s="183"/>
      <c r="FXK255" s="183"/>
      <c r="FXL255" s="183"/>
      <c r="FXM255" s="183"/>
      <c r="FXN255" s="183"/>
      <c r="FXO255" s="183"/>
      <c r="FXP255" s="183"/>
      <c r="FXQ255" s="183"/>
      <c r="FXR255" s="183"/>
      <c r="FXS255" s="183"/>
      <c r="FXT255" s="183"/>
      <c r="FXU255" s="183"/>
      <c r="FXV255" s="183"/>
      <c r="FXW255" s="183"/>
      <c r="FXX255" s="183"/>
      <c r="FXY255" s="183"/>
      <c r="FXZ255" s="183"/>
      <c r="FYA255" s="183"/>
      <c r="FYB255" s="183"/>
      <c r="FYC255" s="183"/>
      <c r="FYD255" s="183"/>
      <c r="FYE255" s="183"/>
      <c r="FYF255" s="183"/>
      <c r="FYG255" s="183"/>
      <c r="FYH255" s="183"/>
      <c r="FYI255" s="183"/>
      <c r="FYJ255" s="183"/>
      <c r="FYK255" s="183"/>
      <c r="FYL255" s="183"/>
      <c r="FYM255" s="183"/>
      <c r="FYN255" s="183"/>
      <c r="FYO255" s="183"/>
      <c r="FYP255" s="183"/>
      <c r="FYQ255" s="183"/>
      <c r="FYR255" s="183"/>
      <c r="FYS255" s="183"/>
      <c r="FYT255" s="183"/>
      <c r="FYU255" s="183"/>
      <c r="FYV255" s="183"/>
      <c r="FYW255" s="183"/>
      <c r="FYX255" s="183"/>
      <c r="FYY255" s="183"/>
      <c r="FYZ255" s="183"/>
      <c r="FZA255" s="183"/>
      <c r="FZB255" s="183"/>
      <c r="FZC255" s="183"/>
      <c r="FZD255" s="183"/>
      <c r="FZE255" s="183"/>
      <c r="FZF255" s="183"/>
      <c r="FZG255" s="183"/>
      <c r="FZH255" s="183"/>
      <c r="FZI255" s="183"/>
      <c r="FZJ255" s="183"/>
      <c r="FZK255" s="183"/>
      <c r="FZL255" s="183"/>
      <c r="FZM255" s="183"/>
      <c r="FZN255" s="183"/>
      <c r="FZO255" s="183"/>
      <c r="FZP255" s="183"/>
      <c r="FZQ255" s="183"/>
      <c r="FZR255" s="183"/>
      <c r="FZS255" s="183"/>
      <c r="FZT255" s="183"/>
      <c r="FZU255" s="183"/>
      <c r="FZV255" s="183"/>
      <c r="FZW255" s="183"/>
      <c r="FZX255" s="183"/>
      <c r="FZY255" s="183"/>
      <c r="FZZ255" s="183"/>
      <c r="GAA255" s="183"/>
      <c r="GAB255" s="183"/>
      <c r="GAC255" s="183"/>
      <c r="GAD255" s="183"/>
      <c r="GAE255" s="183"/>
      <c r="GAF255" s="183"/>
      <c r="GAG255" s="183"/>
      <c r="GAH255" s="183"/>
      <c r="GAI255" s="183"/>
      <c r="GAJ255" s="183"/>
      <c r="GAK255" s="183"/>
      <c r="GAL255" s="183"/>
      <c r="GAM255" s="183"/>
      <c r="GAN255" s="183"/>
      <c r="GAO255" s="183"/>
      <c r="GAP255" s="183"/>
      <c r="GAQ255" s="183"/>
      <c r="GAR255" s="183"/>
      <c r="GAS255" s="183"/>
      <c r="GAT255" s="183"/>
      <c r="GAU255" s="183"/>
      <c r="GAV255" s="183"/>
      <c r="GAW255" s="183"/>
      <c r="GAX255" s="183"/>
      <c r="GAY255" s="183"/>
      <c r="GAZ255" s="183"/>
      <c r="GBA255" s="183"/>
      <c r="GBB255" s="183"/>
      <c r="GBC255" s="183"/>
      <c r="GBD255" s="183"/>
      <c r="GBE255" s="183"/>
      <c r="GBF255" s="183"/>
      <c r="GBG255" s="183"/>
      <c r="GBH255" s="183"/>
      <c r="GBI255" s="183"/>
      <c r="GBJ255" s="183"/>
      <c r="GBK255" s="183"/>
      <c r="GBL255" s="183"/>
      <c r="GBM255" s="183"/>
      <c r="GBN255" s="183"/>
      <c r="GBO255" s="183"/>
      <c r="GBP255" s="183"/>
      <c r="GBQ255" s="183"/>
      <c r="GBR255" s="183"/>
      <c r="GBS255" s="183"/>
      <c r="GBT255" s="183"/>
      <c r="GBU255" s="183"/>
      <c r="GBV255" s="183"/>
      <c r="GBW255" s="183"/>
      <c r="GBX255" s="183"/>
      <c r="GBY255" s="183"/>
      <c r="GBZ255" s="183"/>
      <c r="GCA255" s="183"/>
      <c r="GCB255" s="183"/>
      <c r="GCC255" s="183"/>
      <c r="GCD255" s="183"/>
      <c r="GCE255" s="183"/>
      <c r="GCF255" s="183"/>
      <c r="GCG255" s="183"/>
      <c r="GCH255" s="183"/>
      <c r="GCI255" s="183"/>
      <c r="GCJ255" s="183"/>
      <c r="GCK255" s="183"/>
      <c r="GCL255" s="183"/>
      <c r="GCM255" s="183"/>
      <c r="GCN255" s="183"/>
      <c r="GCO255" s="183"/>
      <c r="GCP255" s="183"/>
      <c r="GCQ255" s="183"/>
      <c r="GCR255" s="183"/>
      <c r="GCS255" s="183"/>
      <c r="GCT255" s="183"/>
      <c r="GCU255" s="183"/>
      <c r="GCV255" s="183"/>
      <c r="GCW255" s="183"/>
      <c r="GCX255" s="183"/>
      <c r="GCY255" s="183"/>
      <c r="GCZ255" s="183"/>
      <c r="GDA255" s="183"/>
      <c r="GDB255" s="183"/>
      <c r="GDC255" s="183"/>
      <c r="GDD255" s="183"/>
      <c r="GDE255" s="183"/>
      <c r="GDF255" s="183"/>
      <c r="GDG255" s="183"/>
      <c r="GDH255" s="183"/>
      <c r="GDI255" s="183"/>
      <c r="GDJ255" s="183"/>
      <c r="GDK255" s="183"/>
      <c r="GDL255" s="183"/>
      <c r="GDM255" s="183"/>
      <c r="GDN255" s="183"/>
      <c r="GDO255" s="183"/>
      <c r="GDP255" s="183"/>
      <c r="GDQ255" s="183"/>
      <c r="GDR255" s="183"/>
      <c r="GDS255" s="183"/>
      <c r="GDT255" s="183"/>
      <c r="GDU255" s="183"/>
      <c r="GDV255" s="183"/>
      <c r="GDW255" s="183"/>
      <c r="GDX255" s="183"/>
      <c r="GDY255" s="183"/>
      <c r="GDZ255" s="183"/>
      <c r="GEA255" s="183"/>
      <c r="GEB255" s="183"/>
      <c r="GEC255" s="183"/>
      <c r="GED255" s="183"/>
      <c r="GEE255" s="183"/>
      <c r="GEF255" s="183"/>
      <c r="GEG255" s="183"/>
      <c r="GEH255" s="183"/>
      <c r="GEI255" s="183"/>
      <c r="GEJ255" s="183"/>
      <c r="GEK255" s="183"/>
      <c r="GEL255" s="183"/>
      <c r="GEM255" s="183"/>
      <c r="GEN255" s="183"/>
      <c r="GEO255" s="183"/>
      <c r="GEP255" s="183"/>
      <c r="GEQ255" s="183"/>
      <c r="GER255" s="183"/>
      <c r="GES255" s="183"/>
      <c r="GET255" s="183"/>
      <c r="GEU255" s="183"/>
      <c r="GEV255" s="183"/>
      <c r="GEW255" s="183"/>
      <c r="GEX255" s="183"/>
      <c r="GEY255" s="183"/>
      <c r="GEZ255" s="183"/>
      <c r="GFA255" s="183"/>
      <c r="GFB255" s="183"/>
      <c r="GFC255" s="183"/>
      <c r="GFD255" s="183"/>
      <c r="GFE255" s="183"/>
      <c r="GFF255" s="183"/>
      <c r="GFG255" s="183"/>
      <c r="GFH255" s="183"/>
      <c r="GFI255" s="183"/>
      <c r="GFJ255" s="183"/>
      <c r="GFK255" s="183"/>
      <c r="GFL255" s="183"/>
      <c r="GFM255" s="183"/>
      <c r="GFN255" s="183"/>
      <c r="GFO255" s="183"/>
      <c r="GFP255" s="183"/>
      <c r="GFQ255" s="183"/>
      <c r="GFR255" s="183"/>
      <c r="GFS255" s="183"/>
      <c r="GFT255" s="183"/>
      <c r="GFU255" s="183"/>
      <c r="GFV255" s="183"/>
      <c r="GFW255" s="183"/>
      <c r="GFX255" s="183"/>
      <c r="GFY255" s="183"/>
      <c r="GFZ255" s="183"/>
      <c r="GGA255" s="183"/>
      <c r="GGB255" s="183"/>
      <c r="GGC255" s="183"/>
      <c r="GGD255" s="183"/>
      <c r="GGE255" s="183"/>
      <c r="GGF255" s="183"/>
      <c r="GGG255" s="183"/>
      <c r="GGH255" s="183"/>
      <c r="GGI255" s="183"/>
      <c r="GGJ255" s="183"/>
      <c r="GGK255" s="183"/>
      <c r="GGL255" s="183"/>
      <c r="GGM255" s="183"/>
      <c r="GGN255" s="183"/>
      <c r="GGO255" s="183"/>
      <c r="GGP255" s="183"/>
      <c r="GGQ255" s="183"/>
      <c r="GGR255" s="183"/>
      <c r="GGS255" s="183"/>
      <c r="GGT255" s="183"/>
      <c r="GGU255" s="183"/>
      <c r="GGV255" s="183"/>
      <c r="GGW255" s="183"/>
      <c r="GGX255" s="183"/>
      <c r="GGY255" s="183"/>
      <c r="GGZ255" s="183"/>
      <c r="GHA255" s="183"/>
      <c r="GHB255" s="183"/>
      <c r="GHC255" s="183"/>
      <c r="GHD255" s="183"/>
      <c r="GHE255" s="183"/>
      <c r="GHF255" s="183"/>
      <c r="GHG255" s="183"/>
      <c r="GHH255" s="183"/>
      <c r="GHI255" s="183"/>
      <c r="GHJ255" s="183"/>
      <c r="GHK255" s="183"/>
      <c r="GHL255" s="183"/>
      <c r="GHM255" s="183"/>
      <c r="GHN255" s="183"/>
      <c r="GHO255" s="183"/>
      <c r="GHP255" s="183"/>
      <c r="GHQ255" s="183"/>
      <c r="GHR255" s="183"/>
      <c r="GHS255" s="183"/>
      <c r="GHT255" s="183"/>
      <c r="GHU255" s="183"/>
      <c r="GHV255" s="183"/>
      <c r="GHW255" s="183"/>
      <c r="GHX255" s="183"/>
      <c r="GHY255" s="183"/>
      <c r="GHZ255" s="183"/>
      <c r="GIA255" s="183"/>
      <c r="GIB255" s="183"/>
      <c r="GIC255" s="183"/>
      <c r="GID255" s="183"/>
      <c r="GIE255" s="183"/>
      <c r="GIF255" s="183"/>
      <c r="GIG255" s="183"/>
      <c r="GIH255" s="183"/>
      <c r="GII255" s="183"/>
      <c r="GIJ255" s="183"/>
      <c r="GIK255" s="183"/>
      <c r="GIL255" s="183"/>
      <c r="GIM255" s="183"/>
      <c r="GIN255" s="183"/>
      <c r="GIO255" s="183"/>
      <c r="GIP255" s="183"/>
      <c r="GIQ255" s="183"/>
      <c r="GIR255" s="183"/>
      <c r="GIS255" s="183"/>
      <c r="GIT255" s="183"/>
      <c r="GIU255" s="183"/>
      <c r="GIV255" s="183"/>
      <c r="GIW255" s="183"/>
      <c r="GIX255" s="183"/>
      <c r="GIY255" s="183"/>
      <c r="GIZ255" s="183"/>
      <c r="GJA255" s="183"/>
      <c r="GJB255" s="183"/>
      <c r="GJC255" s="183"/>
      <c r="GJD255" s="183"/>
      <c r="GJE255" s="183"/>
      <c r="GJF255" s="183"/>
      <c r="GJG255" s="183"/>
      <c r="GJH255" s="183"/>
      <c r="GJI255" s="183"/>
      <c r="GJJ255" s="183"/>
      <c r="GJK255" s="183"/>
      <c r="GJL255" s="183"/>
      <c r="GJM255" s="183"/>
      <c r="GJN255" s="183"/>
      <c r="GJO255" s="183"/>
      <c r="GJP255" s="183"/>
      <c r="GJQ255" s="183"/>
      <c r="GJR255" s="183"/>
      <c r="GJS255" s="183"/>
      <c r="GJT255" s="183"/>
      <c r="GJU255" s="183"/>
      <c r="GJV255" s="183"/>
      <c r="GJW255" s="183"/>
      <c r="GJX255" s="183"/>
      <c r="GJY255" s="183"/>
      <c r="GJZ255" s="183"/>
      <c r="GKA255" s="183"/>
      <c r="GKB255" s="183"/>
      <c r="GKC255" s="183"/>
      <c r="GKD255" s="183"/>
      <c r="GKE255" s="183"/>
      <c r="GKF255" s="183"/>
      <c r="GKG255" s="183"/>
      <c r="GKH255" s="183"/>
      <c r="GKI255" s="183"/>
      <c r="GKJ255" s="183"/>
      <c r="GKK255" s="183"/>
      <c r="GKL255" s="183"/>
      <c r="GKM255" s="183"/>
      <c r="GKN255" s="183"/>
      <c r="GKO255" s="183"/>
      <c r="GKP255" s="183"/>
      <c r="GKQ255" s="183"/>
      <c r="GKR255" s="183"/>
      <c r="GKS255" s="183"/>
      <c r="GKT255" s="183"/>
      <c r="GKU255" s="183"/>
      <c r="GKV255" s="183"/>
      <c r="GKW255" s="183"/>
      <c r="GKX255" s="183"/>
      <c r="GKY255" s="183"/>
      <c r="GKZ255" s="183"/>
      <c r="GLA255" s="183"/>
      <c r="GLB255" s="183"/>
      <c r="GLC255" s="183"/>
      <c r="GLD255" s="183"/>
      <c r="GLE255" s="183"/>
      <c r="GLF255" s="183"/>
      <c r="GLG255" s="183"/>
      <c r="GLH255" s="183"/>
      <c r="GLI255" s="183"/>
      <c r="GLJ255" s="183"/>
      <c r="GLK255" s="183"/>
      <c r="GLL255" s="183"/>
      <c r="GLM255" s="183"/>
      <c r="GLN255" s="183"/>
      <c r="GLO255" s="183"/>
      <c r="GLP255" s="183"/>
      <c r="GLQ255" s="183"/>
      <c r="GLR255" s="183"/>
      <c r="GLS255" s="183"/>
      <c r="GLT255" s="183"/>
      <c r="GLU255" s="183"/>
      <c r="GLV255" s="183"/>
      <c r="GLW255" s="183"/>
      <c r="GLX255" s="183"/>
      <c r="GLY255" s="183"/>
      <c r="GLZ255" s="183"/>
      <c r="GMA255" s="183"/>
      <c r="GMB255" s="183"/>
      <c r="GMC255" s="183"/>
      <c r="GMD255" s="183"/>
      <c r="GME255" s="183"/>
      <c r="GMF255" s="183"/>
      <c r="GMG255" s="183"/>
      <c r="GMH255" s="183"/>
      <c r="GMI255" s="183"/>
      <c r="GMJ255" s="183"/>
      <c r="GMK255" s="183"/>
      <c r="GML255" s="183"/>
      <c r="GMM255" s="183"/>
      <c r="GMN255" s="183"/>
      <c r="GMO255" s="183"/>
      <c r="GMP255" s="183"/>
      <c r="GMQ255" s="183"/>
      <c r="GMR255" s="183"/>
      <c r="GMS255" s="183"/>
      <c r="GMT255" s="183"/>
      <c r="GMU255" s="183"/>
      <c r="GMV255" s="183"/>
      <c r="GMW255" s="183"/>
      <c r="GMX255" s="183"/>
      <c r="GMY255" s="183"/>
      <c r="GMZ255" s="183"/>
      <c r="GNA255" s="183"/>
      <c r="GNB255" s="183"/>
      <c r="GNC255" s="183"/>
      <c r="GND255" s="183"/>
      <c r="GNE255" s="183"/>
      <c r="GNF255" s="183"/>
      <c r="GNG255" s="183"/>
      <c r="GNH255" s="183"/>
      <c r="GNI255" s="183"/>
      <c r="GNJ255" s="183"/>
      <c r="GNK255" s="183"/>
      <c r="GNL255" s="183"/>
      <c r="GNM255" s="183"/>
      <c r="GNN255" s="183"/>
      <c r="GNO255" s="183"/>
      <c r="GNP255" s="183"/>
      <c r="GNQ255" s="183"/>
      <c r="GNR255" s="183"/>
      <c r="GNS255" s="183"/>
      <c r="GNT255" s="183"/>
      <c r="GNU255" s="183"/>
      <c r="GNV255" s="183"/>
      <c r="GNW255" s="183"/>
      <c r="GNX255" s="183"/>
      <c r="GNY255" s="183"/>
      <c r="GNZ255" s="183"/>
      <c r="GOA255" s="183"/>
      <c r="GOB255" s="183"/>
      <c r="GOC255" s="183"/>
      <c r="GOD255" s="183"/>
      <c r="GOE255" s="183"/>
      <c r="GOF255" s="183"/>
      <c r="GOG255" s="183"/>
      <c r="GOH255" s="183"/>
      <c r="GOI255" s="183"/>
      <c r="GOJ255" s="183"/>
      <c r="GOK255" s="183"/>
      <c r="GOL255" s="183"/>
      <c r="GOM255" s="183"/>
      <c r="GON255" s="183"/>
      <c r="GOO255" s="183"/>
      <c r="GOP255" s="183"/>
      <c r="GOQ255" s="183"/>
      <c r="GOR255" s="183"/>
      <c r="GOS255" s="183"/>
      <c r="GOT255" s="183"/>
      <c r="GOU255" s="183"/>
      <c r="GOV255" s="183"/>
      <c r="GOW255" s="183"/>
      <c r="GOX255" s="183"/>
      <c r="GOY255" s="183"/>
      <c r="GOZ255" s="183"/>
      <c r="GPA255" s="183"/>
      <c r="GPB255" s="183"/>
      <c r="GPC255" s="183"/>
      <c r="GPD255" s="183"/>
      <c r="GPE255" s="183"/>
      <c r="GPF255" s="183"/>
      <c r="GPG255" s="183"/>
      <c r="GPH255" s="183"/>
      <c r="GPI255" s="183"/>
      <c r="GPJ255" s="183"/>
      <c r="GPK255" s="183"/>
      <c r="GPL255" s="183"/>
      <c r="GPM255" s="183"/>
      <c r="GPN255" s="183"/>
      <c r="GPO255" s="183"/>
      <c r="GPP255" s="183"/>
      <c r="GPQ255" s="183"/>
      <c r="GPR255" s="183"/>
      <c r="GPS255" s="183"/>
      <c r="GPT255" s="183"/>
      <c r="GPU255" s="183"/>
      <c r="GPV255" s="183"/>
      <c r="GPW255" s="183"/>
      <c r="GPX255" s="183"/>
      <c r="GPY255" s="183"/>
      <c r="GPZ255" s="183"/>
      <c r="GQA255" s="183"/>
      <c r="GQB255" s="183"/>
      <c r="GQC255" s="183"/>
      <c r="GQD255" s="183"/>
      <c r="GQE255" s="183"/>
      <c r="GQF255" s="183"/>
      <c r="GQG255" s="183"/>
      <c r="GQH255" s="183"/>
      <c r="GQI255" s="183"/>
      <c r="GQJ255" s="183"/>
      <c r="GQK255" s="183"/>
      <c r="GQL255" s="183"/>
      <c r="GQM255" s="183"/>
      <c r="GQN255" s="183"/>
      <c r="GQO255" s="183"/>
      <c r="GQP255" s="183"/>
      <c r="GQQ255" s="183"/>
      <c r="GQR255" s="183"/>
      <c r="GQS255" s="183"/>
      <c r="GQT255" s="183"/>
      <c r="GQU255" s="183"/>
      <c r="GQV255" s="183"/>
      <c r="GQW255" s="183"/>
      <c r="GQX255" s="183"/>
      <c r="GQY255" s="183"/>
      <c r="GQZ255" s="183"/>
      <c r="GRA255" s="183"/>
      <c r="GRB255" s="183"/>
      <c r="GRC255" s="183"/>
      <c r="GRD255" s="183"/>
      <c r="GRE255" s="183"/>
      <c r="GRF255" s="183"/>
      <c r="GRG255" s="183"/>
      <c r="GRH255" s="183"/>
      <c r="GRI255" s="183"/>
      <c r="GRJ255" s="183"/>
      <c r="GRK255" s="183"/>
      <c r="GRL255" s="183"/>
      <c r="GRM255" s="183"/>
      <c r="GRN255" s="183"/>
      <c r="GRO255" s="183"/>
      <c r="GRP255" s="183"/>
      <c r="GRQ255" s="183"/>
      <c r="GRR255" s="183"/>
      <c r="GRS255" s="183"/>
      <c r="GRT255" s="183"/>
      <c r="GRU255" s="183"/>
      <c r="GRV255" s="183"/>
      <c r="GRW255" s="183"/>
      <c r="GRX255" s="183"/>
      <c r="GRY255" s="183"/>
      <c r="GRZ255" s="183"/>
      <c r="GSA255" s="183"/>
      <c r="GSB255" s="183"/>
      <c r="GSC255" s="183"/>
      <c r="GSD255" s="183"/>
      <c r="GSE255" s="183"/>
      <c r="GSF255" s="183"/>
      <c r="GSG255" s="183"/>
      <c r="GSH255" s="183"/>
      <c r="GSI255" s="183"/>
      <c r="GSJ255" s="183"/>
      <c r="GSK255" s="183"/>
      <c r="GSL255" s="183"/>
      <c r="GSM255" s="183"/>
      <c r="GSN255" s="183"/>
      <c r="GSO255" s="183"/>
      <c r="GSP255" s="183"/>
      <c r="GSQ255" s="183"/>
      <c r="GSR255" s="183"/>
      <c r="GSS255" s="183"/>
      <c r="GST255" s="183"/>
      <c r="GSU255" s="183"/>
      <c r="GSV255" s="183"/>
      <c r="GSW255" s="183"/>
      <c r="GSX255" s="183"/>
      <c r="GSY255" s="183"/>
      <c r="GSZ255" s="183"/>
      <c r="GTA255" s="183"/>
      <c r="GTB255" s="183"/>
      <c r="GTC255" s="183"/>
      <c r="GTD255" s="183"/>
      <c r="GTE255" s="183"/>
      <c r="GTF255" s="183"/>
      <c r="GTG255" s="183"/>
      <c r="GTH255" s="183"/>
      <c r="GTI255" s="183"/>
      <c r="GTJ255" s="183"/>
      <c r="GTK255" s="183"/>
      <c r="GTL255" s="183"/>
      <c r="GTM255" s="183"/>
      <c r="GTN255" s="183"/>
      <c r="GTO255" s="183"/>
      <c r="GTP255" s="183"/>
      <c r="GTQ255" s="183"/>
      <c r="GTR255" s="183"/>
      <c r="GTS255" s="183"/>
      <c r="GTT255" s="183"/>
      <c r="GTU255" s="183"/>
      <c r="GTV255" s="183"/>
      <c r="GTW255" s="183"/>
      <c r="GTX255" s="183"/>
      <c r="GTY255" s="183"/>
      <c r="GTZ255" s="183"/>
      <c r="GUA255" s="183"/>
      <c r="GUB255" s="183"/>
      <c r="GUC255" s="183"/>
      <c r="GUD255" s="183"/>
      <c r="GUE255" s="183"/>
      <c r="GUF255" s="183"/>
      <c r="GUG255" s="183"/>
      <c r="GUH255" s="183"/>
      <c r="GUI255" s="183"/>
      <c r="GUJ255" s="183"/>
      <c r="GUK255" s="183"/>
      <c r="GUL255" s="183"/>
      <c r="GUM255" s="183"/>
      <c r="GUN255" s="183"/>
      <c r="GUO255" s="183"/>
      <c r="GUP255" s="183"/>
      <c r="GUQ255" s="183"/>
      <c r="GUR255" s="183"/>
      <c r="GUS255" s="183"/>
      <c r="GUT255" s="183"/>
      <c r="GUU255" s="183"/>
      <c r="GUV255" s="183"/>
      <c r="GUW255" s="183"/>
      <c r="GUX255" s="183"/>
      <c r="GUY255" s="183"/>
      <c r="GUZ255" s="183"/>
      <c r="GVA255" s="183"/>
      <c r="GVB255" s="183"/>
      <c r="GVC255" s="183"/>
      <c r="GVD255" s="183"/>
      <c r="GVE255" s="183"/>
      <c r="GVF255" s="183"/>
      <c r="GVG255" s="183"/>
      <c r="GVH255" s="183"/>
      <c r="GVI255" s="183"/>
      <c r="GVJ255" s="183"/>
      <c r="GVK255" s="183"/>
      <c r="GVL255" s="183"/>
      <c r="GVM255" s="183"/>
      <c r="GVN255" s="183"/>
      <c r="GVO255" s="183"/>
      <c r="GVP255" s="183"/>
      <c r="GVQ255" s="183"/>
      <c r="GVR255" s="183"/>
      <c r="GVS255" s="183"/>
      <c r="GVT255" s="183"/>
      <c r="GVU255" s="183"/>
      <c r="GVV255" s="183"/>
      <c r="GVW255" s="183"/>
      <c r="GVX255" s="183"/>
      <c r="GVY255" s="183"/>
      <c r="GVZ255" s="183"/>
      <c r="GWA255" s="183"/>
      <c r="GWB255" s="183"/>
      <c r="GWC255" s="183"/>
      <c r="GWD255" s="183"/>
      <c r="GWE255" s="183"/>
      <c r="GWF255" s="183"/>
      <c r="GWG255" s="183"/>
      <c r="GWH255" s="183"/>
      <c r="GWI255" s="183"/>
      <c r="GWJ255" s="183"/>
      <c r="GWK255" s="183"/>
      <c r="GWL255" s="183"/>
      <c r="GWM255" s="183"/>
      <c r="GWN255" s="183"/>
      <c r="GWO255" s="183"/>
      <c r="GWP255" s="183"/>
      <c r="GWQ255" s="183"/>
      <c r="GWR255" s="183"/>
      <c r="GWS255" s="183"/>
      <c r="GWT255" s="183"/>
      <c r="GWU255" s="183"/>
      <c r="GWV255" s="183"/>
      <c r="GWW255" s="183"/>
      <c r="GWX255" s="183"/>
      <c r="GWY255" s="183"/>
      <c r="GWZ255" s="183"/>
      <c r="GXA255" s="183"/>
      <c r="GXB255" s="183"/>
      <c r="GXC255" s="183"/>
      <c r="GXD255" s="183"/>
      <c r="GXE255" s="183"/>
      <c r="GXF255" s="183"/>
      <c r="GXG255" s="183"/>
      <c r="GXH255" s="183"/>
      <c r="GXI255" s="183"/>
      <c r="GXJ255" s="183"/>
      <c r="GXK255" s="183"/>
      <c r="GXL255" s="183"/>
      <c r="GXM255" s="183"/>
      <c r="GXN255" s="183"/>
      <c r="GXO255" s="183"/>
      <c r="GXP255" s="183"/>
      <c r="GXQ255" s="183"/>
      <c r="GXR255" s="183"/>
      <c r="GXS255" s="183"/>
      <c r="GXT255" s="183"/>
      <c r="GXU255" s="183"/>
      <c r="GXV255" s="183"/>
      <c r="GXW255" s="183"/>
      <c r="GXX255" s="183"/>
      <c r="GXY255" s="183"/>
      <c r="GXZ255" s="183"/>
      <c r="GYA255" s="183"/>
      <c r="GYB255" s="183"/>
      <c r="GYC255" s="183"/>
      <c r="GYD255" s="183"/>
      <c r="GYE255" s="183"/>
      <c r="GYF255" s="183"/>
      <c r="GYG255" s="183"/>
      <c r="GYH255" s="183"/>
      <c r="GYI255" s="183"/>
      <c r="GYJ255" s="183"/>
      <c r="GYK255" s="183"/>
      <c r="GYL255" s="183"/>
      <c r="GYM255" s="183"/>
      <c r="GYN255" s="183"/>
      <c r="GYO255" s="183"/>
      <c r="GYP255" s="183"/>
      <c r="GYQ255" s="183"/>
      <c r="GYR255" s="183"/>
      <c r="GYS255" s="183"/>
      <c r="GYT255" s="183"/>
      <c r="GYU255" s="183"/>
      <c r="GYV255" s="183"/>
      <c r="GYW255" s="183"/>
      <c r="GYX255" s="183"/>
      <c r="GYY255" s="183"/>
      <c r="GYZ255" s="183"/>
      <c r="GZA255" s="183"/>
      <c r="GZB255" s="183"/>
      <c r="GZC255" s="183"/>
      <c r="GZD255" s="183"/>
      <c r="GZE255" s="183"/>
      <c r="GZF255" s="183"/>
      <c r="GZG255" s="183"/>
      <c r="GZH255" s="183"/>
      <c r="GZI255" s="183"/>
      <c r="GZJ255" s="183"/>
      <c r="GZK255" s="183"/>
      <c r="GZL255" s="183"/>
      <c r="GZM255" s="183"/>
      <c r="GZN255" s="183"/>
      <c r="GZO255" s="183"/>
      <c r="GZP255" s="183"/>
      <c r="GZQ255" s="183"/>
      <c r="GZR255" s="183"/>
      <c r="GZS255" s="183"/>
      <c r="GZT255" s="183"/>
      <c r="GZU255" s="183"/>
      <c r="GZV255" s="183"/>
      <c r="GZW255" s="183"/>
      <c r="GZX255" s="183"/>
      <c r="GZY255" s="183"/>
      <c r="GZZ255" s="183"/>
      <c r="HAA255" s="183"/>
      <c r="HAB255" s="183"/>
      <c r="HAC255" s="183"/>
      <c r="HAD255" s="183"/>
      <c r="HAE255" s="183"/>
      <c r="HAF255" s="183"/>
      <c r="HAG255" s="183"/>
      <c r="HAH255" s="183"/>
      <c r="HAI255" s="183"/>
      <c r="HAJ255" s="183"/>
      <c r="HAK255" s="183"/>
      <c r="HAL255" s="183"/>
      <c r="HAM255" s="183"/>
      <c r="HAN255" s="183"/>
      <c r="HAO255" s="183"/>
      <c r="HAP255" s="183"/>
      <c r="HAQ255" s="183"/>
      <c r="HAR255" s="183"/>
      <c r="HAS255" s="183"/>
      <c r="HAT255" s="183"/>
      <c r="HAU255" s="183"/>
      <c r="HAV255" s="183"/>
      <c r="HAW255" s="183"/>
      <c r="HAX255" s="183"/>
      <c r="HAY255" s="183"/>
      <c r="HAZ255" s="183"/>
      <c r="HBA255" s="183"/>
      <c r="HBB255" s="183"/>
      <c r="HBC255" s="183"/>
      <c r="HBD255" s="183"/>
      <c r="HBE255" s="183"/>
      <c r="HBF255" s="183"/>
      <c r="HBG255" s="183"/>
      <c r="HBH255" s="183"/>
      <c r="HBI255" s="183"/>
      <c r="HBJ255" s="183"/>
      <c r="HBK255" s="183"/>
      <c r="HBL255" s="183"/>
      <c r="HBM255" s="183"/>
      <c r="HBN255" s="183"/>
      <c r="HBO255" s="183"/>
      <c r="HBP255" s="183"/>
      <c r="HBQ255" s="183"/>
      <c r="HBR255" s="183"/>
      <c r="HBS255" s="183"/>
      <c r="HBT255" s="183"/>
      <c r="HBU255" s="183"/>
      <c r="HBV255" s="183"/>
      <c r="HBW255" s="183"/>
      <c r="HBX255" s="183"/>
      <c r="HBY255" s="183"/>
      <c r="HBZ255" s="183"/>
      <c r="HCA255" s="183"/>
      <c r="HCB255" s="183"/>
      <c r="HCC255" s="183"/>
      <c r="HCD255" s="183"/>
      <c r="HCE255" s="183"/>
      <c r="HCF255" s="183"/>
      <c r="HCG255" s="183"/>
      <c r="HCH255" s="183"/>
      <c r="HCI255" s="183"/>
      <c r="HCJ255" s="183"/>
      <c r="HCK255" s="183"/>
      <c r="HCL255" s="183"/>
      <c r="HCM255" s="183"/>
      <c r="HCN255" s="183"/>
      <c r="HCO255" s="183"/>
      <c r="HCP255" s="183"/>
      <c r="HCQ255" s="183"/>
      <c r="HCR255" s="183"/>
      <c r="HCS255" s="183"/>
      <c r="HCT255" s="183"/>
      <c r="HCU255" s="183"/>
      <c r="HCV255" s="183"/>
      <c r="HCW255" s="183"/>
      <c r="HCX255" s="183"/>
      <c r="HCY255" s="183"/>
      <c r="HCZ255" s="183"/>
      <c r="HDA255" s="183"/>
      <c r="HDB255" s="183"/>
      <c r="HDC255" s="183"/>
      <c r="HDD255" s="183"/>
      <c r="HDE255" s="183"/>
      <c r="HDF255" s="183"/>
      <c r="HDG255" s="183"/>
      <c r="HDH255" s="183"/>
      <c r="HDI255" s="183"/>
      <c r="HDJ255" s="183"/>
      <c r="HDK255" s="183"/>
      <c r="HDL255" s="183"/>
      <c r="HDM255" s="183"/>
      <c r="HDN255" s="183"/>
      <c r="HDO255" s="183"/>
      <c r="HDP255" s="183"/>
      <c r="HDQ255" s="183"/>
      <c r="HDR255" s="183"/>
      <c r="HDS255" s="183"/>
      <c r="HDT255" s="183"/>
      <c r="HDU255" s="183"/>
      <c r="HDV255" s="183"/>
      <c r="HDW255" s="183"/>
      <c r="HDX255" s="183"/>
      <c r="HDY255" s="183"/>
      <c r="HDZ255" s="183"/>
      <c r="HEA255" s="183"/>
      <c r="HEB255" s="183"/>
      <c r="HEC255" s="183"/>
      <c r="HED255" s="183"/>
      <c r="HEE255" s="183"/>
      <c r="HEF255" s="183"/>
      <c r="HEG255" s="183"/>
      <c r="HEH255" s="183"/>
      <c r="HEI255" s="183"/>
      <c r="HEJ255" s="183"/>
      <c r="HEK255" s="183"/>
      <c r="HEL255" s="183"/>
      <c r="HEM255" s="183"/>
      <c r="HEN255" s="183"/>
      <c r="HEO255" s="183"/>
      <c r="HEP255" s="183"/>
      <c r="HEQ255" s="183"/>
      <c r="HER255" s="183"/>
      <c r="HES255" s="183"/>
      <c r="HET255" s="183"/>
      <c r="HEU255" s="183"/>
      <c r="HEV255" s="183"/>
      <c r="HEW255" s="183"/>
      <c r="HEX255" s="183"/>
      <c r="HEY255" s="183"/>
      <c r="HEZ255" s="183"/>
      <c r="HFA255" s="183"/>
      <c r="HFB255" s="183"/>
      <c r="HFC255" s="183"/>
      <c r="HFD255" s="183"/>
      <c r="HFE255" s="183"/>
      <c r="HFF255" s="183"/>
      <c r="HFG255" s="183"/>
      <c r="HFH255" s="183"/>
      <c r="HFI255" s="183"/>
      <c r="HFJ255" s="183"/>
      <c r="HFK255" s="183"/>
      <c r="HFL255" s="183"/>
      <c r="HFM255" s="183"/>
      <c r="HFN255" s="183"/>
      <c r="HFO255" s="183"/>
      <c r="HFP255" s="183"/>
      <c r="HFQ255" s="183"/>
      <c r="HFR255" s="183"/>
      <c r="HFS255" s="183"/>
      <c r="HFT255" s="183"/>
      <c r="HFU255" s="183"/>
      <c r="HFV255" s="183"/>
      <c r="HFW255" s="183"/>
      <c r="HFX255" s="183"/>
      <c r="HFY255" s="183"/>
      <c r="HFZ255" s="183"/>
      <c r="HGA255" s="183"/>
      <c r="HGB255" s="183"/>
      <c r="HGC255" s="183"/>
      <c r="HGD255" s="183"/>
      <c r="HGE255" s="183"/>
      <c r="HGF255" s="183"/>
      <c r="HGG255" s="183"/>
      <c r="HGH255" s="183"/>
      <c r="HGI255" s="183"/>
      <c r="HGJ255" s="183"/>
      <c r="HGK255" s="183"/>
      <c r="HGL255" s="183"/>
      <c r="HGM255" s="183"/>
      <c r="HGN255" s="183"/>
      <c r="HGO255" s="183"/>
      <c r="HGP255" s="183"/>
      <c r="HGQ255" s="183"/>
      <c r="HGR255" s="183"/>
      <c r="HGS255" s="183"/>
      <c r="HGT255" s="183"/>
      <c r="HGU255" s="183"/>
      <c r="HGV255" s="183"/>
      <c r="HGW255" s="183"/>
      <c r="HGX255" s="183"/>
      <c r="HGY255" s="183"/>
      <c r="HGZ255" s="183"/>
      <c r="HHA255" s="183"/>
      <c r="HHB255" s="183"/>
      <c r="HHC255" s="183"/>
      <c r="HHD255" s="183"/>
      <c r="HHE255" s="183"/>
      <c r="HHF255" s="183"/>
      <c r="HHG255" s="183"/>
      <c r="HHH255" s="183"/>
      <c r="HHI255" s="183"/>
      <c r="HHJ255" s="183"/>
      <c r="HHK255" s="183"/>
      <c r="HHL255" s="183"/>
      <c r="HHM255" s="183"/>
      <c r="HHN255" s="183"/>
      <c r="HHO255" s="183"/>
      <c r="HHP255" s="183"/>
      <c r="HHQ255" s="183"/>
      <c r="HHR255" s="183"/>
      <c r="HHS255" s="183"/>
      <c r="HHT255" s="183"/>
      <c r="HHU255" s="183"/>
      <c r="HHV255" s="183"/>
      <c r="HHW255" s="183"/>
      <c r="HHX255" s="183"/>
      <c r="HHY255" s="183"/>
      <c r="HHZ255" s="183"/>
      <c r="HIA255" s="183"/>
      <c r="HIB255" s="183"/>
      <c r="HIC255" s="183"/>
      <c r="HID255" s="183"/>
      <c r="HIE255" s="183"/>
      <c r="HIF255" s="183"/>
      <c r="HIG255" s="183"/>
      <c r="HIH255" s="183"/>
      <c r="HII255" s="183"/>
      <c r="HIJ255" s="183"/>
      <c r="HIK255" s="183"/>
      <c r="HIL255" s="183"/>
      <c r="HIM255" s="183"/>
      <c r="HIN255" s="183"/>
      <c r="HIO255" s="183"/>
      <c r="HIP255" s="183"/>
      <c r="HIQ255" s="183"/>
      <c r="HIR255" s="183"/>
      <c r="HIS255" s="183"/>
      <c r="HIT255" s="183"/>
      <c r="HIU255" s="183"/>
      <c r="HIV255" s="183"/>
      <c r="HIW255" s="183"/>
      <c r="HIX255" s="183"/>
      <c r="HIY255" s="183"/>
      <c r="HIZ255" s="183"/>
      <c r="HJA255" s="183"/>
      <c r="HJB255" s="183"/>
      <c r="HJC255" s="183"/>
      <c r="HJD255" s="183"/>
      <c r="HJE255" s="183"/>
      <c r="HJF255" s="183"/>
      <c r="HJG255" s="183"/>
      <c r="HJH255" s="183"/>
      <c r="HJI255" s="183"/>
      <c r="HJJ255" s="183"/>
      <c r="HJK255" s="183"/>
      <c r="HJL255" s="183"/>
      <c r="HJM255" s="183"/>
      <c r="HJN255" s="183"/>
      <c r="HJO255" s="183"/>
      <c r="HJP255" s="183"/>
      <c r="HJQ255" s="183"/>
      <c r="HJR255" s="183"/>
      <c r="HJS255" s="183"/>
      <c r="HJT255" s="183"/>
      <c r="HJU255" s="183"/>
      <c r="HJV255" s="183"/>
      <c r="HJW255" s="183"/>
      <c r="HJX255" s="183"/>
      <c r="HJY255" s="183"/>
      <c r="HJZ255" s="183"/>
      <c r="HKA255" s="183"/>
      <c r="HKB255" s="183"/>
      <c r="HKC255" s="183"/>
      <c r="HKD255" s="183"/>
      <c r="HKE255" s="183"/>
      <c r="HKF255" s="183"/>
      <c r="HKG255" s="183"/>
      <c r="HKH255" s="183"/>
      <c r="HKI255" s="183"/>
      <c r="HKJ255" s="183"/>
      <c r="HKK255" s="183"/>
      <c r="HKL255" s="183"/>
      <c r="HKM255" s="183"/>
      <c r="HKN255" s="183"/>
      <c r="HKO255" s="183"/>
      <c r="HKP255" s="183"/>
      <c r="HKQ255" s="183"/>
      <c r="HKR255" s="183"/>
      <c r="HKS255" s="183"/>
      <c r="HKT255" s="183"/>
      <c r="HKU255" s="183"/>
      <c r="HKV255" s="183"/>
      <c r="HKW255" s="183"/>
      <c r="HKX255" s="183"/>
      <c r="HKY255" s="183"/>
      <c r="HKZ255" s="183"/>
      <c r="HLA255" s="183"/>
      <c r="HLB255" s="183"/>
      <c r="HLC255" s="183"/>
      <c r="HLD255" s="183"/>
      <c r="HLE255" s="183"/>
      <c r="HLF255" s="183"/>
      <c r="HLG255" s="183"/>
      <c r="HLH255" s="183"/>
      <c r="HLI255" s="183"/>
      <c r="HLJ255" s="183"/>
      <c r="HLK255" s="183"/>
      <c r="HLL255" s="183"/>
      <c r="HLM255" s="183"/>
      <c r="HLN255" s="183"/>
      <c r="HLO255" s="183"/>
      <c r="HLP255" s="183"/>
      <c r="HLQ255" s="183"/>
      <c r="HLR255" s="183"/>
      <c r="HLS255" s="183"/>
      <c r="HLT255" s="183"/>
      <c r="HLU255" s="183"/>
      <c r="HLV255" s="183"/>
      <c r="HLW255" s="183"/>
      <c r="HLX255" s="183"/>
      <c r="HLY255" s="183"/>
      <c r="HLZ255" s="183"/>
      <c r="HMA255" s="183"/>
      <c r="HMB255" s="183"/>
      <c r="HMC255" s="183"/>
      <c r="HMD255" s="183"/>
      <c r="HME255" s="183"/>
      <c r="HMF255" s="183"/>
      <c r="HMG255" s="183"/>
      <c r="HMH255" s="183"/>
      <c r="HMI255" s="183"/>
      <c r="HMJ255" s="183"/>
      <c r="HMK255" s="183"/>
      <c r="HML255" s="183"/>
      <c r="HMM255" s="183"/>
      <c r="HMN255" s="183"/>
      <c r="HMO255" s="183"/>
      <c r="HMP255" s="183"/>
      <c r="HMQ255" s="183"/>
      <c r="HMR255" s="183"/>
      <c r="HMS255" s="183"/>
      <c r="HMT255" s="183"/>
      <c r="HMU255" s="183"/>
      <c r="HMV255" s="183"/>
      <c r="HMW255" s="183"/>
      <c r="HMX255" s="183"/>
      <c r="HMY255" s="183"/>
      <c r="HMZ255" s="183"/>
      <c r="HNA255" s="183"/>
      <c r="HNB255" s="183"/>
      <c r="HNC255" s="183"/>
      <c r="HND255" s="183"/>
      <c r="HNE255" s="183"/>
      <c r="HNF255" s="183"/>
      <c r="HNG255" s="183"/>
      <c r="HNH255" s="183"/>
      <c r="HNI255" s="183"/>
      <c r="HNJ255" s="183"/>
      <c r="HNK255" s="183"/>
      <c r="HNL255" s="183"/>
      <c r="HNM255" s="183"/>
      <c r="HNN255" s="183"/>
      <c r="HNO255" s="183"/>
      <c r="HNP255" s="183"/>
      <c r="HNQ255" s="183"/>
      <c r="HNR255" s="183"/>
      <c r="HNS255" s="183"/>
      <c r="HNT255" s="183"/>
      <c r="HNU255" s="183"/>
      <c r="HNV255" s="183"/>
      <c r="HNW255" s="183"/>
      <c r="HNX255" s="183"/>
      <c r="HNY255" s="183"/>
      <c r="HNZ255" s="183"/>
      <c r="HOA255" s="183"/>
      <c r="HOB255" s="183"/>
      <c r="HOC255" s="183"/>
      <c r="HOD255" s="183"/>
      <c r="HOE255" s="183"/>
      <c r="HOF255" s="183"/>
      <c r="HOG255" s="183"/>
      <c r="HOH255" s="183"/>
      <c r="HOI255" s="183"/>
      <c r="HOJ255" s="183"/>
      <c r="HOK255" s="183"/>
      <c r="HOL255" s="183"/>
      <c r="HOM255" s="183"/>
      <c r="HON255" s="183"/>
      <c r="HOO255" s="183"/>
      <c r="HOP255" s="183"/>
      <c r="HOQ255" s="183"/>
      <c r="HOR255" s="183"/>
      <c r="HOS255" s="183"/>
      <c r="HOT255" s="183"/>
      <c r="HOU255" s="183"/>
      <c r="HOV255" s="183"/>
      <c r="HOW255" s="183"/>
      <c r="HOX255" s="183"/>
      <c r="HOY255" s="183"/>
      <c r="HOZ255" s="183"/>
      <c r="HPA255" s="183"/>
      <c r="HPB255" s="183"/>
      <c r="HPC255" s="183"/>
      <c r="HPD255" s="183"/>
      <c r="HPE255" s="183"/>
      <c r="HPF255" s="183"/>
      <c r="HPG255" s="183"/>
      <c r="HPH255" s="183"/>
      <c r="HPI255" s="183"/>
      <c r="HPJ255" s="183"/>
      <c r="HPK255" s="183"/>
      <c r="HPL255" s="183"/>
      <c r="HPM255" s="183"/>
      <c r="HPN255" s="183"/>
      <c r="HPO255" s="183"/>
      <c r="HPP255" s="183"/>
      <c r="HPQ255" s="183"/>
      <c r="HPR255" s="183"/>
      <c r="HPS255" s="183"/>
      <c r="HPT255" s="183"/>
      <c r="HPU255" s="183"/>
      <c r="HPV255" s="183"/>
      <c r="HPW255" s="183"/>
      <c r="HPX255" s="183"/>
      <c r="HPY255" s="183"/>
      <c r="HPZ255" s="183"/>
      <c r="HQA255" s="183"/>
      <c r="HQB255" s="183"/>
      <c r="HQC255" s="183"/>
      <c r="HQD255" s="183"/>
      <c r="HQE255" s="183"/>
      <c r="HQF255" s="183"/>
      <c r="HQG255" s="183"/>
      <c r="HQH255" s="183"/>
      <c r="HQI255" s="183"/>
      <c r="HQJ255" s="183"/>
      <c r="HQK255" s="183"/>
      <c r="HQL255" s="183"/>
      <c r="HQM255" s="183"/>
      <c r="HQN255" s="183"/>
      <c r="HQO255" s="183"/>
      <c r="HQP255" s="183"/>
      <c r="HQQ255" s="183"/>
      <c r="HQR255" s="183"/>
      <c r="HQS255" s="183"/>
      <c r="HQT255" s="183"/>
      <c r="HQU255" s="183"/>
      <c r="HQV255" s="183"/>
      <c r="HQW255" s="183"/>
      <c r="HQX255" s="183"/>
      <c r="HQY255" s="183"/>
      <c r="HQZ255" s="183"/>
      <c r="HRA255" s="183"/>
      <c r="HRB255" s="183"/>
      <c r="HRC255" s="183"/>
      <c r="HRD255" s="183"/>
      <c r="HRE255" s="183"/>
      <c r="HRF255" s="183"/>
      <c r="HRG255" s="183"/>
      <c r="HRH255" s="183"/>
      <c r="HRI255" s="183"/>
      <c r="HRJ255" s="183"/>
      <c r="HRK255" s="183"/>
      <c r="HRL255" s="183"/>
      <c r="HRM255" s="183"/>
      <c r="HRN255" s="183"/>
      <c r="HRO255" s="183"/>
      <c r="HRP255" s="183"/>
      <c r="HRQ255" s="183"/>
      <c r="HRR255" s="183"/>
      <c r="HRS255" s="183"/>
      <c r="HRT255" s="183"/>
      <c r="HRU255" s="183"/>
      <c r="HRV255" s="183"/>
      <c r="HRW255" s="183"/>
      <c r="HRX255" s="183"/>
      <c r="HRY255" s="183"/>
      <c r="HRZ255" s="183"/>
      <c r="HSA255" s="183"/>
      <c r="HSB255" s="183"/>
      <c r="HSC255" s="183"/>
      <c r="HSD255" s="183"/>
      <c r="HSE255" s="183"/>
      <c r="HSF255" s="183"/>
      <c r="HSG255" s="183"/>
      <c r="HSH255" s="183"/>
      <c r="HSI255" s="183"/>
      <c r="HSJ255" s="183"/>
      <c r="HSK255" s="183"/>
      <c r="HSL255" s="183"/>
      <c r="HSM255" s="183"/>
      <c r="HSN255" s="183"/>
      <c r="HSO255" s="183"/>
      <c r="HSP255" s="183"/>
      <c r="HSQ255" s="183"/>
      <c r="HSR255" s="183"/>
      <c r="HSS255" s="183"/>
      <c r="HST255" s="183"/>
      <c r="HSU255" s="183"/>
      <c r="HSV255" s="183"/>
      <c r="HSW255" s="183"/>
      <c r="HSX255" s="183"/>
      <c r="HSY255" s="183"/>
      <c r="HSZ255" s="183"/>
      <c r="HTA255" s="183"/>
      <c r="HTB255" s="183"/>
      <c r="HTC255" s="183"/>
      <c r="HTD255" s="183"/>
      <c r="HTE255" s="183"/>
      <c r="HTF255" s="183"/>
      <c r="HTG255" s="183"/>
      <c r="HTH255" s="183"/>
      <c r="HTI255" s="183"/>
      <c r="HTJ255" s="183"/>
      <c r="HTK255" s="183"/>
      <c r="HTL255" s="183"/>
      <c r="HTM255" s="183"/>
      <c r="HTN255" s="183"/>
      <c r="HTO255" s="183"/>
      <c r="HTP255" s="183"/>
      <c r="HTQ255" s="183"/>
      <c r="HTR255" s="183"/>
      <c r="HTS255" s="183"/>
      <c r="HTT255" s="183"/>
      <c r="HTU255" s="183"/>
      <c r="HTV255" s="183"/>
      <c r="HTW255" s="183"/>
      <c r="HTX255" s="183"/>
      <c r="HTY255" s="183"/>
      <c r="HTZ255" s="183"/>
      <c r="HUA255" s="183"/>
      <c r="HUB255" s="183"/>
      <c r="HUC255" s="183"/>
      <c r="HUD255" s="183"/>
      <c r="HUE255" s="183"/>
      <c r="HUF255" s="183"/>
      <c r="HUG255" s="183"/>
      <c r="HUH255" s="183"/>
      <c r="HUI255" s="183"/>
      <c r="HUJ255" s="183"/>
      <c r="HUK255" s="183"/>
      <c r="HUL255" s="183"/>
      <c r="HUM255" s="183"/>
      <c r="HUN255" s="183"/>
      <c r="HUO255" s="183"/>
      <c r="HUP255" s="183"/>
      <c r="HUQ255" s="183"/>
      <c r="HUR255" s="183"/>
      <c r="HUS255" s="183"/>
      <c r="HUT255" s="183"/>
      <c r="HUU255" s="183"/>
      <c r="HUV255" s="183"/>
      <c r="HUW255" s="183"/>
      <c r="HUX255" s="183"/>
      <c r="HUY255" s="183"/>
      <c r="HUZ255" s="183"/>
      <c r="HVA255" s="183"/>
      <c r="HVB255" s="183"/>
      <c r="HVC255" s="183"/>
      <c r="HVD255" s="183"/>
      <c r="HVE255" s="183"/>
      <c r="HVF255" s="183"/>
      <c r="HVG255" s="183"/>
      <c r="HVH255" s="183"/>
      <c r="HVI255" s="183"/>
      <c r="HVJ255" s="183"/>
      <c r="HVK255" s="183"/>
      <c r="HVL255" s="183"/>
      <c r="HVM255" s="183"/>
      <c r="HVN255" s="183"/>
      <c r="HVO255" s="183"/>
      <c r="HVP255" s="183"/>
      <c r="HVQ255" s="183"/>
      <c r="HVR255" s="183"/>
      <c r="HVS255" s="183"/>
      <c r="HVT255" s="183"/>
      <c r="HVU255" s="183"/>
      <c r="HVV255" s="183"/>
      <c r="HVW255" s="183"/>
      <c r="HVX255" s="183"/>
      <c r="HVY255" s="183"/>
      <c r="HVZ255" s="183"/>
      <c r="HWA255" s="183"/>
      <c r="HWB255" s="183"/>
      <c r="HWC255" s="183"/>
      <c r="HWD255" s="183"/>
      <c r="HWE255" s="183"/>
      <c r="HWF255" s="183"/>
      <c r="HWG255" s="183"/>
      <c r="HWH255" s="183"/>
      <c r="HWI255" s="183"/>
      <c r="HWJ255" s="183"/>
      <c r="HWK255" s="183"/>
      <c r="HWL255" s="183"/>
      <c r="HWM255" s="183"/>
      <c r="HWN255" s="183"/>
      <c r="HWO255" s="183"/>
      <c r="HWP255" s="183"/>
      <c r="HWQ255" s="183"/>
      <c r="HWR255" s="183"/>
      <c r="HWS255" s="183"/>
      <c r="HWT255" s="183"/>
      <c r="HWU255" s="183"/>
      <c r="HWV255" s="183"/>
      <c r="HWW255" s="183"/>
      <c r="HWX255" s="183"/>
      <c r="HWY255" s="183"/>
      <c r="HWZ255" s="183"/>
      <c r="HXA255" s="183"/>
      <c r="HXB255" s="183"/>
      <c r="HXC255" s="183"/>
      <c r="HXD255" s="183"/>
      <c r="HXE255" s="183"/>
      <c r="HXF255" s="183"/>
      <c r="HXG255" s="183"/>
      <c r="HXH255" s="183"/>
      <c r="HXI255" s="183"/>
      <c r="HXJ255" s="183"/>
      <c r="HXK255" s="183"/>
      <c r="HXL255" s="183"/>
      <c r="HXM255" s="183"/>
      <c r="HXN255" s="183"/>
      <c r="HXO255" s="183"/>
      <c r="HXP255" s="183"/>
      <c r="HXQ255" s="183"/>
      <c r="HXR255" s="183"/>
      <c r="HXS255" s="183"/>
      <c r="HXT255" s="183"/>
      <c r="HXU255" s="183"/>
      <c r="HXV255" s="183"/>
      <c r="HXW255" s="183"/>
      <c r="HXX255" s="183"/>
      <c r="HXY255" s="183"/>
      <c r="HXZ255" s="183"/>
      <c r="HYA255" s="183"/>
      <c r="HYB255" s="183"/>
      <c r="HYC255" s="183"/>
      <c r="HYD255" s="183"/>
      <c r="HYE255" s="183"/>
      <c r="HYF255" s="183"/>
      <c r="HYG255" s="183"/>
      <c r="HYH255" s="183"/>
      <c r="HYI255" s="183"/>
      <c r="HYJ255" s="183"/>
      <c r="HYK255" s="183"/>
      <c r="HYL255" s="183"/>
      <c r="HYM255" s="183"/>
      <c r="HYN255" s="183"/>
      <c r="HYO255" s="183"/>
      <c r="HYP255" s="183"/>
      <c r="HYQ255" s="183"/>
      <c r="HYR255" s="183"/>
      <c r="HYS255" s="183"/>
      <c r="HYT255" s="183"/>
      <c r="HYU255" s="183"/>
      <c r="HYV255" s="183"/>
      <c r="HYW255" s="183"/>
      <c r="HYX255" s="183"/>
      <c r="HYY255" s="183"/>
      <c r="HYZ255" s="183"/>
      <c r="HZA255" s="183"/>
      <c r="HZB255" s="183"/>
      <c r="HZC255" s="183"/>
      <c r="HZD255" s="183"/>
      <c r="HZE255" s="183"/>
      <c r="HZF255" s="183"/>
      <c r="HZG255" s="183"/>
      <c r="HZH255" s="183"/>
      <c r="HZI255" s="183"/>
      <c r="HZJ255" s="183"/>
      <c r="HZK255" s="183"/>
      <c r="HZL255" s="183"/>
      <c r="HZM255" s="183"/>
      <c r="HZN255" s="183"/>
      <c r="HZO255" s="183"/>
      <c r="HZP255" s="183"/>
      <c r="HZQ255" s="183"/>
      <c r="HZR255" s="183"/>
      <c r="HZS255" s="183"/>
      <c r="HZT255" s="183"/>
      <c r="HZU255" s="183"/>
      <c r="HZV255" s="183"/>
      <c r="HZW255" s="183"/>
      <c r="HZX255" s="183"/>
      <c r="HZY255" s="183"/>
      <c r="HZZ255" s="183"/>
      <c r="IAA255" s="183"/>
      <c r="IAB255" s="183"/>
      <c r="IAC255" s="183"/>
      <c r="IAD255" s="183"/>
      <c r="IAE255" s="183"/>
      <c r="IAF255" s="183"/>
      <c r="IAG255" s="183"/>
      <c r="IAH255" s="183"/>
      <c r="IAI255" s="183"/>
      <c r="IAJ255" s="183"/>
      <c r="IAK255" s="183"/>
      <c r="IAL255" s="183"/>
      <c r="IAM255" s="183"/>
      <c r="IAN255" s="183"/>
      <c r="IAO255" s="183"/>
      <c r="IAP255" s="183"/>
      <c r="IAQ255" s="183"/>
      <c r="IAR255" s="183"/>
      <c r="IAS255" s="183"/>
      <c r="IAT255" s="183"/>
      <c r="IAU255" s="183"/>
      <c r="IAV255" s="183"/>
      <c r="IAW255" s="183"/>
      <c r="IAX255" s="183"/>
      <c r="IAY255" s="183"/>
      <c r="IAZ255" s="183"/>
      <c r="IBA255" s="183"/>
      <c r="IBB255" s="183"/>
      <c r="IBC255" s="183"/>
      <c r="IBD255" s="183"/>
      <c r="IBE255" s="183"/>
      <c r="IBF255" s="183"/>
      <c r="IBG255" s="183"/>
      <c r="IBH255" s="183"/>
      <c r="IBI255" s="183"/>
      <c r="IBJ255" s="183"/>
      <c r="IBK255" s="183"/>
      <c r="IBL255" s="183"/>
      <c r="IBM255" s="183"/>
      <c r="IBN255" s="183"/>
      <c r="IBO255" s="183"/>
      <c r="IBP255" s="183"/>
      <c r="IBQ255" s="183"/>
      <c r="IBR255" s="183"/>
      <c r="IBS255" s="183"/>
      <c r="IBT255" s="183"/>
      <c r="IBU255" s="183"/>
      <c r="IBV255" s="183"/>
      <c r="IBW255" s="183"/>
      <c r="IBX255" s="183"/>
      <c r="IBY255" s="183"/>
      <c r="IBZ255" s="183"/>
      <c r="ICA255" s="183"/>
      <c r="ICB255" s="183"/>
      <c r="ICC255" s="183"/>
      <c r="ICD255" s="183"/>
      <c r="ICE255" s="183"/>
      <c r="ICF255" s="183"/>
      <c r="ICG255" s="183"/>
      <c r="ICH255" s="183"/>
      <c r="ICI255" s="183"/>
      <c r="ICJ255" s="183"/>
      <c r="ICK255" s="183"/>
      <c r="ICL255" s="183"/>
      <c r="ICM255" s="183"/>
      <c r="ICN255" s="183"/>
      <c r="ICO255" s="183"/>
      <c r="ICP255" s="183"/>
      <c r="ICQ255" s="183"/>
      <c r="ICR255" s="183"/>
      <c r="ICS255" s="183"/>
      <c r="ICT255" s="183"/>
      <c r="ICU255" s="183"/>
      <c r="ICV255" s="183"/>
      <c r="ICW255" s="183"/>
      <c r="ICX255" s="183"/>
      <c r="ICY255" s="183"/>
      <c r="ICZ255" s="183"/>
      <c r="IDA255" s="183"/>
      <c r="IDB255" s="183"/>
      <c r="IDC255" s="183"/>
      <c r="IDD255" s="183"/>
      <c r="IDE255" s="183"/>
      <c r="IDF255" s="183"/>
      <c r="IDG255" s="183"/>
      <c r="IDH255" s="183"/>
      <c r="IDI255" s="183"/>
      <c r="IDJ255" s="183"/>
      <c r="IDK255" s="183"/>
      <c r="IDL255" s="183"/>
      <c r="IDM255" s="183"/>
      <c r="IDN255" s="183"/>
      <c r="IDO255" s="183"/>
      <c r="IDP255" s="183"/>
      <c r="IDQ255" s="183"/>
      <c r="IDR255" s="183"/>
      <c r="IDS255" s="183"/>
      <c r="IDT255" s="183"/>
      <c r="IDU255" s="183"/>
      <c r="IDV255" s="183"/>
      <c r="IDW255" s="183"/>
      <c r="IDX255" s="183"/>
      <c r="IDY255" s="183"/>
      <c r="IDZ255" s="183"/>
      <c r="IEA255" s="183"/>
      <c r="IEB255" s="183"/>
      <c r="IEC255" s="183"/>
      <c r="IED255" s="183"/>
      <c r="IEE255" s="183"/>
      <c r="IEF255" s="183"/>
      <c r="IEG255" s="183"/>
      <c r="IEH255" s="183"/>
      <c r="IEI255" s="183"/>
      <c r="IEJ255" s="183"/>
      <c r="IEK255" s="183"/>
      <c r="IEL255" s="183"/>
      <c r="IEM255" s="183"/>
      <c r="IEN255" s="183"/>
      <c r="IEO255" s="183"/>
      <c r="IEP255" s="183"/>
      <c r="IEQ255" s="183"/>
      <c r="IER255" s="183"/>
      <c r="IES255" s="183"/>
      <c r="IET255" s="183"/>
      <c r="IEU255" s="183"/>
      <c r="IEV255" s="183"/>
      <c r="IEW255" s="183"/>
      <c r="IEX255" s="183"/>
      <c r="IEY255" s="183"/>
      <c r="IEZ255" s="183"/>
      <c r="IFA255" s="183"/>
      <c r="IFB255" s="183"/>
      <c r="IFC255" s="183"/>
      <c r="IFD255" s="183"/>
      <c r="IFE255" s="183"/>
      <c r="IFF255" s="183"/>
      <c r="IFG255" s="183"/>
      <c r="IFH255" s="183"/>
      <c r="IFI255" s="183"/>
      <c r="IFJ255" s="183"/>
      <c r="IFK255" s="183"/>
      <c r="IFL255" s="183"/>
      <c r="IFM255" s="183"/>
      <c r="IFN255" s="183"/>
      <c r="IFO255" s="183"/>
      <c r="IFP255" s="183"/>
      <c r="IFQ255" s="183"/>
      <c r="IFR255" s="183"/>
      <c r="IFS255" s="183"/>
      <c r="IFT255" s="183"/>
      <c r="IFU255" s="183"/>
      <c r="IFV255" s="183"/>
      <c r="IFW255" s="183"/>
      <c r="IFX255" s="183"/>
      <c r="IFY255" s="183"/>
      <c r="IFZ255" s="183"/>
      <c r="IGA255" s="183"/>
      <c r="IGB255" s="183"/>
      <c r="IGC255" s="183"/>
      <c r="IGD255" s="183"/>
      <c r="IGE255" s="183"/>
      <c r="IGF255" s="183"/>
      <c r="IGG255" s="183"/>
      <c r="IGH255" s="183"/>
      <c r="IGI255" s="183"/>
      <c r="IGJ255" s="183"/>
      <c r="IGK255" s="183"/>
      <c r="IGL255" s="183"/>
      <c r="IGM255" s="183"/>
      <c r="IGN255" s="183"/>
      <c r="IGO255" s="183"/>
      <c r="IGP255" s="183"/>
      <c r="IGQ255" s="183"/>
      <c r="IGR255" s="183"/>
      <c r="IGS255" s="183"/>
      <c r="IGT255" s="183"/>
      <c r="IGU255" s="183"/>
      <c r="IGV255" s="183"/>
      <c r="IGW255" s="183"/>
      <c r="IGX255" s="183"/>
      <c r="IGY255" s="183"/>
      <c r="IGZ255" s="183"/>
      <c r="IHA255" s="183"/>
      <c r="IHB255" s="183"/>
      <c r="IHC255" s="183"/>
      <c r="IHD255" s="183"/>
      <c r="IHE255" s="183"/>
      <c r="IHF255" s="183"/>
      <c r="IHG255" s="183"/>
      <c r="IHH255" s="183"/>
      <c r="IHI255" s="183"/>
      <c r="IHJ255" s="183"/>
      <c r="IHK255" s="183"/>
      <c r="IHL255" s="183"/>
      <c r="IHM255" s="183"/>
      <c r="IHN255" s="183"/>
      <c r="IHO255" s="183"/>
      <c r="IHP255" s="183"/>
      <c r="IHQ255" s="183"/>
      <c r="IHR255" s="183"/>
      <c r="IHS255" s="183"/>
      <c r="IHT255" s="183"/>
      <c r="IHU255" s="183"/>
      <c r="IHV255" s="183"/>
      <c r="IHW255" s="183"/>
      <c r="IHX255" s="183"/>
      <c r="IHY255" s="183"/>
      <c r="IHZ255" s="183"/>
      <c r="IIA255" s="183"/>
      <c r="IIB255" s="183"/>
      <c r="IIC255" s="183"/>
      <c r="IID255" s="183"/>
      <c r="IIE255" s="183"/>
      <c r="IIF255" s="183"/>
      <c r="IIG255" s="183"/>
      <c r="IIH255" s="183"/>
      <c r="III255" s="183"/>
      <c r="IIJ255" s="183"/>
      <c r="IIK255" s="183"/>
      <c r="IIL255" s="183"/>
      <c r="IIM255" s="183"/>
      <c r="IIN255" s="183"/>
      <c r="IIO255" s="183"/>
      <c r="IIP255" s="183"/>
      <c r="IIQ255" s="183"/>
      <c r="IIR255" s="183"/>
      <c r="IIS255" s="183"/>
      <c r="IIT255" s="183"/>
      <c r="IIU255" s="183"/>
      <c r="IIV255" s="183"/>
      <c r="IIW255" s="183"/>
      <c r="IIX255" s="183"/>
      <c r="IIY255" s="183"/>
      <c r="IIZ255" s="183"/>
      <c r="IJA255" s="183"/>
      <c r="IJB255" s="183"/>
      <c r="IJC255" s="183"/>
      <c r="IJD255" s="183"/>
      <c r="IJE255" s="183"/>
      <c r="IJF255" s="183"/>
      <c r="IJG255" s="183"/>
      <c r="IJH255" s="183"/>
      <c r="IJI255" s="183"/>
      <c r="IJJ255" s="183"/>
      <c r="IJK255" s="183"/>
      <c r="IJL255" s="183"/>
      <c r="IJM255" s="183"/>
      <c r="IJN255" s="183"/>
      <c r="IJO255" s="183"/>
      <c r="IJP255" s="183"/>
      <c r="IJQ255" s="183"/>
      <c r="IJR255" s="183"/>
      <c r="IJS255" s="183"/>
      <c r="IJT255" s="183"/>
      <c r="IJU255" s="183"/>
      <c r="IJV255" s="183"/>
      <c r="IJW255" s="183"/>
      <c r="IJX255" s="183"/>
      <c r="IJY255" s="183"/>
      <c r="IJZ255" s="183"/>
      <c r="IKA255" s="183"/>
      <c r="IKB255" s="183"/>
      <c r="IKC255" s="183"/>
      <c r="IKD255" s="183"/>
      <c r="IKE255" s="183"/>
      <c r="IKF255" s="183"/>
      <c r="IKG255" s="183"/>
      <c r="IKH255" s="183"/>
      <c r="IKI255" s="183"/>
      <c r="IKJ255" s="183"/>
      <c r="IKK255" s="183"/>
      <c r="IKL255" s="183"/>
      <c r="IKM255" s="183"/>
      <c r="IKN255" s="183"/>
      <c r="IKO255" s="183"/>
      <c r="IKP255" s="183"/>
      <c r="IKQ255" s="183"/>
      <c r="IKR255" s="183"/>
      <c r="IKS255" s="183"/>
      <c r="IKT255" s="183"/>
      <c r="IKU255" s="183"/>
      <c r="IKV255" s="183"/>
      <c r="IKW255" s="183"/>
      <c r="IKX255" s="183"/>
      <c r="IKY255" s="183"/>
      <c r="IKZ255" s="183"/>
      <c r="ILA255" s="183"/>
      <c r="ILB255" s="183"/>
      <c r="ILC255" s="183"/>
      <c r="ILD255" s="183"/>
      <c r="ILE255" s="183"/>
      <c r="ILF255" s="183"/>
      <c r="ILG255" s="183"/>
      <c r="ILH255" s="183"/>
      <c r="ILI255" s="183"/>
      <c r="ILJ255" s="183"/>
      <c r="ILK255" s="183"/>
      <c r="ILL255" s="183"/>
      <c r="ILM255" s="183"/>
      <c r="ILN255" s="183"/>
      <c r="ILO255" s="183"/>
      <c r="ILP255" s="183"/>
      <c r="ILQ255" s="183"/>
      <c r="ILR255" s="183"/>
      <c r="ILS255" s="183"/>
      <c r="ILT255" s="183"/>
      <c r="ILU255" s="183"/>
      <c r="ILV255" s="183"/>
      <c r="ILW255" s="183"/>
      <c r="ILX255" s="183"/>
      <c r="ILY255" s="183"/>
      <c r="ILZ255" s="183"/>
      <c r="IMA255" s="183"/>
      <c r="IMB255" s="183"/>
      <c r="IMC255" s="183"/>
      <c r="IMD255" s="183"/>
      <c r="IME255" s="183"/>
      <c r="IMF255" s="183"/>
      <c r="IMG255" s="183"/>
      <c r="IMH255" s="183"/>
      <c r="IMI255" s="183"/>
      <c r="IMJ255" s="183"/>
      <c r="IMK255" s="183"/>
      <c r="IML255" s="183"/>
      <c r="IMM255" s="183"/>
      <c r="IMN255" s="183"/>
      <c r="IMO255" s="183"/>
      <c r="IMP255" s="183"/>
      <c r="IMQ255" s="183"/>
      <c r="IMR255" s="183"/>
      <c r="IMS255" s="183"/>
      <c r="IMT255" s="183"/>
      <c r="IMU255" s="183"/>
      <c r="IMV255" s="183"/>
      <c r="IMW255" s="183"/>
      <c r="IMX255" s="183"/>
      <c r="IMY255" s="183"/>
      <c r="IMZ255" s="183"/>
      <c r="INA255" s="183"/>
      <c r="INB255" s="183"/>
      <c r="INC255" s="183"/>
      <c r="IND255" s="183"/>
      <c r="INE255" s="183"/>
      <c r="INF255" s="183"/>
      <c r="ING255" s="183"/>
      <c r="INH255" s="183"/>
      <c r="INI255" s="183"/>
      <c r="INJ255" s="183"/>
      <c r="INK255" s="183"/>
      <c r="INL255" s="183"/>
      <c r="INM255" s="183"/>
      <c r="INN255" s="183"/>
      <c r="INO255" s="183"/>
      <c r="INP255" s="183"/>
      <c r="INQ255" s="183"/>
      <c r="INR255" s="183"/>
      <c r="INS255" s="183"/>
      <c r="INT255" s="183"/>
      <c r="INU255" s="183"/>
      <c r="INV255" s="183"/>
      <c r="INW255" s="183"/>
      <c r="INX255" s="183"/>
      <c r="INY255" s="183"/>
      <c r="INZ255" s="183"/>
      <c r="IOA255" s="183"/>
      <c r="IOB255" s="183"/>
      <c r="IOC255" s="183"/>
      <c r="IOD255" s="183"/>
      <c r="IOE255" s="183"/>
      <c r="IOF255" s="183"/>
      <c r="IOG255" s="183"/>
      <c r="IOH255" s="183"/>
      <c r="IOI255" s="183"/>
      <c r="IOJ255" s="183"/>
      <c r="IOK255" s="183"/>
      <c r="IOL255" s="183"/>
      <c r="IOM255" s="183"/>
      <c r="ION255" s="183"/>
      <c r="IOO255" s="183"/>
      <c r="IOP255" s="183"/>
      <c r="IOQ255" s="183"/>
      <c r="IOR255" s="183"/>
      <c r="IOS255" s="183"/>
      <c r="IOT255" s="183"/>
      <c r="IOU255" s="183"/>
      <c r="IOV255" s="183"/>
      <c r="IOW255" s="183"/>
      <c r="IOX255" s="183"/>
      <c r="IOY255" s="183"/>
      <c r="IOZ255" s="183"/>
      <c r="IPA255" s="183"/>
      <c r="IPB255" s="183"/>
      <c r="IPC255" s="183"/>
      <c r="IPD255" s="183"/>
      <c r="IPE255" s="183"/>
      <c r="IPF255" s="183"/>
      <c r="IPG255" s="183"/>
      <c r="IPH255" s="183"/>
      <c r="IPI255" s="183"/>
      <c r="IPJ255" s="183"/>
      <c r="IPK255" s="183"/>
      <c r="IPL255" s="183"/>
      <c r="IPM255" s="183"/>
      <c r="IPN255" s="183"/>
      <c r="IPO255" s="183"/>
      <c r="IPP255" s="183"/>
      <c r="IPQ255" s="183"/>
      <c r="IPR255" s="183"/>
      <c r="IPS255" s="183"/>
      <c r="IPT255" s="183"/>
      <c r="IPU255" s="183"/>
      <c r="IPV255" s="183"/>
      <c r="IPW255" s="183"/>
      <c r="IPX255" s="183"/>
      <c r="IPY255" s="183"/>
      <c r="IPZ255" s="183"/>
      <c r="IQA255" s="183"/>
      <c r="IQB255" s="183"/>
      <c r="IQC255" s="183"/>
      <c r="IQD255" s="183"/>
      <c r="IQE255" s="183"/>
      <c r="IQF255" s="183"/>
      <c r="IQG255" s="183"/>
      <c r="IQH255" s="183"/>
      <c r="IQI255" s="183"/>
      <c r="IQJ255" s="183"/>
      <c r="IQK255" s="183"/>
      <c r="IQL255" s="183"/>
      <c r="IQM255" s="183"/>
      <c r="IQN255" s="183"/>
      <c r="IQO255" s="183"/>
      <c r="IQP255" s="183"/>
      <c r="IQQ255" s="183"/>
      <c r="IQR255" s="183"/>
      <c r="IQS255" s="183"/>
      <c r="IQT255" s="183"/>
      <c r="IQU255" s="183"/>
      <c r="IQV255" s="183"/>
      <c r="IQW255" s="183"/>
      <c r="IQX255" s="183"/>
      <c r="IQY255" s="183"/>
      <c r="IQZ255" s="183"/>
      <c r="IRA255" s="183"/>
      <c r="IRB255" s="183"/>
      <c r="IRC255" s="183"/>
      <c r="IRD255" s="183"/>
      <c r="IRE255" s="183"/>
      <c r="IRF255" s="183"/>
      <c r="IRG255" s="183"/>
      <c r="IRH255" s="183"/>
      <c r="IRI255" s="183"/>
      <c r="IRJ255" s="183"/>
      <c r="IRK255" s="183"/>
      <c r="IRL255" s="183"/>
      <c r="IRM255" s="183"/>
      <c r="IRN255" s="183"/>
      <c r="IRO255" s="183"/>
      <c r="IRP255" s="183"/>
      <c r="IRQ255" s="183"/>
      <c r="IRR255" s="183"/>
      <c r="IRS255" s="183"/>
      <c r="IRT255" s="183"/>
      <c r="IRU255" s="183"/>
      <c r="IRV255" s="183"/>
      <c r="IRW255" s="183"/>
      <c r="IRX255" s="183"/>
      <c r="IRY255" s="183"/>
      <c r="IRZ255" s="183"/>
      <c r="ISA255" s="183"/>
      <c r="ISB255" s="183"/>
      <c r="ISC255" s="183"/>
      <c r="ISD255" s="183"/>
      <c r="ISE255" s="183"/>
      <c r="ISF255" s="183"/>
      <c r="ISG255" s="183"/>
      <c r="ISH255" s="183"/>
      <c r="ISI255" s="183"/>
      <c r="ISJ255" s="183"/>
      <c r="ISK255" s="183"/>
      <c r="ISL255" s="183"/>
      <c r="ISM255" s="183"/>
      <c r="ISN255" s="183"/>
      <c r="ISO255" s="183"/>
      <c r="ISP255" s="183"/>
      <c r="ISQ255" s="183"/>
      <c r="ISR255" s="183"/>
      <c r="ISS255" s="183"/>
      <c r="IST255" s="183"/>
      <c r="ISU255" s="183"/>
      <c r="ISV255" s="183"/>
      <c r="ISW255" s="183"/>
      <c r="ISX255" s="183"/>
      <c r="ISY255" s="183"/>
      <c r="ISZ255" s="183"/>
      <c r="ITA255" s="183"/>
      <c r="ITB255" s="183"/>
      <c r="ITC255" s="183"/>
      <c r="ITD255" s="183"/>
      <c r="ITE255" s="183"/>
      <c r="ITF255" s="183"/>
      <c r="ITG255" s="183"/>
      <c r="ITH255" s="183"/>
      <c r="ITI255" s="183"/>
      <c r="ITJ255" s="183"/>
      <c r="ITK255" s="183"/>
      <c r="ITL255" s="183"/>
      <c r="ITM255" s="183"/>
      <c r="ITN255" s="183"/>
      <c r="ITO255" s="183"/>
      <c r="ITP255" s="183"/>
      <c r="ITQ255" s="183"/>
      <c r="ITR255" s="183"/>
      <c r="ITS255" s="183"/>
      <c r="ITT255" s="183"/>
      <c r="ITU255" s="183"/>
      <c r="ITV255" s="183"/>
      <c r="ITW255" s="183"/>
      <c r="ITX255" s="183"/>
      <c r="ITY255" s="183"/>
      <c r="ITZ255" s="183"/>
      <c r="IUA255" s="183"/>
      <c r="IUB255" s="183"/>
      <c r="IUC255" s="183"/>
      <c r="IUD255" s="183"/>
      <c r="IUE255" s="183"/>
      <c r="IUF255" s="183"/>
      <c r="IUG255" s="183"/>
      <c r="IUH255" s="183"/>
      <c r="IUI255" s="183"/>
      <c r="IUJ255" s="183"/>
      <c r="IUK255" s="183"/>
      <c r="IUL255" s="183"/>
      <c r="IUM255" s="183"/>
      <c r="IUN255" s="183"/>
      <c r="IUO255" s="183"/>
      <c r="IUP255" s="183"/>
      <c r="IUQ255" s="183"/>
      <c r="IUR255" s="183"/>
      <c r="IUS255" s="183"/>
      <c r="IUT255" s="183"/>
      <c r="IUU255" s="183"/>
      <c r="IUV255" s="183"/>
      <c r="IUW255" s="183"/>
      <c r="IUX255" s="183"/>
      <c r="IUY255" s="183"/>
      <c r="IUZ255" s="183"/>
      <c r="IVA255" s="183"/>
      <c r="IVB255" s="183"/>
      <c r="IVC255" s="183"/>
      <c r="IVD255" s="183"/>
      <c r="IVE255" s="183"/>
      <c r="IVF255" s="183"/>
      <c r="IVG255" s="183"/>
      <c r="IVH255" s="183"/>
      <c r="IVI255" s="183"/>
      <c r="IVJ255" s="183"/>
      <c r="IVK255" s="183"/>
      <c r="IVL255" s="183"/>
      <c r="IVM255" s="183"/>
      <c r="IVN255" s="183"/>
      <c r="IVO255" s="183"/>
      <c r="IVP255" s="183"/>
      <c r="IVQ255" s="183"/>
      <c r="IVR255" s="183"/>
      <c r="IVS255" s="183"/>
      <c r="IVT255" s="183"/>
      <c r="IVU255" s="183"/>
      <c r="IVV255" s="183"/>
      <c r="IVW255" s="183"/>
      <c r="IVX255" s="183"/>
      <c r="IVY255" s="183"/>
      <c r="IVZ255" s="183"/>
      <c r="IWA255" s="183"/>
      <c r="IWB255" s="183"/>
      <c r="IWC255" s="183"/>
      <c r="IWD255" s="183"/>
      <c r="IWE255" s="183"/>
      <c r="IWF255" s="183"/>
      <c r="IWG255" s="183"/>
      <c r="IWH255" s="183"/>
      <c r="IWI255" s="183"/>
      <c r="IWJ255" s="183"/>
      <c r="IWK255" s="183"/>
      <c r="IWL255" s="183"/>
      <c r="IWM255" s="183"/>
      <c r="IWN255" s="183"/>
      <c r="IWO255" s="183"/>
      <c r="IWP255" s="183"/>
      <c r="IWQ255" s="183"/>
      <c r="IWR255" s="183"/>
      <c r="IWS255" s="183"/>
      <c r="IWT255" s="183"/>
      <c r="IWU255" s="183"/>
      <c r="IWV255" s="183"/>
      <c r="IWW255" s="183"/>
      <c r="IWX255" s="183"/>
      <c r="IWY255" s="183"/>
      <c r="IWZ255" s="183"/>
      <c r="IXA255" s="183"/>
      <c r="IXB255" s="183"/>
      <c r="IXC255" s="183"/>
      <c r="IXD255" s="183"/>
      <c r="IXE255" s="183"/>
      <c r="IXF255" s="183"/>
      <c r="IXG255" s="183"/>
      <c r="IXH255" s="183"/>
      <c r="IXI255" s="183"/>
      <c r="IXJ255" s="183"/>
      <c r="IXK255" s="183"/>
      <c r="IXL255" s="183"/>
      <c r="IXM255" s="183"/>
      <c r="IXN255" s="183"/>
      <c r="IXO255" s="183"/>
      <c r="IXP255" s="183"/>
      <c r="IXQ255" s="183"/>
      <c r="IXR255" s="183"/>
      <c r="IXS255" s="183"/>
      <c r="IXT255" s="183"/>
      <c r="IXU255" s="183"/>
      <c r="IXV255" s="183"/>
      <c r="IXW255" s="183"/>
      <c r="IXX255" s="183"/>
      <c r="IXY255" s="183"/>
      <c r="IXZ255" s="183"/>
      <c r="IYA255" s="183"/>
      <c r="IYB255" s="183"/>
      <c r="IYC255" s="183"/>
      <c r="IYD255" s="183"/>
      <c r="IYE255" s="183"/>
      <c r="IYF255" s="183"/>
      <c r="IYG255" s="183"/>
      <c r="IYH255" s="183"/>
      <c r="IYI255" s="183"/>
      <c r="IYJ255" s="183"/>
      <c r="IYK255" s="183"/>
      <c r="IYL255" s="183"/>
      <c r="IYM255" s="183"/>
      <c r="IYN255" s="183"/>
      <c r="IYO255" s="183"/>
      <c r="IYP255" s="183"/>
      <c r="IYQ255" s="183"/>
      <c r="IYR255" s="183"/>
      <c r="IYS255" s="183"/>
      <c r="IYT255" s="183"/>
      <c r="IYU255" s="183"/>
      <c r="IYV255" s="183"/>
      <c r="IYW255" s="183"/>
      <c r="IYX255" s="183"/>
      <c r="IYY255" s="183"/>
      <c r="IYZ255" s="183"/>
      <c r="IZA255" s="183"/>
      <c r="IZB255" s="183"/>
      <c r="IZC255" s="183"/>
      <c r="IZD255" s="183"/>
      <c r="IZE255" s="183"/>
      <c r="IZF255" s="183"/>
      <c r="IZG255" s="183"/>
      <c r="IZH255" s="183"/>
      <c r="IZI255" s="183"/>
      <c r="IZJ255" s="183"/>
      <c r="IZK255" s="183"/>
      <c r="IZL255" s="183"/>
      <c r="IZM255" s="183"/>
      <c r="IZN255" s="183"/>
      <c r="IZO255" s="183"/>
      <c r="IZP255" s="183"/>
      <c r="IZQ255" s="183"/>
      <c r="IZR255" s="183"/>
      <c r="IZS255" s="183"/>
      <c r="IZT255" s="183"/>
      <c r="IZU255" s="183"/>
      <c r="IZV255" s="183"/>
      <c r="IZW255" s="183"/>
      <c r="IZX255" s="183"/>
      <c r="IZY255" s="183"/>
      <c r="IZZ255" s="183"/>
      <c r="JAA255" s="183"/>
      <c r="JAB255" s="183"/>
      <c r="JAC255" s="183"/>
      <c r="JAD255" s="183"/>
      <c r="JAE255" s="183"/>
      <c r="JAF255" s="183"/>
      <c r="JAG255" s="183"/>
      <c r="JAH255" s="183"/>
      <c r="JAI255" s="183"/>
      <c r="JAJ255" s="183"/>
      <c r="JAK255" s="183"/>
      <c r="JAL255" s="183"/>
      <c r="JAM255" s="183"/>
      <c r="JAN255" s="183"/>
      <c r="JAO255" s="183"/>
      <c r="JAP255" s="183"/>
      <c r="JAQ255" s="183"/>
      <c r="JAR255" s="183"/>
      <c r="JAS255" s="183"/>
      <c r="JAT255" s="183"/>
      <c r="JAU255" s="183"/>
      <c r="JAV255" s="183"/>
      <c r="JAW255" s="183"/>
      <c r="JAX255" s="183"/>
      <c r="JAY255" s="183"/>
      <c r="JAZ255" s="183"/>
      <c r="JBA255" s="183"/>
      <c r="JBB255" s="183"/>
      <c r="JBC255" s="183"/>
      <c r="JBD255" s="183"/>
      <c r="JBE255" s="183"/>
      <c r="JBF255" s="183"/>
      <c r="JBG255" s="183"/>
      <c r="JBH255" s="183"/>
      <c r="JBI255" s="183"/>
      <c r="JBJ255" s="183"/>
      <c r="JBK255" s="183"/>
      <c r="JBL255" s="183"/>
      <c r="JBM255" s="183"/>
      <c r="JBN255" s="183"/>
      <c r="JBO255" s="183"/>
      <c r="JBP255" s="183"/>
      <c r="JBQ255" s="183"/>
      <c r="JBR255" s="183"/>
      <c r="JBS255" s="183"/>
      <c r="JBT255" s="183"/>
      <c r="JBU255" s="183"/>
      <c r="JBV255" s="183"/>
      <c r="JBW255" s="183"/>
      <c r="JBX255" s="183"/>
      <c r="JBY255" s="183"/>
      <c r="JBZ255" s="183"/>
      <c r="JCA255" s="183"/>
      <c r="JCB255" s="183"/>
      <c r="JCC255" s="183"/>
      <c r="JCD255" s="183"/>
      <c r="JCE255" s="183"/>
      <c r="JCF255" s="183"/>
      <c r="JCG255" s="183"/>
      <c r="JCH255" s="183"/>
      <c r="JCI255" s="183"/>
      <c r="JCJ255" s="183"/>
      <c r="JCK255" s="183"/>
      <c r="JCL255" s="183"/>
      <c r="JCM255" s="183"/>
      <c r="JCN255" s="183"/>
      <c r="JCO255" s="183"/>
      <c r="JCP255" s="183"/>
      <c r="JCQ255" s="183"/>
      <c r="JCR255" s="183"/>
      <c r="JCS255" s="183"/>
      <c r="JCT255" s="183"/>
      <c r="JCU255" s="183"/>
      <c r="JCV255" s="183"/>
      <c r="JCW255" s="183"/>
      <c r="JCX255" s="183"/>
      <c r="JCY255" s="183"/>
      <c r="JCZ255" s="183"/>
      <c r="JDA255" s="183"/>
      <c r="JDB255" s="183"/>
      <c r="JDC255" s="183"/>
      <c r="JDD255" s="183"/>
      <c r="JDE255" s="183"/>
      <c r="JDF255" s="183"/>
      <c r="JDG255" s="183"/>
      <c r="JDH255" s="183"/>
      <c r="JDI255" s="183"/>
      <c r="JDJ255" s="183"/>
      <c r="JDK255" s="183"/>
      <c r="JDL255" s="183"/>
      <c r="JDM255" s="183"/>
      <c r="JDN255" s="183"/>
      <c r="JDO255" s="183"/>
      <c r="JDP255" s="183"/>
      <c r="JDQ255" s="183"/>
      <c r="JDR255" s="183"/>
      <c r="JDS255" s="183"/>
      <c r="JDT255" s="183"/>
      <c r="JDU255" s="183"/>
      <c r="JDV255" s="183"/>
      <c r="JDW255" s="183"/>
      <c r="JDX255" s="183"/>
      <c r="JDY255" s="183"/>
      <c r="JDZ255" s="183"/>
      <c r="JEA255" s="183"/>
      <c r="JEB255" s="183"/>
      <c r="JEC255" s="183"/>
      <c r="JED255" s="183"/>
      <c r="JEE255" s="183"/>
      <c r="JEF255" s="183"/>
      <c r="JEG255" s="183"/>
      <c r="JEH255" s="183"/>
      <c r="JEI255" s="183"/>
      <c r="JEJ255" s="183"/>
      <c r="JEK255" s="183"/>
      <c r="JEL255" s="183"/>
      <c r="JEM255" s="183"/>
      <c r="JEN255" s="183"/>
      <c r="JEO255" s="183"/>
      <c r="JEP255" s="183"/>
      <c r="JEQ255" s="183"/>
      <c r="JER255" s="183"/>
      <c r="JES255" s="183"/>
      <c r="JET255" s="183"/>
      <c r="JEU255" s="183"/>
      <c r="JEV255" s="183"/>
      <c r="JEW255" s="183"/>
      <c r="JEX255" s="183"/>
      <c r="JEY255" s="183"/>
      <c r="JEZ255" s="183"/>
      <c r="JFA255" s="183"/>
      <c r="JFB255" s="183"/>
      <c r="JFC255" s="183"/>
      <c r="JFD255" s="183"/>
      <c r="JFE255" s="183"/>
      <c r="JFF255" s="183"/>
      <c r="JFG255" s="183"/>
      <c r="JFH255" s="183"/>
      <c r="JFI255" s="183"/>
      <c r="JFJ255" s="183"/>
      <c r="JFK255" s="183"/>
      <c r="JFL255" s="183"/>
      <c r="JFM255" s="183"/>
      <c r="JFN255" s="183"/>
      <c r="JFO255" s="183"/>
      <c r="JFP255" s="183"/>
      <c r="JFQ255" s="183"/>
      <c r="JFR255" s="183"/>
      <c r="JFS255" s="183"/>
      <c r="JFT255" s="183"/>
      <c r="JFU255" s="183"/>
      <c r="JFV255" s="183"/>
      <c r="JFW255" s="183"/>
      <c r="JFX255" s="183"/>
      <c r="JFY255" s="183"/>
      <c r="JFZ255" s="183"/>
      <c r="JGA255" s="183"/>
      <c r="JGB255" s="183"/>
      <c r="JGC255" s="183"/>
      <c r="JGD255" s="183"/>
      <c r="JGE255" s="183"/>
      <c r="JGF255" s="183"/>
      <c r="JGG255" s="183"/>
      <c r="JGH255" s="183"/>
      <c r="JGI255" s="183"/>
      <c r="JGJ255" s="183"/>
      <c r="JGK255" s="183"/>
      <c r="JGL255" s="183"/>
      <c r="JGM255" s="183"/>
      <c r="JGN255" s="183"/>
      <c r="JGO255" s="183"/>
      <c r="JGP255" s="183"/>
      <c r="JGQ255" s="183"/>
      <c r="JGR255" s="183"/>
      <c r="JGS255" s="183"/>
      <c r="JGT255" s="183"/>
      <c r="JGU255" s="183"/>
      <c r="JGV255" s="183"/>
      <c r="JGW255" s="183"/>
      <c r="JGX255" s="183"/>
      <c r="JGY255" s="183"/>
      <c r="JGZ255" s="183"/>
      <c r="JHA255" s="183"/>
      <c r="JHB255" s="183"/>
      <c r="JHC255" s="183"/>
      <c r="JHD255" s="183"/>
      <c r="JHE255" s="183"/>
      <c r="JHF255" s="183"/>
      <c r="JHG255" s="183"/>
      <c r="JHH255" s="183"/>
      <c r="JHI255" s="183"/>
      <c r="JHJ255" s="183"/>
      <c r="JHK255" s="183"/>
      <c r="JHL255" s="183"/>
      <c r="JHM255" s="183"/>
      <c r="JHN255" s="183"/>
      <c r="JHO255" s="183"/>
      <c r="JHP255" s="183"/>
      <c r="JHQ255" s="183"/>
      <c r="JHR255" s="183"/>
      <c r="JHS255" s="183"/>
      <c r="JHT255" s="183"/>
      <c r="JHU255" s="183"/>
      <c r="JHV255" s="183"/>
      <c r="JHW255" s="183"/>
      <c r="JHX255" s="183"/>
      <c r="JHY255" s="183"/>
      <c r="JHZ255" s="183"/>
      <c r="JIA255" s="183"/>
      <c r="JIB255" s="183"/>
      <c r="JIC255" s="183"/>
      <c r="JID255" s="183"/>
      <c r="JIE255" s="183"/>
      <c r="JIF255" s="183"/>
      <c r="JIG255" s="183"/>
      <c r="JIH255" s="183"/>
      <c r="JII255" s="183"/>
      <c r="JIJ255" s="183"/>
      <c r="JIK255" s="183"/>
      <c r="JIL255" s="183"/>
      <c r="JIM255" s="183"/>
      <c r="JIN255" s="183"/>
      <c r="JIO255" s="183"/>
      <c r="JIP255" s="183"/>
      <c r="JIQ255" s="183"/>
      <c r="JIR255" s="183"/>
      <c r="JIS255" s="183"/>
      <c r="JIT255" s="183"/>
      <c r="JIU255" s="183"/>
      <c r="JIV255" s="183"/>
      <c r="JIW255" s="183"/>
      <c r="JIX255" s="183"/>
      <c r="JIY255" s="183"/>
      <c r="JIZ255" s="183"/>
      <c r="JJA255" s="183"/>
      <c r="JJB255" s="183"/>
      <c r="JJC255" s="183"/>
      <c r="JJD255" s="183"/>
      <c r="JJE255" s="183"/>
      <c r="JJF255" s="183"/>
      <c r="JJG255" s="183"/>
      <c r="JJH255" s="183"/>
      <c r="JJI255" s="183"/>
      <c r="JJJ255" s="183"/>
      <c r="JJK255" s="183"/>
      <c r="JJL255" s="183"/>
      <c r="JJM255" s="183"/>
      <c r="JJN255" s="183"/>
      <c r="JJO255" s="183"/>
      <c r="JJP255" s="183"/>
      <c r="JJQ255" s="183"/>
      <c r="JJR255" s="183"/>
      <c r="JJS255" s="183"/>
      <c r="JJT255" s="183"/>
      <c r="JJU255" s="183"/>
      <c r="JJV255" s="183"/>
      <c r="JJW255" s="183"/>
      <c r="JJX255" s="183"/>
      <c r="JJY255" s="183"/>
      <c r="JJZ255" s="183"/>
      <c r="JKA255" s="183"/>
      <c r="JKB255" s="183"/>
      <c r="JKC255" s="183"/>
      <c r="JKD255" s="183"/>
      <c r="JKE255" s="183"/>
      <c r="JKF255" s="183"/>
      <c r="JKG255" s="183"/>
      <c r="JKH255" s="183"/>
      <c r="JKI255" s="183"/>
      <c r="JKJ255" s="183"/>
      <c r="JKK255" s="183"/>
      <c r="JKL255" s="183"/>
      <c r="JKM255" s="183"/>
      <c r="JKN255" s="183"/>
      <c r="JKO255" s="183"/>
      <c r="JKP255" s="183"/>
      <c r="JKQ255" s="183"/>
      <c r="JKR255" s="183"/>
      <c r="JKS255" s="183"/>
      <c r="JKT255" s="183"/>
      <c r="JKU255" s="183"/>
      <c r="JKV255" s="183"/>
      <c r="JKW255" s="183"/>
      <c r="JKX255" s="183"/>
      <c r="JKY255" s="183"/>
      <c r="JKZ255" s="183"/>
      <c r="JLA255" s="183"/>
      <c r="JLB255" s="183"/>
      <c r="JLC255" s="183"/>
      <c r="JLD255" s="183"/>
      <c r="JLE255" s="183"/>
      <c r="JLF255" s="183"/>
      <c r="JLG255" s="183"/>
      <c r="JLH255" s="183"/>
      <c r="JLI255" s="183"/>
      <c r="JLJ255" s="183"/>
      <c r="JLK255" s="183"/>
      <c r="JLL255" s="183"/>
      <c r="JLM255" s="183"/>
      <c r="JLN255" s="183"/>
      <c r="JLO255" s="183"/>
      <c r="JLP255" s="183"/>
      <c r="JLQ255" s="183"/>
      <c r="JLR255" s="183"/>
      <c r="JLS255" s="183"/>
      <c r="JLT255" s="183"/>
      <c r="JLU255" s="183"/>
      <c r="JLV255" s="183"/>
      <c r="JLW255" s="183"/>
      <c r="JLX255" s="183"/>
      <c r="JLY255" s="183"/>
      <c r="JLZ255" s="183"/>
      <c r="JMA255" s="183"/>
      <c r="JMB255" s="183"/>
      <c r="JMC255" s="183"/>
      <c r="JMD255" s="183"/>
      <c r="JME255" s="183"/>
      <c r="JMF255" s="183"/>
      <c r="JMG255" s="183"/>
      <c r="JMH255" s="183"/>
      <c r="JMI255" s="183"/>
      <c r="JMJ255" s="183"/>
      <c r="JMK255" s="183"/>
      <c r="JML255" s="183"/>
      <c r="JMM255" s="183"/>
      <c r="JMN255" s="183"/>
      <c r="JMO255" s="183"/>
      <c r="JMP255" s="183"/>
      <c r="JMQ255" s="183"/>
      <c r="JMR255" s="183"/>
      <c r="JMS255" s="183"/>
      <c r="JMT255" s="183"/>
      <c r="JMU255" s="183"/>
      <c r="JMV255" s="183"/>
      <c r="JMW255" s="183"/>
      <c r="JMX255" s="183"/>
      <c r="JMY255" s="183"/>
      <c r="JMZ255" s="183"/>
      <c r="JNA255" s="183"/>
      <c r="JNB255" s="183"/>
      <c r="JNC255" s="183"/>
      <c r="JND255" s="183"/>
      <c r="JNE255" s="183"/>
      <c r="JNF255" s="183"/>
      <c r="JNG255" s="183"/>
      <c r="JNH255" s="183"/>
      <c r="JNI255" s="183"/>
      <c r="JNJ255" s="183"/>
      <c r="JNK255" s="183"/>
      <c r="JNL255" s="183"/>
      <c r="JNM255" s="183"/>
      <c r="JNN255" s="183"/>
      <c r="JNO255" s="183"/>
      <c r="JNP255" s="183"/>
      <c r="JNQ255" s="183"/>
      <c r="JNR255" s="183"/>
      <c r="JNS255" s="183"/>
      <c r="JNT255" s="183"/>
      <c r="JNU255" s="183"/>
      <c r="JNV255" s="183"/>
      <c r="JNW255" s="183"/>
      <c r="JNX255" s="183"/>
      <c r="JNY255" s="183"/>
      <c r="JNZ255" s="183"/>
      <c r="JOA255" s="183"/>
      <c r="JOB255" s="183"/>
      <c r="JOC255" s="183"/>
      <c r="JOD255" s="183"/>
      <c r="JOE255" s="183"/>
      <c r="JOF255" s="183"/>
      <c r="JOG255" s="183"/>
      <c r="JOH255" s="183"/>
      <c r="JOI255" s="183"/>
      <c r="JOJ255" s="183"/>
      <c r="JOK255" s="183"/>
      <c r="JOL255" s="183"/>
      <c r="JOM255" s="183"/>
      <c r="JON255" s="183"/>
      <c r="JOO255" s="183"/>
      <c r="JOP255" s="183"/>
      <c r="JOQ255" s="183"/>
      <c r="JOR255" s="183"/>
      <c r="JOS255" s="183"/>
      <c r="JOT255" s="183"/>
      <c r="JOU255" s="183"/>
      <c r="JOV255" s="183"/>
      <c r="JOW255" s="183"/>
      <c r="JOX255" s="183"/>
      <c r="JOY255" s="183"/>
      <c r="JOZ255" s="183"/>
      <c r="JPA255" s="183"/>
      <c r="JPB255" s="183"/>
      <c r="JPC255" s="183"/>
      <c r="JPD255" s="183"/>
      <c r="JPE255" s="183"/>
      <c r="JPF255" s="183"/>
      <c r="JPG255" s="183"/>
      <c r="JPH255" s="183"/>
      <c r="JPI255" s="183"/>
      <c r="JPJ255" s="183"/>
      <c r="JPK255" s="183"/>
      <c r="JPL255" s="183"/>
      <c r="JPM255" s="183"/>
      <c r="JPN255" s="183"/>
      <c r="JPO255" s="183"/>
      <c r="JPP255" s="183"/>
      <c r="JPQ255" s="183"/>
      <c r="JPR255" s="183"/>
      <c r="JPS255" s="183"/>
      <c r="JPT255" s="183"/>
      <c r="JPU255" s="183"/>
      <c r="JPV255" s="183"/>
      <c r="JPW255" s="183"/>
      <c r="JPX255" s="183"/>
      <c r="JPY255" s="183"/>
      <c r="JPZ255" s="183"/>
      <c r="JQA255" s="183"/>
      <c r="JQB255" s="183"/>
      <c r="JQC255" s="183"/>
      <c r="JQD255" s="183"/>
      <c r="JQE255" s="183"/>
      <c r="JQF255" s="183"/>
      <c r="JQG255" s="183"/>
      <c r="JQH255" s="183"/>
      <c r="JQI255" s="183"/>
      <c r="JQJ255" s="183"/>
      <c r="JQK255" s="183"/>
      <c r="JQL255" s="183"/>
      <c r="JQM255" s="183"/>
      <c r="JQN255" s="183"/>
      <c r="JQO255" s="183"/>
      <c r="JQP255" s="183"/>
      <c r="JQQ255" s="183"/>
      <c r="JQR255" s="183"/>
      <c r="JQS255" s="183"/>
      <c r="JQT255" s="183"/>
      <c r="JQU255" s="183"/>
      <c r="JQV255" s="183"/>
      <c r="JQW255" s="183"/>
      <c r="JQX255" s="183"/>
      <c r="JQY255" s="183"/>
      <c r="JQZ255" s="183"/>
      <c r="JRA255" s="183"/>
      <c r="JRB255" s="183"/>
      <c r="JRC255" s="183"/>
      <c r="JRD255" s="183"/>
      <c r="JRE255" s="183"/>
      <c r="JRF255" s="183"/>
      <c r="JRG255" s="183"/>
      <c r="JRH255" s="183"/>
      <c r="JRI255" s="183"/>
      <c r="JRJ255" s="183"/>
      <c r="JRK255" s="183"/>
      <c r="JRL255" s="183"/>
      <c r="JRM255" s="183"/>
      <c r="JRN255" s="183"/>
      <c r="JRO255" s="183"/>
      <c r="JRP255" s="183"/>
      <c r="JRQ255" s="183"/>
      <c r="JRR255" s="183"/>
      <c r="JRS255" s="183"/>
      <c r="JRT255" s="183"/>
      <c r="JRU255" s="183"/>
      <c r="JRV255" s="183"/>
      <c r="JRW255" s="183"/>
      <c r="JRX255" s="183"/>
      <c r="JRY255" s="183"/>
      <c r="JRZ255" s="183"/>
      <c r="JSA255" s="183"/>
      <c r="JSB255" s="183"/>
      <c r="JSC255" s="183"/>
      <c r="JSD255" s="183"/>
      <c r="JSE255" s="183"/>
      <c r="JSF255" s="183"/>
      <c r="JSG255" s="183"/>
      <c r="JSH255" s="183"/>
      <c r="JSI255" s="183"/>
      <c r="JSJ255" s="183"/>
      <c r="JSK255" s="183"/>
      <c r="JSL255" s="183"/>
      <c r="JSM255" s="183"/>
      <c r="JSN255" s="183"/>
      <c r="JSO255" s="183"/>
      <c r="JSP255" s="183"/>
      <c r="JSQ255" s="183"/>
      <c r="JSR255" s="183"/>
      <c r="JSS255" s="183"/>
      <c r="JST255" s="183"/>
      <c r="JSU255" s="183"/>
      <c r="JSV255" s="183"/>
      <c r="JSW255" s="183"/>
      <c r="JSX255" s="183"/>
      <c r="JSY255" s="183"/>
      <c r="JSZ255" s="183"/>
      <c r="JTA255" s="183"/>
      <c r="JTB255" s="183"/>
      <c r="JTC255" s="183"/>
      <c r="JTD255" s="183"/>
      <c r="JTE255" s="183"/>
      <c r="JTF255" s="183"/>
      <c r="JTG255" s="183"/>
      <c r="JTH255" s="183"/>
      <c r="JTI255" s="183"/>
      <c r="JTJ255" s="183"/>
      <c r="JTK255" s="183"/>
      <c r="JTL255" s="183"/>
      <c r="JTM255" s="183"/>
      <c r="JTN255" s="183"/>
      <c r="JTO255" s="183"/>
      <c r="JTP255" s="183"/>
      <c r="JTQ255" s="183"/>
      <c r="JTR255" s="183"/>
      <c r="JTS255" s="183"/>
      <c r="JTT255" s="183"/>
      <c r="JTU255" s="183"/>
      <c r="JTV255" s="183"/>
      <c r="JTW255" s="183"/>
      <c r="JTX255" s="183"/>
      <c r="JTY255" s="183"/>
      <c r="JTZ255" s="183"/>
      <c r="JUA255" s="183"/>
      <c r="JUB255" s="183"/>
      <c r="JUC255" s="183"/>
      <c r="JUD255" s="183"/>
      <c r="JUE255" s="183"/>
      <c r="JUF255" s="183"/>
      <c r="JUG255" s="183"/>
      <c r="JUH255" s="183"/>
      <c r="JUI255" s="183"/>
      <c r="JUJ255" s="183"/>
      <c r="JUK255" s="183"/>
      <c r="JUL255" s="183"/>
      <c r="JUM255" s="183"/>
      <c r="JUN255" s="183"/>
      <c r="JUO255" s="183"/>
      <c r="JUP255" s="183"/>
      <c r="JUQ255" s="183"/>
      <c r="JUR255" s="183"/>
      <c r="JUS255" s="183"/>
      <c r="JUT255" s="183"/>
      <c r="JUU255" s="183"/>
      <c r="JUV255" s="183"/>
      <c r="JUW255" s="183"/>
      <c r="JUX255" s="183"/>
      <c r="JUY255" s="183"/>
      <c r="JUZ255" s="183"/>
      <c r="JVA255" s="183"/>
      <c r="JVB255" s="183"/>
      <c r="JVC255" s="183"/>
      <c r="JVD255" s="183"/>
      <c r="JVE255" s="183"/>
      <c r="JVF255" s="183"/>
      <c r="JVG255" s="183"/>
      <c r="JVH255" s="183"/>
      <c r="JVI255" s="183"/>
      <c r="JVJ255" s="183"/>
      <c r="JVK255" s="183"/>
      <c r="JVL255" s="183"/>
      <c r="JVM255" s="183"/>
      <c r="JVN255" s="183"/>
      <c r="JVO255" s="183"/>
      <c r="JVP255" s="183"/>
      <c r="JVQ255" s="183"/>
      <c r="JVR255" s="183"/>
      <c r="JVS255" s="183"/>
      <c r="JVT255" s="183"/>
      <c r="JVU255" s="183"/>
      <c r="JVV255" s="183"/>
      <c r="JVW255" s="183"/>
      <c r="JVX255" s="183"/>
      <c r="JVY255" s="183"/>
      <c r="JVZ255" s="183"/>
      <c r="JWA255" s="183"/>
      <c r="JWB255" s="183"/>
      <c r="JWC255" s="183"/>
      <c r="JWD255" s="183"/>
      <c r="JWE255" s="183"/>
      <c r="JWF255" s="183"/>
      <c r="JWG255" s="183"/>
      <c r="JWH255" s="183"/>
      <c r="JWI255" s="183"/>
      <c r="JWJ255" s="183"/>
      <c r="JWK255" s="183"/>
      <c r="JWL255" s="183"/>
      <c r="JWM255" s="183"/>
      <c r="JWN255" s="183"/>
      <c r="JWO255" s="183"/>
      <c r="JWP255" s="183"/>
      <c r="JWQ255" s="183"/>
      <c r="JWR255" s="183"/>
      <c r="JWS255" s="183"/>
      <c r="JWT255" s="183"/>
      <c r="JWU255" s="183"/>
      <c r="JWV255" s="183"/>
      <c r="JWW255" s="183"/>
      <c r="JWX255" s="183"/>
      <c r="JWY255" s="183"/>
      <c r="JWZ255" s="183"/>
      <c r="JXA255" s="183"/>
      <c r="JXB255" s="183"/>
      <c r="JXC255" s="183"/>
      <c r="JXD255" s="183"/>
      <c r="JXE255" s="183"/>
      <c r="JXF255" s="183"/>
      <c r="JXG255" s="183"/>
      <c r="JXH255" s="183"/>
      <c r="JXI255" s="183"/>
      <c r="JXJ255" s="183"/>
      <c r="JXK255" s="183"/>
      <c r="JXL255" s="183"/>
      <c r="JXM255" s="183"/>
      <c r="JXN255" s="183"/>
      <c r="JXO255" s="183"/>
      <c r="JXP255" s="183"/>
      <c r="JXQ255" s="183"/>
      <c r="JXR255" s="183"/>
      <c r="JXS255" s="183"/>
      <c r="JXT255" s="183"/>
      <c r="JXU255" s="183"/>
      <c r="JXV255" s="183"/>
      <c r="JXW255" s="183"/>
      <c r="JXX255" s="183"/>
      <c r="JXY255" s="183"/>
      <c r="JXZ255" s="183"/>
      <c r="JYA255" s="183"/>
      <c r="JYB255" s="183"/>
      <c r="JYC255" s="183"/>
      <c r="JYD255" s="183"/>
      <c r="JYE255" s="183"/>
      <c r="JYF255" s="183"/>
      <c r="JYG255" s="183"/>
      <c r="JYH255" s="183"/>
      <c r="JYI255" s="183"/>
      <c r="JYJ255" s="183"/>
      <c r="JYK255" s="183"/>
      <c r="JYL255" s="183"/>
      <c r="JYM255" s="183"/>
      <c r="JYN255" s="183"/>
      <c r="JYO255" s="183"/>
      <c r="JYP255" s="183"/>
      <c r="JYQ255" s="183"/>
      <c r="JYR255" s="183"/>
      <c r="JYS255" s="183"/>
      <c r="JYT255" s="183"/>
      <c r="JYU255" s="183"/>
      <c r="JYV255" s="183"/>
      <c r="JYW255" s="183"/>
      <c r="JYX255" s="183"/>
      <c r="JYY255" s="183"/>
      <c r="JYZ255" s="183"/>
      <c r="JZA255" s="183"/>
      <c r="JZB255" s="183"/>
      <c r="JZC255" s="183"/>
      <c r="JZD255" s="183"/>
      <c r="JZE255" s="183"/>
      <c r="JZF255" s="183"/>
      <c r="JZG255" s="183"/>
      <c r="JZH255" s="183"/>
      <c r="JZI255" s="183"/>
      <c r="JZJ255" s="183"/>
      <c r="JZK255" s="183"/>
      <c r="JZL255" s="183"/>
      <c r="JZM255" s="183"/>
      <c r="JZN255" s="183"/>
      <c r="JZO255" s="183"/>
      <c r="JZP255" s="183"/>
      <c r="JZQ255" s="183"/>
      <c r="JZR255" s="183"/>
      <c r="JZS255" s="183"/>
      <c r="JZT255" s="183"/>
      <c r="JZU255" s="183"/>
      <c r="JZV255" s="183"/>
      <c r="JZW255" s="183"/>
      <c r="JZX255" s="183"/>
      <c r="JZY255" s="183"/>
      <c r="JZZ255" s="183"/>
      <c r="KAA255" s="183"/>
      <c r="KAB255" s="183"/>
      <c r="KAC255" s="183"/>
      <c r="KAD255" s="183"/>
      <c r="KAE255" s="183"/>
      <c r="KAF255" s="183"/>
      <c r="KAG255" s="183"/>
      <c r="KAH255" s="183"/>
      <c r="KAI255" s="183"/>
      <c r="KAJ255" s="183"/>
      <c r="KAK255" s="183"/>
      <c r="KAL255" s="183"/>
      <c r="KAM255" s="183"/>
      <c r="KAN255" s="183"/>
      <c r="KAO255" s="183"/>
      <c r="KAP255" s="183"/>
      <c r="KAQ255" s="183"/>
      <c r="KAR255" s="183"/>
      <c r="KAS255" s="183"/>
      <c r="KAT255" s="183"/>
      <c r="KAU255" s="183"/>
      <c r="KAV255" s="183"/>
      <c r="KAW255" s="183"/>
      <c r="KAX255" s="183"/>
      <c r="KAY255" s="183"/>
      <c r="KAZ255" s="183"/>
      <c r="KBA255" s="183"/>
      <c r="KBB255" s="183"/>
      <c r="KBC255" s="183"/>
      <c r="KBD255" s="183"/>
      <c r="KBE255" s="183"/>
      <c r="KBF255" s="183"/>
      <c r="KBG255" s="183"/>
      <c r="KBH255" s="183"/>
      <c r="KBI255" s="183"/>
      <c r="KBJ255" s="183"/>
      <c r="KBK255" s="183"/>
      <c r="KBL255" s="183"/>
      <c r="KBM255" s="183"/>
      <c r="KBN255" s="183"/>
      <c r="KBO255" s="183"/>
      <c r="KBP255" s="183"/>
      <c r="KBQ255" s="183"/>
      <c r="KBR255" s="183"/>
      <c r="KBS255" s="183"/>
      <c r="KBT255" s="183"/>
      <c r="KBU255" s="183"/>
      <c r="KBV255" s="183"/>
      <c r="KBW255" s="183"/>
      <c r="KBX255" s="183"/>
      <c r="KBY255" s="183"/>
      <c r="KBZ255" s="183"/>
      <c r="KCA255" s="183"/>
      <c r="KCB255" s="183"/>
      <c r="KCC255" s="183"/>
      <c r="KCD255" s="183"/>
      <c r="KCE255" s="183"/>
      <c r="KCF255" s="183"/>
      <c r="KCG255" s="183"/>
      <c r="KCH255" s="183"/>
      <c r="KCI255" s="183"/>
      <c r="KCJ255" s="183"/>
      <c r="KCK255" s="183"/>
      <c r="KCL255" s="183"/>
      <c r="KCM255" s="183"/>
      <c r="KCN255" s="183"/>
      <c r="KCO255" s="183"/>
      <c r="KCP255" s="183"/>
      <c r="KCQ255" s="183"/>
      <c r="KCR255" s="183"/>
      <c r="KCS255" s="183"/>
      <c r="KCT255" s="183"/>
      <c r="KCU255" s="183"/>
      <c r="KCV255" s="183"/>
      <c r="KCW255" s="183"/>
      <c r="KCX255" s="183"/>
      <c r="KCY255" s="183"/>
      <c r="KCZ255" s="183"/>
      <c r="KDA255" s="183"/>
      <c r="KDB255" s="183"/>
      <c r="KDC255" s="183"/>
      <c r="KDD255" s="183"/>
      <c r="KDE255" s="183"/>
      <c r="KDF255" s="183"/>
      <c r="KDG255" s="183"/>
      <c r="KDH255" s="183"/>
      <c r="KDI255" s="183"/>
      <c r="KDJ255" s="183"/>
      <c r="KDK255" s="183"/>
      <c r="KDL255" s="183"/>
      <c r="KDM255" s="183"/>
      <c r="KDN255" s="183"/>
      <c r="KDO255" s="183"/>
      <c r="KDP255" s="183"/>
      <c r="KDQ255" s="183"/>
      <c r="KDR255" s="183"/>
      <c r="KDS255" s="183"/>
      <c r="KDT255" s="183"/>
      <c r="KDU255" s="183"/>
      <c r="KDV255" s="183"/>
      <c r="KDW255" s="183"/>
      <c r="KDX255" s="183"/>
      <c r="KDY255" s="183"/>
      <c r="KDZ255" s="183"/>
      <c r="KEA255" s="183"/>
      <c r="KEB255" s="183"/>
      <c r="KEC255" s="183"/>
      <c r="KED255" s="183"/>
      <c r="KEE255" s="183"/>
      <c r="KEF255" s="183"/>
      <c r="KEG255" s="183"/>
      <c r="KEH255" s="183"/>
      <c r="KEI255" s="183"/>
      <c r="KEJ255" s="183"/>
      <c r="KEK255" s="183"/>
      <c r="KEL255" s="183"/>
      <c r="KEM255" s="183"/>
      <c r="KEN255" s="183"/>
      <c r="KEO255" s="183"/>
      <c r="KEP255" s="183"/>
      <c r="KEQ255" s="183"/>
      <c r="KER255" s="183"/>
      <c r="KES255" s="183"/>
      <c r="KET255" s="183"/>
      <c r="KEU255" s="183"/>
      <c r="KEV255" s="183"/>
      <c r="KEW255" s="183"/>
      <c r="KEX255" s="183"/>
      <c r="KEY255" s="183"/>
      <c r="KEZ255" s="183"/>
      <c r="KFA255" s="183"/>
      <c r="KFB255" s="183"/>
      <c r="KFC255" s="183"/>
      <c r="KFD255" s="183"/>
      <c r="KFE255" s="183"/>
      <c r="KFF255" s="183"/>
      <c r="KFG255" s="183"/>
      <c r="KFH255" s="183"/>
      <c r="KFI255" s="183"/>
      <c r="KFJ255" s="183"/>
      <c r="KFK255" s="183"/>
      <c r="KFL255" s="183"/>
      <c r="KFM255" s="183"/>
      <c r="KFN255" s="183"/>
      <c r="KFO255" s="183"/>
      <c r="KFP255" s="183"/>
      <c r="KFQ255" s="183"/>
      <c r="KFR255" s="183"/>
      <c r="KFS255" s="183"/>
      <c r="KFT255" s="183"/>
      <c r="KFU255" s="183"/>
      <c r="KFV255" s="183"/>
      <c r="KFW255" s="183"/>
      <c r="KFX255" s="183"/>
      <c r="KFY255" s="183"/>
      <c r="KFZ255" s="183"/>
      <c r="KGA255" s="183"/>
      <c r="KGB255" s="183"/>
      <c r="KGC255" s="183"/>
      <c r="KGD255" s="183"/>
      <c r="KGE255" s="183"/>
      <c r="KGF255" s="183"/>
      <c r="KGG255" s="183"/>
      <c r="KGH255" s="183"/>
      <c r="KGI255" s="183"/>
      <c r="KGJ255" s="183"/>
      <c r="KGK255" s="183"/>
      <c r="KGL255" s="183"/>
      <c r="KGM255" s="183"/>
      <c r="KGN255" s="183"/>
      <c r="KGO255" s="183"/>
      <c r="KGP255" s="183"/>
      <c r="KGQ255" s="183"/>
      <c r="KGR255" s="183"/>
      <c r="KGS255" s="183"/>
      <c r="KGT255" s="183"/>
      <c r="KGU255" s="183"/>
      <c r="KGV255" s="183"/>
      <c r="KGW255" s="183"/>
      <c r="KGX255" s="183"/>
      <c r="KGY255" s="183"/>
      <c r="KGZ255" s="183"/>
      <c r="KHA255" s="183"/>
      <c r="KHB255" s="183"/>
      <c r="KHC255" s="183"/>
      <c r="KHD255" s="183"/>
      <c r="KHE255" s="183"/>
      <c r="KHF255" s="183"/>
      <c r="KHG255" s="183"/>
      <c r="KHH255" s="183"/>
      <c r="KHI255" s="183"/>
      <c r="KHJ255" s="183"/>
      <c r="KHK255" s="183"/>
      <c r="KHL255" s="183"/>
      <c r="KHM255" s="183"/>
      <c r="KHN255" s="183"/>
      <c r="KHO255" s="183"/>
      <c r="KHP255" s="183"/>
      <c r="KHQ255" s="183"/>
      <c r="KHR255" s="183"/>
      <c r="KHS255" s="183"/>
      <c r="KHT255" s="183"/>
      <c r="KHU255" s="183"/>
      <c r="KHV255" s="183"/>
      <c r="KHW255" s="183"/>
      <c r="KHX255" s="183"/>
      <c r="KHY255" s="183"/>
      <c r="KHZ255" s="183"/>
      <c r="KIA255" s="183"/>
      <c r="KIB255" s="183"/>
      <c r="KIC255" s="183"/>
      <c r="KID255" s="183"/>
      <c r="KIE255" s="183"/>
      <c r="KIF255" s="183"/>
      <c r="KIG255" s="183"/>
      <c r="KIH255" s="183"/>
      <c r="KII255" s="183"/>
      <c r="KIJ255" s="183"/>
      <c r="KIK255" s="183"/>
      <c r="KIL255" s="183"/>
      <c r="KIM255" s="183"/>
      <c r="KIN255" s="183"/>
      <c r="KIO255" s="183"/>
      <c r="KIP255" s="183"/>
      <c r="KIQ255" s="183"/>
      <c r="KIR255" s="183"/>
      <c r="KIS255" s="183"/>
      <c r="KIT255" s="183"/>
      <c r="KIU255" s="183"/>
      <c r="KIV255" s="183"/>
      <c r="KIW255" s="183"/>
      <c r="KIX255" s="183"/>
      <c r="KIY255" s="183"/>
      <c r="KIZ255" s="183"/>
      <c r="KJA255" s="183"/>
      <c r="KJB255" s="183"/>
      <c r="KJC255" s="183"/>
      <c r="KJD255" s="183"/>
      <c r="KJE255" s="183"/>
      <c r="KJF255" s="183"/>
      <c r="KJG255" s="183"/>
      <c r="KJH255" s="183"/>
      <c r="KJI255" s="183"/>
      <c r="KJJ255" s="183"/>
      <c r="KJK255" s="183"/>
      <c r="KJL255" s="183"/>
      <c r="KJM255" s="183"/>
      <c r="KJN255" s="183"/>
      <c r="KJO255" s="183"/>
      <c r="KJP255" s="183"/>
      <c r="KJQ255" s="183"/>
      <c r="KJR255" s="183"/>
      <c r="KJS255" s="183"/>
      <c r="KJT255" s="183"/>
      <c r="KJU255" s="183"/>
      <c r="KJV255" s="183"/>
      <c r="KJW255" s="183"/>
      <c r="KJX255" s="183"/>
      <c r="KJY255" s="183"/>
      <c r="KJZ255" s="183"/>
      <c r="KKA255" s="183"/>
      <c r="KKB255" s="183"/>
      <c r="KKC255" s="183"/>
      <c r="KKD255" s="183"/>
      <c r="KKE255" s="183"/>
      <c r="KKF255" s="183"/>
      <c r="KKG255" s="183"/>
      <c r="KKH255" s="183"/>
      <c r="KKI255" s="183"/>
      <c r="KKJ255" s="183"/>
      <c r="KKK255" s="183"/>
      <c r="KKL255" s="183"/>
      <c r="KKM255" s="183"/>
      <c r="KKN255" s="183"/>
      <c r="KKO255" s="183"/>
      <c r="KKP255" s="183"/>
      <c r="KKQ255" s="183"/>
      <c r="KKR255" s="183"/>
      <c r="KKS255" s="183"/>
      <c r="KKT255" s="183"/>
      <c r="KKU255" s="183"/>
      <c r="KKV255" s="183"/>
      <c r="KKW255" s="183"/>
      <c r="KKX255" s="183"/>
      <c r="KKY255" s="183"/>
      <c r="KKZ255" s="183"/>
      <c r="KLA255" s="183"/>
      <c r="KLB255" s="183"/>
      <c r="KLC255" s="183"/>
      <c r="KLD255" s="183"/>
      <c r="KLE255" s="183"/>
      <c r="KLF255" s="183"/>
      <c r="KLG255" s="183"/>
      <c r="KLH255" s="183"/>
      <c r="KLI255" s="183"/>
      <c r="KLJ255" s="183"/>
      <c r="KLK255" s="183"/>
      <c r="KLL255" s="183"/>
      <c r="KLM255" s="183"/>
      <c r="KLN255" s="183"/>
      <c r="KLO255" s="183"/>
      <c r="KLP255" s="183"/>
      <c r="KLQ255" s="183"/>
      <c r="KLR255" s="183"/>
      <c r="KLS255" s="183"/>
      <c r="KLT255" s="183"/>
      <c r="KLU255" s="183"/>
      <c r="KLV255" s="183"/>
      <c r="KLW255" s="183"/>
      <c r="KLX255" s="183"/>
      <c r="KLY255" s="183"/>
      <c r="KLZ255" s="183"/>
      <c r="KMA255" s="183"/>
      <c r="KMB255" s="183"/>
      <c r="KMC255" s="183"/>
      <c r="KMD255" s="183"/>
      <c r="KME255" s="183"/>
      <c r="KMF255" s="183"/>
      <c r="KMG255" s="183"/>
      <c r="KMH255" s="183"/>
      <c r="KMI255" s="183"/>
      <c r="KMJ255" s="183"/>
      <c r="KMK255" s="183"/>
      <c r="KML255" s="183"/>
      <c r="KMM255" s="183"/>
      <c r="KMN255" s="183"/>
      <c r="KMO255" s="183"/>
      <c r="KMP255" s="183"/>
      <c r="KMQ255" s="183"/>
      <c r="KMR255" s="183"/>
      <c r="KMS255" s="183"/>
      <c r="KMT255" s="183"/>
      <c r="KMU255" s="183"/>
      <c r="KMV255" s="183"/>
      <c r="KMW255" s="183"/>
      <c r="KMX255" s="183"/>
      <c r="KMY255" s="183"/>
      <c r="KMZ255" s="183"/>
      <c r="KNA255" s="183"/>
      <c r="KNB255" s="183"/>
      <c r="KNC255" s="183"/>
      <c r="KND255" s="183"/>
      <c r="KNE255" s="183"/>
      <c r="KNF255" s="183"/>
      <c r="KNG255" s="183"/>
      <c r="KNH255" s="183"/>
      <c r="KNI255" s="183"/>
      <c r="KNJ255" s="183"/>
      <c r="KNK255" s="183"/>
      <c r="KNL255" s="183"/>
      <c r="KNM255" s="183"/>
      <c r="KNN255" s="183"/>
      <c r="KNO255" s="183"/>
      <c r="KNP255" s="183"/>
      <c r="KNQ255" s="183"/>
      <c r="KNR255" s="183"/>
      <c r="KNS255" s="183"/>
      <c r="KNT255" s="183"/>
      <c r="KNU255" s="183"/>
      <c r="KNV255" s="183"/>
      <c r="KNW255" s="183"/>
      <c r="KNX255" s="183"/>
      <c r="KNY255" s="183"/>
      <c r="KNZ255" s="183"/>
      <c r="KOA255" s="183"/>
      <c r="KOB255" s="183"/>
      <c r="KOC255" s="183"/>
      <c r="KOD255" s="183"/>
      <c r="KOE255" s="183"/>
      <c r="KOF255" s="183"/>
      <c r="KOG255" s="183"/>
      <c r="KOH255" s="183"/>
      <c r="KOI255" s="183"/>
      <c r="KOJ255" s="183"/>
      <c r="KOK255" s="183"/>
      <c r="KOL255" s="183"/>
      <c r="KOM255" s="183"/>
      <c r="KON255" s="183"/>
      <c r="KOO255" s="183"/>
      <c r="KOP255" s="183"/>
      <c r="KOQ255" s="183"/>
      <c r="KOR255" s="183"/>
      <c r="KOS255" s="183"/>
      <c r="KOT255" s="183"/>
      <c r="KOU255" s="183"/>
      <c r="KOV255" s="183"/>
      <c r="KOW255" s="183"/>
      <c r="KOX255" s="183"/>
      <c r="KOY255" s="183"/>
      <c r="KOZ255" s="183"/>
      <c r="KPA255" s="183"/>
      <c r="KPB255" s="183"/>
      <c r="KPC255" s="183"/>
      <c r="KPD255" s="183"/>
      <c r="KPE255" s="183"/>
      <c r="KPF255" s="183"/>
      <c r="KPG255" s="183"/>
      <c r="KPH255" s="183"/>
      <c r="KPI255" s="183"/>
      <c r="KPJ255" s="183"/>
      <c r="KPK255" s="183"/>
      <c r="KPL255" s="183"/>
      <c r="KPM255" s="183"/>
      <c r="KPN255" s="183"/>
      <c r="KPO255" s="183"/>
      <c r="KPP255" s="183"/>
      <c r="KPQ255" s="183"/>
      <c r="KPR255" s="183"/>
      <c r="KPS255" s="183"/>
      <c r="KPT255" s="183"/>
      <c r="KPU255" s="183"/>
      <c r="KPV255" s="183"/>
      <c r="KPW255" s="183"/>
      <c r="KPX255" s="183"/>
      <c r="KPY255" s="183"/>
      <c r="KPZ255" s="183"/>
      <c r="KQA255" s="183"/>
      <c r="KQB255" s="183"/>
      <c r="KQC255" s="183"/>
      <c r="KQD255" s="183"/>
      <c r="KQE255" s="183"/>
      <c r="KQF255" s="183"/>
      <c r="KQG255" s="183"/>
      <c r="KQH255" s="183"/>
      <c r="KQI255" s="183"/>
      <c r="KQJ255" s="183"/>
      <c r="KQK255" s="183"/>
      <c r="KQL255" s="183"/>
      <c r="KQM255" s="183"/>
      <c r="KQN255" s="183"/>
      <c r="KQO255" s="183"/>
      <c r="KQP255" s="183"/>
      <c r="KQQ255" s="183"/>
      <c r="KQR255" s="183"/>
      <c r="KQS255" s="183"/>
      <c r="KQT255" s="183"/>
      <c r="KQU255" s="183"/>
      <c r="KQV255" s="183"/>
      <c r="KQW255" s="183"/>
      <c r="KQX255" s="183"/>
      <c r="KQY255" s="183"/>
      <c r="KQZ255" s="183"/>
      <c r="KRA255" s="183"/>
      <c r="KRB255" s="183"/>
      <c r="KRC255" s="183"/>
      <c r="KRD255" s="183"/>
      <c r="KRE255" s="183"/>
      <c r="KRF255" s="183"/>
      <c r="KRG255" s="183"/>
      <c r="KRH255" s="183"/>
      <c r="KRI255" s="183"/>
      <c r="KRJ255" s="183"/>
      <c r="KRK255" s="183"/>
      <c r="KRL255" s="183"/>
      <c r="KRM255" s="183"/>
      <c r="KRN255" s="183"/>
      <c r="KRO255" s="183"/>
      <c r="KRP255" s="183"/>
      <c r="KRQ255" s="183"/>
      <c r="KRR255" s="183"/>
      <c r="KRS255" s="183"/>
      <c r="KRT255" s="183"/>
      <c r="KRU255" s="183"/>
      <c r="KRV255" s="183"/>
      <c r="KRW255" s="183"/>
      <c r="KRX255" s="183"/>
      <c r="KRY255" s="183"/>
      <c r="KRZ255" s="183"/>
      <c r="KSA255" s="183"/>
      <c r="KSB255" s="183"/>
      <c r="KSC255" s="183"/>
      <c r="KSD255" s="183"/>
      <c r="KSE255" s="183"/>
      <c r="KSF255" s="183"/>
      <c r="KSG255" s="183"/>
      <c r="KSH255" s="183"/>
      <c r="KSI255" s="183"/>
      <c r="KSJ255" s="183"/>
      <c r="KSK255" s="183"/>
      <c r="KSL255" s="183"/>
      <c r="KSM255" s="183"/>
      <c r="KSN255" s="183"/>
      <c r="KSO255" s="183"/>
      <c r="KSP255" s="183"/>
      <c r="KSQ255" s="183"/>
      <c r="KSR255" s="183"/>
      <c r="KSS255" s="183"/>
      <c r="KST255" s="183"/>
      <c r="KSU255" s="183"/>
      <c r="KSV255" s="183"/>
      <c r="KSW255" s="183"/>
      <c r="KSX255" s="183"/>
      <c r="KSY255" s="183"/>
      <c r="KSZ255" s="183"/>
      <c r="KTA255" s="183"/>
      <c r="KTB255" s="183"/>
      <c r="KTC255" s="183"/>
      <c r="KTD255" s="183"/>
      <c r="KTE255" s="183"/>
      <c r="KTF255" s="183"/>
      <c r="KTG255" s="183"/>
      <c r="KTH255" s="183"/>
      <c r="KTI255" s="183"/>
      <c r="KTJ255" s="183"/>
      <c r="KTK255" s="183"/>
      <c r="KTL255" s="183"/>
      <c r="KTM255" s="183"/>
      <c r="KTN255" s="183"/>
      <c r="KTO255" s="183"/>
      <c r="KTP255" s="183"/>
      <c r="KTQ255" s="183"/>
      <c r="KTR255" s="183"/>
      <c r="KTS255" s="183"/>
      <c r="KTT255" s="183"/>
      <c r="KTU255" s="183"/>
      <c r="KTV255" s="183"/>
      <c r="KTW255" s="183"/>
      <c r="KTX255" s="183"/>
      <c r="KTY255" s="183"/>
      <c r="KTZ255" s="183"/>
      <c r="KUA255" s="183"/>
      <c r="KUB255" s="183"/>
      <c r="KUC255" s="183"/>
      <c r="KUD255" s="183"/>
      <c r="KUE255" s="183"/>
      <c r="KUF255" s="183"/>
      <c r="KUG255" s="183"/>
      <c r="KUH255" s="183"/>
      <c r="KUI255" s="183"/>
      <c r="KUJ255" s="183"/>
      <c r="KUK255" s="183"/>
      <c r="KUL255" s="183"/>
      <c r="KUM255" s="183"/>
      <c r="KUN255" s="183"/>
      <c r="KUO255" s="183"/>
      <c r="KUP255" s="183"/>
      <c r="KUQ255" s="183"/>
      <c r="KUR255" s="183"/>
      <c r="KUS255" s="183"/>
      <c r="KUT255" s="183"/>
      <c r="KUU255" s="183"/>
      <c r="KUV255" s="183"/>
      <c r="KUW255" s="183"/>
      <c r="KUX255" s="183"/>
      <c r="KUY255" s="183"/>
      <c r="KUZ255" s="183"/>
      <c r="KVA255" s="183"/>
      <c r="KVB255" s="183"/>
      <c r="KVC255" s="183"/>
      <c r="KVD255" s="183"/>
      <c r="KVE255" s="183"/>
      <c r="KVF255" s="183"/>
      <c r="KVG255" s="183"/>
      <c r="KVH255" s="183"/>
      <c r="KVI255" s="183"/>
      <c r="KVJ255" s="183"/>
      <c r="KVK255" s="183"/>
      <c r="KVL255" s="183"/>
      <c r="KVM255" s="183"/>
      <c r="KVN255" s="183"/>
      <c r="KVO255" s="183"/>
      <c r="KVP255" s="183"/>
      <c r="KVQ255" s="183"/>
      <c r="KVR255" s="183"/>
      <c r="KVS255" s="183"/>
      <c r="KVT255" s="183"/>
      <c r="KVU255" s="183"/>
      <c r="KVV255" s="183"/>
      <c r="KVW255" s="183"/>
      <c r="KVX255" s="183"/>
      <c r="KVY255" s="183"/>
      <c r="KVZ255" s="183"/>
      <c r="KWA255" s="183"/>
      <c r="KWB255" s="183"/>
      <c r="KWC255" s="183"/>
      <c r="KWD255" s="183"/>
      <c r="KWE255" s="183"/>
      <c r="KWF255" s="183"/>
      <c r="KWG255" s="183"/>
      <c r="KWH255" s="183"/>
      <c r="KWI255" s="183"/>
      <c r="KWJ255" s="183"/>
      <c r="KWK255" s="183"/>
      <c r="KWL255" s="183"/>
      <c r="KWM255" s="183"/>
      <c r="KWN255" s="183"/>
      <c r="KWO255" s="183"/>
      <c r="KWP255" s="183"/>
      <c r="KWQ255" s="183"/>
      <c r="KWR255" s="183"/>
      <c r="KWS255" s="183"/>
      <c r="KWT255" s="183"/>
      <c r="KWU255" s="183"/>
      <c r="KWV255" s="183"/>
      <c r="KWW255" s="183"/>
      <c r="KWX255" s="183"/>
      <c r="KWY255" s="183"/>
      <c r="KWZ255" s="183"/>
      <c r="KXA255" s="183"/>
      <c r="KXB255" s="183"/>
      <c r="KXC255" s="183"/>
      <c r="KXD255" s="183"/>
      <c r="KXE255" s="183"/>
      <c r="KXF255" s="183"/>
      <c r="KXG255" s="183"/>
      <c r="KXH255" s="183"/>
      <c r="KXI255" s="183"/>
      <c r="KXJ255" s="183"/>
      <c r="KXK255" s="183"/>
      <c r="KXL255" s="183"/>
      <c r="KXM255" s="183"/>
      <c r="KXN255" s="183"/>
      <c r="KXO255" s="183"/>
      <c r="KXP255" s="183"/>
      <c r="KXQ255" s="183"/>
      <c r="KXR255" s="183"/>
      <c r="KXS255" s="183"/>
      <c r="KXT255" s="183"/>
      <c r="KXU255" s="183"/>
      <c r="KXV255" s="183"/>
      <c r="KXW255" s="183"/>
      <c r="KXX255" s="183"/>
      <c r="KXY255" s="183"/>
      <c r="KXZ255" s="183"/>
      <c r="KYA255" s="183"/>
      <c r="KYB255" s="183"/>
      <c r="KYC255" s="183"/>
      <c r="KYD255" s="183"/>
      <c r="KYE255" s="183"/>
      <c r="KYF255" s="183"/>
      <c r="KYG255" s="183"/>
      <c r="KYH255" s="183"/>
      <c r="KYI255" s="183"/>
      <c r="KYJ255" s="183"/>
      <c r="KYK255" s="183"/>
      <c r="KYL255" s="183"/>
      <c r="KYM255" s="183"/>
      <c r="KYN255" s="183"/>
      <c r="KYO255" s="183"/>
      <c r="KYP255" s="183"/>
      <c r="KYQ255" s="183"/>
      <c r="KYR255" s="183"/>
      <c r="KYS255" s="183"/>
      <c r="KYT255" s="183"/>
      <c r="KYU255" s="183"/>
      <c r="KYV255" s="183"/>
      <c r="KYW255" s="183"/>
      <c r="KYX255" s="183"/>
      <c r="KYY255" s="183"/>
      <c r="KYZ255" s="183"/>
      <c r="KZA255" s="183"/>
      <c r="KZB255" s="183"/>
      <c r="KZC255" s="183"/>
      <c r="KZD255" s="183"/>
      <c r="KZE255" s="183"/>
      <c r="KZF255" s="183"/>
      <c r="KZG255" s="183"/>
      <c r="KZH255" s="183"/>
      <c r="KZI255" s="183"/>
      <c r="KZJ255" s="183"/>
      <c r="KZK255" s="183"/>
      <c r="KZL255" s="183"/>
      <c r="KZM255" s="183"/>
      <c r="KZN255" s="183"/>
      <c r="KZO255" s="183"/>
      <c r="KZP255" s="183"/>
      <c r="KZQ255" s="183"/>
      <c r="KZR255" s="183"/>
      <c r="KZS255" s="183"/>
      <c r="KZT255" s="183"/>
      <c r="KZU255" s="183"/>
      <c r="KZV255" s="183"/>
      <c r="KZW255" s="183"/>
      <c r="KZX255" s="183"/>
      <c r="KZY255" s="183"/>
      <c r="KZZ255" s="183"/>
      <c r="LAA255" s="183"/>
      <c r="LAB255" s="183"/>
      <c r="LAC255" s="183"/>
      <c r="LAD255" s="183"/>
      <c r="LAE255" s="183"/>
      <c r="LAF255" s="183"/>
      <c r="LAG255" s="183"/>
      <c r="LAH255" s="183"/>
      <c r="LAI255" s="183"/>
      <c r="LAJ255" s="183"/>
      <c r="LAK255" s="183"/>
      <c r="LAL255" s="183"/>
      <c r="LAM255" s="183"/>
      <c r="LAN255" s="183"/>
      <c r="LAO255" s="183"/>
      <c r="LAP255" s="183"/>
      <c r="LAQ255" s="183"/>
      <c r="LAR255" s="183"/>
      <c r="LAS255" s="183"/>
      <c r="LAT255" s="183"/>
      <c r="LAU255" s="183"/>
      <c r="LAV255" s="183"/>
      <c r="LAW255" s="183"/>
      <c r="LAX255" s="183"/>
      <c r="LAY255" s="183"/>
      <c r="LAZ255" s="183"/>
      <c r="LBA255" s="183"/>
      <c r="LBB255" s="183"/>
      <c r="LBC255" s="183"/>
      <c r="LBD255" s="183"/>
      <c r="LBE255" s="183"/>
      <c r="LBF255" s="183"/>
      <c r="LBG255" s="183"/>
      <c r="LBH255" s="183"/>
      <c r="LBI255" s="183"/>
      <c r="LBJ255" s="183"/>
      <c r="LBK255" s="183"/>
      <c r="LBL255" s="183"/>
      <c r="LBM255" s="183"/>
      <c r="LBN255" s="183"/>
      <c r="LBO255" s="183"/>
      <c r="LBP255" s="183"/>
      <c r="LBQ255" s="183"/>
      <c r="LBR255" s="183"/>
      <c r="LBS255" s="183"/>
      <c r="LBT255" s="183"/>
      <c r="LBU255" s="183"/>
      <c r="LBV255" s="183"/>
      <c r="LBW255" s="183"/>
      <c r="LBX255" s="183"/>
      <c r="LBY255" s="183"/>
      <c r="LBZ255" s="183"/>
      <c r="LCA255" s="183"/>
      <c r="LCB255" s="183"/>
      <c r="LCC255" s="183"/>
      <c r="LCD255" s="183"/>
      <c r="LCE255" s="183"/>
      <c r="LCF255" s="183"/>
      <c r="LCG255" s="183"/>
      <c r="LCH255" s="183"/>
      <c r="LCI255" s="183"/>
      <c r="LCJ255" s="183"/>
      <c r="LCK255" s="183"/>
      <c r="LCL255" s="183"/>
      <c r="LCM255" s="183"/>
      <c r="LCN255" s="183"/>
      <c r="LCO255" s="183"/>
      <c r="LCP255" s="183"/>
      <c r="LCQ255" s="183"/>
      <c r="LCR255" s="183"/>
      <c r="LCS255" s="183"/>
      <c r="LCT255" s="183"/>
      <c r="LCU255" s="183"/>
      <c r="LCV255" s="183"/>
      <c r="LCW255" s="183"/>
      <c r="LCX255" s="183"/>
      <c r="LCY255" s="183"/>
      <c r="LCZ255" s="183"/>
      <c r="LDA255" s="183"/>
      <c r="LDB255" s="183"/>
      <c r="LDC255" s="183"/>
      <c r="LDD255" s="183"/>
      <c r="LDE255" s="183"/>
      <c r="LDF255" s="183"/>
      <c r="LDG255" s="183"/>
      <c r="LDH255" s="183"/>
      <c r="LDI255" s="183"/>
      <c r="LDJ255" s="183"/>
      <c r="LDK255" s="183"/>
      <c r="LDL255" s="183"/>
      <c r="LDM255" s="183"/>
      <c r="LDN255" s="183"/>
      <c r="LDO255" s="183"/>
      <c r="LDP255" s="183"/>
      <c r="LDQ255" s="183"/>
      <c r="LDR255" s="183"/>
      <c r="LDS255" s="183"/>
      <c r="LDT255" s="183"/>
      <c r="LDU255" s="183"/>
      <c r="LDV255" s="183"/>
      <c r="LDW255" s="183"/>
      <c r="LDX255" s="183"/>
      <c r="LDY255" s="183"/>
      <c r="LDZ255" s="183"/>
      <c r="LEA255" s="183"/>
      <c r="LEB255" s="183"/>
      <c r="LEC255" s="183"/>
      <c r="LED255" s="183"/>
      <c r="LEE255" s="183"/>
      <c r="LEF255" s="183"/>
      <c r="LEG255" s="183"/>
      <c r="LEH255" s="183"/>
      <c r="LEI255" s="183"/>
      <c r="LEJ255" s="183"/>
      <c r="LEK255" s="183"/>
      <c r="LEL255" s="183"/>
      <c r="LEM255" s="183"/>
      <c r="LEN255" s="183"/>
      <c r="LEO255" s="183"/>
      <c r="LEP255" s="183"/>
      <c r="LEQ255" s="183"/>
      <c r="LER255" s="183"/>
      <c r="LES255" s="183"/>
      <c r="LET255" s="183"/>
      <c r="LEU255" s="183"/>
      <c r="LEV255" s="183"/>
      <c r="LEW255" s="183"/>
      <c r="LEX255" s="183"/>
      <c r="LEY255" s="183"/>
      <c r="LEZ255" s="183"/>
      <c r="LFA255" s="183"/>
      <c r="LFB255" s="183"/>
      <c r="LFC255" s="183"/>
      <c r="LFD255" s="183"/>
      <c r="LFE255" s="183"/>
      <c r="LFF255" s="183"/>
      <c r="LFG255" s="183"/>
      <c r="LFH255" s="183"/>
      <c r="LFI255" s="183"/>
      <c r="LFJ255" s="183"/>
      <c r="LFK255" s="183"/>
      <c r="LFL255" s="183"/>
      <c r="LFM255" s="183"/>
      <c r="LFN255" s="183"/>
      <c r="LFO255" s="183"/>
      <c r="LFP255" s="183"/>
      <c r="LFQ255" s="183"/>
      <c r="LFR255" s="183"/>
      <c r="LFS255" s="183"/>
      <c r="LFT255" s="183"/>
      <c r="LFU255" s="183"/>
      <c r="LFV255" s="183"/>
      <c r="LFW255" s="183"/>
      <c r="LFX255" s="183"/>
      <c r="LFY255" s="183"/>
      <c r="LFZ255" s="183"/>
      <c r="LGA255" s="183"/>
      <c r="LGB255" s="183"/>
      <c r="LGC255" s="183"/>
      <c r="LGD255" s="183"/>
      <c r="LGE255" s="183"/>
      <c r="LGF255" s="183"/>
      <c r="LGG255" s="183"/>
      <c r="LGH255" s="183"/>
      <c r="LGI255" s="183"/>
      <c r="LGJ255" s="183"/>
      <c r="LGK255" s="183"/>
      <c r="LGL255" s="183"/>
      <c r="LGM255" s="183"/>
      <c r="LGN255" s="183"/>
      <c r="LGO255" s="183"/>
      <c r="LGP255" s="183"/>
      <c r="LGQ255" s="183"/>
      <c r="LGR255" s="183"/>
      <c r="LGS255" s="183"/>
      <c r="LGT255" s="183"/>
      <c r="LGU255" s="183"/>
      <c r="LGV255" s="183"/>
      <c r="LGW255" s="183"/>
      <c r="LGX255" s="183"/>
      <c r="LGY255" s="183"/>
      <c r="LGZ255" s="183"/>
      <c r="LHA255" s="183"/>
      <c r="LHB255" s="183"/>
      <c r="LHC255" s="183"/>
      <c r="LHD255" s="183"/>
      <c r="LHE255" s="183"/>
      <c r="LHF255" s="183"/>
      <c r="LHG255" s="183"/>
      <c r="LHH255" s="183"/>
      <c r="LHI255" s="183"/>
      <c r="LHJ255" s="183"/>
      <c r="LHK255" s="183"/>
      <c r="LHL255" s="183"/>
      <c r="LHM255" s="183"/>
      <c r="LHN255" s="183"/>
      <c r="LHO255" s="183"/>
      <c r="LHP255" s="183"/>
      <c r="LHQ255" s="183"/>
      <c r="LHR255" s="183"/>
      <c r="LHS255" s="183"/>
      <c r="LHT255" s="183"/>
      <c r="LHU255" s="183"/>
      <c r="LHV255" s="183"/>
      <c r="LHW255" s="183"/>
      <c r="LHX255" s="183"/>
      <c r="LHY255" s="183"/>
      <c r="LHZ255" s="183"/>
      <c r="LIA255" s="183"/>
      <c r="LIB255" s="183"/>
      <c r="LIC255" s="183"/>
      <c r="LID255" s="183"/>
      <c r="LIE255" s="183"/>
      <c r="LIF255" s="183"/>
      <c r="LIG255" s="183"/>
      <c r="LIH255" s="183"/>
      <c r="LII255" s="183"/>
      <c r="LIJ255" s="183"/>
      <c r="LIK255" s="183"/>
      <c r="LIL255" s="183"/>
      <c r="LIM255" s="183"/>
      <c r="LIN255" s="183"/>
      <c r="LIO255" s="183"/>
      <c r="LIP255" s="183"/>
      <c r="LIQ255" s="183"/>
      <c r="LIR255" s="183"/>
      <c r="LIS255" s="183"/>
      <c r="LIT255" s="183"/>
      <c r="LIU255" s="183"/>
      <c r="LIV255" s="183"/>
      <c r="LIW255" s="183"/>
      <c r="LIX255" s="183"/>
      <c r="LIY255" s="183"/>
      <c r="LIZ255" s="183"/>
      <c r="LJA255" s="183"/>
      <c r="LJB255" s="183"/>
      <c r="LJC255" s="183"/>
      <c r="LJD255" s="183"/>
      <c r="LJE255" s="183"/>
      <c r="LJF255" s="183"/>
      <c r="LJG255" s="183"/>
      <c r="LJH255" s="183"/>
      <c r="LJI255" s="183"/>
      <c r="LJJ255" s="183"/>
      <c r="LJK255" s="183"/>
      <c r="LJL255" s="183"/>
      <c r="LJM255" s="183"/>
      <c r="LJN255" s="183"/>
      <c r="LJO255" s="183"/>
      <c r="LJP255" s="183"/>
      <c r="LJQ255" s="183"/>
      <c r="LJR255" s="183"/>
      <c r="LJS255" s="183"/>
      <c r="LJT255" s="183"/>
      <c r="LJU255" s="183"/>
      <c r="LJV255" s="183"/>
      <c r="LJW255" s="183"/>
      <c r="LJX255" s="183"/>
      <c r="LJY255" s="183"/>
      <c r="LJZ255" s="183"/>
      <c r="LKA255" s="183"/>
      <c r="LKB255" s="183"/>
      <c r="LKC255" s="183"/>
      <c r="LKD255" s="183"/>
      <c r="LKE255" s="183"/>
      <c r="LKF255" s="183"/>
      <c r="LKG255" s="183"/>
      <c r="LKH255" s="183"/>
      <c r="LKI255" s="183"/>
      <c r="LKJ255" s="183"/>
      <c r="LKK255" s="183"/>
      <c r="LKL255" s="183"/>
      <c r="LKM255" s="183"/>
      <c r="LKN255" s="183"/>
      <c r="LKO255" s="183"/>
      <c r="LKP255" s="183"/>
      <c r="LKQ255" s="183"/>
      <c r="LKR255" s="183"/>
      <c r="LKS255" s="183"/>
      <c r="LKT255" s="183"/>
      <c r="LKU255" s="183"/>
      <c r="LKV255" s="183"/>
      <c r="LKW255" s="183"/>
      <c r="LKX255" s="183"/>
      <c r="LKY255" s="183"/>
      <c r="LKZ255" s="183"/>
      <c r="LLA255" s="183"/>
      <c r="LLB255" s="183"/>
      <c r="LLC255" s="183"/>
      <c r="LLD255" s="183"/>
      <c r="LLE255" s="183"/>
      <c r="LLF255" s="183"/>
      <c r="LLG255" s="183"/>
      <c r="LLH255" s="183"/>
      <c r="LLI255" s="183"/>
      <c r="LLJ255" s="183"/>
      <c r="LLK255" s="183"/>
      <c r="LLL255" s="183"/>
      <c r="LLM255" s="183"/>
      <c r="LLN255" s="183"/>
      <c r="LLO255" s="183"/>
      <c r="LLP255" s="183"/>
      <c r="LLQ255" s="183"/>
      <c r="LLR255" s="183"/>
      <c r="LLS255" s="183"/>
      <c r="LLT255" s="183"/>
      <c r="LLU255" s="183"/>
      <c r="LLV255" s="183"/>
      <c r="LLW255" s="183"/>
      <c r="LLX255" s="183"/>
      <c r="LLY255" s="183"/>
      <c r="LLZ255" s="183"/>
      <c r="LMA255" s="183"/>
      <c r="LMB255" s="183"/>
      <c r="LMC255" s="183"/>
      <c r="LMD255" s="183"/>
      <c r="LME255" s="183"/>
      <c r="LMF255" s="183"/>
      <c r="LMG255" s="183"/>
      <c r="LMH255" s="183"/>
      <c r="LMI255" s="183"/>
      <c r="LMJ255" s="183"/>
      <c r="LMK255" s="183"/>
      <c r="LML255" s="183"/>
      <c r="LMM255" s="183"/>
      <c r="LMN255" s="183"/>
      <c r="LMO255" s="183"/>
      <c r="LMP255" s="183"/>
      <c r="LMQ255" s="183"/>
      <c r="LMR255" s="183"/>
      <c r="LMS255" s="183"/>
      <c r="LMT255" s="183"/>
      <c r="LMU255" s="183"/>
      <c r="LMV255" s="183"/>
      <c r="LMW255" s="183"/>
      <c r="LMX255" s="183"/>
      <c r="LMY255" s="183"/>
      <c r="LMZ255" s="183"/>
      <c r="LNA255" s="183"/>
      <c r="LNB255" s="183"/>
      <c r="LNC255" s="183"/>
      <c r="LND255" s="183"/>
      <c r="LNE255" s="183"/>
      <c r="LNF255" s="183"/>
      <c r="LNG255" s="183"/>
      <c r="LNH255" s="183"/>
      <c r="LNI255" s="183"/>
      <c r="LNJ255" s="183"/>
      <c r="LNK255" s="183"/>
      <c r="LNL255" s="183"/>
      <c r="LNM255" s="183"/>
      <c r="LNN255" s="183"/>
      <c r="LNO255" s="183"/>
      <c r="LNP255" s="183"/>
      <c r="LNQ255" s="183"/>
      <c r="LNR255" s="183"/>
      <c r="LNS255" s="183"/>
      <c r="LNT255" s="183"/>
      <c r="LNU255" s="183"/>
      <c r="LNV255" s="183"/>
      <c r="LNW255" s="183"/>
      <c r="LNX255" s="183"/>
      <c r="LNY255" s="183"/>
      <c r="LNZ255" s="183"/>
      <c r="LOA255" s="183"/>
      <c r="LOB255" s="183"/>
      <c r="LOC255" s="183"/>
      <c r="LOD255" s="183"/>
      <c r="LOE255" s="183"/>
      <c r="LOF255" s="183"/>
      <c r="LOG255" s="183"/>
      <c r="LOH255" s="183"/>
      <c r="LOI255" s="183"/>
      <c r="LOJ255" s="183"/>
      <c r="LOK255" s="183"/>
      <c r="LOL255" s="183"/>
      <c r="LOM255" s="183"/>
      <c r="LON255" s="183"/>
      <c r="LOO255" s="183"/>
      <c r="LOP255" s="183"/>
      <c r="LOQ255" s="183"/>
      <c r="LOR255" s="183"/>
      <c r="LOS255" s="183"/>
      <c r="LOT255" s="183"/>
      <c r="LOU255" s="183"/>
      <c r="LOV255" s="183"/>
      <c r="LOW255" s="183"/>
      <c r="LOX255" s="183"/>
      <c r="LOY255" s="183"/>
      <c r="LOZ255" s="183"/>
      <c r="LPA255" s="183"/>
      <c r="LPB255" s="183"/>
      <c r="LPC255" s="183"/>
      <c r="LPD255" s="183"/>
      <c r="LPE255" s="183"/>
      <c r="LPF255" s="183"/>
      <c r="LPG255" s="183"/>
      <c r="LPH255" s="183"/>
      <c r="LPI255" s="183"/>
      <c r="LPJ255" s="183"/>
      <c r="LPK255" s="183"/>
      <c r="LPL255" s="183"/>
      <c r="LPM255" s="183"/>
      <c r="LPN255" s="183"/>
      <c r="LPO255" s="183"/>
      <c r="LPP255" s="183"/>
      <c r="LPQ255" s="183"/>
      <c r="LPR255" s="183"/>
      <c r="LPS255" s="183"/>
      <c r="LPT255" s="183"/>
      <c r="LPU255" s="183"/>
      <c r="LPV255" s="183"/>
      <c r="LPW255" s="183"/>
      <c r="LPX255" s="183"/>
      <c r="LPY255" s="183"/>
      <c r="LPZ255" s="183"/>
      <c r="LQA255" s="183"/>
      <c r="LQB255" s="183"/>
      <c r="LQC255" s="183"/>
      <c r="LQD255" s="183"/>
      <c r="LQE255" s="183"/>
      <c r="LQF255" s="183"/>
      <c r="LQG255" s="183"/>
      <c r="LQH255" s="183"/>
      <c r="LQI255" s="183"/>
      <c r="LQJ255" s="183"/>
      <c r="LQK255" s="183"/>
      <c r="LQL255" s="183"/>
      <c r="LQM255" s="183"/>
      <c r="LQN255" s="183"/>
      <c r="LQO255" s="183"/>
      <c r="LQP255" s="183"/>
      <c r="LQQ255" s="183"/>
      <c r="LQR255" s="183"/>
      <c r="LQS255" s="183"/>
      <c r="LQT255" s="183"/>
      <c r="LQU255" s="183"/>
      <c r="LQV255" s="183"/>
      <c r="LQW255" s="183"/>
      <c r="LQX255" s="183"/>
      <c r="LQY255" s="183"/>
      <c r="LQZ255" s="183"/>
      <c r="LRA255" s="183"/>
      <c r="LRB255" s="183"/>
      <c r="LRC255" s="183"/>
      <c r="LRD255" s="183"/>
      <c r="LRE255" s="183"/>
      <c r="LRF255" s="183"/>
      <c r="LRG255" s="183"/>
      <c r="LRH255" s="183"/>
      <c r="LRI255" s="183"/>
      <c r="LRJ255" s="183"/>
      <c r="LRK255" s="183"/>
      <c r="LRL255" s="183"/>
      <c r="LRM255" s="183"/>
      <c r="LRN255" s="183"/>
      <c r="LRO255" s="183"/>
      <c r="LRP255" s="183"/>
      <c r="LRQ255" s="183"/>
      <c r="LRR255" s="183"/>
      <c r="LRS255" s="183"/>
      <c r="LRT255" s="183"/>
      <c r="LRU255" s="183"/>
      <c r="LRV255" s="183"/>
      <c r="LRW255" s="183"/>
      <c r="LRX255" s="183"/>
      <c r="LRY255" s="183"/>
      <c r="LRZ255" s="183"/>
      <c r="LSA255" s="183"/>
      <c r="LSB255" s="183"/>
      <c r="LSC255" s="183"/>
      <c r="LSD255" s="183"/>
      <c r="LSE255" s="183"/>
      <c r="LSF255" s="183"/>
      <c r="LSG255" s="183"/>
      <c r="LSH255" s="183"/>
      <c r="LSI255" s="183"/>
      <c r="LSJ255" s="183"/>
      <c r="LSK255" s="183"/>
      <c r="LSL255" s="183"/>
      <c r="LSM255" s="183"/>
      <c r="LSN255" s="183"/>
      <c r="LSO255" s="183"/>
      <c r="LSP255" s="183"/>
      <c r="LSQ255" s="183"/>
      <c r="LSR255" s="183"/>
      <c r="LSS255" s="183"/>
      <c r="LST255" s="183"/>
      <c r="LSU255" s="183"/>
      <c r="LSV255" s="183"/>
      <c r="LSW255" s="183"/>
      <c r="LSX255" s="183"/>
      <c r="LSY255" s="183"/>
      <c r="LSZ255" s="183"/>
      <c r="LTA255" s="183"/>
      <c r="LTB255" s="183"/>
      <c r="LTC255" s="183"/>
      <c r="LTD255" s="183"/>
      <c r="LTE255" s="183"/>
      <c r="LTF255" s="183"/>
      <c r="LTG255" s="183"/>
      <c r="LTH255" s="183"/>
      <c r="LTI255" s="183"/>
      <c r="LTJ255" s="183"/>
      <c r="LTK255" s="183"/>
      <c r="LTL255" s="183"/>
      <c r="LTM255" s="183"/>
      <c r="LTN255" s="183"/>
      <c r="LTO255" s="183"/>
      <c r="LTP255" s="183"/>
      <c r="LTQ255" s="183"/>
      <c r="LTR255" s="183"/>
      <c r="LTS255" s="183"/>
      <c r="LTT255" s="183"/>
      <c r="LTU255" s="183"/>
      <c r="LTV255" s="183"/>
      <c r="LTW255" s="183"/>
      <c r="LTX255" s="183"/>
      <c r="LTY255" s="183"/>
      <c r="LTZ255" s="183"/>
      <c r="LUA255" s="183"/>
      <c r="LUB255" s="183"/>
      <c r="LUC255" s="183"/>
      <c r="LUD255" s="183"/>
      <c r="LUE255" s="183"/>
      <c r="LUF255" s="183"/>
      <c r="LUG255" s="183"/>
      <c r="LUH255" s="183"/>
      <c r="LUI255" s="183"/>
      <c r="LUJ255" s="183"/>
      <c r="LUK255" s="183"/>
      <c r="LUL255" s="183"/>
      <c r="LUM255" s="183"/>
      <c r="LUN255" s="183"/>
      <c r="LUO255" s="183"/>
      <c r="LUP255" s="183"/>
      <c r="LUQ255" s="183"/>
      <c r="LUR255" s="183"/>
      <c r="LUS255" s="183"/>
      <c r="LUT255" s="183"/>
      <c r="LUU255" s="183"/>
      <c r="LUV255" s="183"/>
      <c r="LUW255" s="183"/>
      <c r="LUX255" s="183"/>
      <c r="LUY255" s="183"/>
      <c r="LUZ255" s="183"/>
      <c r="LVA255" s="183"/>
      <c r="LVB255" s="183"/>
      <c r="LVC255" s="183"/>
      <c r="LVD255" s="183"/>
      <c r="LVE255" s="183"/>
      <c r="LVF255" s="183"/>
      <c r="LVG255" s="183"/>
      <c r="LVH255" s="183"/>
      <c r="LVI255" s="183"/>
      <c r="LVJ255" s="183"/>
      <c r="LVK255" s="183"/>
      <c r="LVL255" s="183"/>
      <c r="LVM255" s="183"/>
      <c r="LVN255" s="183"/>
      <c r="LVO255" s="183"/>
      <c r="LVP255" s="183"/>
      <c r="LVQ255" s="183"/>
      <c r="LVR255" s="183"/>
      <c r="LVS255" s="183"/>
      <c r="LVT255" s="183"/>
      <c r="LVU255" s="183"/>
      <c r="LVV255" s="183"/>
      <c r="LVW255" s="183"/>
      <c r="LVX255" s="183"/>
      <c r="LVY255" s="183"/>
      <c r="LVZ255" s="183"/>
      <c r="LWA255" s="183"/>
      <c r="LWB255" s="183"/>
      <c r="LWC255" s="183"/>
      <c r="LWD255" s="183"/>
      <c r="LWE255" s="183"/>
      <c r="LWF255" s="183"/>
      <c r="LWG255" s="183"/>
      <c r="LWH255" s="183"/>
      <c r="LWI255" s="183"/>
      <c r="LWJ255" s="183"/>
      <c r="LWK255" s="183"/>
      <c r="LWL255" s="183"/>
      <c r="LWM255" s="183"/>
      <c r="LWN255" s="183"/>
      <c r="LWO255" s="183"/>
      <c r="LWP255" s="183"/>
      <c r="LWQ255" s="183"/>
      <c r="LWR255" s="183"/>
      <c r="LWS255" s="183"/>
      <c r="LWT255" s="183"/>
      <c r="LWU255" s="183"/>
      <c r="LWV255" s="183"/>
      <c r="LWW255" s="183"/>
      <c r="LWX255" s="183"/>
      <c r="LWY255" s="183"/>
      <c r="LWZ255" s="183"/>
      <c r="LXA255" s="183"/>
      <c r="LXB255" s="183"/>
      <c r="LXC255" s="183"/>
      <c r="LXD255" s="183"/>
      <c r="LXE255" s="183"/>
      <c r="LXF255" s="183"/>
      <c r="LXG255" s="183"/>
      <c r="LXH255" s="183"/>
      <c r="LXI255" s="183"/>
      <c r="LXJ255" s="183"/>
      <c r="LXK255" s="183"/>
      <c r="LXL255" s="183"/>
      <c r="LXM255" s="183"/>
      <c r="LXN255" s="183"/>
      <c r="LXO255" s="183"/>
      <c r="LXP255" s="183"/>
      <c r="LXQ255" s="183"/>
      <c r="LXR255" s="183"/>
      <c r="LXS255" s="183"/>
      <c r="LXT255" s="183"/>
      <c r="LXU255" s="183"/>
      <c r="LXV255" s="183"/>
      <c r="LXW255" s="183"/>
      <c r="LXX255" s="183"/>
      <c r="LXY255" s="183"/>
      <c r="LXZ255" s="183"/>
      <c r="LYA255" s="183"/>
      <c r="LYB255" s="183"/>
      <c r="LYC255" s="183"/>
      <c r="LYD255" s="183"/>
      <c r="LYE255" s="183"/>
      <c r="LYF255" s="183"/>
      <c r="LYG255" s="183"/>
      <c r="LYH255" s="183"/>
      <c r="LYI255" s="183"/>
      <c r="LYJ255" s="183"/>
      <c r="LYK255" s="183"/>
      <c r="LYL255" s="183"/>
      <c r="LYM255" s="183"/>
      <c r="LYN255" s="183"/>
      <c r="LYO255" s="183"/>
      <c r="LYP255" s="183"/>
      <c r="LYQ255" s="183"/>
      <c r="LYR255" s="183"/>
      <c r="LYS255" s="183"/>
      <c r="LYT255" s="183"/>
      <c r="LYU255" s="183"/>
      <c r="LYV255" s="183"/>
      <c r="LYW255" s="183"/>
      <c r="LYX255" s="183"/>
      <c r="LYY255" s="183"/>
      <c r="LYZ255" s="183"/>
      <c r="LZA255" s="183"/>
      <c r="LZB255" s="183"/>
      <c r="LZC255" s="183"/>
      <c r="LZD255" s="183"/>
      <c r="LZE255" s="183"/>
      <c r="LZF255" s="183"/>
      <c r="LZG255" s="183"/>
      <c r="LZH255" s="183"/>
      <c r="LZI255" s="183"/>
      <c r="LZJ255" s="183"/>
      <c r="LZK255" s="183"/>
      <c r="LZL255" s="183"/>
      <c r="LZM255" s="183"/>
      <c r="LZN255" s="183"/>
      <c r="LZO255" s="183"/>
      <c r="LZP255" s="183"/>
      <c r="LZQ255" s="183"/>
      <c r="LZR255" s="183"/>
      <c r="LZS255" s="183"/>
      <c r="LZT255" s="183"/>
      <c r="LZU255" s="183"/>
      <c r="LZV255" s="183"/>
      <c r="LZW255" s="183"/>
      <c r="LZX255" s="183"/>
      <c r="LZY255" s="183"/>
      <c r="LZZ255" s="183"/>
      <c r="MAA255" s="183"/>
      <c r="MAB255" s="183"/>
      <c r="MAC255" s="183"/>
      <c r="MAD255" s="183"/>
      <c r="MAE255" s="183"/>
      <c r="MAF255" s="183"/>
      <c r="MAG255" s="183"/>
      <c r="MAH255" s="183"/>
      <c r="MAI255" s="183"/>
      <c r="MAJ255" s="183"/>
      <c r="MAK255" s="183"/>
      <c r="MAL255" s="183"/>
      <c r="MAM255" s="183"/>
      <c r="MAN255" s="183"/>
      <c r="MAO255" s="183"/>
      <c r="MAP255" s="183"/>
      <c r="MAQ255" s="183"/>
      <c r="MAR255" s="183"/>
      <c r="MAS255" s="183"/>
      <c r="MAT255" s="183"/>
      <c r="MAU255" s="183"/>
      <c r="MAV255" s="183"/>
      <c r="MAW255" s="183"/>
      <c r="MAX255" s="183"/>
      <c r="MAY255" s="183"/>
      <c r="MAZ255" s="183"/>
      <c r="MBA255" s="183"/>
      <c r="MBB255" s="183"/>
      <c r="MBC255" s="183"/>
      <c r="MBD255" s="183"/>
      <c r="MBE255" s="183"/>
      <c r="MBF255" s="183"/>
      <c r="MBG255" s="183"/>
      <c r="MBH255" s="183"/>
      <c r="MBI255" s="183"/>
      <c r="MBJ255" s="183"/>
      <c r="MBK255" s="183"/>
      <c r="MBL255" s="183"/>
      <c r="MBM255" s="183"/>
      <c r="MBN255" s="183"/>
      <c r="MBO255" s="183"/>
      <c r="MBP255" s="183"/>
      <c r="MBQ255" s="183"/>
      <c r="MBR255" s="183"/>
      <c r="MBS255" s="183"/>
      <c r="MBT255" s="183"/>
      <c r="MBU255" s="183"/>
      <c r="MBV255" s="183"/>
      <c r="MBW255" s="183"/>
      <c r="MBX255" s="183"/>
      <c r="MBY255" s="183"/>
      <c r="MBZ255" s="183"/>
      <c r="MCA255" s="183"/>
      <c r="MCB255" s="183"/>
      <c r="MCC255" s="183"/>
      <c r="MCD255" s="183"/>
      <c r="MCE255" s="183"/>
      <c r="MCF255" s="183"/>
      <c r="MCG255" s="183"/>
      <c r="MCH255" s="183"/>
      <c r="MCI255" s="183"/>
      <c r="MCJ255" s="183"/>
      <c r="MCK255" s="183"/>
      <c r="MCL255" s="183"/>
      <c r="MCM255" s="183"/>
      <c r="MCN255" s="183"/>
      <c r="MCO255" s="183"/>
      <c r="MCP255" s="183"/>
      <c r="MCQ255" s="183"/>
      <c r="MCR255" s="183"/>
      <c r="MCS255" s="183"/>
      <c r="MCT255" s="183"/>
      <c r="MCU255" s="183"/>
      <c r="MCV255" s="183"/>
      <c r="MCW255" s="183"/>
      <c r="MCX255" s="183"/>
      <c r="MCY255" s="183"/>
      <c r="MCZ255" s="183"/>
      <c r="MDA255" s="183"/>
      <c r="MDB255" s="183"/>
      <c r="MDC255" s="183"/>
      <c r="MDD255" s="183"/>
      <c r="MDE255" s="183"/>
      <c r="MDF255" s="183"/>
      <c r="MDG255" s="183"/>
      <c r="MDH255" s="183"/>
      <c r="MDI255" s="183"/>
      <c r="MDJ255" s="183"/>
      <c r="MDK255" s="183"/>
      <c r="MDL255" s="183"/>
      <c r="MDM255" s="183"/>
      <c r="MDN255" s="183"/>
      <c r="MDO255" s="183"/>
      <c r="MDP255" s="183"/>
      <c r="MDQ255" s="183"/>
      <c r="MDR255" s="183"/>
      <c r="MDS255" s="183"/>
      <c r="MDT255" s="183"/>
      <c r="MDU255" s="183"/>
      <c r="MDV255" s="183"/>
      <c r="MDW255" s="183"/>
      <c r="MDX255" s="183"/>
      <c r="MDY255" s="183"/>
      <c r="MDZ255" s="183"/>
      <c r="MEA255" s="183"/>
      <c r="MEB255" s="183"/>
      <c r="MEC255" s="183"/>
      <c r="MED255" s="183"/>
      <c r="MEE255" s="183"/>
      <c r="MEF255" s="183"/>
      <c r="MEG255" s="183"/>
      <c r="MEH255" s="183"/>
      <c r="MEI255" s="183"/>
      <c r="MEJ255" s="183"/>
      <c r="MEK255" s="183"/>
      <c r="MEL255" s="183"/>
      <c r="MEM255" s="183"/>
      <c r="MEN255" s="183"/>
      <c r="MEO255" s="183"/>
      <c r="MEP255" s="183"/>
      <c r="MEQ255" s="183"/>
      <c r="MER255" s="183"/>
      <c r="MES255" s="183"/>
      <c r="MET255" s="183"/>
      <c r="MEU255" s="183"/>
      <c r="MEV255" s="183"/>
      <c r="MEW255" s="183"/>
      <c r="MEX255" s="183"/>
      <c r="MEY255" s="183"/>
      <c r="MEZ255" s="183"/>
      <c r="MFA255" s="183"/>
      <c r="MFB255" s="183"/>
      <c r="MFC255" s="183"/>
      <c r="MFD255" s="183"/>
      <c r="MFE255" s="183"/>
      <c r="MFF255" s="183"/>
      <c r="MFG255" s="183"/>
      <c r="MFH255" s="183"/>
      <c r="MFI255" s="183"/>
      <c r="MFJ255" s="183"/>
      <c r="MFK255" s="183"/>
      <c r="MFL255" s="183"/>
      <c r="MFM255" s="183"/>
      <c r="MFN255" s="183"/>
      <c r="MFO255" s="183"/>
      <c r="MFP255" s="183"/>
      <c r="MFQ255" s="183"/>
      <c r="MFR255" s="183"/>
      <c r="MFS255" s="183"/>
      <c r="MFT255" s="183"/>
      <c r="MFU255" s="183"/>
      <c r="MFV255" s="183"/>
      <c r="MFW255" s="183"/>
      <c r="MFX255" s="183"/>
      <c r="MFY255" s="183"/>
      <c r="MFZ255" s="183"/>
      <c r="MGA255" s="183"/>
      <c r="MGB255" s="183"/>
      <c r="MGC255" s="183"/>
      <c r="MGD255" s="183"/>
      <c r="MGE255" s="183"/>
      <c r="MGF255" s="183"/>
      <c r="MGG255" s="183"/>
      <c r="MGH255" s="183"/>
      <c r="MGI255" s="183"/>
      <c r="MGJ255" s="183"/>
      <c r="MGK255" s="183"/>
      <c r="MGL255" s="183"/>
      <c r="MGM255" s="183"/>
      <c r="MGN255" s="183"/>
      <c r="MGO255" s="183"/>
      <c r="MGP255" s="183"/>
      <c r="MGQ255" s="183"/>
      <c r="MGR255" s="183"/>
      <c r="MGS255" s="183"/>
      <c r="MGT255" s="183"/>
      <c r="MGU255" s="183"/>
      <c r="MGV255" s="183"/>
      <c r="MGW255" s="183"/>
      <c r="MGX255" s="183"/>
      <c r="MGY255" s="183"/>
      <c r="MGZ255" s="183"/>
      <c r="MHA255" s="183"/>
      <c r="MHB255" s="183"/>
      <c r="MHC255" s="183"/>
      <c r="MHD255" s="183"/>
      <c r="MHE255" s="183"/>
      <c r="MHF255" s="183"/>
      <c r="MHG255" s="183"/>
      <c r="MHH255" s="183"/>
      <c r="MHI255" s="183"/>
      <c r="MHJ255" s="183"/>
      <c r="MHK255" s="183"/>
      <c r="MHL255" s="183"/>
      <c r="MHM255" s="183"/>
      <c r="MHN255" s="183"/>
      <c r="MHO255" s="183"/>
      <c r="MHP255" s="183"/>
      <c r="MHQ255" s="183"/>
      <c r="MHR255" s="183"/>
      <c r="MHS255" s="183"/>
      <c r="MHT255" s="183"/>
      <c r="MHU255" s="183"/>
      <c r="MHV255" s="183"/>
      <c r="MHW255" s="183"/>
      <c r="MHX255" s="183"/>
      <c r="MHY255" s="183"/>
      <c r="MHZ255" s="183"/>
      <c r="MIA255" s="183"/>
      <c r="MIB255" s="183"/>
      <c r="MIC255" s="183"/>
      <c r="MID255" s="183"/>
      <c r="MIE255" s="183"/>
      <c r="MIF255" s="183"/>
      <c r="MIG255" s="183"/>
      <c r="MIH255" s="183"/>
      <c r="MII255" s="183"/>
      <c r="MIJ255" s="183"/>
      <c r="MIK255" s="183"/>
      <c r="MIL255" s="183"/>
      <c r="MIM255" s="183"/>
      <c r="MIN255" s="183"/>
      <c r="MIO255" s="183"/>
      <c r="MIP255" s="183"/>
      <c r="MIQ255" s="183"/>
      <c r="MIR255" s="183"/>
      <c r="MIS255" s="183"/>
      <c r="MIT255" s="183"/>
      <c r="MIU255" s="183"/>
      <c r="MIV255" s="183"/>
      <c r="MIW255" s="183"/>
      <c r="MIX255" s="183"/>
      <c r="MIY255" s="183"/>
      <c r="MIZ255" s="183"/>
      <c r="MJA255" s="183"/>
      <c r="MJB255" s="183"/>
      <c r="MJC255" s="183"/>
      <c r="MJD255" s="183"/>
      <c r="MJE255" s="183"/>
      <c r="MJF255" s="183"/>
      <c r="MJG255" s="183"/>
      <c r="MJH255" s="183"/>
      <c r="MJI255" s="183"/>
      <c r="MJJ255" s="183"/>
      <c r="MJK255" s="183"/>
      <c r="MJL255" s="183"/>
      <c r="MJM255" s="183"/>
      <c r="MJN255" s="183"/>
      <c r="MJO255" s="183"/>
      <c r="MJP255" s="183"/>
      <c r="MJQ255" s="183"/>
      <c r="MJR255" s="183"/>
      <c r="MJS255" s="183"/>
      <c r="MJT255" s="183"/>
      <c r="MJU255" s="183"/>
      <c r="MJV255" s="183"/>
      <c r="MJW255" s="183"/>
      <c r="MJX255" s="183"/>
      <c r="MJY255" s="183"/>
      <c r="MJZ255" s="183"/>
      <c r="MKA255" s="183"/>
      <c r="MKB255" s="183"/>
      <c r="MKC255" s="183"/>
      <c r="MKD255" s="183"/>
      <c r="MKE255" s="183"/>
      <c r="MKF255" s="183"/>
      <c r="MKG255" s="183"/>
      <c r="MKH255" s="183"/>
      <c r="MKI255" s="183"/>
      <c r="MKJ255" s="183"/>
      <c r="MKK255" s="183"/>
      <c r="MKL255" s="183"/>
      <c r="MKM255" s="183"/>
      <c r="MKN255" s="183"/>
      <c r="MKO255" s="183"/>
      <c r="MKP255" s="183"/>
      <c r="MKQ255" s="183"/>
      <c r="MKR255" s="183"/>
      <c r="MKS255" s="183"/>
      <c r="MKT255" s="183"/>
      <c r="MKU255" s="183"/>
      <c r="MKV255" s="183"/>
      <c r="MKW255" s="183"/>
      <c r="MKX255" s="183"/>
      <c r="MKY255" s="183"/>
      <c r="MKZ255" s="183"/>
      <c r="MLA255" s="183"/>
      <c r="MLB255" s="183"/>
      <c r="MLC255" s="183"/>
      <c r="MLD255" s="183"/>
      <c r="MLE255" s="183"/>
      <c r="MLF255" s="183"/>
      <c r="MLG255" s="183"/>
      <c r="MLH255" s="183"/>
      <c r="MLI255" s="183"/>
      <c r="MLJ255" s="183"/>
      <c r="MLK255" s="183"/>
      <c r="MLL255" s="183"/>
      <c r="MLM255" s="183"/>
      <c r="MLN255" s="183"/>
      <c r="MLO255" s="183"/>
      <c r="MLP255" s="183"/>
      <c r="MLQ255" s="183"/>
      <c r="MLR255" s="183"/>
      <c r="MLS255" s="183"/>
      <c r="MLT255" s="183"/>
      <c r="MLU255" s="183"/>
      <c r="MLV255" s="183"/>
      <c r="MLW255" s="183"/>
      <c r="MLX255" s="183"/>
      <c r="MLY255" s="183"/>
      <c r="MLZ255" s="183"/>
      <c r="MMA255" s="183"/>
      <c r="MMB255" s="183"/>
      <c r="MMC255" s="183"/>
      <c r="MMD255" s="183"/>
      <c r="MME255" s="183"/>
      <c r="MMF255" s="183"/>
      <c r="MMG255" s="183"/>
      <c r="MMH255" s="183"/>
      <c r="MMI255" s="183"/>
      <c r="MMJ255" s="183"/>
      <c r="MMK255" s="183"/>
      <c r="MML255" s="183"/>
      <c r="MMM255" s="183"/>
      <c r="MMN255" s="183"/>
      <c r="MMO255" s="183"/>
      <c r="MMP255" s="183"/>
      <c r="MMQ255" s="183"/>
      <c r="MMR255" s="183"/>
      <c r="MMS255" s="183"/>
      <c r="MMT255" s="183"/>
      <c r="MMU255" s="183"/>
      <c r="MMV255" s="183"/>
      <c r="MMW255" s="183"/>
      <c r="MMX255" s="183"/>
      <c r="MMY255" s="183"/>
      <c r="MMZ255" s="183"/>
      <c r="MNA255" s="183"/>
      <c r="MNB255" s="183"/>
      <c r="MNC255" s="183"/>
      <c r="MND255" s="183"/>
      <c r="MNE255" s="183"/>
      <c r="MNF255" s="183"/>
      <c r="MNG255" s="183"/>
      <c r="MNH255" s="183"/>
      <c r="MNI255" s="183"/>
      <c r="MNJ255" s="183"/>
      <c r="MNK255" s="183"/>
      <c r="MNL255" s="183"/>
      <c r="MNM255" s="183"/>
      <c r="MNN255" s="183"/>
      <c r="MNO255" s="183"/>
      <c r="MNP255" s="183"/>
      <c r="MNQ255" s="183"/>
      <c r="MNR255" s="183"/>
      <c r="MNS255" s="183"/>
      <c r="MNT255" s="183"/>
      <c r="MNU255" s="183"/>
      <c r="MNV255" s="183"/>
      <c r="MNW255" s="183"/>
      <c r="MNX255" s="183"/>
      <c r="MNY255" s="183"/>
      <c r="MNZ255" s="183"/>
      <c r="MOA255" s="183"/>
      <c r="MOB255" s="183"/>
      <c r="MOC255" s="183"/>
      <c r="MOD255" s="183"/>
      <c r="MOE255" s="183"/>
      <c r="MOF255" s="183"/>
      <c r="MOG255" s="183"/>
      <c r="MOH255" s="183"/>
      <c r="MOI255" s="183"/>
      <c r="MOJ255" s="183"/>
      <c r="MOK255" s="183"/>
      <c r="MOL255" s="183"/>
      <c r="MOM255" s="183"/>
      <c r="MON255" s="183"/>
      <c r="MOO255" s="183"/>
      <c r="MOP255" s="183"/>
      <c r="MOQ255" s="183"/>
      <c r="MOR255" s="183"/>
      <c r="MOS255" s="183"/>
      <c r="MOT255" s="183"/>
      <c r="MOU255" s="183"/>
      <c r="MOV255" s="183"/>
      <c r="MOW255" s="183"/>
      <c r="MOX255" s="183"/>
      <c r="MOY255" s="183"/>
      <c r="MOZ255" s="183"/>
      <c r="MPA255" s="183"/>
      <c r="MPB255" s="183"/>
      <c r="MPC255" s="183"/>
      <c r="MPD255" s="183"/>
      <c r="MPE255" s="183"/>
      <c r="MPF255" s="183"/>
      <c r="MPG255" s="183"/>
      <c r="MPH255" s="183"/>
      <c r="MPI255" s="183"/>
      <c r="MPJ255" s="183"/>
      <c r="MPK255" s="183"/>
      <c r="MPL255" s="183"/>
      <c r="MPM255" s="183"/>
      <c r="MPN255" s="183"/>
      <c r="MPO255" s="183"/>
      <c r="MPP255" s="183"/>
      <c r="MPQ255" s="183"/>
      <c r="MPR255" s="183"/>
      <c r="MPS255" s="183"/>
      <c r="MPT255" s="183"/>
      <c r="MPU255" s="183"/>
      <c r="MPV255" s="183"/>
      <c r="MPW255" s="183"/>
      <c r="MPX255" s="183"/>
      <c r="MPY255" s="183"/>
      <c r="MPZ255" s="183"/>
      <c r="MQA255" s="183"/>
      <c r="MQB255" s="183"/>
      <c r="MQC255" s="183"/>
      <c r="MQD255" s="183"/>
      <c r="MQE255" s="183"/>
      <c r="MQF255" s="183"/>
      <c r="MQG255" s="183"/>
      <c r="MQH255" s="183"/>
      <c r="MQI255" s="183"/>
      <c r="MQJ255" s="183"/>
      <c r="MQK255" s="183"/>
      <c r="MQL255" s="183"/>
      <c r="MQM255" s="183"/>
      <c r="MQN255" s="183"/>
      <c r="MQO255" s="183"/>
      <c r="MQP255" s="183"/>
      <c r="MQQ255" s="183"/>
      <c r="MQR255" s="183"/>
      <c r="MQS255" s="183"/>
      <c r="MQT255" s="183"/>
      <c r="MQU255" s="183"/>
      <c r="MQV255" s="183"/>
      <c r="MQW255" s="183"/>
      <c r="MQX255" s="183"/>
      <c r="MQY255" s="183"/>
      <c r="MQZ255" s="183"/>
      <c r="MRA255" s="183"/>
      <c r="MRB255" s="183"/>
      <c r="MRC255" s="183"/>
      <c r="MRD255" s="183"/>
      <c r="MRE255" s="183"/>
      <c r="MRF255" s="183"/>
      <c r="MRG255" s="183"/>
      <c r="MRH255" s="183"/>
      <c r="MRI255" s="183"/>
      <c r="MRJ255" s="183"/>
      <c r="MRK255" s="183"/>
      <c r="MRL255" s="183"/>
      <c r="MRM255" s="183"/>
      <c r="MRN255" s="183"/>
      <c r="MRO255" s="183"/>
      <c r="MRP255" s="183"/>
      <c r="MRQ255" s="183"/>
      <c r="MRR255" s="183"/>
      <c r="MRS255" s="183"/>
      <c r="MRT255" s="183"/>
      <c r="MRU255" s="183"/>
      <c r="MRV255" s="183"/>
      <c r="MRW255" s="183"/>
      <c r="MRX255" s="183"/>
      <c r="MRY255" s="183"/>
      <c r="MRZ255" s="183"/>
      <c r="MSA255" s="183"/>
      <c r="MSB255" s="183"/>
      <c r="MSC255" s="183"/>
      <c r="MSD255" s="183"/>
      <c r="MSE255" s="183"/>
      <c r="MSF255" s="183"/>
      <c r="MSG255" s="183"/>
      <c r="MSH255" s="183"/>
      <c r="MSI255" s="183"/>
      <c r="MSJ255" s="183"/>
      <c r="MSK255" s="183"/>
      <c r="MSL255" s="183"/>
      <c r="MSM255" s="183"/>
      <c r="MSN255" s="183"/>
      <c r="MSO255" s="183"/>
      <c r="MSP255" s="183"/>
      <c r="MSQ255" s="183"/>
      <c r="MSR255" s="183"/>
      <c r="MSS255" s="183"/>
      <c r="MST255" s="183"/>
      <c r="MSU255" s="183"/>
      <c r="MSV255" s="183"/>
      <c r="MSW255" s="183"/>
      <c r="MSX255" s="183"/>
      <c r="MSY255" s="183"/>
      <c r="MSZ255" s="183"/>
      <c r="MTA255" s="183"/>
      <c r="MTB255" s="183"/>
      <c r="MTC255" s="183"/>
      <c r="MTD255" s="183"/>
      <c r="MTE255" s="183"/>
      <c r="MTF255" s="183"/>
      <c r="MTG255" s="183"/>
      <c r="MTH255" s="183"/>
      <c r="MTI255" s="183"/>
      <c r="MTJ255" s="183"/>
      <c r="MTK255" s="183"/>
      <c r="MTL255" s="183"/>
      <c r="MTM255" s="183"/>
      <c r="MTN255" s="183"/>
      <c r="MTO255" s="183"/>
      <c r="MTP255" s="183"/>
      <c r="MTQ255" s="183"/>
      <c r="MTR255" s="183"/>
      <c r="MTS255" s="183"/>
      <c r="MTT255" s="183"/>
      <c r="MTU255" s="183"/>
      <c r="MTV255" s="183"/>
      <c r="MTW255" s="183"/>
      <c r="MTX255" s="183"/>
      <c r="MTY255" s="183"/>
      <c r="MTZ255" s="183"/>
      <c r="MUA255" s="183"/>
      <c r="MUB255" s="183"/>
      <c r="MUC255" s="183"/>
      <c r="MUD255" s="183"/>
      <c r="MUE255" s="183"/>
      <c r="MUF255" s="183"/>
      <c r="MUG255" s="183"/>
      <c r="MUH255" s="183"/>
      <c r="MUI255" s="183"/>
      <c r="MUJ255" s="183"/>
      <c r="MUK255" s="183"/>
      <c r="MUL255" s="183"/>
      <c r="MUM255" s="183"/>
      <c r="MUN255" s="183"/>
      <c r="MUO255" s="183"/>
      <c r="MUP255" s="183"/>
      <c r="MUQ255" s="183"/>
      <c r="MUR255" s="183"/>
      <c r="MUS255" s="183"/>
      <c r="MUT255" s="183"/>
      <c r="MUU255" s="183"/>
      <c r="MUV255" s="183"/>
      <c r="MUW255" s="183"/>
      <c r="MUX255" s="183"/>
      <c r="MUY255" s="183"/>
      <c r="MUZ255" s="183"/>
      <c r="MVA255" s="183"/>
      <c r="MVB255" s="183"/>
      <c r="MVC255" s="183"/>
      <c r="MVD255" s="183"/>
      <c r="MVE255" s="183"/>
      <c r="MVF255" s="183"/>
      <c r="MVG255" s="183"/>
      <c r="MVH255" s="183"/>
      <c r="MVI255" s="183"/>
      <c r="MVJ255" s="183"/>
      <c r="MVK255" s="183"/>
      <c r="MVL255" s="183"/>
      <c r="MVM255" s="183"/>
      <c r="MVN255" s="183"/>
      <c r="MVO255" s="183"/>
      <c r="MVP255" s="183"/>
      <c r="MVQ255" s="183"/>
      <c r="MVR255" s="183"/>
      <c r="MVS255" s="183"/>
      <c r="MVT255" s="183"/>
      <c r="MVU255" s="183"/>
      <c r="MVV255" s="183"/>
      <c r="MVW255" s="183"/>
      <c r="MVX255" s="183"/>
      <c r="MVY255" s="183"/>
      <c r="MVZ255" s="183"/>
      <c r="MWA255" s="183"/>
      <c r="MWB255" s="183"/>
      <c r="MWC255" s="183"/>
      <c r="MWD255" s="183"/>
      <c r="MWE255" s="183"/>
      <c r="MWF255" s="183"/>
      <c r="MWG255" s="183"/>
      <c r="MWH255" s="183"/>
      <c r="MWI255" s="183"/>
      <c r="MWJ255" s="183"/>
      <c r="MWK255" s="183"/>
      <c r="MWL255" s="183"/>
      <c r="MWM255" s="183"/>
      <c r="MWN255" s="183"/>
      <c r="MWO255" s="183"/>
      <c r="MWP255" s="183"/>
      <c r="MWQ255" s="183"/>
      <c r="MWR255" s="183"/>
      <c r="MWS255" s="183"/>
      <c r="MWT255" s="183"/>
      <c r="MWU255" s="183"/>
      <c r="MWV255" s="183"/>
      <c r="MWW255" s="183"/>
      <c r="MWX255" s="183"/>
      <c r="MWY255" s="183"/>
      <c r="MWZ255" s="183"/>
      <c r="MXA255" s="183"/>
      <c r="MXB255" s="183"/>
      <c r="MXC255" s="183"/>
      <c r="MXD255" s="183"/>
      <c r="MXE255" s="183"/>
      <c r="MXF255" s="183"/>
      <c r="MXG255" s="183"/>
      <c r="MXH255" s="183"/>
      <c r="MXI255" s="183"/>
      <c r="MXJ255" s="183"/>
      <c r="MXK255" s="183"/>
      <c r="MXL255" s="183"/>
      <c r="MXM255" s="183"/>
      <c r="MXN255" s="183"/>
      <c r="MXO255" s="183"/>
      <c r="MXP255" s="183"/>
      <c r="MXQ255" s="183"/>
      <c r="MXR255" s="183"/>
      <c r="MXS255" s="183"/>
      <c r="MXT255" s="183"/>
      <c r="MXU255" s="183"/>
      <c r="MXV255" s="183"/>
      <c r="MXW255" s="183"/>
      <c r="MXX255" s="183"/>
      <c r="MXY255" s="183"/>
      <c r="MXZ255" s="183"/>
      <c r="MYA255" s="183"/>
      <c r="MYB255" s="183"/>
      <c r="MYC255" s="183"/>
      <c r="MYD255" s="183"/>
      <c r="MYE255" s="183"/>
      <c r="MYF255" s="183"/>
      <c r="MYG255" s="183"/>
      <c r="MYH255" s="183"/>
      <c r="MYI255" s="183"/>
      <c r="MYJ255" s="183"/>
      <c r="MYK255" s="183"/>
      <c r="MYL255" s="183"/>
      <c r="MYM255" s="183"/>
      <c r="MYN255" s="183"/>
      <c r="MYO255" s="183"/>
      <c r="MYP255" s="183"/>
      <c r="MYQ255" s="183"/>
      <c r="MYR255" s="183"/>
      <c r="MYS255" s="183"/>
      <c r="MYT255" s="183"/>
      <c r="MYU255" s="183"/>
      <c r="MYV255" s="183"/>
      <c r="MYW255" s="183"/>
      <c r="MYX255" s="183"/>
      <c r="MYY255" s="183"/>
      <c r="MYZ255" s="183"/>
      <c r="MZA255" s="183"/>
      <c r="MZB255" s="183"/>
      <c r="MZC255" s="183"/>
      <c r="MZD255" s="183"/>
      <c r="MZE255" s="183"/>
      <c r="MZF255" s="183"/>
      <c r="MZG255" s="183"/>
      <c r="MZH255" s="183"/>
      <c r="MZI255" s="183"/>
      <c r="MZJ255" s="183"/>
      <c r="MZK255" s="183"/>
      <c r="MZL255" s="183"/>
      <c r="MZM255" s="183"/>
      <c r="MZN255" s="183"/>
      <c r="MZO255" s="183"/>
      <c r="MZP255" s="183"/>
      <c r="MZQ255" s="183"/>
      <c r="MZR255" s="183"/>
      <c r="MZS255" s="183"/>
      <c r="MZT255" s="183"/>
      <c r="MZU255" s="183"/>
      <c r="MZV255" s="183"/>
      <c r="MZW255" s="183"/>
      <c r="MZX255" s="183"/>
      <c r="MZY255" s="183"/>
      <c r="MZZ255" s="183"/>
      <c r="NAA255" s="183"/>
      <c r="NAB255" s="183"/>
      <c r="NAC255" s="183"/>
      <c r="NAD255" s="183"/>
      <c r="NAE255" s="183"/>
      <c r="NAF255" s="183"/>
      <c r="NAG255" s="183"/>
      <c r="NAH255" s="183"/>
      <c r="NAI255" s="183"/>
      <c r="NAJ255" s="183"/>
      <c r="NAK255" s="183"/>
      <c r="NAL255" s="183"/>
      <c r="NAM255" s="183"/>
      <c r="NAN255" s="183"/>
      <c r="NAO255" s="183"/>
      <c r="NAP255" s="183"/>
      <c r="NAQ255" s="183"/>
      <c r="NAR255" s="183"/>
      <c r="NAS255" s="183"/>
      <c r="NAT255" s="183"/>
      <c r="NAU255" s="183"/>
      <c r="NAV255" s="183"/>
      <c r="NAW255" s="183"/>
      <c r="NAX255" s="183"/>
      <c r="NAY255" s="183"/>
      <c r="NAZ255" s="183"/>
      <c r="NBA255" s="183"/>
      <c r="NBB255" s="183"/>
      <c r="NBC255" s="183"/>
      <c r="NBD255" s="183"/>
      <c r="NBE255" s="183"/>
      <c r="NBF255" s="183"/>
      <c r="NBG255" s="183"/>
      <c r="NBH255" s="183"/>
      <c r="NBI255" s="183"/>
      <c r="NBJ255" s="183"/>
      <c r="NBK255" s="183"/>
      <c r="NBL255" s="183"/>
      <c r="NBM255" s="183"/>
      <c r="NBN255" s="183"/>
      <c r="NBO255" s="183"/>
      <c r="NBP255" s="183"/>
      <c r="NBQ255" s="183"/>
      <c r="NBR255" s="183"/>
      <c r="NBS255" s="183"/>
      <c r="NBT255" s="183"/>
      <c r="NBU255" s="183"/>
      <c r="NBV255" s="183"/>
      <c r="NBW255" s="183"/>
      <c r="NBX255" s="183"/>
      <c r="NBY255" s="183"/>
      <c r="NBZ255" s="183"/>
      <c r="NCA255" s="183"/>
      <c r="NCB255" s="183"/>
      <c r="NCC255" s="183"/>
      <c r="NCD255" s="183"/>
      <c r="NCE255" s="183"/>
      <c r="NCF255" s="183"/>
      <c r="NCG255" s="183"/>
      <c r="NCH255" s="183"/>
      <c r="NCI255" s="183"/>
      <c r="NCJ255" s="183"/>
      <c r="NCK255" s="183"/>
      <c r="NCL255" s="183"/>
      <c r="NCM255" s="183"/>
      <c r="NCN255" s="183"/>
      <c r="NCO255" s="183"/>
      <c r="NCP255" s="183"/>
      <c r="NCQ255" s="183"/>
      <c r="NCR255" s="183"/>
      <c r="NCS255" s="183"/>
      <c r="NCT255" s="183"/>
      <c r="NCU255" s="183"/>
      <c r="NCV255" s="183"/>
      <c r="NCW255" s="183"/>
      <c r="NCX255" s="183"/>
      <c r="NCY255" s="183"/>
      <c r="NCZ255" s="183"/>
      <c r="NDA255" s="183"/>
      <c r="NDB255" s="183"/>
      <c r="NDC255" s="183"/>
      <c r="NDD255" s="183"/>
      <c r="NDE255" s="183"/>
      <c r="NDF255" s="183"/>
      <c r="NDG255" s="183"/>
      <c r="NDH255" s="183"/>
      <c r="NDI255" s="183"/>
      <c r="NDJ255" s="183"/>
      <c r="NDK255" s="183"/>
      <c r="NDL255" s="183"/>
      <c r="NDM255" s="183"/>
      <c r="NDN255" s="183"/>
      <c r="NDO255" s="183"/>
      <c r="NDP255" s="183"/>
      <c r="NDQ255" s="183"/>
      <c r="NDR255" s="183"/>
      <c r="NDS255" s="183"/>
      <c r="NDT255" s="183"/>
      <c r="NDU255" s="183"/>
      <c r="NDV255" s="183"/>
      <c r="NDW255" s="183"/>
      <c r="NDX255" s="183"/>
      <c r="NDY255" s="183"/>
      <c r="NDZ255" s="183"/>
      <c r="NEA255" s="183"/>
      <c r="NEB255" s="183"/>
      <c r="NEC255" s="183"/>
      <c r="NED255" s="183"/>
      <c r="NEE255" s="183"/>
      <c r="NEF255" s="183"/>
      <c r="NEG255" s="183"/>
      <c r="NEH255" s="183"/>
      <c r="NEI255" s="183"/>
      <c r="NEJ255" s="183"/>
      <c r="NEK255" s="183"/>
      <c r="NEL255" s="183"/>
      <c r="NEM255" s="183"/>
      <c r="NEN255" s="183"/>
      <c r="NEO255" s="183"/>
      <c r="NEP255" s="183"/>
      <c r="NEQ255" s="183"/>
      <c r="NER255" s="183"/>
      <c r="NES255" s="183"/>
      <c r="NET255" s="183"/>
      <c r="NEU255" s="183"/>
      <c r="NEV255" s="183"/>
      <c r="NEW255" s="183"/>
      <c r="NEX255" s="183"/>
      <c r="NEY255" s="183"/>
      <c r="NEZ255" s="183"/>
      <c r="NFA255" s="183"/>
      <c r="NFB255" s="183"/>
      <c r="NFC255" s="183"/>
      <c r="NFD255" s="183"/>
      <c r="NFE255" s="183"/>
      <c r="NFF255" s="183"/>
      <c r="NFG255" s="183"/>
      <c r="NFH255" s="183"/>
      <c r="NFI255" s="183"/>
      <c r="NFJ255" s="183"/>
      <c r="NFK255" s="183"/>
      <c r="NFL255" s="183"/>
      <c r="NFM255" s="183"/>
      <c r="NFN255" s="183"/>
      <c r="NFO255" s="183"/>
      <c r="NFP255" s="183"/>
      <c r="NFQ255" s="183"/>
      <c r="NFR255" s="183"/>
      <c r="NFS255" s="183"/>
      <c r="NFT255" s="183"/>
      <c r="NFU255" s="183"/>
      <c r="NFV255" s="183"/>
      <c r="NFW255" s="183"/>
      <c r="NFX255" s="183"/>
      <c r="NFY255" s="183"/>
      <c r="NFZ255" s="183"/>
      <c r="NGA255" s="183"/>
      <c r="NGB255" s="183"/>
      <c r="NGC255" s="183"/>
      <c r="NGD255" s="183"/>
      <c r="NGE255" s="183"/>
      <c r="NGF255" s="183"/>
      <c r="NGG255" s="183"/>
      <c r="NGH255" s="183"/>
      <c r="NGI255" s="183"/>
      <c r="NGJ255" s="183"/>
      <c r="NGK255" s="183"/>
      <c r="NGL255" s="183"/>
      <c r="NGM255" s="183"/>
      <c r="NGN255" s="183"/>
      <c r="NGO255" s="183"/>
      <c r="NGP255" s="183"/>
      <c r="NGQ255" s="183"/>
      <c r="NGR255" s="183"/>
      <c r="NGS255" s="183"/>
      <c r="NGT255" s="183"/>
      <c r="NGU255" s="183"/>
      <c r="NGV255" s="183"/>
      <c r="NGW255" s="183"/>
      <c r="NGX255" s="183"/>
      <c r="NGY255" s="183"/>
      <c r="NGZ255" s="183"/>
      <c r="NHA255" s="183"/>
      <c r="NHB255" s="183"/>
      <c r="NHC255" s="183"/>
      <c r="NHD255" s="183"/>
      <c r="NHE255" s="183"/>
      <c r="NHF255" s="183"/>
      <c r="NHG255" s="183"/>
      <c r="NHH255" s="183"/>
      <c r="NHI255" s="183"/>
      <c r="NHJ255" s="183"/>
      <c r="NHK255" s="183"/>
      <c r="NHL255" s="183"/>
      <c r="NHM255" s="183"/>
      <c r="NHN255" s="183"/>
      <c r="NHO255" s="183"/>
      <c r="NHP255" s="183"/>
      <c r="NHQ255" s="183"/>
      <c r="NHR255" s="183"/>
      <c r="NHS255" s="183"/>
      <c r="NHT255" s="183"/>
      <c r="NHU255" s="183"/>
      <c r="NHV255" s="183"/>
      <c r="NHW255" s="183"/>
      <c r="NHX255" s="183"/>
      <c r="NHY255" s="183"/>
      <c r="NHZ255" s="183"/>
      <c r="NIA255" s="183"/>
      <c r="NIB255" s="183"/>
      <c r="NIC255" s="183"/>
      <c r="NID255" s="183"/>
      <c r="NIE255" s="183"/>
      <c r="NIF255" s="183"/>
      <c r="NIG255" s="183"/>
      <c r="NIH255" s="183"/>
      <c r="NII255" s="183"/>
      <c r="NIJ255" s="183"/>
      <c r="NIK255" s="183"/>
      <c r="NIL255" s="183"/>
      <c r="NIM255" s="183"/>
      <c r="NIN255" s="183"/>
      <c r="NIO255" s="183"/>
      <c r="NIP255" s="183"/>
      <c r="NIQ255" s="183"/>
      <c r="NIR255" s="183"/>
      <c r="NIS255" s="183"/>
      <c r="NIT255" s="183"/>
      <c r="NIU255" s="183"/>
      <c r="NIV255" s="183"/>
      <c r="NIW255" s="183"/>
      <c r="NIX255" s="183"/>
      <c r="NIY255" s="183"/>
      <c r="NIZ255" s="183"/>
      <c r="NJA255" s="183"/>
      <c r="NJB255" s="183"/>
      <c r="NJC255" s="183"/>
      <c r="NJD255" s="183"/>
      <c r="NJE255" s="183"/>
      <c r="NJF255" s="183"/>
      <c r="NJG255" s="183"/>
      <c r="NJH255" s="183"/>
      <c r="NJI255" s="183"/>
      <c r="NJJ255" s="183"/>
      <c r="NJK255" s="183"/>
      <c r="NJL255" s="183"/>
      <c r="NJM255" s="183"/>
      <c r="NJN255" s="183"/>
      <c r="NJO255" s="183"/>
      <c r="NJP255" s="183"/>
      <c r="NJQ255" s="183"/>
      <c r="NJR255" s="183"/>
      <c r="NJS255" s="183"/>
      <c r="NJT255" s="183"/>
      <c r="NJU255" s="183"/>
      <c r="NJV255" s="183"/>
      <c r="NJW255" s="183"/>
      <c r="NJX255" s="183"/>
      <c r="NJY255" s="183"/>
      <c r="NJZ255" s="183"/>
      <c r="NKA255" s="183"/>
      <c r="NKB255" s="183"/>
      <c r="NKC255" s="183"/>
      <c r="NKD255" s="183"/>
      <c r="NKE255" s="183"/>
      <c r="NKF255" s="183"/>
      <c r="NKG255" s="183"/>
      <c r="NKH255" s="183"/>
      <c r="NKI255" s="183"/>
      <c r="NKJ255" s="183"/>
      <c r="NKK255" s="183"/>
      <c r="NKL255" s="183"/>
      <c r="NKM255" s="183"/>
      <c r="NKN255" s="183"/>
      <c r="NKO255" s="183"/>
      <c r="NKP255" s="183"/>
      <c r="NKQ255" s="183"/>
      <c r="NKR255" s="183"/>
      <c r="NKS255" s="183"/>
      <c r="NKT255" s="183"/>
      <c r="NKU255" s="183"/>
      <c r="NKV255" s="183"/>
      <c r="NKW255" s="183"/>
      <c r="NKX255" s="183"/>
      <c r="NKY255" s="183"/>
      <c r="NKZ255" s="183"/>
      <c r="NLA255" s="183"/>
      <c r="NLB255" s="183"/>
      <c r="NLC255" s="183"/>
      <c r="NLD255" s="183"/>
      <c r="NLE255" s="183"/>
      <c r="NLF255" s="183"/>
      <c r="NLG255" s="183"/>
      <c r="NLH255" s="183"/>
      <c r="NLI255" s="183"/>
      <c r="NLJ255" s="183"/>
      <c r="NLK255" s="183"/>
      <c r="NLL255" s="183"/>
      <c r="NLM255" s="183"/>
      <c r="NLN255" s="183"/>
      <c r="NLO255" s="183"/>
      <c r="NLP255" s="183"/>
      <c r="NLQ255" s="183"/>
      <c r="NLR255" s="183"/>
      <c r="NLS255" s="183"/>
      <c r="NLT255" s="183"/>
      <c r="NLU255" s="183"/>
      <c r="NLV255" s="183"/>
      <c r="NLW255" s="183"/>
      <c r="NLX255" s="183"/>
      <c r="NLY255" s="183"/>
      <c r="NLZ255" s="183"/>
      <c r="NMA255" s="183"/>
      <c r="NMB255" s="183"/>
      <c r="NMC255" s="183"/>
      <c r="NMD255" s="183"/>
      <c r="NME255" s="183"/>
      <c r="NMF255" s="183"/>
      <c r="NMG255" s="183"/>
      <c r="NMH255" s="183"/>
      <c r="NMI255" s="183"/>
      <c r="NMJ255" s="183"/>
      <c r="NMK255" s="183"/>
      <c r="NML255" s="183"/>
      <c r="NMM255" s="183"/>
      <c r="NMN255" s="183"/>
      <c r="NMO255" s="183"/>
      <c r="NMP255" s="183"/>
      <c r="NMQ255" s="183"/>
      <c r="NMR255" s="183"/>
      <c r="NMS255" s="183"/>
      <c r="NMT255" s="183"/>
      <c r="NMU255" s="183"/>
      <c r="NMV255" s="183"/>
      <c r="NMW255" s="183"/>
      <c r="NMX255" s="183"/>
      <c r="NMY255" s="183"/>
      <c r="NMZ255" s="183"/>
      <c r="NNA255" s="183"/>
      <c r="NNB255" s="183"/>
      <c r="NNC255" s="183"/>
      <c r="NND255" s="183"/>
      <c r="NNE255" s="183"/>
      <c r="NNF255" s="183"/>
      <c r="NNG255" s="183"/>
      <c r="NNH255" s="183"/>
      <c r="NNI255" s="183"/>
      <c r="NNJ255" s="183"/>
      <c r="NNK255" s="183"/>
      <c r="NNL255" s="183"/>
      <c r="NNM255" s="183"/>
      <c r="NNN255" s="183"/>
      <c r="NNO255" s="183"/>
      <c r="NNP255" s="183"/>
      <c r="NNQ255" s="183"/>
      <c r="NNR255" s="183"/>
      <c r="NNS255" s="183"/>
      <c r="NNT255" s="183"/>
      <c r="NNU255" s="183"/>
      <c r="NNV255" s="183"/>
      <c r="NNW255" s="183"/>
      <c r="NNX255" s="183"/>
      <c r="NNY255" s="183"/>
      <c r="NNZ255" s="183"/>
      <c r="NOA255" s="183"/>
      <c r="NOB255" s="183"/>
      <c r="NOC255" s="183"/>
      <c r="NOD255" s="183"/>
      <c r="NOE255" s="183"/>
      <c r="NOF255" s="183"/>
      <c r="NOG255" s="183"/>
      <c r="NOH255" s="183"/>
      <c r="NOI255" s="183"/>
      <c r="NOJ255" s="183"/>
      <c r="NOK255" s="183"/>
      <c r="NOL255" s="183"/>
      <c r="NOM255" s="183"/>
      <c r="NON255" s="183"/>
      <c r="NOO255" s="183"/>
      <c r="NOP255" s="183"/>
      <c r="NOQ255" s="183"/>
      <c r="NOR255" s="183"/>
      <c r="NOS255" s="183"/>
      <c r="NOT255" s="183"/>
      <c r="NOU255" s="183"/>
      <c r="NOV255" s="183"/>
      <c r="NOW255" s="183"/>
      <c r="NOX255" s="183"/>
      <c r="NOY255" s="183"/>
      <c r="NOZ255" s="183"/>
      <c r="NPA255" s="183"/>
      <c r="NPB255" s="183"/>
      <c r="NPC255" s="183"/>
      <c r="NPD255" s="183"/>
      <c r="NPE255" s="183"/>
      <c r="NPF255" s="183"/>
      <c r="NPG255" s="183"/>
      <c r="NPH255" s="183"/>
      <c r="NPI255" s="183"/>
      <c r="NPJ255" s="183"/>
      <c r="NPK255" s="183"/>
      <c r="NPL255" s="183"/>
      <c r="NPM255" s="183"/>
      <c r="NPN255" s="183"/>
      <c r="NPO255" s="183"/>
      <c r="NPP255" s="183"/>
      <c r="NPQ255" s="183"/>
      <c r="NPR255" s="183"/>
      <c r="NPS255" s="183"/>
      <c r="NPT255" s="183"/>
      <c r="NPU255" s="183"/>
      <c r="NPV255" s="183"/>
      <c r="NPW255" s="183"/>
      <c r="NPX255" s="183"/>
      <c r="NPY255" s="183"/>
      <c r="NPZ255" s="183"/>
      <c r="NQA255" s="183"/>
      <c r="NQB255" s="183"/>
      <c r="NQC255" s="183"/>
      <c r="NQD255" s="183"/>
      <c r="NQE255" s="183"/>
      <c r="NQF255" s="183"/>
      <c r="NQG255" s="183"/>
      <c r="NQH255" s="183"/>
      <c r="NQI255" s="183"/>
      <c r="NQJ255" s="183"/>
      <c r="NQK255" s="183"/>
      <c r="NQL255" s="183"/>
      <c r="NQM255" s="183"/>
      <c r="NQN255" s="183"/>
      <c r="NQO255" s="183"/>
      <c r="NQP255" s="183"/>
      <c r="NQQ255" s="183"/>
      <c r="NQR255" s="183"/>
      <c r="NQS255" s="183"/>
      <c r="NQT255" s="183"/>
      <c r="NQU255" s="183"/>
      <c r="NQV255" s="183"/>
      <c r="NQW255" s="183"/>
      <c r="NQX255" s="183"/>
      <c r="NQY255" s="183"/>
      <c r="NQZ255" s="183"/>
      <c r="NRA255" s="183"/>
      <c r="NRB255" s="183"/>
      <c r="NRC255" s="183"/>
      <c r="NRD255" s="183"/>
      <c r="NRE255" s="183"/>
      <c r="NRF255" s="183"/>
      <c r="NRG255" s="183"/>
      <c r="NRH255" s="183"/>
      <c r="NRI255" s="183"/>
      <c r="NRJ255" s="183"/>
      <c r="NRK255" s="183"/>
      <c r="NRL255" s="183"/>
      <c r="NRM255" s="183"/>
      <c r="NRN255" s="183"/>
      <c r="NRO255" s="183"/>
      <c r="NRP255" s="183"/>
      <c r="NRQ255" s="183"/>
      <c r="NRR255" s="183"/>
      <c r="NRS255" s="183"/>
      <c r="NRT255" s="183"/>
      <c r="NRU255" s="183"/>
      <c r="NRV255" s="183"/>
      <c r="NRW255" s="183"/>
      <c r="NRX255" s="183"/>
      <c r="NRY255" s="183"/>
      <c r="NRZ255" s="183"/>
      <c r="NSA255" s="183"/>
      <c r="NSB255" s="183"/>
      <c r="NSC255" s="183"/>
      <c r="NSD255" s="183"/>
      <c r="NSE255" s="183"/>
      <c r="NSF255" s="183"/>
      <c r="NSG255" s="183"/>
      <c r="NSH255" s="183"/>
      <c r="NSI255" s="183"/>
      <c r="NSJ255" s="183"/>
      <c r="NSK255" s="183"/>
      <c r="NSL255" s="183"/>
      <c r="NSM255" s="183"/>
      <c r="NSN255" s="183"/>
      <c r="NSO255" s="183"/>
      <c r="NSP255" s="183"/>
      <c r="NSQ255" s="183"/>
      <c r="NSR255" s="183"/>
      <c r="NSS255" s="183"/>
      <c r="NST255" s="183"/>
      <c r="NSU255" s="183"/>
      <c r="NSV255" s="183"/>
      <c r="NSW255" s="183"/>
      <c r="NSX255" s="183"/>
      <c r="NSY255" s="183"/>
      <c r="NSZ255" s="183"/>
      <c r="NTA255" s="183"/>
      <c r="NTB255" s="183"/>
      <c r="NTC255" s="183"/>
      <c r="NTD255" s="183"/>
      <c r="NTE255" s="183"/>
      <c r="NTF255" s="183"/>
      <c r="NTG255" s="183"/>
      <c r="NTH255" s="183"/>
      <c r="NTI255" s="183"/>
      <c r="NTJ255" s="183"/>
      <c r="NTK255" s="183"/>
      <c r="NTL255" s="183"/>
      <c r="NTM255" s="183"/>
      <c r="NTN255" s="183"/>
      <c r="NTO255" s="183"/>
      <c r="NTP255" s="183"/>
      <c r="NTQ255" s="183"/>
      <c r="NTR255" s="183"/>
      <c r="NTS255" s="183"/>
      <c r="NTT255" s="183"/>
      <c r="NTU255" s="183"/>
      <c r="NTV255" s="183"/>
      <c r="NTW255" s="183"/>
      <c r="NTX255" s="183"/>
      <c r="NTY255" s="183"/>
      <c r="NTZ255" s="183"/>
      <c r="NUA255" s="183"/>
      <c r="NUB255" s="183"/>
      <c r="NUC255" s="183"/>
      <c r="NUD255" s="183"/>
      <c r="NUE255" s="183"/>
      <c r="NUF255" s="183"/>
      <c r="NUG255" s="183"/>
      <c r="NUH255" s="183"/>
      <c r="NUI255" s="183"/>
      <c r="NUJ255" s="183"/>
      <c r="NUK255" s="183"/>
      <c r="NUL255" s="183"/>
      <c r="NUM255" s="183"/>
      <c r="NUN255" s="183"/>
      <c r="NUO255" s="183"/>
      <c r="NUP255" s="183"/>
      <c r="NUQ255" s="183"/>
      <c r="NUR255" s="183"/>
      <c r="NUS255" s="183"/>
      <c r="NUT255" s="183"/>
      <c r="NUU255" s="183"/>
      <c r="NUV255" s="183"/>
      <c r="NUW255" s="183"/>
      <c r="NUX255" s="183"/>
      <c r="NUY255" s="183"/>
      <c r="NUZ255" s="183"/>
      <c r="NVA255" s="183"/>
      <c r="NVB255" s="183"/>
      <c r="NVC255" s="183"/>
      <c r="NVD255" s="183"/>
      <c r="NVE255" s="183"/>
      <c r="NVF255" s="183"/>
      <c r="NVG255" s="183"/>
      <c r="NVH255" s="183"/>
      <c r="NVI255" s="183"/>
      <c r="NVJ255" s="183"/>
      <c r="NVK255" s="183"/>
      <c r="NVL255" s="183"/>
      <c r="NVM255" s="183"/>
      <c r="NVN255" s="183"/>
      <c r="NVO255" s="183"/>
      <c r="NVP255" s="183"/>
      <c r="NVQ255" s="183"/>
      <c r="NVR255" s="183"/>
      <c r="NVS255" s="183"/>
      <c r="NVT255" s="183"/>
      <c r="NVU255" s="183"/>
      <c r="NVV255" s="183"/>
      <c r="NVW255" s="183"/>
      <c r="NVX255" s="183"/>
      <c r="NVY255" s="183"/>
      <c r="NVZ255" s="183"/>
      <c r="NWA255" s="183"/>
      <c r="NWB255" s="183"/>
      <c r="NWC255" s="183"/>
      <c r="NWD255" s="183"/>
      <c r="NWE255" s="183"/>
      <c r="NWF255" s="183"/>
      <c r="NWG255" s="183"/>
      <c r="NWH255" s="183"/>
      <c r="NWI255" s="183"/>
      <c r="NWJ255" s="183"/>
      <c r="NWK255" s="183"/>
      <c r="NWL255" s="183"/>
      <c r="NWM255" s="183"/>
      <c r="NWN255" s="183"/>
      <c r="NWO255" s="183"/>
      <c r="NWP255" s="183"/>
      <c r="NWQ255" s="183"/>
      <c r="NWR255" s="183"/>
      <c r="NWS255" s="183"/>
      <c r="NWT255" s="183"/>
      <c r="NWU255" s="183"/>
      <c r="NWV255" s="183"/>
      <c r="NWW255" s="183"/>
      <c r="NWX255" s="183"/>
      <c r="NWY255" s="183"/>
      <c r="NWZ255" s="183"/>
      <c r="NXA255" s="183"/>
      <c r="NXB255" s="183"/>
      <c r="NXC255" s="183"/>
      <c r="NXD255" s="183"/>
      <c r="NXE255" s="183"/>
      <c r="NXF255" s="183"/>
      <c r="NXG255" s="183"/>
      <c r="NXH255" s="183"/>
      <c r="NXI255" s="183"/>
      <c r="NXJ255" s="183"/>
      <c r="NXK255" s="183"/>
      <c r="NXL255" s="183"/>
      <c r="NXM255" s="183"/>
      <c r="NXN255" s="183"/>
      <c r="NXO255" s="183"/>
      <c r="NXP255" s="183"/>
      <c r="NXQ255" s="183"/>
      <c r="NXR255" s="183"/>
      <c r="NXS255" s="183"/>
      <c r="NXT255" s="183"/>
      <c r="NXU255" s="183"/>
      <c r="NXV255" s="183"/>
      <c r="NXW255" s="183"/>
      <c r="NXX255" s="183"/>
      <c r="NXY255" s="183"/>
      <c r="NXZ255" s="183"/>
      <c r="NYA255" s="183"/>
      <c r="NYB255" s="183"/>
      <c r="NYC255" s="183"/>
      <c r="NYD255" s="183"/>
      <c r="NYE255" s="183"/>
      <c r="NYF255" s="183"/>
      <c r="NYG255" s="183"/>
      <c r="NYH255" s="183"/>
      <c r="NYI255" s="183"/>
      <c r="NYJ255" s="183"/>
      <c r="NYK255" s="183"/>
      <c r="NYL255" s="183"/>
      <c r="NYM255" s="183"/>
      <c r="NYN255" s="183"/>
      <c r="NYO255" s="183"/>
      <c r="NYP255" s="183"/>
      <c r="NYQ255" s="183"/>
      <c r="NYR255" s="183"/>
      <c r="NYS255" s="183"/>
      <c r="NYT255" s="183"/>
      <c r="NYU255" s="183"/>
      <c r="NYV255" s="183"/>
      <c r="NYW255" s="183"/>
      <c r="NYX255" s="183"/>
      <c r="NYY255" s="183"/>
      <c r="NYZ255" s="183"/>
      <c r="NZA255" s="183"/>
      <c r="NZB255" s="183"/>
      <c r="NZC255" s="183"/>
      <c r="NZD255" s="183"/>
      <c r="NZE255" s="183"/>
      <c r="NZF255" s="183"/>
      <c r="NZG255" s="183"/>
      <c r="NZH255" s="183"/>
      <c r="NZI255" s="183"/>
      <c r="NZJ255" s="183"/>
      <c r="NZK255" s="183"/>
      <c r="NZL255" s="183"/>
      <c r="NZM255" s="183"/>
      <c r="NZN255" s="183"/>
      <c r="NZO255" s="183"/>
      <c r="NZP255" s="183"/>
      <c r="NZQ255" s="183"/>
      <c r="NZR255" s="183"/>
      <c r="NZS255" s="183"/>
      <c r="NZT255" s="183"/>
      <c r="NZU255" s="183"/>
      <c r="NZV255" s="183"/>
      <c r="NZW255" s="183"/>
      <c r="NZX255" s="183"/>
      <c r="NZY255" s="183"/>
      <c r="NZZ255" s="183"/>
      <c r="OAA255" s="183"/>
      <c r="OAB255" s="183"/>
      <c r="OAC255" s="183"/>
      <c r="OAD255" s="183"/>
      <c r="OAE255" s="183"/>
      <c r="OAF255" s="183"/>
      <c r="OAG255" s="183"/>
      <c r="OAH255" s="183"/>
      <c r="OAI255" s="183"/>
      <c r="OAJ255" s="183"/>
      <c r="OAK255" s="183"/>
      <c r="OAL255" s="183"/>
      <c r="OAM255" s="183"/>
      <c r="OAN255" s="183"/>
      <c r="OAO255" s="183"/>
      <c r="OAP255" s="183"/>
      <c r="OAQ255" s="183"/>
      <c r="OAR255" s="183"/>
      <c r="OAS255" s="183"/>
      <c r="OAT255" s="183"/>
      <c r="OAU255" s="183"/>
      <c r="OAV255" s="183"/>
      <c r="OAW255" s="183"/>
      <c r="OAX255" s="183"/>
      <c r="OAY255" s="183"/>
      <c r="OAZ255" s="183"/>
      <c r="OBA255" s="183"/>
      <c r="OBB255" s="183"/>
      <c r="OBC255" s="183"/>
      <c r="OBD255" s="183"/>
      <c r="OBE255" s="183"/>
      <c r="OBF255" s="183"/>
      <c r="OBG255" s="183"/>
      <c r="OBH255" s="183"/>
      <c r="OBI255" s="183"/>
      <c r="OBJ255" s="183"/>
      <c r="OBK255" s="183"/>
      <c r="OBL255" s="183"/>
      <c r="OBM255" s="183"/>
      <c r="OBN255" s="183"/>
      <c r="OBO255" s="183"/>
      <c r="OBP255" s="183"/>
      <c r="OBQ255" s="183"/>
      <c r="OBR255" s="183"/>
      <c r="OBS255" s="183"/>
      <c r="OBT255" s="183"/>
      <c r="OBU255" s="183"/>
      <c r="OBV255" s="183"/>
      <c r="OBW255" s="183"/>
      <c r="OBX255" s="183"/>
      <c r="OBY255" s="183"/>
      <c r="OBZ255" s="183"/>
      <c r="OCA255" s="183"/>
      <c r="OCB255" s="183"/>
      <c r="OCC255" s="183"/>
      <c r="OCD255" s="183"/>
      <c r="OCE255" s="183"/>
      <c r="OCF255" s="183"/>
      <c r="OCG255" s="183"/>
      <c r="OCH255" s="183"/>
      <c r="OCI255" s="183"/>
      <c r="OCJ255" s="183"/>
      <c r="OCK255" s="183"/>
      <c r="OCL255" s="183"/>
      <c r="OCM255" s="183"/>
      <c r="OCN255" s="183"/>
      <c r="OCO255" s="183"/>
      <c r="OCP255" s="183"/>
      <c r="OCQ255" s="183"/>
      <c r="OCR255" s="183"/>
      <c r="OCS255" s="183"/>
      <c r="OCT255" s="183"/>
      <c r="OCU255" s="183"/>
      <c r="OCV255" s="183"/>
      <c r="OCW255" s="183"/>
      <c r="OCX255" s="183"/>
      <c r="OCY255" s="183"/>
      <c r="OCZ255" s="183"/>
      <c r="ODA255" s="183"/>
      <c r="ODB255" s="183"/>
      <c r="ODC255" s="183"/>
      <c r="ODD255" s="183"/>
      <c r="ODE255" s="183"/>
      <c r="ODF255" s="183"/>
      <c r="ODG255" s="183"/>
      <c r="ODH255" s="183"/>
      <c r="ODI255" s="183"/>
      <c r="ODJ255" s="183"/>
      <c r="ODK255" s="183"/>
      <c r="ODL255" s="183"/>
      <c r="ODM255" s="183"/>
      <c r="ODN255" s="183"/>
      <c r="ODO255" s="183"/>
      <c r="ODP255" s="183"/>
      <c r="ODQ255" s="183"/>
      <c r="ODR255" s="183"/>
      <c r="ODS255" s="183"/>
      <c r="ODT255" s="183"/>
      <c r="ODU255" s="183"/>
      <c r="ODV255" s="183"/>
      <c r="ODW255" s="183"/>
      <c r="ODX255" s="183"/>
      <c r="ODY255" s="183"/>
      <c r="ODZ255" s="183"/>
      <c r="OEA255" s="183"/>
      <c r="OEB255" s="183"/>
      <c r="OEC255" s="183"/>
      <c r="OED255" s="183"/>
      <c r="OEE255" s="183"/>
      <c r="OEF255" s="183"/>
      <c r="OEG255" s="183"/>
      <c r="OEH255" s="183"/>
      <c r="OEI255" s="183"/>
      <c r="OEJ255" s="183"/>
      <c r="OEK255" s="183"/>
      <c r="OEL255" s="183"/>
      <c r="OEM255" s="183"/>
      <c r="OEN255" s="183"/>
      <c r="OEO255" s="183"/>
      <c r="OEP255" s="183"/>
      <c r="OEQ255" s="183"/>
      <c r="OER255" s="183"/>
      <c r="OES255" s="183"/>
      <c r="OET255" s="183"/>
      <c r="OEU255" s="183"/>
      <c r="OEV255" s="183"/>
      <c r="OEW255" s="183"/>
      <c r="OEX255" s="183"/>
      <c r="OEY255" s="183"/>
      <c r="OEZ255" s="183"/>
      <c r="OFA255" s="183"/>
      <c r="OFB255" s="183"/>
      <c r="OFC255" s="183"/>
      <c r="OFD255" s="183"/>
      <c r="OFE255" s="183"/>
      <c r="OFF255" s="183"/>
      <c r="OFG255" s="183"/>
      <c r="OFH255" s="183"/>
      <c r="OFI255" s="183"/>
      <c r="OFJ255" s="183"/>
      <c r="OFK255" s="183"/>
      <c r="OFL255" s="183"/>
      <c r="OFM255" s="183"/>
      <c r="OFN255" s="183"/>
      <c r="OFO255" s="183"/>
      <c r="OFP255" s="183"/>
      <c r="OFQ255" s="183"/>
      <c r="OFR255" s="183"/>
      <c r="OFS255" s="183"/>
      <c r="OFT255" s="183"/>
      <c r="OFU255" s="183"/>
      <c r="OFV255" s="183"/>
      <c r="OFW255" s="183"/>
      <c r="OFX255" s="183"/>
      <c r="OFY255" s="183"/>
      <c r="OFZ255" s="183"/>
      <c r="OGA255" s="183"/>
      <c r="OGB255" s="183"/>
      <c r="OGC255" s="183"/>
      <c r="OGD255" s="183"/>
      <c r="OGE255" s="183"/>
      <c r="OGF255" s="183"/>
      <c r="OGG255" s="183"/>
      <c r="OGH255" s="183"/>
      <c r="OGI255" s="183"/>
      <c r="OGJ255" s="183"/>
      <c r="OGK255" s="183"/>
      <c r="OGL255" s="183"/>
      <c r="OGM255" s="183"/>
      <c r="OGN255" s="183"/>
      <c r="OGO255" s="183"/>
      <c r="OGP255" s="183"/>
      <c r="OGQ255" s="183"/>
      <c r="OGR255" s="183"/>
      <c r="OGS255" s="183"/>
      <c r="OGT255" s="183"/>
      <c r="OGU255" s="183"/>
      <c r="OGV255" s="183"/>
      <c r="OGW255" s="183"/>
      <c r="OGX255" s="183"/>
      <c r="OGY255" s="183"/>
      <c r="OGZ255" s="183"/>
      <c r="OHA255" s="183"/>
      <c r="OHB255" s="183"/>
      <c r="OHC255" s="183"/>
      <c r="OHD255" s="183"/>
      <c r="OHE255" s="183"/>
      <c r="OHF255" s="183"/>
      <c r="OHG255" s="183"/>
      <c r="OHH255" s="183"/>
      <c r="OHI255" s="183"/>
      <c r="OHJ255" s="183"/>
      <c r="OHK255" s="183"/>
      <c r="OHL255" s="183"/>
      <c r="OHM255" s="183"/>
      <c r="OHN255" s="183"/>
      <c r="OHO255" s="183"/>
      <c r="OHP255" s="183"/>
      <c r="OHQ255" s="183"/>
      <c r="OHR255" s="183"/>
      <c r="OHS255" s="183"/>
      <c r="OHT255" s="183"/>
      <c r="OHU255" s="183"/>
      <c r="OHV255" s="183"/>
      <c r="OHW255" s="183"/>
      <c r="OHX255" s="183"/>
      <c r="OHY255" s="183"/>
      <c r="OHZ255" s="183"/>
      <c r="OIA255" s="183"/>
      <c r="OIB255" s="183"/>
      <c r="OIC255" s="183"/>
      <c r="OID255" s="183"/>
      <c r="OIE255" s="183"/>
      <c r="OIF255" s="183"/>
      <c r="OIG255" s="183"/>
      <c r="OIH255" s="183"/>
      <c r="OII255" s="183"/>
      <c r="OIJ255" s="183"/>
      <c r="OIK255" s="183"/>
      <c r="OIL255" s="183"/>
      <c r="OIM255" s="183"/>
      <c r="OIN255" s="183"/>
      <c r="OIO255" s="183"/>
      <c r="OIP255" s="183"/>
      <c r="OIQ255" s="183"/>
      <c r="OIR255" s="183"/>
      <c r="OIS255" s="183"/>
      <c r="OIT255" s="183"/>
      <c r="OIU255" s="183"/>
      <c r="OIV255" s="183"/>
      <c r="OIW255" s="183"/>
      <c r="OIX255" s="183"/>
      <c r="OIY255" s="183"/>
      <c r="OIZ255" s="183"/>
      <c r="OJA255" s="183"/>
      <c r="OJB255" s="183"/>
      <c r="OJC255" s="183"/>
      <c r="OJD255" s="183"/>
      <c r="OJE255" s="183"/>
      <c r="OJF255" s="183"/>
      <c r="OJG255" s="183"/>
      <c r="OJH255" s="183"/>
      <c r="OJI255" s="183"/>
      <c r="OJJ255" s="183"/>
      <c r="OJK255" s="183"/>
      <c r="OJL255" s="183"/>
      <c r="OJM255" s="183"/>
      <c r="OJN255" s="183"/>
      <c r="OJO255" s="183"/>
      <c r="OJP255" s="183"/>
      <c r="OJQ255" s="183"/>
      <c r="OJR255" s="183"/>
      <c r="OJS255" s="183"/>
      <c r="OJT255" s="183"/>
      <c r="OJU255" s="183"/>
      <c r="OJV255" s="183"/>
      <c r="OJW255" s="183"/>
      <c r="OJX255" s="183"/>
      <c r="OJY255" s="183"/>
      <c r="OJZ255" s="183"/>
      <c r="OKA255" s="183"/>
      <c r="OKB255" s="183"/>
      <c r="OKC255" s="183"/>
      <c r="OKD255" s="183"/>
      <c r="OKE255" s="183"/>
      <c r="OKF255" s="183"/>
      <c r="OKG255" s="183"/>
      <c r="OKH255" s="183"/>
      <c r="OKI255" s="183"/>
      <c r="OKJ255" s="183"/>
      <c r="OKK255" s="183"/>
      <c r="OKL255" s="183"/>
      <c r="OKM255" s="183"/>
      <c r="OKN255" s="183"/>
      <c r="OKO255" s="183"/>
      <c r="OKP255" s="183"/>
      <c r="OKQ255" s="183"/>
      <c r="OKR255" s="183"/>
      <c r="OKS255" s="183"/>
      <c r="OKT255" s="183"/>
      <c r="OKU255" s="183"/>
      <c r="OKV255" s="183"/>
      <c r="OKW255" s="183"/>
      <c r="OKX255" s="183"/>
      <c r="OKY255" s="183"/>
      <c r="OKZ255" s="183"/>
      <c r="OLA255" s="183"/>
      <c r="OLB255" s="183"/>
      <c r="OLC255" s="183"/>
      <c r="OLD255" s="183"/>
      <c r="OLE255" s="183"/>
      <c r="OLF255" s="183"/>
      <c r="OLG255" s="183"/>
      <c r="OLH255" s="183"/>
      <c r="OLI255" s="183"/>
      <c r="OLJ255" s="183"/>
      <c r="OLK255" s="183"/>
      <c r="OLL255" s="183"/>
      <c r="OLM255" s="183"/>
      <c r="OLN255" s="183"/>
      <c r="OLO255" s="183"/>
      <c r="OLP255" s="183"/>
      <c r="OLQ255" s="183"/>
      <c r="OLR255" s="183"/>
      <c r="OLS255" s="183"/>
      <c r="OLT255" s="183"/>
      <c r="OLU255" s="183"/>
      <c r="OLV255" s="183"/>
      <c r="OLW255" s="183"/>
      <c r="OLX255" s="183"/>
      <c r="OLY255" s="183"/>
      <c r="OLZ255" s="183"/>
      <c r="OMA255" s="183"/>
      <c r="OMB255" s="183"/>
      <c r="OMC255" s="183"/>
      <c r="OMD255" s="183"/>
      <c r="OME255" s="183"/>
      <c r="OMF255" s="183"/>
      <c r="OMG255" s="183"/>
      <c r="OMH255" s="183"/>
      <c r="OMI255" s="183"/>
      <c r="OMJ255" s="183"/>
      <c r="OMK255" s="183"/>
      <c r="OML255" s="183"/>
      <c r="OMM255" s="183"/>
      <c r="OMN255" s="183"/>
      <c r="OMO255" s="183"/>
      <c r="OMP255" s="183"/>
      <c r="OMQ255" s="183"/>
      <c r="OMR255" s="183"/>
      <c r="OMS255" s="183"/>
      <c r="OMT255" s="183"/>
      <c r="OMU255" s="183"/>
      <c r="OMV255" s="183"/>
      <c r="OMW255" s="183"/>
      <c r="OMX255" s="183"/>
      <c r="OMY255" s="183"/>
      <c r="OMZ255" s="183"/>
      <c r="ONA255" s="183"/>
      <c r="ONB255" s="183"/>
      <c r="ONC255" s="183"/>
      <c r="OND255" s="183"/>
      <c r="ONE255" s="183"/>
      <c r="ONF255" s="183"/>
      <c r="ONG255" s="183"/>
      <c r="ONH255" s="183"/>
      <c r="ONI255" s="183"/>
      <c r="ONJ255" s="183"/>
      <c r="ONK255" s="183"/>
      <c r="ONL255" s="183"/>
      <c r="ONM255" s="183"/>
      <c r="ONN255" s="183"/>
      <c r="ONO255" s="183"/>
      <c r="ONP255" s="183"/>
      <c r="ONQ255" s="183"/>
      <c r="ONR255" s="183"/>
      <c r="ONS255" s="183"/>
      <c r="ONT255" s="183"/>
      <c r="ONU255" s="183"/>
      <c r="ONV255" s="183"/>
      <c r="ONW255" s="183"/>
      <c r="ONX255" s="183"/>
      <c r="ONY255" s="183"/>
      <c r="ONZ255" s="183"/>
      <c r="OOA255" s="183"/>
      <c r="OOB255" s="183"/>
      <c r="OOC255" s="183"/>
      <c r="OOD255" s="183"/>
      <c r="OOE255" s="183"/>
      <c r="OOF255" s="183"/>
      <c r="OOG255" s="183"/>
      <c r="OOH255" s="183"/>
      <c r="OOI255" s="183"/>
      <c r="OOJ255" s="183"/>
      <c r="OOK255" s="183"/>
      <c r="OOL255" s="183"/>
      <c r="OOM255" s="183"/>
      <c r="OON255" s="183"/>
      <c r="OOO255" s="183"/>
      <c r="OOP255" s="183"/>
      <c r="OOQ255" s="183"/>
      <c r="OOR255" s="183"/>
      <c r="OOS255" s="183"/>
      <c r="OOT255" s="183"/>
      <c r="OOU255" s="183"/>
      <c r="OOV255" s="183"/>
      <c r="OOW255" s="183"/>
      <c r="OOX255" s="183"/>
      <c r="OOY255" s="183"/>
      <c r="OOZ255" s="183"/>
      <c r="OPA255" s="183"/>
      <c r="OPB255" s="183"/>
      <c r="OPC255" s="183"/>
      <c r="OPD255" s="183"/>
      <c r="OPE255" s="183"/>
      <c r="OPF255" s="183"/>
      <c r="OPG255" s="183"/>
      <c r="OPH255" s="183"/>
      <c r="OPI255" s="183"/>
      <c r="OPJ255" s="183"/>
      <c r="OPK255" s="183"/>
      <c r="OPL255" s="183"/>
      <c r="OPM255" s="183"/>
      <c r="OPN255" s="183"/>
      <c r="OPO255" s="183"/>
      <c r="OPP255" s="183"/>
      <c r="OPQ255" s="183"/>
      <c r="OPR255" s="183"/>
      <c r="OPS255" s="183"/>
      <c r="OPT255" s="183"/>
      <c r="OPU255" s="183"/>
      <c r="OPV255" s="183"/>
      <c r="OPW255" s="183"/>
      <c r="OPX255" s="183"/>
      <c r="OPY255" s="183"/>
      <c r="OPZ255" s="183"/>
      <c r="OQA255" s="183"/>
      <c r="OQB255" s="183"/>
      <c r="OQC255" s="183"/>
      <c r="OQD255" s="183"/>
      <c r="OQE255" s="183"/>
      <c r="OQF255" s="183"/>
      <c r="OQG255" s="183"/>
      <c r="OQH255" s="183"/>
      <c r="OQI255" s="183"/>
      <c r="OQJ255" s="183"/>
      <c r="OQK255" s="183"/>
      <c r="OQL255" s="183"/>
      <c r="OQM255" s="183"/>
      <c r="OQN255" s="183"/>
      <c r="OQO255" s="183"/>
      <c r="OQP255" s="183"/>
      <c r="OQQ255" s="183"/>
      <c r="OQR255" s="183"/>
      <c r="OQS255" s="183"/>
      <c r="OQT255" s="183"/>
      <c r="OQU255" s="183"/>
      <c r="OQV255" s="183"/>
      <c r="OQW255" s="183"/>
      <c r="OQX255" s="183"/>
      <c r="OQY255" s="183"/>
      <c r="OQZ255" s="183"/>
      <c r="ORA255" s="183"/>
      <c r="ORB255" s="183"/>
      <c r="ORC255" s="183"/>
      <c r="ORD255" s="183"/>
      <c r="ORE255" s="183"/>
      <c r="ORF255" s="183"/>
      <c r="ORG255" s="183"/>
      <c r="ORH255" s="183"/>
      <c r="ORI255" s="183"/>
      <c r="ORJ255" s="183"/>
      <c r="ORK255" s="183"/>
      <c r="ORL255" s="183"/>
      <c r="ORM255" s="183"/>
      <c r="ORN255" s="183"/>
      <c r="ORO255" s="183"/>
      <c r="ORP255" s="183"/>
      <c r="ORQ255" s="183"/>
      <c r="ORR255" s="183"/>
      <c r="ORS255" s="183"/>
      <c r="ORT255" s="183"/>
      <c r="ORU255" s="183"/>
      <c r="ORV255" s="183"/>
      <c r="ORW255" s="183"/>
      <c r="ORX255" s="183"/>
      <c r="ORY255" s="183"/>
      <c r="ORZ255" s="183"/>
      <c r="OSA255" s="183"/>
      <c r="OSB255" s="183"/>
      <c r="OSC255" s="183"/>
      <c r="OSD255" s="183"/>
      <c r="OSE255" s="183"/>
      <c r="OSF255" s="183"/>
      <c r="OSG255" s="183"/>
      <c r="OSH255" s="183"/>
      <c r="OSI255" s="183"/>
      <c r="OSJ255" s="183"/>
      <c r="OSK255" s="183"/>
      <c r="OSL255" s="183"/>
      <c r="OSM255" s="183"/>
      <c r="OSN255" s="183"/>
      <c r="OSO255" s="183"/>
      <c r="OSP255" s="183"/>
      <c r="OSQ255" s="183"/>
      <c r="OSR255" s="183"/>
      <c r="OSS255" s="183"/>
      <c r="OST255" s="183"/>
      <c r="OSU255" s="183"/>
      <c r="OSV255" s="183"/>
      <c r="OSW255" s="183"/>
      <c r="OSX255" s="183"/>
      <c r="OSY255" s="183"/>
      <c r="OSZ255" s="183"/>
      <c r="OTA255" s="183"/>
      <c r="OTB255" s="183"/>
      <c r="OTC255" s="183"/>
      <c r="OTD255" s="183"/>
      <c r="OTE255" s="183"/>
      <c r="OTF255" s="183"/>
      <c r="OTG255" s="183"/>
      <c r="OTH255" s="183"/>
      <c r="OTI255" s="183"/>
      <c r="OTJ255" s="183"/>
      <c r="OTK255" s="183"/>
      <c r="OTL255" s="183"/>
      <c r="OTM255" s="183"/>
      <c r="OTN255" s="183"/>
      <c r="OTO255" s="183"/>
      <c r="OTP255" s="183"/>
      <c r="OTQ255" s="183"/>
      <c r="OTR255" s="183"/>
      <c r="OTS255" s="183"/>
      <c r="OTT255" s="183"/>
      <c r="OTU255" s="183"/>
      <c r="OTV255" s="183"/>
      <c r="OTW255" s="183"/>
      <c r="OTX255" s="183"/>
      <c r="OTY255" s="183"/>
      <c r="OTZ255" s="183"/>
      <c r="OUA255" s="183"/>
      <c r="OUB255" s="183"/>
      <c r="OUC255" s="183"/>
      <c r="OUD255" s="183"/>
      <c r="OUE255" s="183"/>
      <c r="OUF255" s="183"/>
      <c r="OUG255" s="183"/>
      <c r="OUH255" s="183"/>
      <c r="OUI255" s="183"/>
      <c r="OUJ255" s="183"/>
      <c r="OUK255" s="183"/>
      <c r="OUL255" s="183"/>
      <c r="OUM255" s="183"/>
      <c r="OUN255" s="183"/>
      <c r="OUO255" s="183"/>
      <c r="OUP255" s="183"/>
      <c r="OUQ255" s="183"/>
      <c r="OUR255" s="183"/>
      <c r="OUS255" s="183"/>
      <c r="OUT255" s="183"/>
      <c r="OUU255" s="183"/>
      <c r="OUV255" s="183"/>
      <c r="OUW255" s="183"/>
      <c r="OUX255" s="183"/>
      <c r="OUY255" s="183"/>
      <c r="OUZ255" s="183"/>
      <c r="OVA255" s="183"/>
      <c r="OVB255" s="183"/>
      <c r="OVC255" s="183"/>
      <c r="OVD255" s="183"/>
      <c r="OVE255" s="183"/>
      <c r="OVF255" s="183"/>
      <c r="OVG255" s="183"/>
      <c r="OVH255" s="183"/>
      <c r="OVI255" s="183"/>
      <c r="OVJ255" s="183"/>
      <c r="OVK255" s="183"/>
      <c r="OVL255" s="183"/>
      <c r="OVM255" s="183"/>
      <c r="OVN255" s="183"/>
      <c r="OVO255" s="183"/>
      <c r="OVP255" s="183"/>
      <c r="OVQ255" s="183"/>
      <c r="OVR255" s="183"/>
      <c r="OVS255" s="183"/>
      <c r="OVT255" s="183"/>
      <c r="OVU255" s="183"/>
      <c r="OVV255" s="183"/>
      <c r="OVW255" s="183"/>
      <c r="OVX255" s="183"/>
      <c r="OVY255" s="183"/>
      <c r="OVZ255" s="183"/>
      <c r="OWA255" s="183"/>
      <c r="OWB255" s="183"/>
      <c r="OWC255" s="183"/>
      <c r="OWD255" s="183"/>
      <c r="OWE255" s="183"/>
      <c r="OWF255" s="183"/>
      <c r="OWG255" s="183"/>
      <c r="OWH255" s="183"/>
      <c r="OWI255" s="183"/>
      <c r="OWJ255" s="183"/>
      <c r="OWK255" s="183"/>
      <c r="OWL255" s="183"/>
      <c r="OWM255" s="183"/>
      <c r="OWN255" s="183"/>
      <c r="OWO255" s="183"/>
      <c r="OWP255" s="183"/>
      <c r="OWQ255" s="183"/>
      <c r="OWR255" s="183"/>
      <c r="OWS255" s="183"/>
      <c r="OWT255" s="183"/>
      <c r="OWU255" s="183"/>
      <c r="OWV255" s="183"/>
      <c r="OWW255" s="183"/>
      <c r="OWX255" s="183"/>
      <c r="OWY255" s="183"/>
      <c r="OWZ255" s="183"/>
      <c r="OXA255" s="183"/>
      <c r="OXB255" s="183"/>
      <c r="OXC255" s="183"/>
      <c r="OXD255" s="183"/>
      <c r="OXE255" s="183"/>
      <c r="OXF255" s="183"/>
      <c r="OXG255" s="183"/>
      <c r="OXH255" s="183"/>
      <c r="OXI255" s="183"/>
      <c r="OXJ255" s="183"/>
      <c r="OXK255" s="183"/>
      <c r="OXL255" s="183"/>
      <c r="OXM255" s="183"/>
      <c r="OXN255" s="183"/>
      <c r="OXO255" s="183"/>
      <c r="OXP255" s="183"/>
      <c r="OXQ255" s="183"/>
      <c r="OXR255" s="183"/>
      <c r="OXS255" s="183"/>
      <c r="OXT255" s="183"/>
      <c r="OXU255" s="183"/>
      <c r="OXV255" s="183"/>
      <c r="OXW255" s="183"/>
      <c r="OXX255" s="183"/>
      <c r="OXY255" s="183"/>
      <c r="OXZ255" s="183"/>
      <c r="OYA255" s="183"/>
      <c r="OYB255" s="183"/>
      <c r="OYC255" s="183"/>
      <c r="OYD255" s="183"/>
      <c r="OYE255" s="183"/>
      <c r="OYF255" s="183"/>
      <c r="OYG255" s="183"/>
      <c r="OYH255" s="183"/>
      <c r="OYI255" s="183"/>
      <c r="OYJ255" s="183"/>
      <c r="OYK255" s="183"/>
      <c r="OYL255" s="183"/>
      <c r="OYM255" s="183"/>
      <c r="OYN255" s="183"/>
      <c r="OYO255" s="183"/>
      <c r="OYP255" s="183"/>
      <c r="OYQ255" s="183"/>
      <c r="OYR255" s="183"/>
      <c r="OYS255" s="183"/>
      <c r="OYT255" s="183"/>
      <c r="OYU255" s="183"/>
      <c r="OYV255" s="183"/>
      <c r="OYW255" s="183"/>
      <c r="OYX255" s="183"/>
      <c r="OYY255" s="183"/>
      <c r="OYZ255" s="183"/>
      <c r="OZA255" s="183"/>
      <c r="OZB255" s="183"/>
      <c r="OZC255" s="183"/>
      <c r="OZD255" s="183"/>
      <c r="OZE255" s="183"/>
      <c r="OZF255" s="183"/>
      <c r="OZG255" s="183"/>
      <c r="OZH255" s="183"/>
      <c r="OZI255" s="183"/>
      <c r="OZJ255" s="183"/>
      <c r="OZK255" s="183"/>
      <c r="OZL255" s="183"/>
      <c r="OZM255" s="183"/>
      <c r="OZN255" s="183"/>
      <c r="OZO255" s="183"/>
      <c r="OZP255" s="183"/>
      <c r="OZQ255" s="183"/>
      <c r="OZR255" s="183"/>
      <c r="OZS255" s="183"/>
      <c r="OZT255" s="183"/>
      <c r="OZU255" s="183"/>
      <c r="OZV255" s="183"/>
      <c r="OZW255" s="183"/>
      <c r="OZX255" s="183"/>
      <c r="OZY255" s="183"/>
      <c r="OZZ255" s="183"/>
      <c r="PAA255" s="183"/>
      <c r="PAB255" s="183"/>
      <c r="PAC255" s="183"/>
      <c r="PAD255" s="183"/>
      <c r="PAE255" s="183"/>
      <c r="PAF255" s="183"/>
      <c r="PAG255" s="183"/>
      <c r="PAH255" s="183"/>
      <c r="PAI255" s="183"/>
      <c r="PAJ255" s="183"/>
      <c r="PAK255" s="183"/>
      <c r="PAL255" s="183"/>
      <c r="PAM255" s="183"/>
      <c r="PAN255" s="183"/>
      <c r="PAO255" s="183"/>
      <c r="PAP255" s="183"/>
      <c r="PAQ255" s="183"/>
      <c r="PAR255" s="183"/>
      <c r="PAS255" s="183"/>
      <c r="PAT255" s="183"/>
      <c r="PAU255" s="183"/>
      <c r="PAV255" s="183"/>
      <c r="PAW255" s="183"/>
      <c r="PAX255" s="183"/>
      <c r="PAY255" s="183"/>
      <c r="PAZ255" s="183"/>
      <c r="PBA255" s="183"/>
      <c r="PBB255" s="183"/>
      <c r="PBC255" s="183"/>
      <c r="PBD255" s="183"/>
      <c r="PBE255" s="183"/>
      <c r="PBF255" s="183"/>
      <c r="PBG255" s="183"/>
      <c r="PBH255" s="183"/>
      <c r="PBI255" s="183"/>
      <c r="PBJ255" s="183"/>
      <c r="PBK255" s="183"/>
      <c r="PBL255" s="183"/>
      <c r="PBM255" s="183"/>
      <c r="PBN255" s="183"/>
      <c r="PBO255" s="183"/>
      <c r="PBP255" s="183"/>
      <c r="PBQ255" s="183"/>
      <c r="PBR255" s="183"/>
      <c r="PBS255" s="183"/>
      <c r="PBT255" s="183"/>
      <c r="PBU255" s="183"/>
      <c r="PBV255" s="183"/>
      <c r="PBW255" s="183"/>
      <c r="PBX255" s="183"/>
      <c r="PBY255" s="183"/>
      <c r="PBZ255" s="183"/>
      <c r="PCA255" s="183"/>
      <c r="PCB255" s="183"/>
      <c r="PCC255" s="183"/>
      <c r="PCD255" s="183"/>
      <c r="PCE255" s="183"/>
      <c r="PCF255" s="183"/>
      <c r="PCG255" s="183"/>
      <c r="PCH255" s="183"/>
      <c r="PCI255" s="183"/>
      <c r="PCJ255" s="183"/>
      <c r="PCK255" s="183"/>
      <c r="PCL255" s="183"/>
      <c r="PCM255" s="183"/>
      <c r="PCN255" s="183"/>
      <c r="PCO255" s="183"/>
      <c r="PCP255" s="183"/>
      <c r="PCQ255" s="183"/>
      <c r="PCR255" s="183"/>
      <c r="PCS255" s="183"/>
      <c r="PCT255" s="183"/>
      <c r="PCU255" s="183"/>
      <c r="PCV255" s="183"/>
      <c r="PCW255" s="183"/>
      <c r="PCX255" s="183"/>
      <c r="PCY255" s="183"/>
      <c r="PCZ255" s="183"/>
      <c r="PDA255" s="183"/>
      <c r="PDB255" s="183"/>
      <c r="PDC255" s="183"/>
      <c r="PDD255" s="183"/>
      <c r="PDE255" s="183"/>
      <c r="PDF255" s="183"/>
      <c r="PDG255" s="183"/>
      <c r="PDH255" s="183"/>
      <c r="PDI255" s="183"/>
      <c r="PDJ255" s="183"/>
      <c r="PDK255" s="183"/>
      <c r="PDL255" s="183"/>
      <c r="PDM255" s="183"/>
      <c r="PDN255" s="183"/>
      <c r="PDO255" s="183"/>
      <c r="PDP255" s="183"/>
      <c r="PDQ255" s="183"/>
      <c r="PDR255" s="183"/>
      <c r="PDS255" s="183"/>
      <c r="PDT255" s="183"/>
      <c r="PDU255" s="183"/>
      <c r="PDV255" s="183"/>
      <c r="PDW255" s="183"/>
      <c r="PDX255" s="183"/>
      <c r="PDY255" s="183"/>
      <c r="PDZ255" s="183"/>
      <c r="PEA255" s="183"/>
      <c r="PEB255" s="183"/>
      <c r="PEC255" s="183"/>
      <c r="PED255" s="183"/>
      <c r="PEE255" s="183"/>
      <c r="PEF255" s="183"/>
      <c r="PEG255" s="183"/>
      <c r="PEH255" s="183"/>
      <c r="PEI255" s="183"/>
      <c r="PEJ255" s="183"/>
      <c r="PEK255" s="183"/>
      <c r="PEL255" s="183"/>
      <c r="PEM255" s="183"/>
      <c r="PEN255" s="183"/>
      <c r="PEO255" s="183"/>
      <c r="PEP255" s="183"/>
      <c r="PEQ255" s="183"/>
      <c r="PER255" s="183"/>
      <c r="PES255" s="183"/>
      <c r="PET255" s="183"/>
      <c r="PEU255" s="183"/>
      <c r="PEV255" s="183"/>
      <c r="PEW255" s="183"/>
      <c r="PEX255" s="183"/>
      <c r="PEY255" s="183"/>
      <c r="PEZ255" s="183"/>
      <c r="PFA255" s="183"/>
      <c r="PFB255" s="183"/>
      <c r="PFC255" s="183"/>
      <c r="PFD255" s="183"/>
      <c r="PFE255" s="183"/>
      <c r="PFF255" s="183"/>
      <c r="PFG255" s="183"/>
      <c r="PFH255" s="183"/>
      <c r="PFI255" s="183"/>
      <c r="PFJ255" s="183"/>
      <c r="PFK255" s="183"/>
      <c r="PFL255" s="183"/>
      <c r="PFM255" s="183"/>
      <c r="PFN255" s="183"/>
      <c r="PFO255" s="183"/>
      <c r="PFP255" s="183"/>
      <c r="PFQ255" s="183"/>
      <c r="PFR255" s="183"/>
      <c r="PFS255" s="183"/>
      <c r="PFT255" s="183"/>
      <c r="PFU255" s="183"/>
      <c r="PFV255" s="183"/>
      <c r="PFW255" s="183"/>
      <c r="PFX255" s="183"/>
      <c r="PFY255" s="183"/>
      <c r="PFZ255" s="183"/>
      <c r="PGA255" s="183"/>
      <c r="PGB255" s="183"/>
      <c r="PGC255" s="183"/>
      <c r="PGD255" s="183"/>
      <c r="PGE255" s="183"/>
      <c r="PGF255" s="183"/>
      <c r="PGG255" s="183"/>
      <c r="PGH255" s="183"/>
      <c r="PGI255" s="183"/>
      <c r="PGJ255" s="183"/>
      <c r="PGK255" s="183"/>
      <c r="PGL255" s="183"/>
      <c r="PGM255" s="183"/>
      <c r="PGN255" s="183"/>
      <c r="PGO255" s="183"/>
      <c r="PGP255" s="183"/>
      <c r="PGQ255" s="183"/>
      <c r="PGR255" s="183"/>
      <c r="PGS255" s="183"/>
      <c r="PGT255" s="183"/>
      <c r="PGU255" s="183"/>
      <c r="PGV255" s="183"/>
      <c r="PGW255" s="183"/>
      <c r="PGX255" s="183"/>
      <c r="PGY255" s="183"/>
      <c r="PGZ255" s="183"/>
      <c r="PHA255" s="183"/>
      <c r="PHB255" s="183"/>
      <c r="PHC255" s="183"/>
      <c r="PHD255" s="183"/>
      <c r="PHE255" s="183"/>
      <c r="PHF255" s="183"/>
      <c r="PHG255" s="183"/>
      <c r="PHH255" s="183"/>
      <c r="PHI255" s="183"/>
      <c r="PHJ255" s="183"/>
      <c r="PHK255" s="183"/>
      <c r="PHL255" s="183"/>
      <c r="PHM255" s="183"/>
      <c r="PHN255" s="183"/>
      <c r="PHO255" s="183"/>
      <c r="PHP255" s="183"/>
      <c r="PHQ255" s="183"/>
      <c r="PHR255" s="183"/>
      <c r="PHS255" s="183"/>
      <c r="PHT255" s="183"/>
      <c r="PHU255" s="183"/>
      <c r="PHV255" s="183"/>
      <c r="PHW255" s="183"/>
      <c r="PHX255" s="183"/>
      <c r="PHY255" s="183"/>
      <c r="PHZ255" s="183"/>
      <c r="PIA255" s="183"/>
      <c r="PIB255" s="183"/>
      <c r="PIC255" s="183"/>
      <c r="PID255" s="183"/>
      <c r="PIE255" s="183"/>
      <c r="PIF255" s="183"/>
      <c r="PIG255" s="183"/>
      <c r="PIH255" s="183"/>
      <c r="PII255" s="183"/>
      <c r="PIJ255" s="183"/>
      <c r="PIK255" s="183"/>
      <c r="PIL255" s="183"/>
      <c r="PIM255" s="183"/>
      <c r="PIN255" s="183"/>
      <c r="PIO255" s="183"/>
      <c r="PIP255" s="183"/>
      <c r="PIQ255" s="183"/>
      <c r="PIR255" s="183"/>
      <c r="PIS255" s="183"/>
      <c r="PIT255" s="183"/>
      <c r="PIU255" s="183"/>
      <c r="PIV255" s="183"/>
      <c r="PIW255" s="183"/>
      <c r="PIX255" s="183"/>
      <c r="PIY255" s="183"/>
      <c r="PIZ255" s="183"/>
      <c r="PJA255" s="183"/>
      <c r="PJB255" s="183"/>
      <c r="PJC255" s="183"/>
      <c r="PJD255" s="183"/>
      <c r="PJE255" s="183"/>
      <c r="PJF255" s="183"/>
      <c r="PJG255" s="183"/>
      <c r="PJH255" s="183"/>
      <c r="PJI255" s="183"/>
      <c r="PJJ255" s="183"/>
      <c r="PJK255" s="183"/>
      <c r="PJL255" s="183"/>
      <c r="PJM255" s="183"/>
      <c r="PJN255" s="183"/>
      <c r="PJO255" s="183"/>
      <c r="PJP255" s="183"/>
      <c r="PJQ255" s="183"/>
      <c r="PJR255" s="183"/>
      <c r="PJS255" s="183"/>
      <c r="PJT255" s="183"/>
      <c r="PJU255" s="183"/>
      <c r="PJV255" s="183"/>
      <c r="PJW255" s="183"/>
      <c r="PJX255" s="183"/>
      <c r="PJY255" s="183"/>
      <c r="PJZ255" s="183"/>
      <c r="PKA255" s="183"/>
      <c r="PKB255" s="183"/>
      <c r="PKC255" s="183"/>
      <c r="PKD255" s="183"/>
      <c r="PKE255" s="183"/>
      <c r="PKF255" s="183"/>
      <c r="PKG255" s="183"/>
      <c r="PKH255" s="183"/>
      <c r="PKI255" s="183"/>
      <c r="PKJ255" s="183"/>
      <c r="PKK255" s="183"/>
      <c r="PKL255" s="183"/>
      <c r="PKM255" s="183"/>
      <c r="PKN255" s="183"/>
      <c r="PKO255" s="183"/>
      <c r="PKP255" s="183"/>
      <c r="PKQ255" s="183"/>
      <c r="PKR255" s="183"/>
      <c r="PKS255" s="183"/>
      <c r="PKT255" s="183"/>
      <c r="PKU255" s="183"/>
      <c r="PKV255" s="183"/>
      <c r="PKW255" s="183"/>
      <c r="PKX255" s="183"/>
      <c r="PKY255" s="183"/>
      <c r="PKZ255" s="183"/>
      <c r="PLA255" s="183"/>
      <c r="PLB255" s="183"/>
      <c r="PLC255" s="183"/>
      <c r="PLD255" s="183"/>
      <c r="PLE255" s="183"/>
      <c r="PLF255" s="183"/>
      <c r="PLG255" s="183"/>
      <c r="PLH255" s="183"/>
      <c r="PLI255" s="183"/>
      <c r="PLJ255" s="183"/>
      <c r="PLK255" s="183"/>
      <c r="PLL255" s="183"/>
      <c r="PLM255" s="183"/>
      <c r="PLN255" s="183"/>
      <c r="PLO255" s="183"/>
      <c r="PLP255" s="183"/>
      <c r="PLQ255" s="183"/>
      <c r="PLR255" s="183"/>
      <c r="PLS255" s="183"/>
      <c r="PLT255" s="183"/>
      <c r="PLU255" s="183"/>
      <c r="PLV255" s="183"/>
      <c r="PLW255" s="183"/>
      <c r="PLX255" s="183"/>
      <c r="PLY255" s="183"/>
      <c r="PLZ255" s="183"/>
      <c r="PMA255" s="183"/>
      <c r="PMB255" s="183"/>
      <c r="PMC255" s="183"/>
      <c r="PMD255" s="183"/>
      <c r="PME255" s="183"/>
      <c r="PMF255" s="183"/>
      <c r="PMG255" s="183"/>
      <c r="PMH255" s="183"/>
      <c r="PMI255" s="183"/>
      <c r="PMJ255" s="183"/>
      <c r="PMK255" s="183"/>
      <c r="PML255" s="183"/>
      <c r="PMM255" s="183"/>
      <c r="PMN255" s="183"/>
      <c r="PMO255" s="183"/>
      <c r="PMP255" s="183"/>
      <c r="PMQ255" s="183"/>
      <c r="PMR255" s="183"/>
      <c r="PMS255" s="183"/>
      <c r="PMT255" s="183"/>
      <c r="PMU255" s="183"/>
      <c r="PMV255" s="183"/>
      <c r="PMW255" s="183"/>
      <c r="PMX255" s="183"/>
      <c r="PMY255" s="183"/>
      <c r="PMZ255" s="183"/>
      <c r="PNA255" s="183"/>
      <c r="PNB255" s="183"/>
      <c r="PNC255" s="183"/>
      <c r="PND255" s="183"/>
      <c r="PNE255" s="183"/>
      <c r="PNF255" s="183"/>
      <c r="PNG255" s="183"/>
      <c r="PNH255" s="183"/>
      <c r="PNI255" s="183"/>
      <c r="PNJ255" s="183"/>
      <c r="PNK255" s="183"/>
      <c r="PNL255" s="183"/>
      <c r="PNM255" s="183"/>
      <c r="PNN255" s="183"/>
      <c r="PNO255" s="183"/>
      <c r="PNP255" s="183"/>
      <c r="PNQ255" s="183"/>
      <c r="PNR255" s="183"/>
      <c r="PNS255" s="183"/>
      <c r="PNT255" s="183"/>
      <c r="PNU255" s="183"/>
      <c r="PNV255" s="183"/>
      <c r="PNW255" s="183"/>
      <c r="PNX255" s="183"/>
      <c r="PNY255" s="183"/>
      <c r="PNZ255" s="183"/>
      <c r="POA255" s="183"/>
      <c r="POB255" s="183"/>
      <c r="POC255" s="183"/>
      <c r="POD255" s="183"/>
      <c r="POE255" s="183"/>
      <c r="POF255" s="183"/>
      <c r="POG255" s="183"/>
      <c r="POH255" s="183"/>
      <c r="POI255" s="183"/>
      <c r="POJ255" s="183"/>
      <c r="POK255" s="183"/>
      <c r="POL255" s="183"/>
      <c r="POM255" s="183"/>
      <c r="PON255" s="183"/>
      <c r="POO255" s="183"/>
      <c r="POP255" s="183"/>
      <c r="POQ255" s="183"/>
      <c r="POR255" s="183"/>
      <c r="POS255" s="183"/>
      <c r="POT255" s="183"/>
      <c r="POU255" s="183"/>
      <c r="POV255" s="183"/>
      <c r="POW255" s="183"/>
      <c r="POX255" s="183"/>
      <c r="POY255" s="183"/>
      <c r="POZ255" s="183"/>
      <c r="PPA255" s="183"/>
      <c r="PPB255" s="183"/>
      <c r="PPC255" s="183"/>
      <c r="PPD255" s="183"/>
      <c r="PPE255" s="183"/>
      <c r="PPF255" s="183"/>
      <c r="PPG255" s="183"/>
      <c r="PPH255" s="183"/>
      <c r="PPI255" s="183"/>
      <c r="PPJ255" s="183"/>
      <c r="PPK255" s="183"/>
      <c r="PPL255" s="183"/>
      <c r="PPM255" s="183"/>
      <c r="PPN255" s="183"/>
      <c r="PPO255" s="183"/>
      <c r="PPP255" s="183"/>
      <c r="PPQ255" s="183"/>
      <c r="PPR255" s="183"/>
      <c r="PPS255" s="183"/>
      <c r="PPT255" s="183"/>
      <c r="PPU255" s="183"/>
      <c r="PPV255" s="183"/>
      <c r="PPW255" s="183"/>
      <c r="PPX255" s="183"/>
      <c r="PPY255" s="183"/>
      <c r="PPZ255" s="183"/>
      <c r="PQA255" s="183"/>
      <c r="PQB255" s="183"/>
      <c r="PQC255" s="183"/>
      <c r="PQD255" s="183"/>
      <c r="PQE255" s="183"/>
      <c r="PQF255" s="183"/>
      <c r="PQG255" s="183"/>
      <c r="PQH255" s="183"/>
      <c r="PQI255" s="183"/>
      <c r="PQJ255" s="183"/>
      <c r="PQK255" s="183"/>
      <c r="PQL255" s="183"/>
      <c r="PQM255" s="183"/>
      <c r="PQN255" s="183"/>
      <c r="PQO255" s="183"/>
      <c r="PQP255" s="183"/>
      <c r="PQQ255" s="183"/>
      <c r="PQR255" s="183"/>
      <c r="PQS255" s="183"/>
      <c r="PQT255" s="183"/>
      <c r="PQU255" s="183"/>
      <c r="PQV255" s="183"/>
      <c r="PQW255" s="183"/>
      <c r="PQX255" s="183"/>
      <c r="PQY255" s="183"/>
      <c r="PQZ255" s="183"/>
      <c r="PRA255" s="183"/>
      <c r="PRB255" s="183"/>
      <c r="PRC255" s="183"/>
      <c r="PRD255" s="183"/>
      <c r="PRE255" s="183"/>
      <c r="PRF255" s="183"/>
      <c r="PRG255" s="183"/>
      <c r="PRH255" s="183"/>
      <c r="PRI255" s="183"/>
      <c r="PRJ255" s="183"/>
      <c r="PRK255" s="183"/>
      <c r="PRL255" s="183"/>
      <c r="PRM255" s="183"/>
      <c r="PRN255" s="183"/>
      <c r="PRO255" s="183"/>
      <c r="PRP255" s="183"/>
      <c r="PRQ255" s="183"/>
      <c r="PRR255" s="183"/>
      <c r="PRS255" s="183"/>
      <c r="PRT255" s="183"/>
      <c r="PRU255" s="183"/>
      <c r="PRV255" s="183"/>
      <c r="PRW255" s="183"/>
      <c r="PRX255" s="183"/>
      <c r="PRY255" s="183"/>
      <c r="PRZ255" s="183"/>
      <c r="PSA255" s="183"/>
      <c r="PSB255" s="183"/>
      <c r="PSC255" s="183"/>
      <c r="PSD255" s="183"/>
      <c r="PSE255" s="183"/>
      <c r="PSF255" s="183"/>
      <c r="PSG255" s="183"/>
      <c r="PSH255" s="183"/>
      <c r="PSI255" s="183"/>
      <c r="PSJ255" s="183"/>
      <c r="PSK255" s="183"/>
      <c r="PSL255" s="183"/>
      <c r="PSM255" s="183"/>
      <c r="PSN255" s="183"/>
      <c r="PSO255" s="183"/>
      <c r="PSP255" s="183"/>
      <c r="PSQ255" s="183"/>
      <c r="PSR255" s="183"/>
      <c r="PSS255" s="183"/>
      <c r="PST255" s="183"/>
      <c r="PSU255" s="183"/>
      <c r="PSV255" s="183"/>
      <c r="PSW255" s="183"/>
      <c r="PSX255" s="183"/>
      <c r="PSY255" s="183"/>
      <c r="PSZ255" s="183"/>
      <c r="PTA255" s="183"/>
      <c r="PTB255" s="183"/>
      <c r="PTC255" s="183"/>
      <c r="PTD255" s="183"/>
      <c r="PTE255" s="183"/>
      <c r="PTF255" s="183"/>
      <c r="PTG255" s="183"/>
      <c r="PTH255" s="183"/>
      <c r="PTI255" s="183"/>
      <c r="PTJ255" s="183"/>
      <c r="PTK255" s="183"/>
      <c r="PTL255" s="183"/>
      <c r="PTM255" s="183"/>
      <c r="PTN255" s="183"/>
      <c r="PTO255" s="183"/>
      <c r="PTP255" s="183"/>
      <c r="PTQ255" s="183"/>
      <c r="PTR255" s="183"/>
      <c r="PTS255" s="183"/>
      <c r="PTT255" s="183"/>
      <c r="PTU255" s="183"/>
      <c r="PTV255" s="183"/>
      <c r="PTW255" s="183"/>
      <c r="PTX255" s="183"/>
      <c r="PTY255" s="183"/>
      <c r="PTZ255" s="183"/>
      <c r="PUA255" s="183"/>
      <c r="PUB255" s="183"/>
      <c r="PUC255" s="183"/>
      <c r="PUD255" s="183"/>
      <c r="PUE255" s="183"/>
      <c r="PUF255" s="183"/>
      <c r="PUG255" s="183"/>
      <c r="PUH255" s="183"/>
      <c r="PUI255" s="183"/>
      <c r="PUJ255" s="183"/>
      <c r="PUK255" s="183"/>
      <c r="PUL255" s="183"/>
      <c r="PUM255" s="183"/>
      <c r="PUN255" s="183"/>
      <c r="PUO255" s="183"/>
      <c r="PUP255" s="183"/>
      <c r="PUQ255" s="183"/>
      <c r="PUR255" s="183"/>
      <c r="PUS255" s="183"/>
      <c r="PUT255" s="183"/>
      <c r="PUU255" s="183"/>
      <c r="PUV255" s="183"/>
      <c r="PUW255" s="183"/>
      <c r="PUX255" s="183"/>
      <c r="PUY255" s="183"/>
      <c r="PUZ255" s="183"/>
      <c r="PVA255" s="183"/>
      <c r="PVB255" s="183"/>
      <c r="PVC255" s="183"/>
      <c r="PVD255" s="183"/>
      <c r="PVE255" s="183"/>
      <c r="PVF255" s="183"/>
      <c r="PVG255" s="183"/>
      <c r="PVH255" s="183"/>
      <c r="PVI255" s="183"/>
      <c r="PVJ255" s="183"/>
      <c r="PVK255" s="183"/>
      <c r="PVL255" s="183"/>
      <c r="PVM255" s="183"/>
      <c r="PVN255" s="183"/>
      <c r="PVO255" s="183"/>
      <c r="PVP255" s="183"/>
      <c r="PVQ255" s="183"/>
      <c r="PVR255" s="183"/>
      <c r="PVS255" s="183"/>
      <c r="PVT255" s="183"/>
      <c r="PVU255" s="183"/>
      <c r="PVV255" s="183"/>
      <c r="PVW255" s="183"/>
      <c r="PVX255" s="183"/>
      <c r="PVY255" s="183"/>
      <c r="PVZ255" s="183"/>
      <c r="PWA255" s="183"/>
      <c r="PWB255" s="183"/>
      <c r="PWC255" s="183"/>
      <c r="PWD255" s="183"/>
      <c r="PWE255" s="183"/>
      <c r="PWF255" s="183"/>
      <c r="PWG255" s="183"/>
      <c r="PWH255" s="183"/>
      <c r="PWI255" s="183"/>
      <c r="PWJ255" s="183"/>
      <c r="PWK255" s="183"/>
      <c r="PWL255" s="183"/>
      <c r="PWM255" s="183"/>
      <c r="PWN255" s="183"/>
      <c r="PWO255" s="183"/>
      <c r="PWP255" s="183"/>
      <c r="PWQ255" s="183"/>
      <c r="PWR255" s="183"/>
      <c r="PWS255" s="183"/>
      <c r="PWT255" s="183"/>
      <c r="PWU255" s="183"/>
      <c r="PWV255" s="183"/>
      <c r="PWW255" s="183"/>
      <c r="PWX255" s="183"/>
      <c r="PWY255" s="183"/>
      <c r="PWZ255" s="183"/>
      <c r="PXA255" s="183"/>
      <c r="PXB255" s="183"/>
      <c r="PXC255" s="183"/>
      <c r="PXD255" s="183"/>
      <c r="PXE255" s="183"/>
      <c r="PXF255" s="183"/>
      <c r="PXG255" s="183"/>
      <c r="PXH255" s="183"/>
      <c r="PXI255" s="183"/>
      <c r="PXJ255" s="183"/>
      <c r="PXK255" s="183"/>
      <c r="PXL255" s="183"/>
      <c r="PXM255" s="183"/>
      <c r="PXN255" s="183"/>
      <c r="PXO255" s="183"/>
      <c r="PXP255" s="183"/>
      <c r="PXQ255" s="183"/>
      <c r="PXR255" s="183"/>
      <c r="PXS255" s="183"/>
      <c r="PXT255" s="183"/>
      <c r="PXU255" s="183"/>
      <c r="PXV255" s="183"/>
      <c r="PXW255" s="183"/>
      <c r="PXX255" s="183"/>
      <c r="PXY255" s="183"/>
      <c r="PXZ255" s="183"/>
      <c r="PYA255" s="183"/>
      <c r="PYB255" s="183"/>
      <c r="PYC255" s="183"/>
      <c r="PYD255" s="183"/>
      <c r="PYE255" s="183"/>
      <c r="PYF255" s="183"/>
      <c r="PYG255" s="183"/>
      <c r="PYH255" s="183"/>
      <c r="PYI255" s="183"/>
      <c r="PYJ255" s="183"/>
      <c r="PYK255" s="183"/>
      <c r="PYL255" s="183"/>
      <c r="PYM255" s="183"/>
      <c r="PYN255" s="183"/>
      <c r="PYO255" s="183"/>
      <c r="PYP255" s="183"/>
      <c r="PYQ255" s="183"/>
      <c r="PYR255" s="183"/>
      <c r="PYS255" s="183"/>
      <c r="PYT255" s="183"/>
      <c r="PYU255" s="183"/>
      <c r="PYV255" s="183"/>
      <c r="PYW255" s="183"/>
      <c r="PYX255" s="183"/>
      <c r="PYY255" s="183"/>
      <c r="PYZ255" s="183"/>
      <c r="PZA255" s="183"/>
      <c r="PZB255" s="183"/>
      <c r="PZC255" s="183"/>
      <c r="PZD255" s="183"/>
      <c r="PZE255" s="183"/>
      <c r="PZF255" s="183"/>
      <c r="PZG255" s="183"/>
      <c r="PZH255" s="183"/>
      <c r="PZI255" s="183"/>
      <c r="PZJ255" s="183"/>
      <c r="PZK255" s="183"/>
      <c r="PZL255" s="183"/>
      <c r="PZM255" s="183"/>
      <c r="PZN255" s="183"/>
      <c r="PZO255" s="183"/>
      <c r="PZP255" s="183"/>
      <c r="PZQ255" s="183"/>
      <c r="PZR255" s="183"/>
      <c r="PZS255" s="183"/>
      <c r="PZT255" s="183"/>
      <c r="PZU255" s="183"/>
      <c r="PZV255" s="183"/>
      <c r="PZW255" s="183"/>
      <c r="PZX255" s="183"/>
      <c r="PZY255" s="183"/>
      <c r="PZZ255" s="183"/>
      <c r="QAA255" s="183"/>
      <c r="QAB255" s="183"/>
      <c r="QAC255" s="183"/>
      <c r="QAD255" s="183"/>
      <c r="QAE255" s="183"/>
      <c r="QAF255" s="183"/>
      <c r="QAG255" s="183"/>
      <c r="QAH255" s="183"/>
      <c r="QAI255" s="183"/>
      <c r="QAJ255" s="183"/>
      <c r="QAK255" s="183"/>
      <c r="QAL255" s="183"/>
      <c r="QAM255" s="183"/>
      <c r="QAN255" s="183"/>
      <c r="QAO255" s="183"/>
      <c r="QAP255" s="183"/>
      <c r="QAQ255" s="183"/>
      <c r="QAR255" s="183"/>
      <c r="QAS255" s="183"/>
      <c r="QAT255" s="183"/>
      <c r="QAU255" s="183"/>
      <c r="QAV255" s="183"/>
      <c r="QAW255" s="183"/>
      <c r="QAX255" s="183"/>
      <c r="QAY255" s="183"/>
      <c r="QAZ255" s="183"/>
      <c r="QBA255" s="183"/>
      <c r="QBB255" s="183"/>
      <c r="QBC255" s="183"/>
      <c r="QBD255" s="183"/>
      <c r="QBE255" s="183"/>
      <c r="QBF255" s="183"/>
      <c r="QBG255" s="183"/>
      <c r="QBH255" s="183"/>
      <c r="QBI255" s="183"/>
      <c r="QBJ255" s="183"/>
      <c r="QBK255" s="183"/>
      <c r="QBL255" s="183"/>
      <c r="QBM255" s="183"/>
      <c r="QBN255" s="183"/>
      <c r="QBO255" s="183"/>
      <c r="QBP255" s="183"/>
      <c r="QBQ255" s="183"/>
      <c r="QBR255" s="183"/>
      <c r="QBS255" s="183"/>
      <c r="QBT255" s="183"/>
      <c r="QBU255" s="183"/>
      <c r="QBV255" s="183"/>
      <c r="QBW255" s="183"/>
      <c r="QBX255" s="183"/>
      <c r="QBY255" s="183"/>
      <c r="QBZ255" s="183"/>
      <c r="QCA255" s="183"/>
      <c r="QCB255" s="183"/>
      <c r="QCC255" s="183"/>
      <c r="QCD255" s="183"/>
      <c r="QCE255" s="183"/>
      <c r="QCF255" s="183"/>
      <c r="QCG255" s="183"/>
      <c r="QCH255" s="183"/>
      <c r="QCI255" s="183"/>
      <c r="QCJ255" s="183"/>
      <c r="QCK255" s="183"/>
      <c r="QCL255" s="183"/>
      <c r="QCM255" s="183"/>
      <c r="QCN255" s="183"/>
      <c r="QCO255" s="183"/>
      <c r="QCP255" s="183"/>
      <c r="QCQ255" s="183"/>
      <c r="QCR255" s="183"/>
      <c r="QCS255" s="183"/>
      <c r="QCT255" s="183"/>
      <c r="QCU255" s="183"/>
      <c r="QCV255" s="183"/>
      <c r="QCW255" s="183"/>
      <c r="QCX255" s="183"/>
      <c r="QCY255" s="183"/>
      <c r="QCZ255" s="183"/>
      <c r="QDA255" s="183"/>
      <c r="QDB255" s="183"/>
      <c r="QDC255" s="183"/>
      <c r="QDD255" s="183"/>
      <c r="QDE255" s="183"/>
      <c r="QDF255" s="183"/>
      <c r="QDG255" s="183"/>
      <c r="QDH255" s="183"/>
      <c r="QDI255" s="183"/>
      <c r="QDJ255" s="183"/>
      <c r="QDK255" s="183"/>
      <c r="QDL255" s="183"/>
      <c r="QDM255" s="183"/>
      <c r="QDN255" s="183"/>
      <c r="QDO255" s="183"/>
      <c r="QDP255" s="183"/>
      <c r="QDQ255" s="183"/>
      <c r="QDR255" s="183"/>
      <c r="QDS255" s="183"/>
      <c r="QDT255" s="183"/>
      <c r="QDU255" s="183"/>
      <c r="QDV255" s="183"/>
      <c r="QDW255" s="183"/>
      <c r="QDX255" s="183"/>
      <c r="QDY255" s="183"/>
      <c r="QDZ255" s="183"/>
      <c r="QEA255" s="183"/>
      <c r="QEB255" s="183"/>
      <c r="QEC255" s="183"/>
      <c r="QED255" s="183"/>
      <c r="QEE255" s="183"/>
      <c r="QEF255" s="183"/>
      <c r="QEG255" s="183"/>
      <c r="QEH255" s="183"/>
      <c r="QEI255" s="183"/>
      <c r="QEJ255" s="183"/>
      <c r="QEK255" s="183"/>
      <c r="QEL255" s="183"/>
      <c r="QEM255" s="183"/>
      <c r="QEN255" s="183"/>
      <c r="QEO255" s="183"/>
      <c r="QEP255" s="183"/>
      <c r="QEQ255" s="183"/>
      <c r="QER255" s="183"/>
      <c r="QES255" s="183"/>
      <c r="QET255" s="183"/>
      <c r="QEU255" s="183"/>
      <c r="QEV255" s="183"/>
      <c r="QEW255" s="183"/>
      <c r="QEX255" s="183"/>
      <c r="QEY255" s="183"/>
      <c r="QEZ255" s="183"/>
      <c r="QFA255" s="183"/>
      <c r="QFB255" s="183"/>
      <c r="QFC255" s="183"/>
      <c r="QFD255" s="183"/>
      <c r="QFE255" s="183"/>
      <c r="QFF255" s="183"/>
      <c r="QFG255" s="183"/>
      <c r="QFH255" s="183"/>
      <c r="QFI255" s="183"/>
      <c r="QFJ255" s="183"/>
      <c r="QFK255" s="183"/>
      <c r="QFL255" s="183"/>
      <c r="QFM255" s="183"/>
      <c r="QFN255" s="183"/>
      <c r="QFO255" s="183"/>
      <c r="QFP255" s="183"/>
      <c r="QFQ255" s="183"/>
      <c r="QFR255" s="183"/>
      <c r="QFS255" s="183"/>
      <c r="QFT255" s="183"/>
      <c r="QFU255" s="183"/>
      <c r="QFV255" s="183"/>
      <c r="QFW255" s="183"/>
      <c r="QFX255" s="183"/>
      <c r="QFY255" s="183"/>
      <c r="QFZ255" s="183"/>
      <c r="QGA255" s="183"/>
      <c r="QGB255" s="183"/>
      <c r="QGC255" s="183"/>
      <c r="QGD255" s="183"/>
      <c r="QGE255" s="183"/>
      <c r="QGF255" s="183"/>
      <c r="QGG255" s="183"/>
      <c r="QGH255" s="183"/>
      <c r="QGI255" s="183"/>
      <c r="QGJ255" s="183"/>
      <c r="QGK255" s="183"/>
      <c r="QGL255" s="183"/>
      <c r="QGM255" s="183"/>
      <c r="QGN255" s="183"/>
      <c r="QGO255" s="183"/>
      <c r="QGP255" s="183"/>
      <c r="QGQ255" s="183"/>
      <c r="QGR255" s="183"/>
      <c r="QGS255" s="183"/>
      <c r="QGT255" s="183"/>
      <c r="QGU255" s="183"/>
      <c r="QGV255" s="183"/>
      <c r="QGW255" s="183"/>
      <c r="QGX255" s="183"/>
      <c r="QGY255" s="183"/>
      <c r="QGZ255" s="183"/>
      <c r="QHA255" s="183"/>
      <c r="QHB255" s="183"/>
      <c r="QHC255" s="183"/>
      <c r="QHD255" s="183"/>
      <c r="QHE255" s="183"/>
      <c r="QHF255" s="183"/>
      <c r="QHG255" s="183"/>
      <c r="QHH255" s="183"/>
      <c r="QHI255" s="183"/>
      <c r="QHJ255" s="183"/>
      <c r="QHK255" s="183"/>
      <c r="QHL255" s="183"/>
      <c r="QHM255" s="183"/>
      <c r="QHN255" s="183"/>
      <c r="QHO255" s="183"/>
      <c r="QHP255" s="183"/>
      <c r="QHQ255" s="183"/>
      <c r="QHR255" s="183"/>
      <c r="QHS255" s="183"/>
      <c r="QHT255" s="183"/>
      <c r="QHU255" s="183"/>
      <c r="QHV255" s="183"/>
      <c r="QHW255" s="183"/>
      <c r="QHX255" s="183"/>
      <c r="QHY255" s="183"/>
      <c r="QHZ255" s="183"/>
      <c r="QIA255" s="183"/>
      <c r="QIB255" s="183"/>
      <c r="QIC255" s="183"/>
      <c r="QID255" s="183"/>
      <c r="QIE255" s="183"/>
      <c r="QIF255" s="183"/>
      <c r="QIG255" s="183"/>
      <c r="QIH255" s="183"/>
      <c r="QII255" s="183"/>
      <c r="QIJ255" s="183"/>
      <c r="QIK255" s="183"/>
      <c r="QIL255" s="183"/>
      <c r="QIM255" s="183"/>
      <c r="QIN255" s="183"/>
      <c r="QIO255" s="183"/>
      <c r="QIP255" s="183"/>
      <c r="QIQ255" s="183"/>
      <c r="QIR255" s="183"/>
      <c r="QIS255" s="183"/>
      <c r="QIT255" s="183"/>
      <c r="QIU255" s="183"/>
      <c r="QIV255" s="183"/>
      <c r="QIW255" s="183"/>
      <c r="QIX255" s="183"/>
      <c r="QIY255" s="183"/>
      <c r="QIZ255" s="183"/>
      <c r="QJA255" s="183"/>
      <c r="QJB255" s="183"/>
      <c r="QJC255" s="183"/>
      <c r="QJD255" s="183"/>
      <c r="QJE255" s="183"/>
      <c r="QJF255" s="183"/>
      <c r="QJG255" s="183"/>
      <c r="QJH255" s="183"/>
      <c r="QJI255" s="183"/>
      <c r="QJJ255" s="183"/>
      <c r="QJK255" s="183"/>
      <c r="QJL255" s="183"/>
      <c r="QJM255" s="183"/>
      <c r="QJN255" s="183"/>
      <c r="QJO255" s="183"/>
      <c r="QJP255" s="183"/>
      <c r="QJQ255" s="183"/>
      <c r="QJR255" s="183"/>
      <c r="QJS255" s="183"/>
      <c r="QJT255" s="183"/>
      <c r="QJU255" s="183"/>
      <c r="QJV255" s="183"/>
      <c r="QJW255" s="183"/>
      <c r="QJX255" s="183"/>
      <c r="QJY255" s="183"/>
      <c r="QJZ255" s="183"/>
      <c r="QKA255" s="183"/>
      <c r="QKB255" s="183"/>
      <c r="QKC255" s="183"/>
      <c r="QKD255" s="183"/>
      <c r="QKE255" s="183"/>
      <c r="QKF255" s="183"/>
      <c r="QKG255" s="183"/>
      <c r="QKH255" s="183"/>
      <c r="QKI255" s="183"/>
      <c r="QKJ255" s="183"/>
      <c r="QKK255" s="183"/>
      <c r="QKL255" s="183"/>
      <c r="QKM255" s="183"/>
      <c r="QKN255" s="183"/>
      <c r="QKO255" s="183"/>
      <c r="QKP255" s="183"/>
      <c r="QKQ255" s="183"/>
      <c r="QKR255" s="183"/>
      <c r="QKS255" s="183"/>
      <c r="QKT255" s="183"/>
      <c r="QKU255" s="183"/>
      <c r="QKV255" s="183"/>
      <c r="QKW255" s="183"/>
      <c r="QKX255" s="183"/>
      <c r="QKY255" s="183"/>
      <c r="QKZ255" s="183"/>
      <c r="QLA255" s="183"/>
      <c r="QLB255" s="183"/>
      <c r="QLC255" s="183"/>
      <c r="QLD255" s="183"/>
      <c r="QLE255" s="183"/>
      <c r="QLF255" s="183"/>
      <c r="QLG255" s="183"/>
      <c r="QLH255" s="183"/>
      <c r="QLI255" s="183"/>
      <c r="QLJ255" s="183"/>
      <c r="QLK255" s="183"/>
      <c r="QLL255" s="183"/>
      <c r="QLM255" s="183"/>
      <c r="QLN255" s="183"/>
      <c r="QLO255" s="183"/>
      <c r="QLP255" s="183"/>
      <c r="QLQ255" s="183"/>
      <c r="QLR255" s="183"/>
      <c r="QLS255" s="183"/>
      <c r="QLT255" s="183"/>
      <c r="QLU255" s="183"/>
      <c r="QLV255" s="183"/>
      <c r="QLW255" s="183"/>
      <c r="QLX255" s="183"/>
      <c r="QLY255" s="183"/>
      <c r="QLZ255" s="183"/>
      <c r="QMA255" s="183"/>
      <c r="QMB255" s="183"/>
      <c r="QMC255" s="183"/>
      <c r="QMD255" s="183"/>
      <c r="QME255" s="183"/>
      <c r="QMF255" s="183"/>
      <c r="QMG255" s="183"/>
      <c r="QMH255" s="183"/>
      <c r="QMI255" s="183"/>
      <c r="QMJ255" s="183"/>
      <c r="QMK255" s="183"/>
      <c r="QML255" s="183"/>
      <c r="QMM255" s="183"/>
      <c r="QMN255" s="183"/>
      <c r="QMO255" s="183"/>
      <c r="QMP255" s="183"/>
      <c r="QMQ255" s="183"/>
      <c r="QMR255" s="183"/>
      <c r="QMS255" s="183"/>
      <c r="QMT255" s="183"/>
      <c r="QMU255" s="183"/>
      <c r="QMV255" s="183"/>
      <c r="QMW255" s="183"/>
      <c r="QMX255" s="183"/>
      <c r="QMY255" s="183"/>
      <c r="QMZ255" s="183"/>
      <c r="QNA255" s="183"/>
      <c r="QNB255" s="183"/>
      <c r="QNC255" s="183"/>
      <c r="QND255" s="183"/>
      <c r="QNE255" s="183"/>
      <c r="QNF255" s="183"/>
      <c r="QNG255" s="183"/>
      <c r="QNH255" s="183"/>
      <c r="QNI255" s="183"/>
      <c r="QNJ255" s="183"/>
      <c r="QNK255" s="183"/>
      <c r="QNL255" s="183"/>
      <c r="QNM255" s="183"/>
      <c r="QNN255" s="183"/>
      <c r="QNO255" s="183"/>
      <c r="QNP255" s="183"/>
      <c r="QNQ255" s="183"/>
      <c r="QNR255" s="183"/>
      <c r="QNS255" s="183"/>
      <c r="QNT255" s="183"/>
      <c r="QNU255" s="183"/>
      <c r="QNV255" s="183"/>
      <c r="QNW255" s="183"/>
      <c r="QNX255" s="183"/>
      <c r="QNY255" s="183"/>
      <c r="QNZ255" s="183"/>
      <c r="QOA255" s="183"/>
      <c r="QOB255" s="183"/>
      <c r="QOC255" s="183"/>
      <c r="QOD255" s="183"/>
      <c r="QOE255" s="183"/>
      <c r="QOF255" s="183"/>
      <c r="QOG255" s="183"/>
      <c r="QOH255" s="183"/>
      <c r="QOI255" s="183"/>
      <c r="QOJ255" s="183"/>
      <c r="QOK255" s="183"/>
      <c r="QOL255" s="183"/>
      <c r="QOM255" s="183"/>
      <c r="QON255" s="183"/>
      <c r="QOO255" s="183"/>
      <c r="QOP255" s="183"/>
      <c r="QOQ255" s="183"/>
      <c r="QOR255" s="183"/>
      <c r="QOS255" s="183"/>
      <c r="QOT255" s="183"/>
      <c r="QOU255" s="183"/>
      <c r="QOV255" s="183"/>
      <c r="QOW255" s="183"/>
      <c r="QOX255" s="183"/>
      <c r="QOY255" s="183"/>
      <c r="QOZ255" s="183"/>
      <c r="QPA255" s="183"/>
      <c r="QPB255" s="183"/>
      <c r="QPC255" s="183"/>
      <c r="QPD255" s="183"/>
      <c r="QPE255" s="183"/>
      <c r="QPF255" s="183"/>
      <c r="QPG255" s="183"/>
      <c r="QPH255" s="183"/>
      <c r="QPI255" s="183"/>
      <c r="QPJ255" s="183"/>
      <c r="QPK255" s="183"/>
      <c r="QPL255" s="183"/>
      <c r="QPM255" s="183"/>
      <c r="QPN255" s="183"/>
      <c r="QPO255" s="183"/>
      <c r="QPP255" s="183"/>
      <c r="QPQ255" s="183"/>
      <c r="QPR255" s="183"/>
      <c r="QPS255" s="183"/>
      <c r="QPT255" s="183"/>
      <c r="QPU255" s="183"/>
      <c r="QPV255" s="183"/>
      <c r="QPW255" s="183"/>
      <c r="QPX255" s="183"/>
      <c r="QPY255" s="183"/>
      <c r="QPZ255" s="183"/>
      <c r="QQA255" s="183"/>
      <c r="QQB255" s="183"/>
      <c r="QQC255" s="183"/>
      <c r="QQD255" s="183"/>
      <c r="QQE255" s="183"/>
      <c r="QQF255" s="183"/>
      <c r="QQG255" s="183"/>
      <c r="QQH255" s="183"/>
      <c r="QQI255" s="183"/>
      <c r="QQJ255" s="183"/>
      <c r="QQK255" s="183"/>
      <c r="QQL255" s="183"/>
      <c r="QQM255" s="183"/>
      <c r="QQN255" s="183"/>
      <c r="QQO255" s="183"/>
      <c r="QQP255" s="183"/>
      <c r="QQQ255" s="183"/>
      <c r="QQR255" s="183"/>
      <c r="QQS255" s="183"/>
      <c r="QQT255" s="183"/>
      <c r="QQU255" s="183"/>
      <c r="QQV255" s="183"/>
      <c r="QQW255" s="183"/>
      <c r="QQX255" s="183"/>
      <c r="QQY255" s="183"/>
      <c r="QQZ255" s="183"/>
      <c r="QRA255" s="183"/>
      <c r="QRB255" s="183"/>
      <c r="QRC255" s="183"/>
      <c r="QRD255" s="183"/>
      <c r="QRE255" s="183"/>
      <c r="QRF255" s="183"/>
      <c r="QRG255" s="183"/>
      <c r="QRH255" s="183"/>
      <c r="QRI255" s="183"/>
      <c r="QRJ255" s="183"/>
      <c r="QRK255" s="183"/>
      <c r="QRL255" s="183"/>
      <c r="QRM255" s="183"/>
      <c r="QRN255" s="183"/>
      <c r="QRO255" s="183"/>
      <c r="QRP255" s="183"/>
      <c r="QRQ255" s="183"/>
      <c r="QRR255" s="183"/>
      <c r="QRS255" s="183"/>
      <c r="QRT255" s="183"/>
      <c r="QRU255" s="183"/>
      <c r="QRV255" s="183"/>
      <c r="QRW255" s="183"/>
      <c r="QRX255" s="183"/>
      <c r="QRY255" s="183"/>
      <c r="QRZ255" s="183"/>
      <c r="QSA255" s="183"/>
      <c r="QSB255" s="183"/>
      <c r="QSC255" s="183"/>
      <c r="QSD255" s="183"/>
      <c r="QSE255" s="183"/>
      <c r="QSF255" s="183"/>
      <c r="QSG255" s="183"/>
      <c r="QSH255" s="183"/>
      <c r="QSI255" s="183"/>
      <c r="QSJ255" s="183"/>
      <c r="QSK255" s="183"/>
      <c r="QSL255" s="183"/>
      <c r="QSM255" s="183"/>
      <c r="QSN255" s="183"/>
      <c r="QSO255" s="183"/>
      <c r="QSP255" s="183"/>
      <c r="QSQ255" s="183"/>
      <c r="QSR255" s="183"/>
      <c r="QSS255" s="183"/>
      <c r="QST255" s="183"/>
      <c r="QSU255" s="183"/>
      <c r="QSV255" s="183"/>
      <c r="QSW255" s="183"/>
      <c r="QSX255" s="183"/>
      <c r="QSY255" s="183"/>
      <c r="QSZ255" s="183"/>
      <c r="QTA255" s="183"/>
      <c r="QTB255" s="183"/>
      <c r="QTC255" s="183"/>
      <c r="QTD255" s="183"/>
      <c r="QTE255" s="183"/>
      <c r="QTF255" s="183"/>
      <c r="QTG255" s="183"/>
      <c r="QTH255" s="183"/>
      <c r="QTI255" s="183"/>
      <c r="QTJ255" s="183"/>
      <c r="QTK255" s="183"/>
      <c r="QTL255" s="183"/>
      <c r="QTM255" s="183"/>
      <c r="QTN255" s="183"/>
      <c r="QTO255" s="183"/>
      <c r="QTP255" s="183"/>
      <c r="QTQ255" s="183"/>
      <c r="QTR255" s="183"/>
      <c r="QTS255" s="183"/>
      <c r="QTT255" s="183"/>
      <c r="QTU255" s="183"/>
      <c r="QTV255" s="183"/>
      <c r="QTW255" s="183"/>
      <c r="QTX255" s="183"/>
      <c r="QTY255" s="183"/>
      <c r="QTZ255" s="183"/>
      <c r="QUA255" s="183"/>
      <c r="QUB255" s="183"/>
      <c r="QUC255" s="183"/>
      <c r="QUD255" s="183"/>
      <c r="QUE255" s="183"/>
      <c r="QUF255" s="183"/>
      <c r="QUG255" s="183"/>
      <c r="QUH255" s="183"/>
      <c r="QUI255" s="183"/>
      <c r="QUJ255" s="183"/>
      <c r="QUK255" s="183"/>
      <c r="QUL255" s="183"/>
      <c r="QUM255" s="183"/>
      <c r="QUN255" s="183"/>
      <c r="QUO255" s="183"/>
      <c r="QUP255" s="183"/>
      <c r="QUQ255" s="183"/>
      <c r="QUR255" s="183"/>
      <c r="QUS255" s="183"/>
      <c r="QUT255" s="183"/>
      <c r="QUU255" s="183"/>
      <c r="QUV255" s="183"/>
      <c r="QUW255" s="183"/>
      <c r="QUX255" s="183"/>
      <c r="QUY255" s="183"/>
      <c r="QUZ255" s="183"/>
      <c r="QVA255" s="183"/>
      <c r="QVB255" s="183"/>
      <c r="QVC255" s="183"/>
      <c r="QVD255" s="183"/>
      <c r="QVE255" s="183"/>
      <c r="QVF255" s="183"/>
      <c r="QVG255" s="183"/>
      <c r="QVH255" s="183"/>
      <c r="QVI255" s="183"/>
      <c r="QVJ255" s="183"/>
      <c r="QVK255" s="183"/>
      <c r="QVL255" s="183"/>
      <c r="QVM255" s="183"/>
      <c r="QVN255" s="183"/>
      <c r="QVO255" s="183"/>
      <c r="QVP255" s="183"/>
      <c r="QVQ255" s="183"/>
      <c r="QVR255" s="183"/>
      <c r="QVS255" s="183"/>
      <c r="QVT255" s="183"/>
      <c r="QVU255" s="183"/>
      <c r="QVV255" s="183"/>
      <c r="QVW255" s="183"/>
      <c r="QVX255" s="183"/>
      <c r="QVY255" s="183"/>
      <c r="QVZ255" s="183"/>
      <c r="QWA255" s="183"/>
      <c r="QWB255" s="183"/>
      <c r="QWC255" s="183"/>
      <c r="QWD255" s="183"/>
      <c r="QWE255" s="183"/>
      <c r="QWF255" s="183"/>
      <c r="QWG255" s="183"/>
      <c r="QWH255" s="183"/>
      <c r="QWI255" s="183"/>
      <c r="QWJ255" s="183"/>
      <c r="QWK255" s="183"/>
      <c r="QWL255" s="183"/>
      <c r="QWM255" s="183"/>
      <c r="QWN255" s="183"/>
      <c r="QWO255" s="183"/>
      <c r="QWP255" s="183"/>
      <c r="QWQ255" s="183"/>
      <c r="QWR255" s="183"/>
      <c r="QWS255" s="183"/>
      <c r="QWT255" s="183"/>
      <c r="QWU255" s="183"/>
      <c r="QWV255" s="183"/>
      <c r="QWW255" s="183"/>
      <c r="QWX255" s="183"/>
      <c r="QWY255" s="183"/>
      <c r="QWZ255" s="183"/>
      <c r="QXA255" s="183"/>
      <c r="QXB255" s="183"/>
      <c r="QXC255" s="183"/>
      <c r="QXD255" s="183"/>
      <c r="QXE255" s="183"/>
      <c r="QXF255" s="183"/>
      <c r="QXG255" s="183"/>
      <c r="QXH255" s="183"/>
      <c r="QXI255" s="183"/>
      <c r="QXJ255" s="183"/>
      <c r="QXK255" s="183"/>
      <c r="QXL255" s="183"/>
      <c r="QXM255" s="183"/>
      <c r="QXN255" s="183"/>
      <c r="QXO255" s="183"/>
      <c r="QXP255" s="183"/>
      <c r="QXQ255" s="183"/>
      <c r="QXR255" s="183"/>
      <c r="QXS255" s="183"/>
      <c r="QXT255" s="183"/>
      <c r="QXU255" s="183"/>
      <c r="QXV255" s="183"/>
      <c r="QXW255" s="183"/>
      <c r="QXX255" s="183"/>
      <c r="QXY255" s="183"/>
      <c r="QXZ255" s="183"/>
      <c r="QYA255" s="183"/>
      <c r="QYB255" s="183"/>
      <c r="QYC255" s="183"/>
      <c r="QYD255" s="183"/>
      <c r="QYE255" s="183"/>
      <c r="QYF255" s="183"/>
      <c r="QYG255" s="183"/>
      <c r="QYH255" s="183"/>
      <c r="QYI255" s="183"/>
      <c r="QYJ255" s="183"/>
      <c r="QYK255" s="183"/>
      <c r="QYL255" s="183"/>
      <c r="QYM255" s="183"/>
      <c r="QYN255" s="183"/>
      <c r="QYO255" s="183"/>
      <c r="QYP255" s="183"/>
      <c r="QYQ255" s="183"/>
      <c r="QYR255" s="183"/>
      <c r="QYS255" s="183"/>
      <c r="QYT255" s="183"/>
      <c r="QYU255" s="183"/>
      <c r="QYV255" s="183"/>
      <c r="QYW255" s="183"/>
      <c r="QYX255" s="183"/>
      <c r="QYY255" s="183"/>
      <c r="QYZ255" s="183"/>
      <c r="QZA255" s="183"/>
      <c r="QZB255" s="183"/>
      <c r="QZC255" s="183"/>
      <c r="QZD255" s="183"/>
      <c r="QZE255" s="183"/>
      <c r="QZF255" s="183"/>
      <c r="QZG255" s="183"/>
      <c r="QZH255" s="183"/>
      <c r="QZI255" s="183"/>
      <c r="QZJ255" s="183"/>
      <c r="QZK255" s="183"/>
      <c r="QZL255" s="183"/>
      <c r="QZM255" s="183"/>
      <c r="QZN255" s="183"/>
      <c r="QZO255" s="183"/>
      <c r="QZP255" s="183"/>
      <c r="QZQ255" s="183"/>
      <c r="QZR255" s="183"/>
      <c r="QZS255" s="183"/>
      <c r="QZT255" s="183"/>
      <c r="QZU255" s="183"/>
      <c r="QZV255" s="183"/>
      <c r="QZW255" s="183"/>
      <c r="QZX255" s="183"/>
      <c r="QZY255" s="183"/>
      <c r="QZZ255" s="183"/>
      <c r="RAA255" s="183"/>
      <c r="RAB255" s="183"/>
      <c r="RAC255" s="183"/>
      <c r="RAD255" s="183"/>
      <c r="RAE255" s="183"/>
      <c r="RAF255" s="183"/>
      <c r="RAG255" s="183"/>
      <c r="RAH255" s="183"/>
      <c r="RAI255" s="183"/>
      <c r="RAJ255" s="183"/>
      <c r="RAK255" s="183"/>
      <c r="RAL255" s="183"/>
      <c r="RAM255" s="183"/>
      <c r="RAN255" s="183"/>
      <c r="RAO255" s="183"/>
      <c r="RAP255" s="183"/>
      <c r="RAQ255" s="183"/>
      <c r="RAR255" s="183"/>
      <c r="RAS255" s="183"/>
      <c r="RAT255" s="183"/>
      <c r="RAU255" s="183"/>
      <c r="RAV255" s="183"/>
      <c r="RAW255" s="183"/>
      <c r="RAX255" s="183"/>
      <c r="RAY255" s="183"/>
      <c r="RAZ255" s="183"/>
      <c r="RBA255" s="183"/>
      <c r="RBB255" s="183"/>
      <c r="RBC255" s="183"/>
      <c r="RBD255" s="183"/>
      <c r="RBE255" s="183"/>
      <c r="RBF255" s="183"/>
      <c r="RBG255" s="183"/>
      <c r="RBH255" s="183"/>
      <c r="RBI255" s="183"/>
      <c r="RBJ255" s="183"/>
      <c r="RBK255" s="183"/>
      <c r="RBL255" s="183"/>
      <c r="RBM255" s="183"/>
      <c r="RBN255" s="183"/>
      <c r="RBO255" s="183"/>
      <c r="RBP255" s="183"/>
      <c r="RBQ255" s="183"/>
      <c r="RBR255" s="183"/>
      <c r="RBS255" s="183"/>
      <c r="RBT255" s="183"/>
      <c r="RBU255" s="183"/>
      <c r="RBV255" s="183"/>
      <c r="RBW255" s="183"/>
      <c r="RBX255" s="183"/>
      <c r="RBY255" s="183"/>
      <c r="RBZ255" s="183"/>
      <c r="RCA255" s="183"/>
      <c r="RCB255" s="183"/>
      <c r="RCC255" s="183"/>
      <c r="RCD255" s="183"/>
      <c r="RCE255" s="183"/>
      <c r="RCF255" s="183"/>
      <c r="RCG255" s="183"/>
      <c r="RCH255" s="183"/>
      <c r="RCI255" s="183"/>
      <c r="RCJ255" s="183"/>
      <c r="RCK255" s="183"/>
      <c r="RCL255" s="183"/>
      <c r="RCM255" s="183"/>
      <c r="RCN255" s="183"/>
      <c r="RCO255" s="183"/>
      <c r="RCP255" s="183"/>
      <c r="RCQ255" s="183"/>
      <c r="RCR255" s="183"/>
      <c r="RCS255" s="183"/>
      <c r="RCT255" s="183"/>
      <c r="RCU255" s="183"/>
      <c r="RCV255" s="183"/>
      <c r="RCW255" s="183"/>
      <c r="RCX255" s="183"/>
      <c r="RCY255" s="183"/>
      <c r="RCZ255" s="183"/>
      <c r="RDA255" s="183"/>
      <c r="RDB255" s="183"/>
      <c r="RDC255" s="183"/>
      <c r="RDD255" s="183"/>
      <c r="RDE255" s="183"/>
      <c r="RDF255" s="183"/>
      <c r="RDG255" s="183"/>
      <c r="RDH255" s="183"/>
      <c r="RDI255" s="183"/>
      <c r="RDJ255" s="183"/>
      <c r="RDK255" s="183"/>
      <c r="RDL255" s="183"/>
      <c r="RDM255" s="183"/>
      <c r="RDN255" s="183"/>
      <c r="RDO255" s="183"/>
      <c r="RDP255" s="183"/>
      <c r="RDQ255" s="183"/>
      <c r="RDR255" s="183"/>
      <c r="RDS255" s="183"/>
      <c r="RDT255" s="183"/>
      <c r="RDU255" s="183"/>
      <c r="RDV255" s="183"/>
      <c r="RDW255" s="183"/>
      <c r="RDX255" s="183"/>
      <c r="RDY255" s="183"/>
      <c r="RDZ255" s="183"/>
      <c r="REA255" s="183"/>
      <c r="REB255" s="183"/>
      <c r="REC255" s="183"/>
      <c r="RED255" s="183"/>
      <c r="REE255" s="183"/>
      <c r="REF255" s="183"/>
      <c r="REG255" s="183"/>
      <c r="REH255" s="183"/>
      <c r="REI255" s="183"/>
      <c r="REJ255" s="183"/>
      <c r="REK255" s="183"/>
      <c r="REL255" s="183"/>
      <c r="REM255" s="183"/>
      <c r="REN255" s="183"/>
      <c r="REO255" s="183"/>
      <c r="REP255" s="183"/>
      <c r="REQ255" s="183"/>
      <c r="RER255" s="183"/>
      <c r="RES255" s="183"/>
      <c r="RET255" s="183"/>
      <c r="REU255" s="183"/>
      <c r="REV255" s="183"/>
      <c r="REW255" s="183"/>
      <c r="REX255" s="183"/>
      <c r="REY255" s="183"/>
      <c r="REZ255" s="183"/>
      <c r="RFA255" s="183"/>
      <c r="RFB255" s="183"/>
      <c r="RFC255" s="183"/>
      <c r="RFD255" s="183"/>
      <c r="RFE255" s="183"/>
      <c r="RFF255" s="183"/>
      <c r="RFG255" s="183"/>
      <c r="RFH255" s="183"/>
      <c r="RFI255" s="183"/>
      <c r="RFJ255" s="183"/>
      <c r="RFK255" s="183"/>
      <c r="RFL255" s="183"/>
      <c r="RFM255" s="183"/>
      <c r="RFN255" s="183"/>
      <c r="RFO255" s="183"/>
      <c r="RFP255" s="183"/>
      <c r="RFQ255" s="183"/>
      <c r="RFR255" s="183"/>
      <c r="RFS255" s="183"/>
      <c r="RFT255" s="183"/>
      <c r="RFU255" s="183"/>
      <c r="RFV255" s="183"/>
      <c r="RFW255" s="183"/>
      <c r="RFX255" s="183"/>
      <c r="RFY255" s="183"/>
      <c r="RFZ255" s="183"/>
      <c r="RGA255" s="183"/>
      <c r="RGB255" s="183"/>
      <c r="RGC255" s="183"/>
      <c r="RGD255" s="183"/>
      <c r="RGE255" s="183"/>
      <c r="RGF255" s="183"/>
      <c r="RGG255" s="183"/>
      <c r="RGH255" s="183"/>
      <c r="RGI255" s="183"/>
      <c r="RGJ255" s="183"/>
      <c r="RGK255" s="183"/>
      <c r="RGL255" s="183"/>
      <c r="RGM255" s="183"/>
      <c r="RGN255" s="183"/>
      <c r="RGO255" s="183"/>
      <c r="RGP255" s="183"/>
      <c r="RGQ255" s="183"/>
      <c r="RGR255" s="183"/>
      <c r="RGS255" s="183"/>
      <c r="RGT255" s="183"/>
      <c r="RGU255" s="183"/>
      <c r="RGV255" s="183"/>
      <c r="RGW255" s="183"/>
      <c r="RGX255" s="183"/>
      <c r="RGY255" s="183"/>
      <c r="RGZ255" s="183"/>
      <c r="RHA255" s="183"/>
      <c r="RHB255" s="183"/>
      <c r="RHC255" s="183"/>
      <c r="RHD255" s="183"/>
      <c r="RHE255" s="183"/>
      <c r="RHF255" s="183"/>
      <c r="RHG255" s="183"/>
      <c r="RHH255" s="183"/>
      <c r="RHI255" s="183"/>
      <c r="RHJ255" s="183"/>
      <c r="RHK255" s="183"/>
      <c r="RHL255" s="183"/>
      <c r="RHM255" s="183"/>
      <c r="RHN255" s="183"/>
      <c r="RHO255" s="183"/>
      <c r="RHP255" s="183"/>
      <c r="RHQ255" s="183"/>
      <c r="RHR255" s="183"/>
      <c r="RHS255" s="183"/>
      <c r="RHT255" s="183"/>
      <c r="RHU255" s="183"/>
      <c r="RHV255" s="183"/>
      <c r="RHW255" s="183"/>
      <c r="RHX255" s="183"/>
      <c r="RHY255" s="183"/>
      <c r="RHZ255" s="183"/>
      <c r="RIA255" s="183"/>
      <c r="RIB255" s="183"/>
      <c r="RIC255" s="183"/>
      <c r="RID255" s="183"/>
      <c r="RIE255" s="183"/>
      <c r="RIF255" s="183"/>
      <c r="RIG255" s="183"/>
      <c r="RIH255" s="183"/>
      <c r="RII255" s="183"/>
      <c r="RIJ255" s="183"/>
      <c r="RIK255" s="183"/>
      <c r="RIL255" s="183"/>
      <c r="RIM255" s="183"/>
      <c r="RIN255" s="183"/>
      <c r="RIO255" s="183"/>
      <c r="RIP255" s="183"/>
      <c r="RIQ255" s="183"/>
      <c r="RIR255" s="183"/>
      <c r="RIS255" s="183"/>
      <c r="RIT255" s="183"/>
      <c r="RIU255" s="183"/>
      <c r="RIV255" s="183"/>
      <c r="RIW255" s="183"/>
      <c r="RIX255" s="183"/>
      <c r="RIY255" s="183"/>
      <c r="RIZ255" s="183"/>
      <c r="RJA255" s="183"/>
      <c r="RJB255" s="183"/>
      <c r="RJC255" s="183"/>
      <c r="RJD255" s="183"/>
      <c r="RJE255" s="183"/>
      <c r="RJF255" s="183"/>
      <c r="RJG255" s="183"/>
      <c r="RJH255" s="183"/>
      <c r="RJI255" s="183"/>
      <c r="RJJ255" s="183"/>
      <c r="RJK255" s="183"/>
      <c r="RJL255" s="183"/>
      <c r="RJM255" s="183"/>
      <c r="RJN255" s="183"/>
      <c r="RJO255" s="183"/>
      <c r="RJP255" s="183"/>
      <c r="RJQ255" s="183"/>
      <c r="RJR255" s="183"/>
      <c r="RJS255" s="183"/>
      <c r="RJT255" s="183"/>
      <c r="RJU255" s="183"/>
      <c r="RJV255" s="183"/>
      <c r="RJW255" s="183"/>
      <c r="RJX255" s="183"/>
      <c r="RJY255" s="183"/>
      <c r="RJZ255" s="183"/>
      <c r="RKA255" s="183"/>
      <c r="RKB255" s="183"/>
      <c r="RKC255" s="183"/>
      <c r="RKD255" s="183"/>
      <c r="RKE255" s="183"/>
      <c r="RKF255" s="183"/>
      <c r="RKG255" s="183"/>
      <c r="RKH255" s="183"/>
      <c r="RKI255" s="183"/>
      <c r="RKJ255" s="183"/>
      <c r="RKK255" s="183"/>
      <c r="RKL255" s="183"/>
      <c r="RKM255" s="183"/>
      <c r="RKN255" s="183"/>
      <c r="RKO255" s="183"/>
      <c r="RKP255" s="183"/>
      <c r="RKQ255" s="183"/>
      <c r="RKR255" s="183"/>
      <c r="RKS255" s="183"/>
      <c r="RKT255" s="183"/>
      <c r="RKU255" s="183"/>
      <c r="RKV255" s="183"/>
      <c r="RKW255" s="183"/>
      <c r="RKX255" s="183"/>
      <c r="RKY255" s="183"/>
      <c r="RKZ255" s="183"/>
      <c r="RLA255" s="183"/>
      <c r="RLB255" s="183"/>
      <c r="RLC255" s="183"/>
      <c r="RLD255" s="183"/>
      <c r="RLE255" s="183"/>
      <c r="RLF255" s="183"/>
      <c r="RLG255" s="183"/>
      <c r="RLH255" s="183"/>
      <c r="RLI255" s="183"/>
      <c r="RLJ255" s="183"/>
      <c r="RLK255" s="183"/>
      <c r="RLL255" s="183"/>
      <c r="RLM255" s="183"/>
      <c r="RLN255" s="183"/>
      <c r="RLO255" s="183"/>
      <c r="RLP255" s="183"/>
      <c r="RLQ255" s="183"/>
      <c r="RLR255" s="183"/>
      <c r="RLS255" s="183"/>
      <c r="RLT255" s="183"/>
      <c r="RLU255" s="183"/>
      <c r="RLV255" s="183"/>
      <c r="RLW255" s="183"/>
      <c r="RLX255" s="183"/>
      <c r="RLY255" s="183"/>
      <c r="RLZ255" s="183"/>
      <c r="RMA255" s="183"/>
      <c r="RMB255" s="183"/>
      <c r="RMC255" s="183"/>
      <c r="RMD255" s="183"/>
      <c r="RME255" s="183"/>
      <c r="RMF255" s="183"/>
      <c r="RMG255" s="183"/>
      <c r="RMH255" s="183"/>
      <c r="RMI255" s="183"/>
      <c r="RMJ255" s="183"/>
      <c r="RMK255" s="183"/>
      <c r="RML255" s="183"/>
      <c r="RMM255" s="183"/>
      <c r="RMN255" s="183"/>
      <c r="RMO255" s="183"/>
      <c r="RMP255" s="183"/>
      <c r="RMQ255" s="183"/>
      <c r="RMR255" s="183"/>
      <c r="RMS255" s="183"/>
      <c r="RMT255" s="183"/>
      <c r="RMU255" s="183"/>
      <c r="RMV255" s="183"/>
      <c r="RMW255" s="183"/>
      <c r="RMX255" s="183"/>
      <c r="RMY255" s="183"/>
      <c r="RMZ255" s="183"/>
      <c r="RNA255" s="183"/>
      <c r="RNB255" s="183"/>
      <c r="RNC255" s="183"/>
      <c r="RND255" s="183"/>
      <c r="RNE255" s="183"/>
      <c r="RNF255" s="183"/>
      <c r="RNG255" s="183"/>
      <c r="RNH255" s="183"/>
      <c r="RNI255" s="183"/>
      <c r="RNJ255" s="183"/>
      <c r="RNK255" s="183"/>
      <c r="RNL255" s="183"/>
      <c r="RNM255" s="183"/>
      <c r="RNN255" s="183"/>
      <c r="RNO255" s="183"/>
      <c r="RNP255" s="183"/>
      <c r="RNQ255" s="183"/>
      <c r="RNR255" s="183"/>
      <c r="RNS255" s="183"/>
      <c r="RNT255" s="183"/>
      <c r="RNU255" s="183"/>
      <c r="RNV255" s="183"/>
      <c r="RNW255" s="183"/>
      <c r="RNX255" s="183"/>
      <c r="RNY255" s="183"/>
      <c r="RNZ255" s="183"/>
      <c r="ROA255" s="183"/>
      <c r="ROB255" s="183"/>
      <c r="ROC255" s="183"/>
      <c r="ROD255" s="183"/>
      <c r="ROE255" s="183"/>
      <c r="ROF255" s="183"/>
      <c r="ROG255" s="183"/>
      <c r="ROH255" s="183"/>
      <c r="ROI255" s="183"/>
      <c r="ROJ255" s="183"/>
      <c r="ROK255" s="183"/>
      <c r="ROL255" s="183"/>
      <c r="ROM255" s="183"/>
      <c r="RON255" s="183"/>
      <c r="ROO255" s="183"/>
      <c r="ROP255" s="183"/>
      <c r="ROQ255" s="183"/>
      <c r="ROR255" s="183"/>
      <c r="ROS255" s="183"/>
      <c r="ROT255" s="183"/>
      <c r="ROU255" s="183"/>
      <c r="ROV255" s="183"/>
      <c r="ROW255" s="183"/>
      <c r="ROX255" s="183"/>
      <c r="ROY255" s="183"/>
      <c r="ROZ255" s="183"/>
      <c r="RPA255" s="183"/>
      <c r="RPB255" s="183"/>
      <c r="RPC255" s="183"/>
      <c r="RPD255" s="183"/>
      <c r="RPE255" s="183"/>
      <c r="RPF255" s="183"/>
      <c r="RPG255" s="183"/>
      <c r="RPH255" s="183"/>
      <c r="RPI255" s="183"/>
      <c r="RPJ255" s="183"/>
      <c r="RPK255" s="183"/>
      <c r="RPL255" s="183"/>
      <c r="RPM255" s="183"/>
      <c r="RPN255" s="183"/>
      <c r="RPO255" s="183"/>
      <c r="RPP255" s="183"/>
      <c r="RPQ255" s="183"/>
      <c r="RPR255" s="183"/>
      <c r="RPS255" s="183"/>
      <c r="RPT255" s="183"/>
      <c r="RPU255" s="183"/>
      <c r="RPV255" s="183"/>
      <c r="RPW255" s="183"/>
      <c r="RPX255" s="183"/>
      <c r="RPY255" s="183"/>
      <c r="RPZ255" s="183"/>
      <c r="RQA255" s="183"/>
      <c r="RQB255" s="183"/>
      <c r="RQC255" s="183"/>
      <c r="RQD255" s="183"/>
      <c r="RQE255" s="183"/>
      <c r="RQF255" s="183"/>
      <c r="RQG255" s="183"/>
      <c r="RQH255" s="183"/>
      <c r="RQI255" s="183"/>
      <c r="RQJ255" s="183"/>
      <c r="RQK255" s="183"/>
      <c r="RQL255" s="183"/>
      <c r="RQM255" s="183"/>
      <c r="RQN255" s="183"/>
      <c r="RQO255" s="183"/>
      <c r="RQP255" s="183"/>
      <c r="RQQ255" s="183"/>
      <c r="RQR255" s="183"/>
      <c r="RQS255" s="183"/>
      <c r="RQT255" s="183"/>
      <c r="RQU255" s="183"/>
      <c r="RQV255" s="183"/>
      <c r="RQW255" s="183"/>
      <c r="RQX255" s="183"/>
      <c r="RQY255" s="183"/>
      <c r="RQZ255" s="183"/>
      <c r="RRA255" s="183"/>
      <c r="RRB255" s="183"/>
      <c r="RRC255" s="183"/>
      <c r="RRD255" s="183"/>
      <c r="RRE255" s="183"/>
      <c r="RRF255" s="183"/>
      <c r="RRG255" s="183"/>
      <c r="RRH255" s="183"/>
      <c r="RRI255" s="183"/>
      <c r="RRJ255" s="183"/>
      <c r="RRK255" s="183"/>
      <c r="RRL255" s="183"/>
      <c r="RRM255" s="183"/>
      <c r="RRN255" s="183"/>
      <c r="RRO255" s="183"/>
      <c r="RRP255" s="183"/>
      <c r="RRQ255" s="183"/>
      <c r="RRR255" s="183"/>
      <c r="RRS255" s="183"/>
      <c r="RRT255" s="183"/>
      <c r="RRU255" s="183"/>
      <c r="RRV255" s="183"/>
      <c r="RRW255" s="183"/>
      <c r="RRX255" s="183"/>
      <c r="RRY255" s="183"/>
      <c r="RRZ255" s="183"/>
      <c r="RSA255" s="183"/>
      <c r="RSB255" s="183"/>
      <c r="RSC255" s="183"/>
      <c r="RSD255" s="183"/>
      <c r="RSE255" s="183"/>
      <c r="RSF255" s="183"/>
      <c r="RSG255" s="183"/>
      <c r="RSH255" s="183"/>
      <c r="RSI255" s="183"/>
      <c r="RSJ255" s="183"/>
      <c r="RSK255" s="183"/>
      <c r="RSL255" s="183"/>
      <c r="RSM255" s="183"/>
      <c r="RSN255" s="183"/>
      <c r="RSO255" s="183"/>
      <c r="RSP255" s="183"/>
      <c r="RSQ255" s="183"/>
      <c r="RSR255" s="183"/>
      <c r="RSS255" s="183"/>
      <c r="RST255" s="183"/>
      <c r="RSU255" s="183"/>
      <c r="RSV255" s="183"/>
      <c r="RSW255" s="183"/>
      <c r="RSX255" s="183"/>
      <c r="RSY255" s="183"/>
      <c r="RSZ255" s="183"/>
      <c r="RTA255" s="183"/>
      <c r="RTB255" s="183"/>
      <c r="RTC255" s="183"/>
      <c r="RTD255" s="183"/>
      <c r="RTE255" s="183"/>
      <c r="RTF255" s="183"/>
      <c r="RTG255" s="183"/>
      <c r="RTH255" s="183"/>
      <c r="RTI255" s="183"/>
      <c r="RTJ255" s="183"/>
      <c r="RTK255" s="183"/>
      <c r="RTL255" s="183"/>
      <c r="RTM255" s="183"/>
      <c r="RTN255" s="183"/>
      <c r="RTO255" s="183"/>
      <c r="RTP255" s="183"/>
      <c r="RTQ255" s="183"/>
      <c r="RTR255" s="183"/>
      <c r="RTS255" s="183"/>
      <c r="RTT255" s="183"/>
      <c r="RTU255" s="183"/>
      <c r="RTV255" s="183"/>
      <c r="RTW255" s="183"/>
      <c r="RTX255" s="183"/>
      <c r="RTY255" s="183"/>
      <c r="RTZ255" s="183"/>
      <c r="RUA255" s="183"/>
      <c r="RUB255" s="183"/>
      <c r="RUC255" s="183"/>
      <c r="RUD255" s="183"/>
      <c r="RUE255" s="183"/>
      <c r="RUF255" s="183"/>
      <c r="RUG255" s="183"/>
      <c r="RUH255" s="183"/>
      <c r="RUI255" s="183"/>
      <c r="RUJ255" s="183"/>
      <c r="RUK255" s="183"/>
      <c r="RUL255" s="183"/>
      <c r="RUM255" s="183"/>
      <c r="RUN255" s="183"/>
      <c r="RUO255" s="183"/>
      <c r="RUP255" s="183"/>
      <c r="RUQ255" s="183"/>
      <c r="RUR255" s="183"/>
      <c r="RUS255" s="183"/>
      <c r="RUT255" s="183"/>
      <c r="RUU255" s="183"/>
      <c r="RUV255" s="183"/>
      <c r="RUW255" s="183"/>
      <c r="RUX255" s="183"/>
      <c r="RUY255" s="183"/>
      <c r="RUZ255" s="183"/>
      <c r="RVA255" s="183"/>
      <c r="RVB255" s="183"/>
      <c r="RVC255" s="183"/>
      <c r="RVD255" s="183"/>
      <c r="RVE255" s="183"/>
      <c r="RVF255" s="183"/>
      <c r="RVG255" s="183"/>
      <c r="RVH255" s="183"/>
      <c r="RVI255" s="183"/>
      <c r="RVJ255" s="183"/>
      <c r="RVK255" s="183"/>
      <c r="RVL255" s="183"/>
      <c r="RVM255" s="183"/>
      <c r="RVN255" s="183"/>
      <c r="RVO255" s="183"/>
      <c r="RVP255" s="183"/>
      <c r="RVQ255" s="183"/>
      <c r="RVR255" s="183"/>
      <c r="RVS255" s="183"/>
      <c r="RVT255" s="183"/>
      <c r="RVU255" s="183"/>
      <c r="RVV255" s="183"/>
      <c r="RVW255" s="183"/>
      <c r="RVX255" s="183"/>
      <c r="RVY255" s="183"/>
      <c r="RVZ255" s="183"/>
      <c r="RWA255" s="183"/>
      <c r="RWB255" s="183"/>
      <c r="RWC255" s="183"/>
      <c r="RWD255" s="183"/>
      <c r="RWE255" s="183"/>
      <c r="RWF255" s="183"/>
      <c r="RWG255" s="183"/>
      <c r="RWH255" s="183"/>
      <c r="RWI255" s="183"/>
      <c r="RWJ255" s="183"/>
      <c r="RWK255" s="183"/>
      <c r="RWL255" s="183"/>
      <c r="RWM255" s="183"/>
      <c r="RWN255" s="183"/>
      <c r="RWO255" s="183"/>
      <c r="RWP255" s="183"/>
      <c r="RWQ255" s="183"/>
      <c r="RWR255" s="183"/>
      <c r="RWS255" s="183"/>
      <c r="RWT255" s="183"/>
      <c r="RWU255" s="183"/>
      <c r="RWV255" s="183"/>
      <c r="RWW255" s="183"/>
      <c r="RWX255" s="183"/>
      <c r="RWY255" s="183"/>
      <c r="RWZ255" s="183"/>
      <c r="RXA255" s="183"/>
      <c r="RXB255" s="183"/>
      <c r="RXC255" s="183"/>
      <c r="RXD255" s="183"/>
      <c r="RXE255" s="183"/>
      <c r="RXF255" s="183"/>
      <c r="RXG255" s="183"/>
      <c r="RXH255" s="183"/>
      <c r="RXI255" s="183"/>
      <c r="RXJ255" s="183"/>
      <c r="RXK255" s="183"/>
      <c r="RXL255" s="183"/>
      <c r="RXM255" s="183"/>
      <c r="RXN255" s="183"/>
      <c r="RXO255" s="183"/>
      <c r="RXP255" s="183"/>
      <c r="RXQ255" s="183"/>
      <c r="RXR255" s="183"/>
      <c r="RXS255" s="183"/>
      <c r="RXT255" s="183"/>
      <c r="RXU255" s="183"/>
      <c r="RXV255" s="183"/>
      <c r="RXW255" s="183"/>
      <c r="RXX255" s="183"/>
      <c r="RXY255" s="183"/>
      <c r="RXZ255" s="183"/>
      <c r="RYA255" s="183"/>
      <c r="RYB255" s="183"/>
      <c r="RYC255" s="183"/>
      <c r="RYD255" s="183"/>
      <c r="RYE255" s="183"/>
      <c r="RYF255" s="183"/>
      <c r="RYG255" s="183"/>
      <c r="RYH255" s="183"/>
      <c r="RYI255" s="183"/>
      <c r="RYJ255" s="183"/>
      <c r="RYK255" s="183"/>
      <c r="RYL255" s="183"/>
      <c r="RYM255" s="183"/>
      <c r="RYN255" s="183"/>
      <c r="RYO255" s="183"/>
      <c r="RYP255" s="183"/>
      <c r="RYQ255" s="183"/>
      <c r="RYR255" s="183"/>
      <c r="RYS255" s="183"/>
      <c r="RYT255" s="183"/>
      <c r="RYU255" s="183"/>
      <c r="RYV255" s="183"/>
      <c r="RYW255" s="183"/>
      <c r="RYX255" s="183"/>
      <c r="RYY255" s="183"/>
      <c r="RYZ255" s="183"/>
      <c r="RZA255" s="183"/>
      <c r="RZB255" s="183"/>
      <c r="RZC255" s="183"/>
      <c r="RZD255" s="183"/>
      <c r="RZE255" s="183"/>
      <c r="RZF255" s="183"/>
      <c r="RZG255" s="183"/>
      <c r="RZH255" s="183"/>
      <c r="RZI255" s="183"/>
      <c r="RZJ255" s="183"/>
      <c r="RZK255" s="183"/>
      <c r="RZL255" s="183"/>
      <c r="RZM255" s="183"/>
      <c r="RZN255" s="183"/>
      <c r="RZO255" s="183"/>
      <c r="RZP255" s="183"/>
      <c r="RZQ255" s="183"/>
      <c r="RZR255" s="183"/>
      <c r="RZS255" s="183"/>
      <c r="RZT255" s="183"/>
      <c r="RZU255" s="183"/>
      <c r="RZV255" s="183"/>
      <c r="RZW255" s="183"/>
      <c r="RZX255" s="183"/>
      <c r="RZY255" s="183"/>
      <c r="RZZ255" s="183"/>
      <c r="SAA255" s="183"/>
      <c r="SAB255" s="183"/>
      <c r="SAC255" s="183"/>
      <c r="SAD255" s="183"/>
      <c r="SAE255" s="183"/>
      <c r="SAF255" s="183"/>
      <c r="SAG255" s="183"/>
      <c r="SAH255" s="183"/>
      <c r="SAI255" s="183"/>
      <c r="SAJ255" s="183"/>
      <c r="SAK255" s="183"/>
      <c r="SAL255" s="183"/>
      <c r="SAM255" s="183"/>
      <c r="SAN255" s="183"/>
      <c r="SAO255" s="183"/>
      <c r="SAP255" s="183"/>
      <c r="SAQ255" s="183"/>
      <c r="SAR255" s="183"/>
      <c r="SAS255" s="183"/>
      <c r="SAT255" s="183"/>
      <c r="SAU255" s="183"/>
      <c r="SAV255" s="183"/>
      <c r="SAW255" s="183"/>
      <c r="SAX255" s="183"/>
      <c r="SAY255" s="183"/>
      <c r="SAZ255" s="183"/>
      <c r="SBA255" s="183"/>
      <c r="SBB255" s="183"/>
      <c r="SBC255" s="183"/>
      <c r="SBD255" s="183"/>
      <c r="SBE255" s="183"/>
      <c r="SBF255" s="183"/>
      <c r="SBG255" s="183"/>
      <c r="SBH255" s="183"/>
      <c r="SBI255" s="183"/>
      <c r="SBJ255" s="183"/>
      <c r="SBK255" s="183"/>
      <c r="SBL255" s="183"/>
      <c r="SBM255" s="183"/>
      <c r="SBN255" s="183"/>
      <c r="SBO255" s="183"/>
      <c r="SBP255" s="183"/>
      <c r="SBQ255" s="183"/>
      <c r="SBR255" s="183"/>
      <c r="SBS255" s="183"/>
      <c r="SBT255" s="183"/>
      <c r="SBU255" s="183"/>
      <c r="SBV255" s="183"/>
      <c r="SBW255" s="183"/>
      <c r="SBX255" s="183"/>
      <c r="SBY255" s="183"/>
      <c r="SBZ255" s="183"/>
      <c r="SCA255" s="183"/>
      <c r="SCB255" s="183"/>
      <c r="SCC255" s="183"/>
      <c r="SCD255" s="183"/>
      <c r="SCE255" s="183"/>
      <c r="SCF255" s="183"/>
      <c r="SCG255" s="183"/>
      <c r="SCH255" s="183"/>
      <c r="SCI255" s="183"/>
      <c r="SCJ255" s="183"/>
      <c r="SCK255" s="183"/>
      <c r="SCL255" s="183"/>
      <c r="SCM255" s="183"/>
      <c r="SCN255" s="183"/>
      <c r="SCO255" s="183"/>
      <c r="SCP255" s="183"/>
      <c r="SCQ255" s="183"/>
      <c r="SCR255" s="183"/>
      <c r="SCS255" s="183"/>
      <c r="SCT255" s="183"/>
      <c r="SCU255" s="183"/>
      <c r="SCV255" s="183"/>
      <c r="SCW255" s="183"/>
      <c r="SCX255" s="183"/>
      <c r="SCY255" s="183"/>
      <c r="SCZ255" s="183"/>
      <c r="SDA255" s="183"/>
      <c r="SDB255" s="183"/>
      <c r="SDC255" s="183"/>
      <c r="SDD255" s="183"/>
      <c r="SDE255" s="183"/>
      <c r="SDF255" s="183"/>
      <c r="SDG255" s="183"/>
      <c r="SDH255" s="183"/>
      <c r="SDI255" s="183"/>
      <c r="SDJ255" s="183"/>
      <c r="SDK255" s="183"/>
      <c r="SDL255" s="183"/>
      <c r="SDM255" s="183"/>
      <c r="SDN255" s="183"/>
      <c r="SDO255" s="183"/>
      <c r="SDP255" s="183"/>
      <c r="SDQ255" s="183"/>
      <c r="SDR255" s="183"/>
      <c r="SDS255" s="183"/>
      <c r="SDT255" s="183"/>
      <c r="SDU255" s="183"/>
      <c r="SDV255" s="183"/>
      <c r="SDW255" s="183"/>
      <c r="SDX255" s="183"/>
      <c r="SDY255" s="183"/>
      <c r="SDZ255" s="183"/>
      <c r="SEA255" s="183"/>
      <c r="SEB255" s="183"/>
      <c r="SEC255" s="183"/>
      <c r="SED255" s="183"/>
      <c r="SEE255" s="183"/>
      <c r="SEF255" s="183"/>
      <c r="SEG255" s="183"/>
      <c r="SEH255" s="183"/>
      <c r="SEI255" s="183"/>
      <c r="SEJ255" s="183"/>
      <c r="SEK255" s="183"/>
      <c r="SEL255" s="183"/>
      <c r="SEM255" s="183"/>
      <c r="SEN255" s="183"/>
      <c r="SEO255" s="183"/>
      <c r="SEP255" s="183"/>
      <c r="SEQ255" s="183"/>
      <c r="SER255" s="183"/>
      <c r="SES255" s="183"/>
      <c r="SET255" s="183"/>
      <c r="SEU255" s="183"/>
      <c r="SEV255" s="183"/>
      <c r="SEW255" s="183"/>
      <c r="SEX255" s="183"/>
      <c r="SEY255" s="183"/>
      <c r="SEZ255" s="183"/>
      <c r="SFA255" s="183"/>
      <c r="SFB255" s="183"/>
      <c r="SFC255" s="183"/>
      <c r="SFD255" s="183"/>
      <c r="SFE255" s="183"/>
      <c r="SFF255" s="183"/>
      <c r="SFG255" s="183"/>
      <c r="SFH255" s="183"/>
      <c r="SFI255" s="183"/>
      <c r="SFJ255" s="183"/>
      <c r="SFK255" s="183"/>
      <c r="SFL255" s="183"/>
      <c r="SFM255" s="183"/>
      <c r="SFN255" s="183"/>
      <c r="SFO255" s="183"/>
      <c r="SFP255" s="183"/>
      <c r="SFQ255" s="183"/>
      <c r="SFR255" s="183"/>
      <c r="SFS255" s="183"/>
      <c r="SFT255" s="183"/>
      <c r="SFU255" s="183"/>
      <c r="SFV255" s="183"/>
      <c r="SFW255" s="183"/>
      <c r="SFX255" s="183"/>
      <c r="SFY255" s="183"/>
      <c r="SFZ255" s="183"/>
      <c r="SGA255" s="183"/>
      <c r="SGB255" s="183"/>
      <c r="SGC255" s="183"/>
      <c r="SGD255" s="183"/>
      <c r="SGE255" s="183"/>
      <c r="SGF255" s="183"/>
      <c r="SGG255" s="183"/>
      <c r="SGH255" s="183"/>
      <c r="SGI255" s="183"/>
      <c r="SGJ255" s="183"/>
      <c r="SGK255" s="183"/>
      <c r="SGL255" s="183"/>
      <c r="SGM255" s="183"/>
      <c r="SGN255" s="183"/>
      <c r="SGO255" s="183"/>
      <c r="SGP255" s="183"/>
      <c r="SGQ255" s="183"/>
      <c r="SGR255" s="183"/>
      <c r="SGS255" s="183"/>
      <c r="SGT255" s="183"/>
      <c r="SGU255" s="183"/>
      <c r="SGV255" s="183"/>
      <c r="SGW255" s="183"/>
      <c r="SGX255" s="183"/>
      <c r="SGY255" s="183"/>
      <c r="SGZ255" s="183"/>
      <c r="SHA255" s="183"/>
      <c r="SHB255" s="183"/>
      <c r="SHC255" s="183"/>
      <c r="SHD255" s="183"/>
      <c r="SHE255" s="183"/>
      <c r="SHF255" s="183"/>
      <c r="SHG255" s="183"/>
      <c r="SHH255" s="183"/>
      <c r="SHI255" s="183"/>
      <c r="SHJ255" s="183"/>
      <c r="SHK255" s="183"/>
      <c r="SHL255" s="183"/>
      <c r="SHM255" s="183"/>
      <c r="SHN255" s="183"/>
      <c r="SHO255" s="183"/>
      <c r="SHP255" s="183"/>
      <c r="SHQ255" s="183"/>
      <c r="SHR255" s="183"/>
      <c r="SHS255" s="183"/>
      <c r="SHT255" s="183"/>
      <c r="SHU255" s="183"/>
      <c r="SHV255" s="183"/>
      <c r="SHW255" s="183"/>
      <c r="SHX255" s="183"/>
      <c r="SHY255" s="183"/>
      <c r="SHZ255" s="183"/>
      <c r="SIA255" s="183"/>
      <c r="SIB255" s="183"/>
      <c r="SIC255" s="183"/>
      <c r="SID255" s="183"/>
      <c r="SIE255" s="183"/>
      <c r="SIF255" s="183"/>
      <c r="SIG255" s="183"/>
      <c r="SIH255" s="183"/>
      <c r="SII255" s="183"/>
      <c r="SIJ255" s="183"/>
      <c r="SIK255" s="183"/>
      <c r="SIL255" s="183"/>
      <c r="SIM255" s="183"/>
      <c r="SIN255" s="183"/>
      <c r="SIO255" s="183"/>
      <c r="SIP255" s="183"/>
      <c r="SIQ255" s="183"/>
      <c r="SIR255" s="183"/>
      <c r="SIS255" s="183"/>
      <c r="SIT255" s="183"/>
      <c r="SIU255" s="183"/>
      <c r="SIV255" s="183"/>
      <c r="SIW255" s="183"/>
      <c r="SIX255" s="183"/>
      <c r="SIY255" s="183"/>
      <c r="SIZ255" s="183"/>
      <c r="SJA255" s="183"/>
      <c r="SJB255" s="183"/>
      <c r="SJC255" s="183"/>
      <c r="SJD255" s="183"/>
      <c r="SJE255" s="183"/>
      <c r="SJF255" s="183"/>
      <c r="SJG255" s="183"/>
      <c r="SJH255" s="183"/>
      <c r="SJI255" s="183"/>
      <c r="SJJ255" s="183"/>
      <c r="SJK255" s="183"/>
      <c r="SJL255" s="183"/>
      <c r="SJM255" s="183"/>
      <c r="SJN255" s="183"/>
      <c r="SJO255" s="183"/>
      <c r="SJP255" s="183"/>
      <c r="SJQ255" s="183"/>
      <c r="SJR255" s="183"/>
      <c r="SJS255" s="183"/>
      <c r="SJT255" s="183"/>
      <c r="SJU255" s="183"/>
      <c r="SJV255" s="183"/>
      <c r="SJW255" s="183"/>
      <c r="SJX255" s="183"/>
      <c r="SJY255" s="183"/>
      <c r="SJZ255" s="183"/>
      <c r="SKA255" s="183"/>
      <c r="SKB255" s="183"/>
      <c r="SKC255" s="183"/>
      <c r="SKD255" s="183"/>
      <c r="SKE255" s="183"/>
      <c r="SKF255" s="183"/>
      <c r="SKG255" s="183"/>
      <c r="SKH255" s="183"/>
      <c r="SKI255" s="183"/>
      <c r="SKJ255" s="183"/>
      <c r="SKK255" s="183"/>
      <c r="SKL255" s="183"/>
      <c r="SKM255" s="183"/>
      <c r="SKN255" s="183"/>
      <c r="SKO255" s="183"/>
      <c r="SKP255" s="183"/>
      <c r="SKQ255" s="183"/>
      <c r="SKR255" s="183"/>
      <c r="SKS255" s="183"/>
      <c r="SKT255" s="183"/>
      <c r="SKU255" s="183"/>
      <c r="SKV255" s="183"/>
      <c r="SKW255" s="183"/>
      <c r="SKX255" s="183"/>
      <c r="SKY255" s="183"/>
      <c r="SKZ255" s="183"/>
      <c r="SLA255" s="183"/>
      <c r="SLB255" s="183"/>
      <c r="SLC255" s="183"/>
      <c r="SLD255" s="183"/>
      <c r="SLE255" s="183"/>
      <c r="SLF255" s="183"/>
      <c r="SLG255" s="183"/>
      <c r="SLH255" s="183"/>
      <c r="SLI255" s="183"/>
      <c r="SLJ255" s="183"/>
      <c r="SLK255" s="183"/>
      <c r="SLL255" s="183"/>
      <c r="SLM255" s="183"/>
      <c r="SLN255" s="183"/>
      <c r="SLO255" s="183"/>
      <c r="SLP255" s="183"/>
      <c r="SLQ255" s="183"/>
      <c r="SLR255" s="183"/>
      <c r="SLS255" s="183"/>
      <c r="SLT255" s="183"/>
      <c r="SLU255" s="183"/>
      <c r="SLV255" s="183"/>
      <c r="SLW255" s="183"/>
      <c r="SLX255" s="183"/>
      <c r="SLY255" s="183"/>
      <c r="SLZ255" s="183"/>
      <c r="SMA255" s="183"/>
      <c r="SMB255" s="183"/>
      <c r="SMC255" s="183"/>
      <c r="SMD255" s="183"/>
      <c r="SME255" s="183"/>
      <c r="SMF255" s="183"/>
      <c r="SMG255" s="183"/>
      <c r="SMH255" s="183"/>
      <c r="SMI255" s="183"/>
      <c r="SMJ255" s="183"/>
      <c r="SMK255" s="183"/>
      <c r="SML255" s="183"/>
      <c r="SMM255" s="183"/>
      <c r="SMN255" s="183"/>
      <c r="SMO255" s="183"/>
      <c r="SMP255" s="183"/>
      <c r="SMQ255" s="183"/>
      <c r="SMR255" s="183"/>
      <c r="SMS255" s="183"/>
      <c r="SMT255" s="183"/>
      <c r="SMU255" s="183"/>
      <c r="SMV255" s="183"/>
      <c r="SMW255" s="183"/>
      <c r="SMX255" s="183"/>
      <c r="SMY255" s="183"/>
      <c r="SMZ255" s="183"/>
      <c r="SNA255" s="183"/>
      <c r="SNB255" s="183"/>
      <c r="SNC255" s="183"/>
      <c r="SND255" s="183"/>
      <c r="SNE255" s="183"/>
      <c r="SNF255" s="183"/>
      <c r="SNG255" s="183"/>
      <c r="SNH255" s="183"/>
      <c r="SNI255" s="183"/>
      <c r="SNJ255" s="183"/>
      <c r="SNK255" s="183"/>
      <c r="SNL255" s="183"/>
      <c r="SNM255" s="183"/>
      <c r="SNN255" s="183"/>
      <c r="SNO255" s="183"/>
      <c r="SNP255" s="183"/>
      <c r="SNQ255" s="183"/>
      <c r="SNR255" s="183"/>
      <c r="SNS255" s="183"/>
      <c r="SNT255" s="183"/>
      <c r="SNU255" s="183"/>
      <c r="SNV255" s="183"/>
      <c r="SNW255" s="183"/>
      <c r="SNX255" s="183"/>
      <c r="SNY255" s="183"/>
      <c r="SNZ255" s="183"/>
      <c r="SOA255" s="183"/>
      <c r="SOB255" s="183"/>
      <c r="SOC255" s="183"/>
      <c r="SOD255" s="183"/>
      <c r="SOE255" s="183"/>
      <c r="SOF255" s="183"/>
      <c r="SOG255" s="183"/>
      <c r="SOH255" s="183"/>
      <c r="SOI255" s="183"/>
      <c r="SOJ255" s="183"/>
      <c r="SOK255" s="183"/>
      <c r="SOL255" s="183"/>
      <c r="SOM255" s="183"/>
      <c r="SON255" s="183"/>
      <c r="SOO255" s="183"/>
      <c r="SOP255" s="183"/>
      <c r="SOQ255" s="183"/>
      <c r="SOR255" s="183"/>
      <c r="SOS255" s="183"/>
      <c r="SOT255" s="183"/>
      <c r="SOU255" s="183"/>
      <c r="SOV255" s="183"/>
      <c r="SOW255" s="183"/>
      <c r="SOX255" s="183"/>
      <c r="SOY255" s="183"/>
      <c r="SOZ255" s="183"/>
      <c r="SPA255" s="183"/>
      <c r="SPB255" s="183"/>
      <c r="SPC255" s="183"/>
      <c r="SPD255" s="183"/>
      <c r="SPE255" s="183"/>
      <c r="SPF255" s="183"/>
      <c r="SPG255" s="183"/>
      <c r="SPH255" s="183"/>
      <c r="SPI255" s="183"/>
      <c r="SPJ255" s="183"/>
      <c r="SPK255" s="183"/>
      <c r="SPL255" s="183"/>
      <c r="SPM255" s="183"/>
      <c r="SPN255" s="183"/>
      <c r="SPO255" s="183"/>
      <c r="SPP255" s="183"/>
      <c r="SPQ255" s="183"/>
      <c r="SPR255" s="183"/>
      <c r="SPS255" s="183"/>
      <c r="SPT255" s="183"/>
      <c r="SPU255" s="183"/>
      <c r="SPV255" s="183"/>
      <c r="SPW255" s="183"/>
      <c r="SPX255" s="183"/>
      <c r="SPY255" s="183"/>
      <c r="SPZ255" s="183"/>
      <c r="SQA255" s="183"/>
      <c r="SQB255" s="183"/>
      <c r="SQC255" s="183"/>
      <c r="SQD255" s="183"/>
      <c r="SQE255" s="183"/>
      <c r="SQF255" s="183"/>
      <c r="SQG255" s="183"/>
      <c r="SQH255" s="183"/>
      <c r="SQI255" s="183"/>
      <c r="SQJ255" s="183"/>
      <c r="SQK255" s="183"/>
      <c r="SQL255" s="183"/>
      <c r="SQM255" s="183"/>
      <c r="SQN255" s="183"/>
      <c r="SQO255" s="183"/>
      <c r="SQP255" s="183"/>
      <c r="SQQ255" s="183"/>
      <c r="SQR255" s="183"/>
      <c r="SQS255" s="183"/>
      <c r="SQT255" s="183"/>
      <c r="SQU255" s="183"/>
      <c r="SQV255" s="183"/>
      <c r="SQW255" s="183"/>
      <c r="SQX255" s="183"/>
      <c r="SQY255" s="183"/>
      <c r="SQZ255" s="183"/>
      <c r="SRA255" s="183"/>
      <c r="SRB255" s="183"/>
      <c r="SRC255" s="183"/>
      <c r="SRD255" s="183"/>
      <c r="SRE255" s="183"/>
      <c r="SRF255" s="183"/>
      <c r="SRG255" s="183"/>
      <c r="SRH255" s="183"/>
      <c r="SRI255" s="183"/>
      <c r="SRJ255" s="183"/>
      <c r="SRK255" s="183"/>
      <c r="SRL255" s="183"/>
      <c r="SRM255" s="183"/>
      <c r="SRN255" s="183"/>
      <c r="SRO255" s="183"/>
      <c r="SRP255" s="183"/>
      <c r="SRQ255" s="183"/>
      <c r="SRR255" s="183"/>
      <c r="SRS255" s="183"/>
      <c r="SRT255" s="183"/>
      <c r="SRU255" s="183"/>
      <c r="SRV255" s="183"/>
      <c r="SRW255" s="183"/>
      <c r="SRX255" s="183"/>
      <c r="SRY255" s="183"/>
      <c r="SRZ255" s="183"/>
      <c r="SSA255" s="183"/>
      <c r="SSB255" s="183"/>
      <c r="SSC255" s="183"/>
      <c r="SSD255" s="183"/>
      <c r="SSE255" s="183"/>
      <c r="SSF255" s="183"/>
      <c r="SSG255" s="183"/>
      <c r="SSH255" s="183"/>
      <c r="SSI255" s="183"/>
      <c r="SSJ255" s="183"/>
      <c r="SSK255" s="183"/>
      <c r="SSL255" s="183"/>
      <c r="SSM255" s="183"/>
      <c r="SSN255" s="183"/>
      <c r="SSO255" s="183"/>
      <c r="SSP255" s="183"/>
      <c r="SSQ255" s="183"/>
      <c r="SSR255" s="183"/>
      <c r="SSS255" s="183"/>
      <c r="SST255" s="183"/>
      <c r="SSU255" s="183"/>
      <c r="SSV255" s="183"/>
      <c r="SSW255" s="183"/>
      <c r="SSX255" s="183"/>
      <c r="SSY255" s="183"/>
      <c r="SSZ255" s="183"/>
      <c r="STA255" s="183"/>
      <c r="STB255" s="183"/>
      <c r="STC255" s="183"/>
      <c r="STD255" s="183"/>
      <c r="STE255" s="183"/>
      <c r="STF255" s="183"/>
      <c r="STG255" s="183"/>
      <c r="STH255" s="183"/>
      <c r="STI255" s="183"/>
      <c r="STJ255" s="183"/>
      <c r="STK255" s="183"/>
      <c r="STL255" s="183"/>
      <c r="STM255" s="183"/>
      <c r="STN255" s="183"/>
      <c r="STO255" s="183"/>
      <c r="STP255" s="183"/>
      <c r="STQ255" s="183"/>
      <c r="STR255" s="183"/>
      <c r="STS255" s="183"/>
      <c r="STT255" s="183"/>
      <c r="STU255" s="183"/>
      <c r="STV255" s="183"/>
      <c r="STW255" s="183"/>
      <c r="STX255" s="183"/>
      <c r="STY255" s="183"/>
      <c r="STZ255" s="183"/>
      <c r="SUA255" s="183"/>
      <c r="SUB255" s="183"/>
      <c r="SUC255" s="183"/>
      <c r="SUD255" s="183"/>
      <c r="SUE255" s="183"/>
      <c r="SUF255" s="183"/>
      <c r="SUG255" s="183"/>
      <c r="SUH255" s="183"/>
      <c r="SUI255" s="183"/>
      <c r="SUJ255" s="183"/>
      <c r="SUK255" s="183"/>
      <c r="SUL255" s="183"/>
      <c r="SUM255" s="183"/>
      <c r="SUN255" s="183"/>
      <c r="SUO255" s="183"/>
      <c r="SUP255" s="183"/>
      <c r="SUQ255" s="183"/>
      <c r="SUR255" s="183"/>
      <c r="SUS255" s="183"/>
      <c r="SUT255" s="183"/>
      <c r="SUU255" s="183"/>
      <c r="SUV255" s="183"/>
      <c r="SUW255" s="183"/>
      <c r="SUX255" s="183"/>
      <c r="SUY255" s="183"/>
      <c r="SUZ255" s="183"/>
      <c r="SVA255" s="183"/>
      <c r="SVB255" s="183"/>
      <c r="SVC255" s="183"/>
      <c r="SVD255" s="183"/>
      <c r="SVE255" s="183"/>
      <c r="SVF255" s="183"/>
      <c r="SVG255" s="183"/>
      <c r="SVH255" s="183"/>
      <c r="SVI255" s="183"/>
      <c r="SVJ255" s="183"/>
      <c r="SVK255" s="183"/>
      <c r="SVL255" s="183"/>
      <c r="SVM255" s="183"/>
      <c r="SVN255" s="183"/>
      <c r="SVO255" s="183"/>
      <c r="SVP255" s="183"/>
      <c r="SVQ255" s="183"/>
      <c r="SVR255" s="183"/>
      <c r="SVS255" s="183"/>
      <c r="SVT255" s="183"/>
      <c r="SVU255" s="183"/>
      <c r="SVV255" s="183"/>
      <c r="SVW255" s="183"/>
      <c r="SVX255" s="183"/>
      <c r="SVY255" s="183"/>
      <c r="SVZ255" s="183"/>
      <c r="SWA255" s="183"/>
      <c r="SWB255" s="183"/>
      <c r="SWC255" s="183"/>
      <c r="SWD255" s="183"/>
      <c r="SWE255" s="183"/>
      <c r="SWF255" s="183"/>
      <c r="SWG255" s="183"/>
      <c r="SWH255" s="183"/>
      <c r="SWI255" s="183"/>
      <c r="SWJ255" s="183"/>
      <c r="SWK255" s="183"/>
      <c r="SWL255" s="183"/>
      <c r="SWM255" s="183"/>
      <c r="SWN255" s="183"/>
      <c r="SWO255" s="183"/>
      <c r="SWP255" s="183"/>
      <c r="SWQ255" s="183"/>
      <c r="SWR255" s="183"/>
      <c r="SWS255" s="183"/>
      <c r="SWT255" s="183"/>
      <c r="SWU255" s="183"/>
      <c r="SWV255" s="183"/>
      <c r="SWW255" s="183"/>
      <c r="SWX255" s="183"/>
      <c r="SWY255" s="183"/>
      <c r="SWZ255" s="183"/>
      <c r="SXA255" s="183"/>
      <c r="SXB255" s="183"/>
      <c r="SXC255" s="183"/>
      <c r="SXD255" s="183"/>
      <c r="SXE255" s="183"/>
      <c r="SXF255" s="183"/>
      <c r="SXG255" s="183"/>
      <c r="SXH255" s="183"/>
      <c r="SXI255" s="183"/>
      <c r="SXJ255" s="183"/>
      <c r="SXK255" s="183"/>
      <c r="SXL255" s="183"/>
      <c r="SXM255" s="183"/>
      <c r="SXN255" s="183"/>
      <c r="SXO255" s="183"/>
      <c r="SXP255" s="183"/>
      <c r="SXQ255" s="183"/>
      <c r="SXR255" s="183"/>
      <c r="SXS255" s="183"/>
      <c r="SXT255" s="183"/>
      <c r="SXU255" s="183"/>
      <c r="SXV255" s="183"/>
      <c r="SXW255" s="183"/>
      <c r="SXX255" s="183"/>
      <c r="SXY255" s="183"/>
      <c r="SXZ255" s="183"/>
      <c r="SYA255" s="183"/>
      <c r="SYB255" s="183"/>
      <c r="SYC255" s="183"/>
      <c r="SYD255" s="183"/>
      <c r="SYE255" s="183"/>
      <c r="SYF255" s="183"/>
      <c r="SYG255" s="183"/>
      <c r="SYH255" s="183"/>
      <c r="SYI255" s="183"/>
      <c r="SYJ255" s="183"/>
      <c r="SYK255" s="183"/>
      <c r="SYL255" s="183"/>
      <c r="SYM255" s="183"/>
      <c r="SYN255" s="183"/>
      <c r="SYO255" s="183"/>
      <c r="SYP255" s="183"/>
      <c r="SYQ255" s="183"/>
      <c r="SYR255" s="183"/>
      <c r="SYS255" s="183"/>
      <c r="SYT255" s="183"/>
      <c r="SYU255" s="183"/>
      <c r="SYV255" s="183"/>
      <c r="SYW255" s="183"/>
      <c r="SYX255" s="183"/>
      <c r="SYY255" s="183"/>
      <c r="SYZ255" s="183"/>
      <c r="SZA255" s="183"/>
      <c r="SZB255" s="183"/>
      <c r="SZC255" s="183"/>
      <c r="SZD255" s="183"/>
      <c r="SZE255" s="183"/>
      <c r="SZF255" s="183"/>
      <c r="SZG255" s="183"/>
      <c r="SZH255" s="183"/>
      <c r="SZI255" s="183"/>
      <c r="SZJ255" s="183"/>
      <c r="SZK255" s="183"/>
      <c r="SZL255" s="183"/>
      <c r="SZM255" s="183"/>
      <c r="SZN255" s="183"/>
      <c r="SZO255" s="183"/>
      <c r="SZP255" s="183"/>
      <c r="SZQ255" s="183"/>
      <c r="SZR255" s="183"/>
      <c r="SZS255" s="183"/>
      <c r="SZT255" s="183"/>
      <c r="SZU255" s="183"/>
      <c r="SZV255" s="183"/>
      <c r="SZW255" s="183"/>
      <c r="SZX255" s="183"/>
      <c r="SZY255" s="183"/>
      <c r="SZZ255" s="183"/>
      <c r="TAA255" s="183"/>
      <c r="TAB255" s="183"/>
      <c r="TAC255" s="183"/>
      <c r="TAD255" s="183"/>
      <c r="TAE255" s="183"/>
      <c r="TAF255" s="183"/>
      <c r="TAG255" s="183"/>
      <c r="TAH255" s="183"/>
      <c r="TAI255" s="183"/>
      <c r="TAJ255" s="183"/>
      <c r="TAK255" s="183"/>
      <c r="TAL255" s="183"/>
      <c r="TAM255" s="183"/>
      <c r="TAN255" s="183"/>
      <c r="TAO255" s="183"/>
      <c r="TAP255" s="183"/>
      <c r="TAQ255" s="183"/>
      <c r="TAR255" s="183"/>
      <c r="TAS255" s="183"/>
      <c r="TAT255" s="183"/>
      <c r="TAU255" s="183"/>
      <c r="TAV255" s="183"/>
      <c r="TAW255" s="183"/>
      <c r="TAX255" s="183"/>
      <c r="TAY255" s="183"/>
      <c r="TAZ255" s="183"/>
      <c r="TBA255" s="183"/>
      <c r="TBB255" s="183"/>
      <c r="TBC255" s="183"/>
      <c r="TBD255" s="183"/>
      <c r="TBE255" s="183"/>
      <c r="TBF255" s="183"/>
      <c r="TBG255" s="183"/>
      <c r="TBH255" s="183"/>
      <c r="TBI255" s="183"/>
      <c r="TBJ255" s="183"/>
      <c r="TBK255" s="183"/>
      <c r="TBL255" s="183"/>
      <c r="TBM255" s="183"/>
      <c r="TBN255" s="183"/>
      <c r="TBO255" s="183"/>
      <c r="TBP255" s="183"/>
      <c r="TBQ255" s="183"/>
      <c r="TBR255" s="183"/>
      <c r="TBS255" s="183"/>
      <c r="TBT255" s="183"/>
      <c r="TBU255" s="183"/>
      <c r="TBV255" s="183"/>
      <c r="TBW255" s="183"/>
      <c r="TBX255" s="183"/>
      <c r="TBY255" s="183"/>
      <c r="TBZ255" s="183"/>
      <c r="TCA255" s="183"/>
      <c r="TCB255" s="183"/>
      <c r="TCC255" s="183"/>
      <c r="TCD255" s="183"/>
      <c r="TCE255" s="183"/>
      <c r="TCF255" s="183"/>
      <c r="TCG255" s="183"/>
      <c r="TCH255" s="183"/>
      <c r="TCI255" s="183"/>
      <c r="TCJ255" s="183"/>
      <c r="TCK255" s="183"/>
      <c r="TCL255" s="183"/>
      <c r="TCM255" s="183"/>
      <c r="TCN255" s="183"/>
      <c r="TCO255" s="183"/>
      <c r="TCP255" s="183"/>
      <c r="TCQ255" s="183"/>
      <c r="TCR255" s="183"/>
      <c r="TCS255" s="183"/>
      <c r="TCT255" s="183"/>
      <c r="TCU255" s="183"/>
      <c r="TCV255" s="183"/>
      <c r="TCW255" s="183"/>
      <c r="TCX255" s="183"/>
      <c r="TCY255" s="183"/>
      <c r="TCZ255" s="183"/>
      <c r="TDA255" s="183"/>
      <c r="TDB255" s="183"/>
      <c r="TDC255" s="183"/>
      <c r="TDD255" s="183"/>
      <c r="TDE255" s="183"/>
      <c r="TDF255" s="183"/>
      <c r="TDG255" s="183"/>
      <c r="TDH255" s="183"/>
      <c r="TDI255" s="183"/>
      <c r="TDJ255" s="183"/>
      <c r="TDK255" s="183"/>
      <c r="TDL255" s="183"/>
      <c r="TDM255" s="183"/>
      <c r="TDN255" s="183"/>
      <c r="TDO255" s="183"/>
      <c r="TDP255" s="183"/>
      <c r="TDQ255" s="183"/>
      <c r="TDR255" s="183"/>
      <c r="TDS255" s="183"/>
      <c r="TDT255" s="183"/>
      <c r="TDU255" s="183"/>
      <c r="TDV255" s="183"/>
      <c r="TDW255" s="183"/>
      <c r="TDX255" s="183"/>
      <c r="TDY255" s="183"/>
      <c r="TDZ255" s="183"/>
      <c r="TEA255" s="183"/>
      <c r="TEB255" s="183"/>
      <c r="TEC255" s="183"/>
      <c r="TED255" s="183"/>
      <c r="TEE255" s="183"/>
      <c r="TEF255" s="183"/>
      <c r="TEG255" s="183"/>
      <c r="TEH255" s="183"/>
      <c r="TEI255" s="183"/>
      <c r="TEJ255" s="183"/>
      <c r="TEK255" s="183"/>
      <c r="TEL255" s="183"/>
      <c r="TEM255" s="183"/>
      <c r="TEN255" s="183"/>
      <c r="TEO255" s="183"/>
      <c r="TEP255" s="183"/>
      <c r="TEQ255" s="183"/>
      <c r="TER255" s="183"/>
      <c r="TES255" s="183"/>
      <c r="TET255" s="183"/>
      <c r="TEU255" s="183"/>
      <c r="TEV255" s="183"/>
      <c r="TEW255" s="183"/>
      <c r="TEX255" s="183"/>
      <c r="TEY255" s="183"/>
      <c r="TEZ255" s="183"/>
      <c r="TFA255" s="183"/>
      <c r="TFB255" s="183"/>
      <c r="TFC255" s="183"/>
      <c r="TFD255" s="183"/>
      <c r="TFE255" s="183"/>
      <c r="TFF255" s="183"/>
      <c r="TFG255" s="183"/>
      <c r="TFH255" s="183"/>
      <c r="TFI255" s="183"/>
      <c r="TFJ255" s="183"/>
      <c r="TFK255" s="183"/>
      <c r="TFL255" s="183"/>
      <c r="TFM255" s="183"/>
      <c r="TFN255" s="183"/>
      <c r="TFO255" s="183"/>
      <c r="TFP255" s="183"/>
      <c r="TFQ255" s="183"/>
      <c r="TFR255" s="183"/>
      <c r="TFS255" s="183"/>
      <c r="TFT255" s="183"/>
      <c r="TFU255" s="183"/>
      <c r="TFV255" s="183"/>
      <c r="TFW255" s="183"/>
      <c r="TFX255" s="183"/>
      <c r="TFY255" s="183"/>
      <c r="TFZ255" s="183"/>
      <c r="TGA255" s="183"/>
      <c r="TGB255" s="183"/>
      <c r="TGC255" s="183"/>
      <c r="TGD255" s="183"/>
      <c r="TGE255" s="183"/>
      <c r="TGF255" s="183"/>
      <c r="TGG255" s="183"/>
      <c r="TGH255" s="183"/>
      <c r="TGI255" s="183"/>
      <c r="TGJ255" s="183"/>
      <c r="TGK255" s="183"/>
      <c r="TGL255" s="183"/>
      <c r="TGM255" s="183"/>
      <c r="TGN255" s="183"/>
      <c r="TGO255" s="183"/>
      <c r="TGP255" s="183"/>
      <c r="TGQ255" s="183"/>
      <c r="TGR255" s="183"/>
      <c r="TGS255" s="183"/>
      <c r="TGT255" s="183"/>
      <c r="TGU255" s="183"/>
      <c r="TGV255" s="183"/>
      <c r="TGW255" s="183"/>
      <c r="TGX255" s="183"/>
      <c r="TGY255" s="183"/>
      <c r="TGZ255" s="183"/>
      <c r="THA255" s="183"/>
      <c r="THB255" s="183"/>
      <c r="THC255" s="183"/>
      <c r="THD255" s="183"/>
      <c r="THE255" s="183"/>
      <c r="THF255" s="183"/>
      <c r="THG255" s="183"/>
      <c r="THH255" s="183"/>
      <c r="THI255" s="183"/>
      <c r="THJ255" s="183"/>
      <c r="THK255" s="183"/>
      <c r="THL255" s="183"/>
      <c r="THM255" s="183"/>
      <c r="THN255" s="183"/>
      <c r="THO255" s="183"/>
      <c r="THP255" s="183"/>
      <c r="THQ255" s="183"/>
      <c r="THR255" s="183"/>
      <c r="THS255" s="183"/>
      <c r="THT255" s="183"/>
      <c r="THU255" s="183"/>
      <c r="THV255" s="183"/>
      <c r="THW255" s="183"/>
      <c r="THX255" s="183"/>
      <c r="THY255" s="183"/>
      <c r="THZ255" s="183"/>
      <c r="TIA255" s="183"/>
      <c r="TIB255" s="183"/>
      <c r="TIC255" s="183"/>
      <c r="TID255" s="183"/>
      <c r="TIE255" s="183"/>
      <c r="TIF255" s="183"/>
      <c r="TIG255" s="183"/>
      <c r="TIH255" s="183"/>
      <c r="TII255" s="183"/>
      <c r="TIJ255" s="183"/>
      <c r="TIK255" s="183"/>
      <c r="TIL255" s="183"/>
      <c r="TIM255" s="183"/>
      <c r="TIN255" s="183"/>
      <c r="TIO255" s="183"/>
      <c r="TIP255" s="183"/>
      <c r="TIQ255" s="183"/>
      <c r="TIR255" s="183"/>
      <c r="TIS255" s="183"/>
      <c r="TIT255" s="183"/>
      <c r="TIU255" s="183"/>
      <c r="TIV255" s="183"/>
      <c r="TIW255" s="183"/>
      <c r="TIX255" s="183"/>
      <c r="TIY255" s="183"/>
      <c r="TIZ255" s="183"/>
      <c r="TJA255" s="183"/>
      <c r="TJB255" s="183"/>
      <c r="TJC255" s="183"/>
      <c r="TJD255" s="183"/>
      <c r="TJE255" s="183"/>
      <c r="TJF255" s="183"/>
      <c r="TJG255" s="183"/>
      <c r="TJH255" s="183"/>
      <c r="TJI255" s="183"/>
      <c r="TJJ255" s="183"/>
      <c r="TJK255" s="183"/>
      <c r="TJL255" s="183"/>
      <c r="TJM255" s="183"/>
      <c r="TJN255" s="183"/>
      <c r="TJO255" s="183"/>
      <c r="TJP255" s="183"/>
      <c r="TJQ255" s="183"/>
      <c r="TJR255" s="183"/>
      <c r="TJS255" s="183"/>
      <c r="TJT255" s="183"/>
      <c r="TJU255" s="183"/>
      <c r="TJV255" s="183"/>
      <c r="TJW255" s="183"/>
      <c r="TJX255" s="183"/>
      <c r="TJY255" s="183"/>
      <c r="TJZ255" s="183"/>
      <c r="TKA255" s="183"/>
      <c r="TKB255" s="183"/>
      <c r="TKC255" s="183"/>
      <c r="TKD255" s="183"/>
      <c r="TKE255" s="183"/>
      <c r="TKF255" s="183"/>
      <c r="TKG255" s="183"/>
      <c r="TKH255" s="183"/>
      <c r="TKI255" s="183"/>
      <c r="TKJ255" s="183"/>
      <c r="TKK255" s="183"/>
      <c r="TKL255" s="183"/>
      <c r="TKM255" s="183"/>
      <c r="TKN255" s="183"/>
      <c r="TKO255" s="183"/>
      <c r="TKP255" s="183"/>
      <c r="TKQ255" s="183"/>
      <c r="TKR255" s="183"/>
      <c r="TKS255" s="183"/>
      <c r="TKT255" s="183"/>
      <c r="TKU255" s="183"/>
      <c r="TKV255" s="183"/>
      <c r="TKW255" s="183"/>
      <c r="TKX255" s="183"/>
      <c r="TKY255" s="183"/>
      <c r="TKZ255" s="183"/>
      <c r="TLA255" s="183"/>
      <c r="TLB255" s="183"/>
      <c r="TLC255" s="183"/>
      <c r="TLD255" s="183"/>
      <c r="TLE255" s="183"/>
      <c r="TLF255" s="183"/>
      <c r="TLG255" s="183"/>
      <c r="TLH255" s="183"/>
      <c r="TLI255" s="183"/>
      <c r="TLJ255" s="183"/>
      <c r="TLK255" s="183"/>
      <c r="TLL255" s="183"/>
      <c r="TLM255" s="183"/>
      <c r="TLN255" s="183"/>
      <c r="TLO255" s="183"/>
      <c r="TLP255" s="183"/>
      <c r="TLQ255" s="183"/>
      <c r="TLR255" s="183"/>
      <c r="TLS255" s="183"/>
      <c r="TLT255" s="183"/>
      <c r="TLU255" s="183"/>
      <c r="TLV255" s="183"/>
      <c r="TLW255" s="183"/>
      <c r="TLX255" s="183"/>
      <c r="TLY255" s="183"/>
      <c r="TLZ255" s="183"/>
      <c r="TMA255" s="183"/>
      <c r="TMB255" s="183"/>
      <c r="TMC255" s="183"/>
      <c r="TMD255" s="183"/>
      <c r="TME255" s="183"/>
      <c r="TMF255" s="183"/>
      <c r="TMG255" s="183"/>
      <c r="TMH255" s="183"/>
      <c r="TMI255" s="183"/>
      <c r="TMJ255" s="183"/>
      <c r="TMK255" s="183"/>
      <c r="TML255" s="183"/>
      <c r="TMM255" s="183"/>
      <c r="TMN255" s="183"/>
      <c r="TMO255" s="183"/>
      <c r="TMP255" s="183"/>
      <c r="TMQ255" s="183"/>
      <c r="TMR255" s="183"/>
      <c r="TMS255" s="183"/>
      <c r="TMT255" s="183"/>
      <c r="TMU255" s="183"/>
      <c r="TMV255" s="183"/>
      <c r="TMW255" s="183"/>
      <c r="TMX255" s="183"/>
      <c r="TMY255" s="183"/>
      <c r="TMZ255" s="183"/>
      <c r="TNA255" s="183"/>
      <c r="TNB255" s="183"/>
      <c r="TNC255" s="183"/>
      <c r="TND255" s="183"/>
      <c r="TNE255" s="183"/>
      <c r="TNF255" s="183"/>
      <c r="TNG255" s="183"/>
      <c r="TNH255" s="183"/>
      <c r="TNI255" s="183"/>
      <c r="TNJ255" s="183"/>
      <c r="TNK255" s="183"/>
      <c r="TNL255" s="183"/>
      <c r="TNM255" s="183"/>
      <c r="TNN255" s="183"/>
      <c r="TNO255" s="183"/>
      <c r="TNP255" s="183"/>
      <c r="TNQ255" s="183"/>
      <c r="TNR255" s="183"/>
      <c r="TNS255" s="183"/>
      <c r="TNT255" s="183"/>
      <c r="TNU255" s="183"/>
      <c r="TNV255" s="183"/>
      <c r="TNW255" s="183"/>
      <c r="TNX255" s="183"/>
      <c r="TNY255" s="183"/>
      <c r="TNZ255" s="183"/>
      <c r="TOA255" s="183"/>
      <c r="TOB255" s="183"/>
      <c r="TOC255" s="183"/>
      <c r="TOD255" s="183"/>
      <c r="TOE255" s="183"/>
      <c r="TOF255" s="183"/>
      <c r="TOG255" s="183"/>
      <c r="TOH255" s="183"/>
      <c r="TOI255" s="183"/>
      <c r="TOJ255" s="183"/>
      <c r="TOK255" s="183"/>
      <c r="TOL255" s="183"/>
      <c r="TOM255" s="183"/>
      <c r="TON255" s="183"/>
      <c r="TOO255" s="183"/>
      <c r="TOP255" s="183"/>
      <c r="TOQ255" s="183"/>
      <c r="TOR255" s="183"/>
      <c r="TOS255" s="183"/>
      <c r="TOT255" s="183"/>
      <c r="TOU255" s="183"/>
      <c r="TOV255" s="183"/>
      <c r="TOW255" s="183"/>
      <c r="TOX255" s="183"/>
      <c r="TOY255" s="183"/>
      <c r="TOZ255" s="183"/>
      <c r="TPA255" s="183"/>
      <c r="TPB255" s="183"/>
      <c r="TPC255" s="183"/>
      <c r="TPD255" s="183"/>
      <c r="TPE255" s="183"/>
      <c r="TPF255" s="183"/>
      <c r="TPG255" s="183"/>
      <c r="TPH255" s="183"/>
      <c r="TPI255" s="183"/>
      <c r="TPJ255" s="183"/>
      <c r="TPK255" s="183"/>
      <c r="TPL255" s="183"/>
      <c r="TPM255" s="183"/>
      <c r="TPN255" s="183"/>
      <c r="TPO255" s="183"/>
      <c r="TPP255" s="183"/>
      <c r="TPQ255" s="183"/>
      <c r="TPR255" s="183"/>
      <c r="TPS255" s="183"/>
      <c r="TPT255" s="183"/>
      <c r="TPU255" s="183"/>
      <c r="TPV255" s="183"/>
      <c r="TPW255" s="183"/>
      <c r="TPX255" s="183"/>
      <c r="TPY255" s="183"/>
      <c r="TPZ255" s="183"/>
      <c r="TQA255" s="183"/>
      <c r="TQB255" s="183"/>
      <c r="TQC255" s="183"/>
      <c r="TQD255" s="183"/>
      <c r="TQE255" s="183"/>
      <c r="TQF255" s="183"/>
      <c r="TQG255" s="183"/>
      <c r="TQH255" s="183"/>
      <c r="TQI255" s="183"/>
      <c r="TQJ255" s="183"/>
      <c r="TQK255" s="183"/>
      <c r="TQL255" s="183"/>
      <c r="TQM255" s="183"/>
      <c r="TQN255" s="183"/>
      <c r="TQO255" s="183"/>
      <c r="TQP255" s="183"/>
      <c r="TQQ255" s="183"/>
      <c r="TQR255" s="183"/>
      <c r="TQS255" s="183"/>
      <c r="TQT255" s="183"/>
      <c r="TQU255" s="183"/>
      <c r="TQV255" s="183"/>
      <c r="TQW255" s="183"/>
      <c r="TQX255" s="183"/>
      <c r="TQY255" s="183"/>
      <c r="TQZ255" s="183"/>
      <c r="TRA255" s="183"/>
      <c r="TRB255" s="183"/>
      <c r="TRC255" s="183"/>
      <c r="TRD255" s="183"/>
      <c r="TRE255" s="183"/>
      <c r="TRF255" s="183"/>
      <c r="TRG255" s="183"/>
      <c r="TRH255" s="183"/>
      <c r="TRI255" s="183"/>
      <c r="TRJ255" s="183"/>
      <c r="TRK255" s="183"/>
      <c r="TRL255" s="183"/>
      <c r="TRM255" s="183"/>
      <c r="TRN255" s="183"/>
      <c r="TRO255" s="183"/>
      <c r="TRP255" s="183"/>
      <c r="TRQ255" s="183"/>
      <c r="TRR255" s="183"/>
      <c r="TRS255" s="183"/>
      <c r="TRT255" s="183"/>
      <c r="TRU255" s="183"/>
      <c r="TRV255" s="183"/>
      <c r="TRW255" s="183"/>
      <c r="TRX255" s="183"/>
      <c r="TRY255" s="183"/>
      <c r="TRZ255" s="183"/>
      <c r="TSA255" s="183"/>
      <c r="TSB255" s="183"/>
      <c r="TSC255" s="183"/>
      <c r="TSD255" s="183"/>
      <c r="TSE255" s="183"/>
      <c r="TSF255" s="183"/>
      <c r="TSG255" s="183"/>
      <c r="TSH255" s="183"/>
      <c r="TSI255" s="183"/>
      <c r="TSJ255" s="183"/>
      <c r="TSK255" s="183"/>
      <c r="TSL255" s="183"/>
      <c r="TSM255" s="183"/>
      <c r="TSN255" s="183"/>
      <c r="TSO255" s="183"/>
      <c r="TSP255" s="183"/>
      <c r="TSQ255" s="183"/>
      <c r="TSR255" s="183"/>
      <c r="TSS255" s="183"/>
      <c r="TST255" s="183"/>
      <c r="TSU255" s="183"/>
      <c r="TSV255" s="183"/>
      <c r="TSW255" s="183"/>
      <c r="TSX255" s="183"/>
      <c r="TSY255" s="183"/>
      <c r="TSZ255" s="183"/>
      <c r="TTA255" s="183"/>
      <c r="TTB255" s="183"/>
      <c r="TTC255" s="183"/>
      <c r="TTD255" s="183"/>
      <c r="TTE255" s="183"/>
      <c r="TTF255" s="183"/>
      <c r="TTG255" s="183"/>
      <c r="TTH255" s="183"/>
      <c r="TTI255" s="183"/>
      <c r="TTJ255" s="183"/>
      <c r="TTK255" s="183"/>
      <c r="TTL255" s="183"/>
      <c r="TTM255" s="183"/>
      <c r="TTN255" s="183"/>
      <c r="TTO255" s="183"/>
      <c r="TTP255" s="183"/>
      <c r="TTQ255" s="183"/>
      <c r="TTR255" s="183"/>
      <c r="TTS255" s="183"/>
      <c r="TTT255" s="183"/>
      <c r="TTU255" s="183"/>
      <c r="TTV255" s="183"/>
      <c r="TTW255" s="183"/>
      <c r="TTX255" s="183"/>
      <c r="TTY255" s="183"/>
      <c r="TTZ255" s="183"/>
      <c r="TUA255" s="183"/>
      <c r="TUB255" s="183"/>
      <c r="TUC255" s="183"/>
      <c r="TUD255" s="183"/>
      <c r="TUE255" s="183"/>
      <c r="TUF255" s="183"/>
      <c r="TUG255" s="183"/>
      <c r="TUH255" s="183"/>
      <c r="TUI255" s="183"/>
      <c r="TUJ255" s="183"/>
      <c r="TUK255" s="183"/>
      <c r="TUL255" s="183"/>
      <c r="TUM255" s="183"/>
      <c r="TUN255" s="183"/>
      <c r="TUO255" s="183"/>
      <c r="TUP255" s="183"/>
      <c r="TUQ255" s="183"/>
      <c r="TUR255" s="183"/>
      <c r="TUS255" s="183"/>
      <c r="TUT255" s="183"/>
      <c r="TUU255" s="183"/>
      <c r="TUV255" s="183"/>
      <c r="TUW255" s="183"/>
      <c r="TUX255" s="183"/>
      <c r="TUY255" s="183"/>
      <c r="TUZ255" s="183"/>
      <c r="TVA255" s="183"/>
      <c r="TVB255" s="183"/>
      <c r="TVC255" s="183"/>
      <c r="TVD255" s="183"/>
      <c r="TVE255" s="183"/>
      <c r="TVF255" s="183"/>
      <c r="TVG255" s="183"/>
      <c r="TVH255" s="183"/>
      <c r="TVI255" s="183"/>
      <c r="TVJ255" s="183"/>
      <c r="TVK255" s="183"/>
      <c r="TVL255" s="183"/>
      <c r="TVM255" s="183"/>
      <c r="TVN255" s="183"/>
      <c r="TVO255" s="183"/>
      <c r="TVP255" s="183"/>
      <c r="TVQ255" s="183"/>
      <c r="TVR255" s="183"/>
      <c r="TVS255" s="183"/>
      <c r="TVT255" s="183"/>
      <c r="TVU255" s="183"/>
      <c r="TVV255" s="183"/>
      <c r="TVW255" s="183"/>
      <c r="TVX255" s="183"/>
      <c r="TVY255" s="183"/>
      <c r="TVZ255" s="183"/>
      <c r="TWA255" s="183"/>
      <c r="TWB255" s="183"/>
      <c r="TWC255" s="183"/>
      <c r="TWD255" s="183"/>
      <c r="TWE255" s="183"/>
      <c r="TWF255" s="183"/>
      <c r="TWG255" s="183"/>
      <c r="TWH255" s="183"/>
      <c r="TWI255" s="183"/>
      <c r="TWJ255" s="183"/>
      <c r="TWK255" s="183"/>
      <c r="TWL255" s="183"/>
      <c r="TWM255" s="183"/>
      <c r="TWN255" s="183"/>
      <c r="TWO255" s="183"/>
      <c r="TWP255" s="183"/>
      <c r="TWQ255" s="183"/>
      <c r="TWR255" s="183"/>
      <c r="TWS255" s="183"/>
      <c r="TWT255" s="183"/>
      <c r="TWU255" s="183"/>
      <c r="TWV255" s="183"/>
      <c r="TWW255" s="183"/>
      <c r="TWX255" s="183"/>
      <c r="TWY255" s="183"/>
      <c r="TWZ255" s="183"/>
      <c r="TXA255" s="183"/>
      <c r="TXB255" s="183"/>
      <c r="TXC255" s="183"/>
      <c r="TXD255" s="183"/>
      <c r="TXE255" s="183"/>
      <c r="TXF255" s="183"/>
      <c r="TXG255" s="183"/>
      <c r="TXH255" s="183"/>
      <c r="TXI255" s="183"/>
      <c r="TXJ255" s="183"/>
      <c r="TXK255" s="183"/>
      <c r="TXL255" s="183"/>
      <c r="TXM255" s="183"/>
      <c r="TXN255" s="183"/>
      <c r="TXO255" s="183"/>
      <c r="TXP255" s="183"/>
      <c r="TXQ255" s="183"/>
      <c r="TXR255" s="183"/>
      <c r="TXS255" s="183"/>
      <c r="TXT255" s="183"/>
      <c r="TXU255" s="183"/>
      <c r="TXV255" s="183"/>
      <c r="TXW255" s="183"/>
      <c r="TXX255" s="183"/>
      <c r="TXY255" s="183"/>
      <c r="TXZ255" s="183"/>
      <c r="TYA255" s="183"/>
      <c r="TYB255" s="183"/>
      <c r="TYC255" s="183"/>
      <c r="TYD255" s="183"/>
      <c r="TYE255" s="183"/>
      <c r="TYF255" s="183"/>
      <c r="TYG255" s="183"/>
      <c r="TYH255" s="183"/>
      <c r="TYI255" s="183"/>
      <c r="TYJ255" s="183"/>
      <c r="TYK255" s="183"/>
      <c r="TYL255" s="183"/>
      <c r="TYM255" s="183"/>
      <c r="TYN255" s="183"/>
      <c r="TYO255" s="183"/>
      <c r="TYP255" s="183"/>
      <c r="TYQ255" s="183"/>
      <c r="TYR255" s="183"/>
      <c r="TYS255" s="183"/>
      <c r="TYT255" s="183"/>
      <c r="TYU255" s="183"/>
      <c r="TYV255" s="183"/>
      <c r="TYW255" s="183"/>
      <c r="TYX255" s="183"/>
      <c r="TYY255" s="183"/>
      <c r="TYZ255" s="183"/>
      <c r="TZA255" s="183"/>
      <c r="TZB255" s="183"/>
      <c r="TZC255" s="183"/>
      <c r="TZD255" s="183"/>
      <c r="TZE255" s="183"/>
      <c r="TZF255" s="183"/>
      <c r="TZG255" s="183"/>
      <c r="TZH255" s="183"/>
      <c r="TZI255" s="183"/>
      <c r="TZJ255" s="183"/>
      <c r="TZK255" s="183"/>
      <c r="TZL255" s="183"/>
      <c r="TZM255" s="183"/>
      <c r="TZN255" s="183"/>
      <c r="TZO255" s="183"/>
      <c r="TZP255" s="183"/>
      <c r="TZQ255" s="183"/>
      <c r="TZR255" s="183"/>
      <c r="TZS255" s="183"/>
      <c r="TZT255" s="183"/>
      <c r="TZU255" s="183"/>
      <c r="TZV255" s="183"/>
      <c r="TZW255" s="183"/>
      <c r="TZX255" s="183"/>
      <c r="TZY255" s="183"/>
      <c r="TZZ255" s="183"/>
      <c r="UAA255" s="183"/>
      <c r="UAB255" s="183"/>
      <c r="UAC255" s="183"/>
      <c r="UAD255" s="183"/>
      <c r="UAE255" s="183"/>
      <c r="UAF255" s="183"/>
      <c r="UAG255" s="183"/>
      <c r="UAH255" s="183"/>
      <c r="UAI255" s="183"/>
      <c r="UAJ255" s="183"/>
      <c r="UAK255" s="183"/>
      <c r="UAL255" s="183"/>
      <c r="UAM255" s="183"/>
      <c r="UAN255" s="183"/>
      <c r="UAO255" s="183"/>
      <c r="UAP255" s="183"/>
      <c r="UAQ255" s="183"/>
      <c r="UAR255" s="183"/>
      <c r="UAS255" s="183"/>
      <c r="UAT255" s="183"/>
      <c r="UAU255" s="183"/>
      <c r="UAV255" s="183"/>
      <c r="UAW255" s="183"/>
      <c r="UAX255" s="183"/>
      <c r="UAY255" s="183"/>
      <c r="UAZ255" s="183"/>
      <c r="UBA255" s="183"/>
      <c r="UBB255" s="183"/>
      <c r="UBC255" s="183"/>
      <c r="UBD255" s="183"/>
      <c r="UBE255" s="183"/>
      <c r="UBF255" s="183"/>
      <c r="UBG255" s="183"/>
      <c r="UBH255" s="183"/>
      <c r="UBI255" s="183"/>
      <c r="UBJ255" s="183"/>
      <c r="UBK255" s="183"/>
      <c r="UBL255" s="183"/>
      <c r="UBM255" s="183"/>
      <c r="UBN255" s="183"/>
      <c r="UBO255" s="183"/>
      <c r="UBP255" s="183"/>
      <c r="UBQ255" s="183"/>
      <c r="UBR255" s="183"/>
      <c r="UBS255" s="183"/>
      <c r="UBT255" s="183"/>
      <c r="UBU255" s="183"/>
      <c r="UBV255" s="183"/>
      <c r="UBW255" s="183"/>
      <c r="UBX255" s="183"/>
      <c r="UBY255" s="183"/>
      <c r="UBZ255" s="183"/>
      <c r="UCA255" s="183"/>
      <c r="UCB255" s="183"/>
      <c r="UCC255" s="183"/>
      <c r="UCD255" s="183"/>
      <c r="UCE255" s="183"/>
      <c r="UCF255" s="183"/>
      <c r="UCG255" s="183"/>
      <c r="UCH255" s="183"/>
      <c r="UCI255" s="183"/>
      <c r="UCJ255" s="183"/>
      <c r="UCK255" s="183"/>
      <c r="UCL255" s="183"/>
      <c r="UCM255" s="183"/>
      <c r="UCN255" s="183"/>
      <c r="UCO255" s="183"/>
      <c r="UCP255" s="183"/>
      <c r="UCQ255" s="183"/>
      <c r="UCR255" s="183"/>
      <c r="UCS255" s="183"/>
      <c r="UCT255" s="183"/>
      <c r="UCU255" s="183"/>
      <c r="UCV255" s="183"/>
      <c r="UCW255" s="183"/>
      <c r="UCX255" s="183"/>
      <c r="UCY255" s="183"/>
      <c r="UCZ255" s="183"/>
      <c r="UDA255" s="183"/>
      <c r="UDB255" s="183"/>
      <c r="UDC255" s="183"/>
      <c r="UDD255" s="183"/>
      <c r="UDE255" s="183"/>
      <c r="UDF255" s="183"/>
      <c r="UDG255" s="183"/>
      <c r="UDH255" s="183"/>
      <c r="UDI255" s="183"/>
      <c r="UDJ255" s="183"/>
      <c r="UDK255" s="183"/>
      <c r="UDL255" s="183"/>
      <c r="UDM255" s="183"/>
      <c r="UDN255" s="183"/>
      <c r="UDO255" s="183"/>
      <c r="UDP255" s="183"/>
      <c r="UDQ255" s="183"/>
      <c r="UDR255" s="183"/>
      <c r="UDS255" s="183"/>
      <c r="UDT255" s="183"/>
      <c r="UDU255" s="183"/>
      <c r="UDV255" s="183"/>
      <c r="UDW255" s="183"/>
      <c r="UDX255" s="183"/>
      <c r="UDY255" s="183"/>
      <c r="UDZ255" s="183"/>
      <c r="UEA255" s="183"/>
      <c r="UEB255" s="183"/>
      <c r="UEC255" s="183"/>
      <c r="UED255" s="183"/>
      <c r="UEE255" s="183"/>
      <c r="UEF255" s="183"/>
      <c r="UEG255" s="183"/>
      <c r="UEH255" s="183"/>
      <c r="UEI255" s="183"/>
      <c r="UEJ255" s="183"/>
      <c r="UEK255" s="183"/>
      <c r="UEL255" s="183"/>
      <c r="UEM255" s="183"/>
      <c r="UEN255" s="183"/>
      <c r="UEO255" s="183"/>
      <c r="UEP255" s="183"/>
      <c r="UEQ255" s="183"/>
      <c r="UER255" s="183"/>
      <c r="UES255" s="183"/>
      <c r="UET255" s="183"/>
      <c r="UEU255" s="183"/>
      <c r="UEV255" s="183"/>
      <c r="UEW255" s="183"/>
      <c r="UEX255" s="183"/>
      <c r="UEY255" s="183"/>
      <c r="UEZ255" s="183"/>
      <c r="UFA255" s="183"/>
      <c r="UFB255" s="183"/>
      <c r="UFC255" s="183"/>
      <c r="UFD255" s="183"/>
      <c r="UFE255" s="183"/>
      <c r="UFF255" s="183"/>
      <c r="UFG255" s="183"/>
      <c r="UFH255" s="183"/>
      <c r="UFI255" s="183"/>
      <c r="UFJ255" s="183"/>
      <c r="UFK255" s="183"/>
      <c r="UFL255" s="183"/>
      <c r="UFM255" s="183"/>
      <c r="UFN255" s="183"/>
      <c r="UFO255" s="183"/>
      <c r="UFP255" s="183"/>
      <c r="UFQ255" s="183"/>
      <c r="UFR255" s="183"/>
      <c r="UFS255" s="183"/>
      <c r="UFT255" s="183"/>
      <c r="UFU255" s="183"/>
      <c r="UFV255" s="183"/>
      <c r="UFW255" s="183"/>
      <c r="UFX255" s="183"/>
      <c r="UFY255" s="183"/>
      <c r="UFZ255" s="183"/>
      <c r="UGA255" s="183"/>
      <c r="UGB255" s="183"/>
      <c r="UGC255" s="183"/>
      <c r="UGD255" s="183"/>
      <c r="UGE255" s="183"/>
      <c r="UGF255" s="183"/>
      <c r="UGG255" s="183"/>
      <c r="UGH255" s="183"/>
      <c r="UGI255" s="183"/>
      <c r="UGJ255" s="183"/>
      <c r="UGK255" s="183"/>
      <c r="UGL255" s="183"/>
      <c r="UGM255" s="183"/>
      <c r="UGN255" s="183"/>
      <c r="UGO255" s="183"/>
      <c r="UGP255" s="183"/>
      <c r="UGQ255" s="183"/>
      <c r="UGR255" s="183"/>
      <c r="UGS255" s="183"/>
      <c r="UGT255" s="183"/>
      <c r="UGU255" s="183"/>
      <c r="UGV255" s="183"/>
      <c r="UGW255" s="183"/>
      <c r="UGX255" s="183"/>
      <c r="UGY255" s="183"/>
      <c r="UGZ255" s="183"/>
      <c r="UHA255" s="183"/>
      <c r="UHB255" s="183"/>
      <c r="UHC255" s="183"/>
      <c r="UHD255" s="183"/>
      <c r="UHE255" s="183"/>
      <c r="UHF255" s="183"/>
      <c r="UHG255" s="183"/>
      <c r="UHH255" s="183"/>
      <c r="UHI255" s="183"/>
      <c r="UHJ255" s="183"/>
      <c r="UHK255" s="183"/>
      <c r="UHL255" s="183"/>
      <c r="UHM255" s="183"/>
      <c r="UHN255" s="183"/>
      <c r="UHO255" s="183"/>
      <c r="UHP255" s="183"/>
      <c r="UHQ255" s="183"/>
      <c r="UHR255" s="183"/>
      <c r="UHS255" s="183"/>
      <c r="UHT255" s="183"/>
      <c r="UHU255" s="183"/>
      <c r="UHV255" s="183"/>
      <c r="UHW255" s="183"/>
      <c r="UHX255" s="183"/>
      <c r="UHY255" s="183"/>
      <c r="UHZ255" s="183"/>
      <c r="UIA255" s="183"/>
      <c r="UIB255" s="183"/>
      <c r="UIC255" s="183"/>
      <c r="UID255" s="183"/>
      <c r="UIE255" s="183"/>
      <c r="UIF255" s="183"/>
      <c r="UIG255" s="183"/>
      <c r="UIH255" s="183"/>
      <c r="UII255" s="183"/>
      <c r="UIJ255" s="183"/>
      <c r="UIK255" s="183"/>
      <c r="UIL255" s="183"/>
      <c r="UIM255" s="183"/>
      <c r="UIN255" s="183"/>
      <c r="UIO255" s="183"/>
      <c r="UIP255" s="183"/>
      <c r="UIQ255" s="183"/>
      <c r="UIR255" s="183"/>
      <c r="UIS255" s="183"/>
      <c r="UIT255" s="183"/>
      <c r="UIU255" s="183"/>
      <c r="UIV255" s="183"/>
      <c r="UIW255" s="183"/>
      <c r="UIX255" s="183"/>
      <c r="UIY255" s="183"/>
      <c r="UIZ255" s="183"/>
      <c r="UJA255" s="183"/>
      <c r="UJB255" s="183"/>
      <c r="UJC255" s="183"/>
      <c r="UJD255" s="183"/>
      <c r="UJE255" s="183"/>
      <c r="UJF255" s="183"/>
      <c r="UJG255" s="183"/>
      <c r="UJH255" s="183"/>
      <c r="UJI255" s="183"/>
      <c r="UJJ255" s="183"/>
      <c r="UJK255" s="183"/>
      <c r="UJL255" s="183"/>
      <c r="UJM255" s="183"/>
      <c r="UJN255" s="183"/>
      <c r="UJO255" s="183"/>
      <c r="UJP255" s="183"/>
      <c r="UJQ255" s="183"/>
      <c r="UJR255" s="183"/>
      <c r="UJS255" s="183"/>
      <c r="UJT255" s="183"/>
      <c r="UJU255" s="183"/>
      <c r="UJV255" s="183"/>
      <c r="UJW255" s="183"/>
      <c r="UJX255" s="183"/>
      <c r="UJY255" s="183"/>
      <c r="UJZ255" s="183"/>
      <c r="UKA255" s="183"/>
      <c r="UKB255" s="183"/>
      <c r="UKC255" s="183"/>
      <c r="UKD255" s="183"/>
      <c r="UKE255" s="183"/>
      <c r="UKF255" s="183"/>
      <c r="UKG255" s="183"/>
      <c r="UKH255" s="183"/>
      <c r="UKI255" s="183"/>
      <c r="UKJ255" s="183"/>
      <c r="UKK255" s="183"/>
      <c r="UKL255" s="183"/>
      <c r="UKM255" s="183"/>
      <c r="UKN255" s="183"/>
      <c r="UKO255" s="183"/>
      <c r="UKP255" s="183"/>
      <c r="UKQ255" s="183"/>
      <c r="UKR255" s="183"/>
      <c r="UKS255" s="183"/>
      <c r="UKT255" s="183"/>
      <c r="UKU255" s="183"/>
      <c r="UKV255" s="183"/>
      <c r="UKW255" s="183"/>
      <c r="UKX255" s="183"/>
      <c r="UKY255" s="183"/>
      <c r="UKZ255" s="183"/>
      <c r="ULA255" s="183"/>
      <c r="ULB255" s="183"/>
      <c r="ULC255" s="183"/>
      <c r="ULD255" s="183"/>
      <c r="ULE255" s="183"/>
      <c r="ULF255" s="183"/>
      <c r="ULG255" s="183"/>
      <c r="ULH255" s="183"/>
      <c r="ULI255" s="183"/>
      <c r="ULJ255" s="183"/>
      <c r="ULK255" s="183"/>
      <c r="ULL255" s="183"/>
      <c r="ULM255" s="183"/>
      <c r="ULN255" s="183"/>
      <c r="ULO255" s="183"/>
      <c r="ULP255" s="183"/>
      <c r="ULQ255" s="183"/>
      <c r="ULR255" s="183"/>
      <c r="ULS255" s="183"/>
      <c r="ULT255" s="183"/>
      <c r="ULU255" s="183"/>
      <c r="ULV255" s="183"/>
      <c r="ULW255" s="183"/>
      <c r="ULX255" s="183"/>
      <c r="ULY255" s="183"/>
      <c r="ULZ255" s="183"/>
      <c r="UMA255" s="183"/>
      <c r="UMB255" s="183"/>
      <c r="UMC255" s="183"/>
      <c r="UMD255" s="183"/>
      <c r="UME255" s="183"/>
      <c r="UMF255" s="183"/>
      <c r="UMG255" s="183"/>
      <c r="UMH255" s="183"/>
      <c r="UMI255" s="183"/>
      <c r="UMJ255" s="183"/>
      <c r="UMK255" s="183"/>
      <c r="UML255" s="183"/>
      <c r="UMM255" s="183"/>
      <c r="UMN255" s="183"/>
      <c r="UMO255" s="183"/>
      <c r="UMP255" s="183"/>
      <c r="UMQ255" s="183"/>
      <c r="UMR255" s="183"/>
      <c r="UMS255" s="183"/>
      <c r="UMT255" s="183"/>
      <c r="UMU255" s="183"/>
      <c r="UMV255" s="183"/>
      <c r="UMW255" s="183"/>
      <c r="UMX255" s="183"/>
      <c r="UMY255" s="183"/>
      <c r="UMZ255" s="183"/>
      <c r="UNA255" s="183"/>
      <c r="UNB255" s="183"/>
      <c r="UNC255" s="183"/>
      <c r="UND255" s="183"/>
      <c r="UNE255" s="183"/>
      <c r="UNF255" s="183"/>
      <c r="UNG255" s="183"/>
      <c r="UNH255" s="183"/>
      <c r="UNI255" s="183"/>
      <c r="UNJ255" s="183"/>
      <c r="UNK255" s="183"/>
      <c r="UNL255" s="183"/>
      <c r="UNM255" s="183"/>
      <c r="UNN255" s="183"/>
      <c r="UNO255" s="183"/>
      <c r="UNP255" s="183"/>
      <c r="UNQ255" s="183"/>
      <c r="UNR255" s="183"/>
      <c r="UNS255" s="183"/>
      <c r="UNT255" s="183"/>
      <c r="UNU255" s="183"/>
      <c r="UNV255" s="183"/>
      <c r="UNW255" s="183"/>
      <c r="UNX255" s="183"/>
      <c r="UNY255" s="183"/>
      <c r="UNZ255" s="183"/>
      <c r="UOA255" s="183"/>
      <c r="UOB255" s="183"/>
      <c r="UOC255" s="183"/>
      <c r="UOD255" s="183"/>
      <c r="UOE255" s="183"/>
      <c r="UOF255" s="183"/>
      <c r="UOG255" s="183"/>
      <c r="UOH255" s="183"/>
      <c r="UOI255" s="183"/>
      <c r="UOJ255" s="183"/>
      <c r="UOK255" s="183"/>
      <c r="UOL255" s="183"/>
      <c r="UOM255" s="183"/>
      <c r="UON255" s="183"/>
      <c r="UOO255" s="183"/>
      <c r="UOP255" s="183"/>
      <c r="UOQ255" s="183"/>
      <c r="UOR255" s="183"/>
      <c r="UOS255" s="183"/>
      <c r="UOT255" s="183"/>
      <c r="UOU255" s="183"/>
      <c r="UOV255" s="183"/>
      <c r="UOW255" s="183"/>
      <c r="UOX255" s="183"/>
      <c r="UOY255" s="183"/>
      <c r="UOZ255" s="183"/>
      <c r="UPA255" s="183"/>
      <c r="UPB255" s="183"/>
      <c r="UPC255" s="183"/>
      <c r="UPD255" s="183"/>
      <c r="UPE255" s="183"/>
      <c r="UPF255" s="183"/>
      <c r="UPG255" s="183"/>
      <c r="UPH255" s="183"/>
      <c r="UPI255" s="183"/>
      <c r="UPJ255" s="183"/>
      <c r="UPK255" s="183"/>
      <c r="UPL255" s="183"/>
      <c r="UPM255" s="183"/>
      <c r="UPN255" s="183"/>
      <c r="UPO255" s="183"/>
      <c r="UPP255" s="183"/>
      <c r="UPQ255" s="183"/>
      <c r="UPR255" s="183"/>
      <c r="UPS255" s="183"/>
      <c r="UPT255" s="183"/>
      <c r="UPU255" s="183"/>
      <c r="UPV255" s="183"/>
      <c r="UPW255" s="183"/>
      <c r="UPX255" s="183"/>
      <c r="UPY255" s="183"/>
      <c r="UPZ255" s="183"/>
      <c r="UQA255" s="183"/>
      <c r="UQB255" s="183"/>
      <c r="UQC255" s="183"/>
      <c r="UQD255" s="183"/>
      <c r="UQE255" s="183"/>
      <c r="UQF255" s="183"/>
      <c r="UQG255" s="183"/>
      <c r="UQH255" s="183"/>
      <c r="UQI255" s="183"/>
      <c r="UQJ255" s="183"/>
      <c r="UQK255" s="183"/>
      <c r="UQL255" s="183"/>
      <c r="UQM255" s="183"/>
      <c r="UQN255" s="183"/>
      <c r="UQO255" s="183"/>
      <c r="UQP255" s="183"/>
      <c r="UQQ255" s="183"/>
      <c r="UQR255" s="183"/>
      <c r="UQS255" s="183"/>
      <c r="UQT255" s="183"/>
      <c r="UQU255" s="183"/>
      <c r="UQV255" s="183"/>
      <c r="UQW255" s="183"/>
      <c r="UQX255" s="183"/>
      <c r="UQY255" s="183"/>
      <c r="UQZ255" s="183"/>
      <c r="URA255" s="183"/>
      <c r="URB255" s="183"/>
      <c r="URC255" s="183"/>
      <c r="URD255" s="183"/>
      <c r="URE255" s="183"/>
      <c r="URF255" s="183"/>
      <c r="URG255" s="183"/>
      <c r="URH255" s="183"/>
      <c r="URI255" s="183"/>
      <c r="URJ255" s="183"/>
      <c r="URK255" s="183"/>
      <c r="URL255" s="183"/>
      <c r="URM255" s="183"/>
      <c r="URN255" s="183"/>
      <c r="URO255" s="183"/>
      <c r="URP255" s="183"/>
      <c r="URQ255" s="183"/>
      <c r="URR255" s="183"/>
      <c r="URS255" s="183"/>
      <c r="URT255" s="183"/>
      <c r="URU255" s="183"/>
      <c r="URV255" s="183"/>
      <c r="URW255" s="183"/>
      <c r="URX255" s="183"/>
      <c r="URY255" s="183"/>
      <c r="URZ255" s="183"/>
      <c r="USA255" s="183"/>
      <c r="USB255" s="183"/>
      <c r="USC255" s="183"/>
      <c r="USD255" s="183"/>
      <c r="USE255" s="183"/>
      <c r="USF255" s="183"/>
      <c r="USG255" s="183"/>
      <c r="USH255" s="183"/>
      <c r="USI255" s="183"/>
      <c r="USJ255" s="183"/>
      <c r="USK255" s="183"/>
      <c r="USL255" s="183"/>
      <c r="USM255" s="183"/>
      <c r="USN255" s="183"/>
      <c r="USO255" s="183"/>
      <c r="USP255" s="183"/>
      <c r="USQ255" s="183"/>
      <c r="USR255" s="183"/>
      <c r="USS255" s="183"/>
      <c r="UST255" s="183"/>
      <c r="USU255" s="183"/>
      <c r="USV255" s="183"/>
      <c r="USW255" s="183"/>
      <c r="USX255" s="183"/>
      <c r="USY255" s="183"/>
      <c r="USZ255" s="183"/>
      <c r="UTA255" s="183"/>
      <c r="UTB255" s="183"/>
      <c r="UTC255" s="183"/>
      <c r="UTD255" s="183"/>
      <c r="UTE255" s="183"/>
      <c r="UTF255" s="183"/>
      <c r="UTG255" s="183"/>
      <c r="UTH255" s="183"/>
      <c r="UTI255" s="183"/>
      <c r="UTJ255" s="183"/>
      <c r="UTK255" s="183"/>
      <c r="UTL255" s="183"/>
      <c r="UTM255" s="183"/>
      <c r="UTN255" s="183"/>
      <c r="UTO255" s="183"/>
      <c r="UTP255" s="183"/>
      <c r="UTQ255" s="183"/>
      <c r="UTR255" s="183"/>
      <c r="UTS255" s="183"/>
      <c r="UTT255" s="183"/>
      <c r="UTU255" s="183"/>
      <c r="UTV255" s="183"/>
      <c r="UTW255" s="183"/>
      <c r="UTX255" s="183"/>
      <c r="UTY255" s="183"/>
      <c r="UTZ255" s="183"/>
      <c r="UUA255" s="183"/>
      <c r="UUB255" s="183"/>
      <c r="UUC255" s="183"/>
      <c r="UUD255" s="183"/>
      <c r="UUE255" s="183"/>
      <c r="UUF255" s="183"/>
      <c r="UUG255" s="183"/>
      <c r="UUH255" s="183"/>
      <c r="UUI255" s="183"/>
      <c r="UUJ255" s="183"/>
      <c r="UUK255" s="183"/>
      <c r="UUL255" s="183"/>
      <c r="UUM255" s="183"/>
      <c r="UUN255" s="183"/>
      <c r="UUO255" s="183"/>
      <c r="UUP255" s="183"/>
      <c r="UUQ255" s="183"/>
      <c r="UUR255" s="183"/>
      <c r="UUS255" s="183"/>
      <c r="UUT255" s="183"/>
      <c r="UUU255" s="183"/>
      <c r="UUV255" s="183"/>
      <c r="UUW255" s="183"/>
      <c r="UUX255" s="183"/>
      <c r="UUY255" s="183"/>
      <c r="UUZ255" s="183"/>
      <c r="UVA255" s="183"/>
      <c r="UVB255" s="183"/>
      <c r="UVC255" s="183"/>
      <c r="UVD255" s="183"/>
      <c r="UVE255" s="183"/>
      <c r="UVF255" s="183"/>
      <c r="UVG255" s="183"/>
      <c r="UVH255" s="183"/>
      <c r="UVI255" s="183"/>
      <c r="UVJ255" s="183"/>
      <c r="UVK255" s="183"/>
      <c r="UVL255" s="183"/>
      <c r="UVM255" s="183"/>
      <c r="UVN255" s="183"/>
      <c r="UVO255" s="183"/>
      <c r="UVP255" s="183"/>
      <c r="UVQ255" s="183"/>
      <c r="UVR255" s="183"/>
      <c r="UVS255" s="183"/>
      <c r="UVT255" s="183"/>
      <c r="UVU255" s="183"/>
      <c r="UVV255" s="183"/>
      <c r="UVW255" s="183"/>
      <c r="UVX255" s="183"/>
      <c r="UVY255" s="183"/>
      <c r="UVZ255" s="183"/>
      <c r="UWA255" s="183"/>
      <c r="UWB255" s="183"/>
      <c r="UWC255" s="183"/>
      <c r="UWD255" s="183"/>
      <c r="UWE255" s="183"/>
      <c r="UWF255" s="183"/>
      <c r="UWG255" s="183"/>
      <c r="UWH255" s="183"/>
      <c r="UWI255" s="183"/>
      <c r="UWJ255" s="183"/>
      <c r="UWK255" s="183"/>
      <c r="UWL255" s="183"/>
      <c r="UWM255" s="183"/>
      <c r="UWN255" s="183"/>
      <c r="UWO255" s="183"/>
      <c r="UWP255" s="183"/>
      <c r="UWQ255" s="183"/>
      <c r="UWR255" s="183"/>
      <c r="UWS255" s="183"/>
      <c r="UWT255" s="183"/>
      <c r="UWU255" s="183"/>
      <c r="UWV255" s="183"/>
      <c r="UWW255" s="183"/>
      <c r="UWX255" s="183"/>
      <c r="UWY255" s="183"/>
      <c r="UWZ255" s="183"/>
      <c r="UXA255" s="183"/>
      <c r="UXB255" s="183"/>
      <c r="UXC255" s="183"/>
      <c r="UXD255" s="183"/>
      <c r="UXE255" s="183"/>
      <c r="UXF255" s="183"/>
      <c r="UXG255" s="183"/>
      <c r="UXH255" s="183"/>
      <c r="UXI255" s="183"/>
      <c r="UXJ255" s="183"/>
      <c r="UXK255" s="183"/>
      <c r="UXL255" s="183"/>
      <c r="UXM255" s="183"/>
      <c r="UXN255" s="183"/>
      <c r="UXO255" s="183"/>
      <c r="UXP255" s="183"/>
      <c r="UXQ255" s="183"/>
      <c r="UXR255" s="183"/>
      <c r="UXS255" s="183"/>
      <c r="UXT255" s="183"/>
      <c r="UXU255" s="183"/>
      <c r="UXV255" s="183"/>
      <c r="UXW255" s="183"/>
      <c r="UXX255" s="183"/>
      <c r="UXY255" s="183"/>
      <c r="UXZ255" s="183"/>
      <c r="UYA255" s="183"/>
      <c r="UYB255" s="183"/>
      <c r="UYC255" s="183"/>
      <c r="UYD255" s="183"/>
      <c r="UYE255" s="183"/>
      <c r="UYF255" s="183"/>
      <c r="UYG255" s="183"/>
      <c r="UYH255" s="183"/>
      <c r="UYI255" s="183"/>
      <c r="UYJ255" s="183"/>
      <c r="UYK255" s="183"/>
      <c r="UYL255" s="183"/>
      <c r="UYM255" s="183"/>
      <c r="UYN255" s="183"/>
      <c r="UYO255" s="183"/>
      <c r="UYP255" s="183"/>
      <c r="UYQ255" s="183"/>
      <c r="UYR255" s="183"/>
      <c r="UYS255" s="183"/>
      <c r="UYT255" s="183"/>
      <c r="UYU255" s="183"/>
      <c r="UYV255" s="183"/>
      <c r="UYW255" s="183"/>
      <c r="UYX255" s="183"/>
      <c r="UYY255" s="183"/>
      <c r="UYZ255" s="183"/>
      <c r="UZA255" s="183"/>
      <c r="UZB255" s="183"/>
      <c r="UZC255" s="183"/>
      <c r="UZD255" s="183"/>
      <c r="UZE255" s="183"/>
      <c r="UZF255" s="183"/>
      <c r="UZG255" s="183"/>
      <c r="UZH255" s="183"/>
      <c r="UZI255" s="183"/>
      <c r="UZJ255" s="183"/>
      <c r="UZK255" s="183"/>
      <c r="UZL255" s="183"/>
      <c r="UZM255" s="183"/>
      <c r="UZN255" s="183"/>
      <c r="UZO255" s="183"/>
      <c r="UZP255" s="183"/>
      <c r="UZQ255" s="183"/>
      <c r="UZR255" s="183"/>
      <c r="UZS255" s="183"/>
      <c r="UZT255" s="183"/>
      <c r="UZU255" s="183"/>
      <c r="UZV255" s="183"/>
      <c r="UZW255" s="183"/>
      <c r="UZX255" s="183"/>
      <c r="UZY255" s="183"/>
      <c r="UZZ255" s="183"/>
      <c r="VAA255" s="183"/>
      <c r="VAB255" s="183"/>
      <c r="VAC255" s="183"/>
      <c r="VAD255" s="183"/>
      <c r="VAE255" s="183"/>
      <c r="VAF255" s="183"/>
      <c r="VAG255" s="183"/>
      <c r="VAH255" s="183"/>
      <c r="VAI255" s="183"/>
      <c r="VAJ255" s="183"/>
      <c r="VAK255" s="183"/>
      <c r="VAL255" s="183"/>
      <c r="VAM255" s="183"/>
      <c r="VAN255" s="183"/>
      <c r="VAO255" s="183"/>
      <c r="VAP255" s="183"/>
      <c r="VAQ255" s="183"/>
      <c r="VAR255" s="183"/>
      <c r="VAS255" s="183"/>
      <c r="VAT255" s="183"/>
      <c r="VAU255" s="183"/>
      <c r="VAV255" s="183"/>
      <c r="VAW255" s="183"/>
      <c r="VAX255" s="183"/>
      <c r="VAY255" s="183"/>
      <c r="VAZ255" s="183"/>
      <c r="VBA255" s="183"/>
      <c r="VBB255" s="183"/>
      <c r="VBC255" s="183"/>
      <c r="VBD255" s="183"/>
      <c r="VBE255" s="183"/>
      <c r="VBF255" s="183"/>
      <c r="VBG255" s="183"/>
      <c r="VBH255" s="183"/>
      <c r="VBI255" s="183"/>
      <c r="VBJ255" s="183"/>
      <c r="VBK255" s="183"/>
      <c r="VBL255" s="183"/>
      <c r="VBM255" s="183"/>
      <c r="VBN255" s="183"/>
      <c r="VBO255" s="183"/>
      <c r="VBP255" s="183"/>
      <c r="VBQ255" s="183"/>
      <c r="VBR255" s="183"/>
      <c r="VBS255" s="183"/>
      <c r="VBT255" s="183"/>
      <c r="VBU255" s="183"/>
      <c r="VBV255" s="183"/>
      <c r="VBW255" s="183"/>
      <c r="VBX255" s="183"/>
      <c r="VBY255" s="183"/>
      <c r="VBZ255" s="183"/>
      <c r="VCA255" s="183"/>
      <c r="VCB255" s="183"/>
      <c r="VCC255" s="183"/>
      <c r="VCD255" s="183"/>
      <c r="VCE255" s="183"/>
      <c r="VCF255" s="183"/>
      <c r="VCG255" s="183"/>
      <c r="VCH255" s="183"/>
      <c r="VCI255" s="183"/>
      <c r="VCJ255" s="183"/>
      <c r="VCK255" s="183"/>
      <c r="VCL255" s="183"/>
      <c r="VCM255" s="183"/>
      <c r="VCN255" s="183"/>
      <c r="VCO255" s="183"/>
      <c r="VCP255" s="183"/>
      <c r="VCQ255" s="183"/>
      <c r="VCR255" s="183"/>
      <c r="VCS255" s="183"/>
      <c r="VCT255" s="183"/>
      <c r="VCU255" s="183"/>
      <c r="VCV255" s="183"/>
      <c r="VCW255" s="183"/>
      <c r="VCX255" s="183"/>
      <c r="VCY255" s="183"/>
      <c r="VCZ255" s="183"/>
      <c r="VDA255" s="183"/>
      <c r="VDB255" s="183"/>
      <c r="VDC255" s="183"/>
      <c r="VDD255" s="183"/>
      <c r="VDE255" s="183"/>
      <c r="VDF255" s="183"/>
      <c r="VDG255" s="183"/>
      <c r="VDH255" s="183"/>
      <c r="VDI255" s="183"/>
      <c r="VDJ255" s="183"/>
      <c r="VDK255" s="183"/>
      <c r="VDL255" s="183"/>
      <c r="VDM255" s="183"/>
      <c r="VDN255" s="183"/>
      <c r="VDO255" s="183"/>
      <c r="VDP255" s="183"/>
      <c r="VDQ255" s="183"/>
      <c r="VDR255" s="183"/>
      <c r="VDS255" s="183"/>
      <c r="VDT255" s="183"/>
      <c r="VDU255" s="183"/>
      <c r="VDV255" s="183"/>
      <c r="VDW255" s="183"/>
      <c r="VDX255" s="183"/>
      <c r="VDY255" s="183"/>
      <c r="VDZ255" s="183"/>
      <c r="VEA255" s="183"/>
      <c r="VEB255" s="183"/>
      <c r="VEC255" s="183"/>
      <c r="VED255" s="183"/>
      <c r="VEE255" s="183"/>
      <c r="VEF255" s="183"/>
      <c r="VEG255" s="183"/>
      <c r="VEH255" s="183"/>
      <c r="VEI255" s="183"/>
      <c r="VEJ255" s="183"/>
      <c r="VEK255" s="183"/>
      <c r="VEL255" s="183"/>
      <c r="VEM255" s="183"/>
      <c r="VEN255" s="183"/>
      <c r="VEO255" s="183"/>
      <c r="VEP255" s="183"/>
      <c r="VEQ255" s="183"/>
      <c r="VER255" s="183"/>
      <c r="VES255" s="183"/>
      <c r="VET255" s="183"/>
      <c r="VEU255" s="183"/>
      <c r="VEV255" s="183"/>
      <c r="VEW255" s="183"/>
      <c r="VEX255" s="183"/>
      <c r="VEY255" s="183"/>
      <c r="VEZ255" s="183"/>
      <c r="VFA255" s="183"/>
      <c r="VFB255" s="183"/>
      <c r="VFC255" s="183"/>
      <c r="VFD255" s="183"/>
      <c r="VFE255" s="183"/>
      <c r="VFF255" s="183"/>
      <c r="VFG255" s="183"/>
      <c r="VFH255" s="183"/>
      <c r="VFI255" s="183"/>
      <c r="VFJ255" s="183"/>
      <c r="VFK255" s="183"/>
      <c r="VFL255" s="183"/>
      <c r="VFM255" s="183"/>
      <c r="VFN255" s="183"/>
      <c r="VFO255" s="183"/>
      <c r="VFP255" s="183"/>
      <c r="VFQ255" s="183"/>
      <c r="VFR255" s="183"/>
      <c r="VFS255" s="183"/>
      <c r="VFT255" s="183"/>
      <c r="VFU255" s="183"/>
      <c r="VFV255" s="183"/>
      <c r="VFW255" s="183"/>
      <c r="VFX255" s="183"/>
      <c r="VFY255" s="183"/>
      <c r="VFZ255" s="183"/>
      <c r="VGA255" s="183"/>
      <c r="VGB255" s="183"/>
      <c r="VGC255" s="183"/>
      <c r="VGD255" s="183"/>
      <c r="VGE255" s="183"/>
      <c r="VGF255" s="183"/>
      <c r="VGG255" s="183"/>
      <c r="VGH255" s="183"/>
      <c r="VGI255" s="183"/>
      <c r="VGJ255" s="183"/>
      <c r="VGK255" s="183"/>
      <c r="VGL255" s="183"/>
      <c r="VGM255" s="183"/>
      <c r="VGN255" s="183"/>
      <c r="VGO255" s="183"/>
      <c r="VGP255" s="183"/>
      <c r="VGQ255" s="183"/>
      <c r="VGR255" s="183"/>
      <c r="VGS255" s="183"/>
      <c r="VGT255" s="183"/>
      <c r="VGU255" s="183"/>
      <c r="VGV255" s="183"/>
      <c r="VGW255" s="183"/>
      <c r="VGX255" s="183"/>
      <c r="VGY255" s="183"/>
      <c r="VGZ255" s="183"/>
      <c r="VHA255" s="183"/>
      <c r="VHB255" s="183"/>
      <c r="VHC255" s="183"/>
      <c r="VHD255" s="183"/>
      <c r="VHE255" s="183"/>
      <c r="VHF255" s="183"/>
      <c r="VHG255" s="183"/>
      <c r="VHH255" s="183"/>
      <c r="VHI255" s="183"/>
      <c r="VHJ255" s="183"/>
      <c r="VHK255" s="183"/>
      <c r="VHL255" s="183"/>
      <c r="VHM255" s="183"/>
      <c r="VHN255" s="183"/>
      <c r="VHO255" s="183"/>
      <c r="VHP255" s="183"/>
      <c r="VHQ255" s="183"/>
      <c r="VHR255" s="183"/>
      <c r="VHS255" s="183"/>
      <c r="VHT255" s="183"/>
      <c r="VHU255" s="183"/>
      <c r="VHV255" s="183"/>
      <c r="VHW255" s="183"/>
      <c r="VHX255" s="183"/>
      <c r="VHY255" s="183"/>
      <c r="VHZ255" s="183"/>
      <c r="VIA255" s="183"/>
      <c r="VIB255" s="183"/>
      <c r="VIC255" s="183"/>
      <c r="VID255" s="183"/>
      <c r="VIE255" s="183"/>
      <c r="VIF255" s="183"/>
      <c r="VIG255" s="183"/>
      <c r="VIH255" s="183"/>
      <c r="VII255" s="183"/>
      <c r="VIJ255" s="183"/>
      <c r="VIK255" s="183"/>
      <c r="VIL255" s="183"/>
      <c r="VIM255" s="183"/>
      <c r="VIN255" s="183"/>
      <c r="VIO255" s="183"/>
      <c r="VIP255" s="183"/>
      <c r="VIQ255" s="183"/>
      <c r="VIR255" s="183"/>
      <c r="VIS255" s="183"/>
      <c r="VIT255" s="183"/>
      <c r="VIU255" s="183"/>
      <c r="VIV255" s="183"/>
      <c r="VIW255" s="183"/>
      <c r="VIX255" s="183"/>
      <c r="VIY255" s="183"/>
      <c r="VIZ255" s="183"/>
      <c r="VJA255" s="183"/>
      <c r="VJB255" s="183"/>
      <c r="VJC255" s="183"/>
      <c r="VJD255" s="183"/>
      <c r="VJE255" s="183"/>
      <c r="VJF255" s="183"/>
      <c r="VJG255" s="183"/>
      <c r="VJH255" s="183"/>
      <c r="VJI255" s="183"/>
      <c r="VJJ255" s="183"/>
      <c r="VJK255" s="183"/>
      <c r="VJL255" s="183"/>
      <c r="VJM255" s="183"/>
      <c r="VJN255" s="183"/>
      <c r="VJO255" s="183"/>
      <c r="VJP255" s="183"/>
      <c r="VJQ255" s="183"/>
      <c r="VJR255" s="183"/>
      <c r="VJS255" s="183"/>
      <c r="VJT255" s="183"/>
      <c r="VJU255" s="183"/>
      <c r="VJV255" s="183"/>
      <c r="VJW255" s="183"/>
      <c r="VJX255" s="183"/>
      <c r="VJY255" s="183"/>
      <c r="VJZ255" s="183"/>
      <c r="VKA255" s="183"/>
      <c r="VKB255" s="183"/>
      <c r="VKC255" s="183"/>
      <c r="VKD255" s="183"/>
      <c r="VKE255" s="183"/>
      <c r="VKF255" s="183"/>
      <c r="VKG255" s="183"/>
      <c r="VKH255" s="183"/>
      <c r="VKI255" s="183"/>
      <c r="VKJ255" s="183"/>
      <c r="VKK255" s="183"/>
      <c r="VKL255" s="183"/>
      <c r="VKM255" s="183"/>
      <c r="VKN255" s="183"/>
      <c r="VKO255" s="183"/>
      <c r="VKP255" s="183"/>
      <c r="VKQ255" s="183"/>
      <c r="VKR255" s="183"/>
      <c r="VKS255" s="183"/>
      <c r="VKT255" s="183"/>
      <c r="VKU255" s="183"/>
      <c r="VKV255" s="183"/>
      <c r="VKW255" s="183"/>
      <c r="VKX255" s="183"/>
      <c r="VKY255" s="183"/>
      <c r="VKZ255" s="183"/>
      <c r="VLA255" s="183"/>
      <c r="VLB255" s="183"/>
      <c r="VLC255" s="183"/>
      <c r="VLD255" s="183"/>
      <c r="VLE255" s="183"/>
      <c r="VLF255" s="183"/>
      <c r="VLG255" s="183"/>
      <c r="VLH255" s="183"/>
      <c r="VLI255" s="183"/>
      <c r="VLJ255" s="183"/>
      <c r="VLK255" s="183"/>
      <c r="VLL255" s="183"/>
      <c r="VLM255" s="183"/>
      <c r="VLN255" s="183"/>
      <c r="VLO255" s="183"/>
      <c r="VLP255" s="183"/>
      <c r="VLQ255" s="183"/>
      <c r="VLR255" s="183"/>
      <c r="VLS255" s="183"/>
      <c r="VLT255" s="183"/>
      <c r="VLU255" s="183"/>
      <c r="VLV255" s="183"/>
      <c r="VLW255" s="183"/>
      <c r="VLX255" s="183"/>
      <c r="VLY255" s="183"/>
      <c r="VLZ255" s="183"/>
      <c r="VMA255" s="183"/>
      <c r="VMB255" s="183"/>
      <c r="VMC255" s="183"/>
      <c r="VMD255" s="183"/>
      <c r="VME255" s="183"/>
      <c r="VMF255" s="183"/>
      <c r="VMG255" s="183"/>
      <c r="VMH255" s="183"/>
      <c r="VMI255" s="183"/>
      <c r="VMJ255" s="183"/>
      <c r="VMK255" s="183"/>
      <c r="VML255" s="183"/>
      <c r="VMM255" s="183"/>
      <c r="VMN255" s="183"/>
      <c r="VMO255" s="183"/>
      <c r="VMP255" s="183"/>
      <c r="VMQ255" s="183"/>
      <c r="VMR255" s="183"/>
      <c r="VMS255" s="183"/>
      <c r="VMT255" s="183"/>
      <c r="VMU255" s="183"/>
      <c r="VMV255" s="183"/>
      <c r="VMW255" s="183"/>
      <c r="VMX255" s="183"/>
      <c r="VMY255" s="183"/>
      <c r="VMZ255" s="183"/>
      <c r="VNA255" s="183"/>
      <c r="VNB255" s="183"/>
      <c r="VNC255" s="183"/>
      <c r="VND255" s="183"/>
      <c r="VNE255" s="183"/>
      <c r="VNF255" s="183"/>
      <c r="VNG255" s="183"/>
      <c r="VNH255" s="183"/>
      <c r="VNI255" s="183"/>
      <c r="VNJ255" s="183"/>
      <c r="VNK255" s="183"/>
      <c r="VNL255" s="183"/>
      <c r="VNM255" s="183"/>
      <c r="VNN255" s="183"/>
      <c r="VNO255" s="183"/>
      <c r="VNP255" s="183"/>
      <c r="VNQ255" s="183"/>
      <c r="VNR255" s="183"/>
      <c r="VNS255" s="183"/>
      <c r="VNT255" s="183"/>
      <c r="VNU255" s="183"/>
      <c r="VNV255" s="183"/>
      <c r="VNW255" s="183"/>
      <c r="VNX255" s="183"/>
      <c r="VNY255" s="183"/>
      <c r="VNZ255" s="183"/>
      <c r="VOA255" s="183"/>
      <c r="VOB255" s="183"/>
      <c r="VOC255" s="183"/>
      <c r="VOD255" s="183"/>
      <c r="VOE255" s="183"/>
      <c r="VOF255" s="183"/>
      <c r="VOG255" s="183"/>
      <c r="VOH255" s="183"/>
      <c r="VOI255" s="183"/>
      <c r="VOJ255" s="183"/>
      <c r="VOK255" s="183"/>
      <c r="VOL255" s="183"/>
      <c r="VOM255" s="183"/>
      <c r="VON255" s="183"/>
      <c r="VOO255" s="183"/>
      <c r="VOP255" s="183"/>
      <c r="VOQ255" s="183"/>
      <c r="VOR255" s="183"/>
      <c r="VOS255" s="183"/>
      <c r="VOT255" s="183"/>
      <c r="VOU255" s="183"/>
      <c r="VOV255" s="183"/>
      <c r="VOW255" s="183"/>
      <c r="VOX255" s="183"/>
      <c r="VOY255" s="183"/>
      <c r="VOZ255" s="183"/>
      <c r="VPA255" s="183"/>
      <c r="VPB255" s="183"/>
      <c r="VPC255" s="183"/>
      <c r="VPD255" s="183"/>
      <c r="VPE255" s="183"/>
      <c r="VPF255" s="183"/>
      <c r="VPG255" s="183"/>
      <c r="VPH255" s="183"/>
      <c r="VPI255" s="183"/>
      <c r="VPJ255" s="183"/>
      <c r="VPK255" s="183"/>
      <c r="VPL255" s="183"/>
      <c r="VPM255" s="183"/>
      <c r="VPN255" s="183"/>
      <c r="VPO255" s="183"/>
      <c r="VPP255" s="183"/>
      <c r="VPQ255" s="183"/>
      <c r="VPR255" s="183"/>
      <c r="VPS255" s="183"/>
      <c r="VPT255" s="183"/>
      <c r="VPU255" s="183"/>
      <c r="VPV255" s="183"/>
      <c r="VPW255" s="183"/>
      <c r="VPX255" s="183"/>
      <c r="VPY255" s="183"/>
      <c r="VPZ255" s="183"/>
      <c r="VQA255" s="183"/>
      <c r="VQB255" s="183"/>
      <c r="VQC255" s="183"/>
      <c r="VQD255" s="183"/>
      <c r="VQE255" s="183"/>
      <c r="VQF255" s="183"/>
      <c r="VQG255" s="183"/>
      <c r="VQH255" s="183"/>
      <c r="VQI255" s="183"/>
      <c r="VQJ255" s="183"/>
      <c r="VQK255" s="183"/>
      <c r="VQL255" s="183"/>
      <c r="VQM255" s="183"/>
      <c r="VQN255" s="183"/>
      <c r="VQO255" s="183"/>
      <c r="VQP255" s="183"/>
      <c r="VQQ255" s="183"/>
      <c r="VQR255" s="183"/>
      <c r="VQS255" s="183"/>
      <c r="VQT255" s="183"/>
      <c r="VQU255" s="183"/>
      <c r="VQV255" s="183"/>
      <c r="VQW255" s="183"/>
      <c r="VQX255" s="183"/>
      <c r="VQY255" s="183"/>
      <c r="VQZ255" s="183"/>
      <c r="VRA255" s="183"/>
      <c r="VRB255" s="183"/>
      <c r="VRC255" s="183"/>
      <c r="VRD255" s="183"/>
      <c r="VRE255" s="183"/>
      <c r="VRF255" s="183"/>
      <c r="VRG255" s="183"/>
      <c r="VRH255" s="183"/>
      <c r="VRI255" s="183"/>
      <c r="VRJ255" s="183"/>
      <c r="VRK255" s="183"/>
      <c r="VRL255" s="183"/>
      <c r="VRM255" s="183"/>
      <c r="VRN255" s="183"/>
      <c r="VRO255" s="183"/>
      <c r="VRP255" s="183"/>
      <c r="VRQ255" s="183"/>
      <c r="VRR255" s="183"/>
      <c r="VRS255" s="183"/>
      <c r="VRT255" s="183"/>
      <c r="VRU255" s="183"/>
      <c r="VRV255" s="183"/>
      <c r="VRW255" s="183"/>
      <c r="VRX255" s="183"/>
      <c r="VRY255" s="183"/>
      <c r="VRZ255" s="183"/>
      <c r="VSA255" s="183"/>
      <c r="VSB255" s="183"/>
      <c r="VSC255" s="183"/>
      <c r="VSD255" s="183"/>
      <c r="VSE255" s="183"/>
      <c r="VSF255" s="183"/>
      <c r="VSG255" s="183"/>
      <c r="VSH255" s="183"/>
      <c r="VSI255" s="183"/>
      <c r="VSJ255" s="183"/>
      <c r="VSK255" s="183"/>
      <c r="VSL255" s="183"/>
      <c r="VSM255" s="183"/>
      <c r="VSN255" s="183"/>
      <c r="VSO255" s="183"/>
      <c r="VSP255" s="183"/>
      <c r="VSQ255" s="183"/>
      <c r="VSR255" s="183"/>
      <c r="VSS255" s="183"/>
      <c r="VST255" s="183"/>
      <c r="VSU255" s="183"/>
      <c r="VSV255" s="183"/>
      <c r="VSW255" s="183"/>
      <c r="VSX255" s="183"/>
      <c r="VSY255" s="183"/>
      <c r="VSZ255" s="183"/>
      <c r="VTA255" s="183"/>
      <c r="VTB255" s="183"/>
      <c r="VTC255" s="183"/>
      <c r="VTD255" s="183"/>
      <c r="VTE255" s="183"/>
      <c r="VTF255" s="183"/>
      <c r="VTG255" s="183"/>
      <c r="VTH255" s="183"/>
      <c r="VTI255" s="183"/>
      <c r="VTJ255" s="183"/>
      <c r="VTK255" s="183"/>
      <c r="VTL255" s="183"/>
      <c r="VTM255" s="183"/>
      <c r="VTN255" s="183"/>
      <c r="VTO255" s="183"/>
      <c r="VTP255" s="183"/>
      <c r="VTQ255" s="183"/>
      <c r="VTR255" s="183"/>
      <c r="VTS255" s="183"/>
      <c r="VTT255" s="183"/>
      <c r="VTU255" s="183"/>
      <c r="VTV255" s="183"/>
      <c r="VTW255" s="183"/>
      <c r="VTX255" s="183"/>
      <c r="VTY255" s="183"/>
      <c r="VTZ255" s="183"/>
      <c r="VUA255" s="183"/>
      <c r="VUB255" s="183"/>
      <c r="VUC255" s="183"/>
      <c r="VUD255" s="183"/>
      <c r="VUE255" s="183"/>
      <c r="VUF255" s="183"/>
      <c r="VUG255" s="183"/>
      <c r="VUH255" s="183"/>
      <c r="VUI255" s="183"/>
      <c r="VUJ255" s="183"/>
      <c r="VUK255" s="183"/>
      <c r="VUL255" s="183"/>
      <c r="VUM255" s="183"/>
      <c r="VUN255" s="183"/>
      <c r="VUO255" s="183"/>
      <c r="VUP255" s="183"/>
      <c r="VUQ255" s="183"/>
      <c r="VUR255" s="183"/>
      <c r="VUS255" s="183"/>
      <c r="VUT255" s="183"/>
      <c r="VUU255" s="183"/>
      <c r="VUV255" s="183"/>
      <c r="VUW255" s="183"/>
      <c r="VUX255" s="183"/>
      <c r="VUY255" s="183"/>
      <c r="VUZ255" s="183"/>
      <c r="VVA255" s="183"/>
      <c r="VVB255" s="183"/>
      <c r="VVC255" s="183"/>
      <c r="VVD255" s="183"/>
      <c r="VVE255" s="183"/>
      <c r="VVF255" s="183"/>
      <c r="VVG255" s="183"/>
      <c r="VVH255" s="183"/>
      <c r="VVI255" s="183"/>
      <c r="VVJ255" s="183"/>
      <c r="VVK255" s="183"/>
      <c r="VVL255" s="183"/>
      <c r="VVM255" s="183"/>
      <c r="VVN255" s="183"/>
      <c r="VVO255" s="183"/>
      <c r="VVP255" s="183"/>
      <c r="VVQ255" s="183"/>
      <c r="VVR255" s="183"/>
      <c r="VVS255" s="183"/>
      <c r="VVT255" s="183"/>
      <c r="VVU255" s="183"/>
      <c r="VVV255" s="183"/>
      <c r="VVW255" s="183"/>
      <c r="VVX255" s="183"/>
      <c r="VVY255" s="183"/>
      <c r="VVZ255" s="183"/>
      <c r="VWA255" s="183"/>
      <c r="VWB255" s="183"/>
      <c r="VWC255" s="183"/>
      <c r="VWD255" s="183"/>
      <c r="VWE255" s="183"/>
      <c r="VWF255" s="183"/>
      <c r="VWG255" s="183"/>
      <c r="VWH255" s="183"/>
      <c r="VWI255" s="183"/>
      <c r="VWJ255" s="183"/>
      <c r="VWK255" s="183"/>
      <c r="VWL255" s="183"/>
      <c r="VWM255" s="183"/>
      <c r="VWN255" s="183"/>
      <c r="VWO255" s="183"/>
      <c r="VWP255" s="183"/>
      <c r="VWQ255" s="183"/>
      <c r="VWR255" s="183"/>
      <c r="VWS255" s="183"/>
      <c r="VWT255" s="183"/>
      <c r="VWU255" s="183"/>
      <c r="VWV255" s="183"/>
      <c r="VWW255" s="183"/>
      <c r="VWX255" s="183"/>
      <c r="VWY255" s="183"/>
      <c r="VWZ255" s="183"/>
      <c r="VXA255" s="183"/>
      <c r="VXB255" s="183"/>
      <c r="VXC255" s="183"/>
      <c r="VXD255" s="183"/>
      <c r="VXE255" s="183"/>
      <c r="VXF255" s="183"/>
      <c r="VXG255" s="183"/>
      <c r="VXH255" s="183"/>
      <c r="VXI255" s="183"/>
      <c r="VXJ255" s="183"/>
      <c r="VXK255" s="183"/>
      <c r="VXL255" s="183"/>
      <c r="VXM255" s="183"/>
      <c r="VXN255" s="183"/>
      <c r="VXO255" s="183"/>
      <c r="VXP255" s="183"/>
      <c r="VXQ255" s="183"/>
      <c r="VXR255" s="183"/>
      <c r="VXS255" s="183"/>
      <c r="VXT255" s="183"/>
      <c r="VXU255" s="183"/>
      <c r="VXV255" s="183"/>
      <c r="VXW255" s="183"/>
      <c r="VXX255" s="183"/>
      <c r="VXY255" s="183"/>
      <c r="VXZ255" s="183"/>
      <c r="VYA255" s="183"/>
      <c r="VYB255" s="183"/>
      <c r="VYC255" s="183"/>
      <c r="VYD255" s="183"/>
      <c r="VYE255" s="183"/>
      <c r="VYF255" s="183"/>
      <c r="VYG255" s="183"/>
      <c r="VYH255" s="183"/>
      <c r="VYI255" s="183"/>
      <c r="VYJ255" s="183"/>
      <c r="VYK255" s="183"/>
      <c r="VYL255" s="183"/>
      <c r="VYM255" s="183"/>
      <c r="VYN255" s="183"/>
      <c r="VYO255" s="183"/>
      <c r="VYP255" s="183"/>
      <c r="VYQ255" s="183"/>
      <c r="VYR255" s="183"/>
      <c r="VYS255" s="183"/>
      <c r="VYT255" s="183"/>
      <c r="VYU255" s="183"/>
      <c r="VYV255" s="183"/>
      <c r="VYW255" s="183"/>
      <c r="VYX255" s="183"/>
      <c r="VYY255" s="183"/>
      <c r="VYZ255" s="183"/>
      <c r="VZA255" s="183"/>
      <c r="VZB255" s="183"/>
      <c r="VZC255" s="183"/>
      <c r="VZD255" s="183"/>
      <c r="VZE255" s="183"/>
      <c r="VZF255" s="183"/>
      <c r="VZG255" s="183"/>
      <c r="VZH255" s="183"/>
      <c r="VZI255" s="183"/>
      <c r="VZJ255" s="183"/>
      <c r="VZK255" s="183"/>
      <c r="VZL255" s="183"/>
      <c r="VZM255" s="183"/>
      <c r="VZN255" s="183"/>
      <c r="VZO255" s="183"/>
      <c r="VZP255" s="183"/>
      <c r="VZQ255" s="183"/>
      <c r="VZR255" s="183"/>
      <c r="VZS255" s="183"/>
      <c r="VZT255" s="183"/>
      <c r="VZU255" s="183"/>
      <c r="VZV255" s="183"/>
      <c r="VZW255" s="183"/>
      <c r="VZX255" s="183"/>
      <c r="VZY255" s="183"/>
      <c r="VZZ255" s="183"/>
      <c r="WAA255" s="183"/>
      <c r="WAB255" s="183"/>
      <c r="WAC255" s="183"/>
      <c r="WAD255" s="183"/>
      <c r="WAE255" s="183"/>
      <c r="WAF255" s="183"/>
      <c r="WAG255" s="183"/>
      <c r="WAH255" s="183"/>
      <c r="WAI255" s="183"/>
      <c r="WAJ255" s="183"/>
      <c r="WAK255" s="183"/>
      <c r="WAL255" s="183"/>
      <c r="WAM255" s="183"/>
      <c r="WAN255" s="183"/>
      <c r="WAO255" s="183"/>
      <c r="WAP255" s="183"/>
      <c r="WAQ255" s="183"/>
      <c r="WAR255" s="183"/>
      <c r="WAS255" s="183"/>
      <c r="WAT255" s="183"/>
      <c r="WAU255" s="183"/>
      <c r="WAV255" s="183"/>
      <c r="WAW255" s="183"/>
      <c r="WAX255" s="183"/>
      <c r="WAY255" s="183"/>
      <c r="WAZ255" s="183"/>
      <c r="WBA255" s="183"/>
      <c r="WBB255" s="183"/>
      <c r="WBC255" s="183"/>
      <c r="WBD255" s="183"/>
      <c r="WBE255" s="183"/>
      <c r="WBF255" s="183"/>
      <c r="WBG255" s="183"/>
      <c r="WBH255" s="183"/>
      <c r="WBI255" s="183"/>
      <c r="WBJ255" s="183"/>
      <c r="WBK255" s="183"/>
      <c r="WBL255" s="183"/>
      <c r="WBM255" s="183"/>
      <c r="WBN255" s="183"/>
      <c r="WBO255" s="183"/>
      <c r="WBP255" s="183"/>
      <c r="WBQ255" s="183"/>
      <c r="WBR255" s="183"/>
      <c r="WBS255" s="183"/>
      <c r="WBT255" s="183"/>
      <c r="WBU255" s="183"/>
      <c r="WBV255" s="183"/>
      <c r="WBW255" s="183"/>
      <c r="WBX255" s="183"/>
      <c r="WBY255" s="183"/>
      <c r="WBZ255" s="183"/>
      <c r="WCA255" s="183"/>
      <c r="WCB255" s="183"/>
      <c r="WCC255" s="183"/>
      <c r="WCD255" s="183"/>
      <c r="WCE255" s="183"/>
      <c r="WCF255" s="183"/>
      <c r="WCG255" s="183"/>
      <c r="WCH255" s="183"/>
      <c r="WCI255" s="183"/>
      <c r="WCJ255" s="183"/>
      <c r="WCK255" s="183"/>
      <c r="WCL255" s="183"/>
      <c r="WCM255" s="183"/>
      <c r="WCN255" s="183"/>
      <c r="WCO255" s="183"/>
      <c r="WCP255" s="183"/>
      <c r="WCQ255" s="183"/>
      <c r="WCR255" s="183"/>
      <c r="WCS255" s="183"/>
      <c r="WCT255" s="183"/>
      <c r="WCU255" s="183"/>
      <c r="WCV255" s="183"/>
      <c r="WCW255" s="183"/>
      <c r="WCX255" s="183"/>
      <c r="WCY255" s="183"/>
      <c r="WCZ255" s="183"/>
      <c r="WDA255" s="183"/>
      <c r="WDB255" s="183"/>
      <c r="WDC255" s="183"/>
      <c r="WDD255" s="183"/>
      <c r="WDE255" s="183"/>
      <c r="WDF255" s="183"/>
      <c r="WDG255" s="183"/>
      <c r="WDH255" s="183"/>
      <c r="WDI255" s="183"/>
      <c r="WDJ255" s="183"/>
      <c r="WDK255" s="183"/>
      <c r="WDL255" s="183"/>
      <c r="WDM255" s="183"/>
      <c r="WDN255" s="183"/>
      <c r="WDO255" s="183"/>
      <c r="WDP255" s="183"/>
      <c r="WDQ255" s="183"/>
      <c r="WDR255" s="183"/>
      <c r="WDS255" s="183"/>
      <c r="WDT255" s="183"/>
      <c r="WDU255" s="183"/>
      <c r="WDV255" s="183"/>
      <c r="WDW255" s="183"/>
      <c r="WDX255" s="183"/>
      <c r="WDY255" s="183"/>
      <c r="WDZ255" s="183"/>
      <c r="WEA255" s="183"/>
      <c r="WEB255" s="183"/>
      <c r="WEC255" s="183"/>
      <c r="WED255" s="183"/>
      <c r="WEE255" s="183"/>
      <c r="WEF255" s="183"/>
      <c r="WEG255" s="183"/>
      <c r="WEH255" s="183"/>
      <c r="WEI255" s="183"/>
      <c r="WEJ255" s="183"/>
      <c r="WEK255" s="183"/>
      <c r="WEL255" s="183"/>
      <c r="WEM255" s="183"/>
      <c r="WEN255" s="183"/>
      <c r="WEO255" s="183"/>
      <c r="WEP255" s="183"/>
      <c r="WEQ255" s="183"/>
      <c r="WER255" s="183"/>
      <c r="WES255" s="183"/>
      <c r="WET255" s="183"/>
      <c r="WEU255" s="183"/>
      <c r="WEV255" s="183"/>
      <c r="WEW255" s="183"/>
      <c r="WEX255" s="183"/>
      <c r="WEY255" s="183"/>
      <c r="WEZ255" s="183"/>
      <c r="WFA255" s="183"/>
      <c r="WFB255" s="183"/>
      <c r="WFC255" s="183"/>
      <c r="WFD255" s="183"/>
      <c r="WFE255" s="183"/>
      <c r="WFF255" s="183"/>
      <c r="WFG255" s="183"/>
      <c r="WFH255" s="183"/>
      <c r="WFI255" s="183"/>
      <c r="WFJ255" s="183"/>
      <c r="WFK255" s="183"/>
      <c r="WFL255" s="183"/>
      <c r="WFM255" s="183"/>
      <c r="WFN255" s="183"/>
      <c r="WFO255" s="183"/>
      <c r="WFP255" s="183"/>
      <c r="WFQ255" s="183"/>
      <c r="WFR255" s="183"/>
      <c r="WFS255" s="183"/>
      <c r="WFT255" s="183"/>
      <c r="WFU255" s="183"/>
      <c r="WFV255" s="183"/>
      <c r="WFW255" s="183"/>
      <c r="WFX255" s="183"/>
      <c r="WFY255" s="183"/>
      <c r="WFZ255" s="183"/>
      <c r="WGA255" s="183"/>
      <c r="WGB255" s="183"/>
      <c r="WGC255" s="183"/>
      <c r="WGD255" s="183"/>
      <c r="WGE255" s="183"/>
      <c r="WGF255" s="183"/>
      <c r="WGG255" s="183"/>
      <c r="WGH255" s="183"/>
      <c r="WGI255" s="183"/>
      <c r="WGJ255" s="183"/>
      <c r="WGK255" s="183"/>
      <c r="WGL255" s="183"/>
      <c r="WGM255" s="183"/>
      <c r="WGN255" s="183"/>
      <c r="WGO255" s="183"/>
      <c r="WGP255" s="183"/>
      <c r="WGQ255" s="183"/>
      <c r="WGR255" s="183"/>
      <c r="WGS255" s="183"/>
      <c r="WGT255" s="183"/>
      <c r="WGU255" s="183"/>
      <c r="WGV255" s="183"/>
      <c r="WGW255" s="183"/>
      <c r="WGX255" s="183"/>
      <c r="WGY255" s="183"/>
      <c r="WGZ255" s="183"/>
      <c r="WHA255" s="183"/>
      <c r="WHB255" s="183"/>
      <c r="WHC255" s="183"/>
      <c r="WHD255" s="183"/>
      <c r="WHE255" s="183"/>
      <c r="WHF255" s="183"/>
      <c r="WHG255" s="183"/>
      <c r="WHH255" s="183"/>
      <c r="WHI255" s="183"/>
      <c r="WHJ255" s="183"/>
      <c r="WHK255" s="183"/>
      <c r="WHL255" s="183"/>
      <c r="WHM255" s="183"/>
      <c r="WHN255" s="183"/>
      <c r="WHO255" s="183"/>
      <c r="WHP255" s="183"/>
      <c r="WHQ255" s="183"/>
      <c r="WHR255" s="183"/>
      <c r="WHS255" s="183"/>
      <c r="WHT255" s="183"/>
      <c r="WHU255" s="183"/>
      <c r="WHV255" s="183"/>
      <c r="WHW255" s="183"/>
      <c r="WHX255" s="183"/>
      <c r="WHY255" s="183"/>
      <c r="WHZ255" s="183"/>
      <c r="WIA255" s="183"/>
      <c r="WIB255" s="183"/>
      <c r="WIC255" s="183"/>
      <c r="WID255" s="183"/>
      <c r="WIE255" s="183"/>
      <c r="WIF255" s="183"/>
      <c r="WIG255" s="183"/>
      <c r="WIH255" s="183"/>
      <c r="WII255" s="183"/>
      <c r="WIJ255" s="183"/>
      <c r="WIK255" s="183"/>
      <c r="WIL255" s="183"/>
      <c r="WIM255" s="183"/>
      <c r="WIN255" s="183"/>
      <c r="WIO255" s="183"/>
      <c r="WIP255" s="183"/>
      <c r="WIQ255" s="183"/>
      <c r="WIR255" s="183"/>
      <c r="WIS255" s="183"/>
      <c r="WIT255" s="183"/>
      <c r="WIU255" s="183"/>
      <c r="WIV255" s="183"/>
      <c r="WIW255" s="183"/>
      <c r="WIX255" s="183"/>
      <c r="WIY255" s="183"/>
      <c r="WIZ255" s="183"/>
      <c r="WJA255" s="183"/>
      <c r="WJB255" s="183"/>
      <c r="WJC255" s="183"/>
      <c r="WJD255" s="183"/>
      <c r="WJE255" s="183"/>
      <c r="WJF255" s="183"/>
      <c r="WJG255" s="183"/>
      <c r="WJH255" s="183"/>
      <c r="WJI255" s="183"/>
      <c r="WJJ255" s="183"/>
      <c r="WJK255" s="183"/>
      <c r="WJL255" s="183"/>
      <c r="WJM255" s="183"/>
      <c r="WJN255" s="183"/>
      <c r="WJO255" s="183"/>
      <c r="WJP255" s="183"/>
      <c r="WJQ255" s="183"/>
      <c r="WJR255" s="183"/>
      <c r="WJS255" s="183"/>
      <c r="WJT255" s="183"/>
      <c r="WJU255" s="183"/>
      <c r="WJV255" s="183"/>
      <c r="WJW255" s="183"/>
      <c r="WJX255" s="183"/>
      <c r="WJY255" s="183"/>
      <c r="WJZ255" s="183"/>
      <c r="WKA255" s="183"/>
      <c r="WKB255" s="183"/>
      <c r="WKC255" s="183"/>
      <c r="WKD255" s="183"/>
      <c r="WKE255" s="183"/>
      <c r="WKF255" s="183"/>
      <c r="WKG255" s="183"/>
      <c r="WKH255" s="183"/>
      <c r="WKI255" s="183"/>
      <c r="WKJ255" s="183"/>
      <c r="WKK255" s="183"/>
      <c r="WKL255" s="183"/>
      <c r="WKM255" s="183"/>
      <c r="WKN255" s="183"/>
      <c r="WKO255" s="183"/>
      <c r="WKP255" s="183"/>
      <c r="WKQ255" s="183"/>
      <c r="WKR255" s="183"/>
      <c r="WKS255" s="183"/>
      <c r="WKT255" s="183"/>
      <c r="WKU255" s="183"/>
      <c r="WKV255" s="183"/>
      <c r="WKW255" s="183"/>
      <c r="WKX255" s="183"/>
      <c r="WKY255" s="183"/>
      <c r="WKZ255" s="183"/>
      <c r="WLA255" s="183"/>
      <c r="WLB255" s="183"/>
      <c r="WLC255" s="183"/>
      <c r="WLD255" s="183"/>
      <c r="WLE255" s="183"/>
      <c r="WLF255" s="183"/>
      <c r="WLG255" s="183"/>
      <c r="WLH255" s="183"/>
      <c r="WLI255" s="183"/>
      <c r="WLJ255" s="183"/>
      <c r="WLK255" s="183"/>
      <c r="WLL255" s="183"/>
      <c r="WLM255" s="183"/>
      <c r="WLN255" s="183"/>
      <c r="WLO255" s="183"/>
      <c r="WLP255" s="183"/>
      <c r="WLQ255" s="183"/>
      <c r="WLR255" s="183"/>
      <c r="WLS255" s="183"/>
      <c r="WLT255" s="183"/>
      <c r="WLU255" s="183"/>
      <c r="WLV255" s="183"/>
      <c r="WLW255" s="183"/>
      <c r="WLX255" s="183"/>
      <c r="WLY255" s="183"/>
      <c r="WLZ255" s="183"/>
      <c r="WMA255" s="183"/>
      <c r="WMB255" s="183"/>
      <c r="WMC255" s="183"/>
      <c r="WMD255" s="183"/>
      <c r="WME255" s="183"/>
      <c r="WMF255" s="183"/>
      <c r="WMG255" s="183"/>
      <c r="WMH255" s="183"/>
      <c r="WMI255" s="183"/>
      <c r="WMJ255" s="183"/>
      <c r="WMK255" s="183"/>
      <c r="WML255" s="183"/>
      <c r="WMM255" s="183"/>
      <c r="WMN255" s="183"/>
      <c r="WMO255" s="183"/>
      <c r="WMP255" s="183"/>
      <c r="WMQ255" s="183"/>
      <c r="WMR255" s="183"/>
      <c r="WMS255" s="183"/>
      <c r="WMT255" s="183"/>
      <c r="WMU255" s="183"/>
      <c r="WMV255" s="183"/>
      <c r="WMW255" s="183"/>
      <c r="WMX255" s="183"/>
      <c r="WMY255" s="183"/>
      <c r="WMZ255" s="183"/>
      <c r="WNA255" s="183"/>
      <c r="WNB255" s="183"/>
      <c r="WNC255" s="183"/>
      <c r="WND255" s="183"/>
      <c r="WNE255" s="183"/>
      <c r="WNF255" s="183"/>
      <c r="WNG255" s="183"/>
      <c r="WNH255" s="183"/>
      <c r="WNI255" s="183"/>
      <c r="WNJ255" s="183"/>
      <c r="WNK255" s="183"/>
      <c r="WNL255" s="183"/>
      <c r="WNM255" s="183"/>
      <c r="WNN255" s="183"/>
      <c r="WNO255" s="183"/>
      <c r="WNP255" s="183"/>
      <c r="WNQ255" s="183"/>
      <c r="WNR255" s="183"/>
      <c r="WNS255" s="183"/>
      <c r="WNT255" s="183"/>
      <c r="WNU255" s="183"/>
      <c r="WNV255" s="183"/>
      <c r="WNW255" s="183"/>
      <c r="WNX255" s="183"/>
      <c r="WNY255" s="183"/>
      <c r="WNZ255" s="183"/>
      <c r="WOA255" s="183"/>
      <c r="WOB255" s="183"/>
      <c r="WOC255" s="183"/>
      <c r="WOD255" s="183"/>
      <c r="WOE255" s="183"/>
      <c r="WOF255" s="183"/>
      <c r="WOG255" s="183"/>
      <c r="WOH255" s="183"/>
      <c r="WOI255" s="183"/>
      <c r="WOJ255" s="183"/>
      <c r="WOK255" s="183"/>
      <c r="WOL255" s="183"/>
      <c r="WOM255" s="183"/>
      <c r="WON255" s="183"/>
      <c r="WOO255" s="183"/>
      <c r="WOP255" s="183"/>
      <c r="WOQ255" s="183"/>
      <c r="WOR255" s="183"/>
      <c r="WOS255" s="183"/>
      <c r="WOT255" s="183"/>
      <c r="WOU255" s="183"/>
      <c r="WOV255" s="183"/>
      <c r="WOW255" s="183"/>
      <c r="WOX255" s="183"/>
      <c r="WOY255" s="183"/>
      <c r="WOZ255" s="183"/>
      <c r="WPA255" s="183"/>
      <c r="WPB255" s="183"/>
      <c r="WPC255" s="183"/>
      <c r="WPD255" s="183"/>
      <c r="WPE255" s="183"/>
      <c r="WPF255" s="183"/>
      <c r="WPG255" s="183"/>
      <c r="WPH255" s="183"/>
      <c r="WPI255" s="183"/>
      <c r="WPJ255" s="183"/>
      <c r="WPK255" s="183"/>
      <c r="WPL255" s="183"/>
      <c r="WPM255" s="183"/>
      <c r="WPN255" s="183"/>
      <c r="WPO255" s="183"/>
      <c r="WPP255" s="183"/>
      <c r="WPQ255" s="183"/>
      <c r="WPR255" s="183"/>
      <c r="WPS255" s="183"/>
      <c r="WPT255" s="183"/>
      <c r="WPU255" s="183"/>
      <c r="WPV255" s="183"/>
      <c r="WPW255" s="183"/>
      <c r="WPX255" s="183"/>
      <c r="WPY255" s="183"/>
      <c r="WPZ255" s="183"/>
      <c r="WQA255" s="183"/>
      <c r="WQB255" s="183"/>
      <c r="WQC255" s="183"/>
      <c r="WQD255" s="183"/>
      <c r="WQE255" s="183"/>
      <c r="WQF255" s="183"/>
      <c r="WQG255" s="183"/>
      <c r="WQH255" s="183"/>
      <c r="WQI255" s="183"/>
      <c r="WQJ255" s="183"/>
      <c r="WQK255" s="183"/>
      <c r="WQL255" s="183"/>
      <c r="WQM255" s="183"/>
      <c r="WQN255" s="183"/>
      <c r="WQO255" s="183"/>
      <c r="WQP255" s="183"/>
      <c r="WQQ255" s="183"/>
      <c r="WQR255" s="183"/>
      <c r="WQS255" s="183"/>
      <c r="WQT255" s="183"/>
      <c r="WQU255" s="183"/>
      <c r="WQV255" s="183"/>
      <c r="WQW255" s="183"/>
      <c r="WQX255" s="183"/>
      <c r="WQY255" s="183"/>
      <c r="WQZ255" s="183"/>
      <c r="WRA255" s="183"/>
      <c r="WRB255" s="183"/>
      <c r="WRC255" s="183"/>
      <c r="WRD255" s="183"/>
      <c r="WRE255" s="183"/>
      <c r="WRF255" s="183"/>
      <c r="WRG255" s="183"/>
      <c r="WRH255" s="183"/>
      <c r="WRI255" s="183"/>
      <c r="WRJ255" s="183"/>
      <c r="WRK255" s="183"/>
      <c r="WRL255" s="183"/>
      <c r="WRM255" s="183"/>
      <c r="WRN255" s="183"/>
      <c r="WRO255" s="183"/>
      <c r="WRP255" s="183"/>
      <c r="WRQ255" s="183"/>
      <c r="WRR255" s="183"/>
      <c r="WRS255" s="183"/>
      <c r="WRT255" s="183"/>
      <c r="WRU255" s="183"/>
      <c r="WRV255" s="183"/>
      <c r="WRW255" s="183"/>
      <c r="WRX255" s="183"/>
      <c r="WRY255" s="183"/>
      <c r="WRZ255" s="183"/>
      <c r="WSA255" s="183"/>
      <c r="WSB255" s="183"/>
      <c r="WSC255" s="183"/>
      <c r="WSD255" s="183"/>
      <c r="WSE255" s="183"/>
      <c r="WSF255" s="183"/>
      <c r="WSG255" s="183"/>
      <c r="WSH255" s="183"/>
      <c r="WSI255" s="183"/>
      <c r="WSJ255" s="183"/>
      <c r="WSK255" s="183"/>
      <c r="WSL255" s="183"/>
      <c r="WSM255" s="183"/>
      <c r="WSN255" s="183"/>
      <c r="WSO255" s="183"/>
      <c r="WSP255" s="183"/>
      <c r="WSQ255" s="183"/>
      <c r="WSR255" s="183"/>
      <c r="WSS255" s="183"/>
      <c r="WST255" s="183"/>
      <c r="WSU255" s="183"/>
      <c r="WSV255" s="183"/>
      <c r="WSW255" s="183"/>
      <c r="WSX255" s="183"/>
      <c r="WSY255" s="183"/>
      <c r="WSZ255" s="183"/>
      <c r="WTA255" s="183"/>
      <c r="WTB255" s="183"/>
      <c r="WTC255" s="183"/>
      <c r="WTD255" s="183"/>
      <c r="WTE255" s="183"/>
      <c r="WTF255" s="183"/>
      <c r="WTG255" s="183"/>
      <c r="WTH255" s="183"/>
      <c r="WTI255" s="183"/>
      <c r="WTJ255" s="183"/>
      <c r="WTK255" s="183"/>
      <c r="WTL255" s="183"/>
      <c r="WTM255" s="183"/>
      <c r="WTN255" s="183"/>
      <c r="WTO255" s="183"/>
      <c r="WTP255" s="183"/>
      <c r="WTQ255" s="183"/>
      <c r="WTR255" s="183"/>
      <c r="WTS255" s="183"/>
      <c r="WTT255" s="183"/>
      <c r="WTU255" s="183"/>
      <c r="WTV255" s="183"/>
      <c r="WTW255" s="183"/>
      <c r="WTX255" s="183"/>
      <c r="WTY255" s="183"/>
      <c r="WTZ255" s="183"/>
      <c r="WUA255" s="183"/>
      <c r="WUB255" s="183"/>
      <c r="WUC255" s="183"/>
      <c r="WUD255" s="183"/>
      <c r="WUE255" s="183"/>
      <c r="WUF255" s="183"/>
      <c r="WUG255" s="183"/>
      <c r="WUH255" s="183"/>
      <c r="WUI255" s="183"/>
      <c r="WUJ255" s="183"/>
      <c r="WUK255" s="183"/>
      <c r="WUL255" s="183"/>
      <c r="WUM255" s="183"/>
      <c r="WUN255" s="183"/>
      <c r="WUO255" s="183"/>
      <c r="WUP255" s="183"/>
      <c r="WUQ255" s="183"/>
      <c r="WUR255" s="183"/>
      <c r="WUS255" s="183"/>
      <c r="WUT255" s="183"/>
      <c r="WUU255" s="183"/>
      <c r="WUV255" s="183"/>
      <c r="WUW255" s="183"/>
      <c r="WUX255" s="183"/>
      <c r="WUY255" s="183"/>
      <c r="WUZ255" s="183"/>
      <c r="WVA255" s="183"/>
      <c r="WVB255" s="183"/>
      <c r="WVC255" s="183"/>
      <c r="WVD255" s="183"/>
      <c r="WVE255" s="183"/>
      <c r="WVF255" s="183"/>
      <c r="WVG255" s="183"/>
      <c r="WVH255" s="183"/>
      <c r="WVI255" s="183"/>
      <c r="WVJ255" s="183"/>
      <c r="WVK255" s="183"/>
      <c r="WVL255" s="183"/>
      <c r="WVM255" s="183"/>
      <c r="WVN255" s="183"/>
      <c r="WVO255" s="183"/>
      <c r="WVP255" s="183"/>
      <c r="WVQ255" s="183"/>
      <c r="WVR255" s="183"/>
      <c r="WVS255" s="183"/>
      <c r="WVT255" s="183"/>
      <c r="WVU255" s="183"/>
      <c r="WVV255" s="183"/>
      <c r="WVW255" s="183"/>
      <c r="WVX255" s="183"/>
      <c r="WVY255" s="183"/>
      <c r="WVZ255" s="183"/>
      <c r="WWA255" s="183"/>
      <c r="WWB255" s="183"/>
      <c r="WWC255" s="183"/>
      <c r="WWD255" s="183"/>
      <c r="WWE255" s="183"/>
      <c r="WWF255" s="183"/>
      <c r="WWG255" s="183"/>
      <c r="WWH255" s="183"/>
      <c r="WWI255" s="183"/>
      <c r="WWJ255" s="183"/>
      <c r="WWK255" s="183"/>
      <c r="WWL255" s="183"/>
      <c r="WWM255" s="183"/>
      <c r="WWN255" s="183"/>
      <c r="WWO255" s="183"/>
      <c r="WWP255" s="183"/>
      <c r="WWQ255" s="183"/>
      <c r="WWR255" s="183"/>
      <c r="WWS255" s="183"/>
      <c r="WWT255" s="183"/>
      <c r="WWU255" s="183"/>
      <c r="WWV255" s="183"/>
      <c r="WWW255" s="183"/>
      <c r="WWX255" s="183"/>
      <c r="WWY255" s="183"/>
      <c r="WWZ255" s="183"/>
      <c r="WXA255" s="183"/>
      <c r="WXB255" s="183"/>
      <c r="WXC255" s="183"/>
      <c r="WXD255" s="183"/>
      <c r="WXE255" s="183"/>
      <c r="WXF255" s="183"/>
      <c r="WXG255" s="183"/>
      <c r="WXH255" s="183"/>
      <c r="WXI255" s="183"/>
      <c r="WXJ255" s="183"/>
      <c r="WXK255" s="183"/>
      <c r="WXL255" s="183"/>
      <c r="WXM255" s="183"/>
      <c r="WXN255" s="183"/>
      <c r="WXO255" s="183"/>
      <c r="WXP255" s="183"/>
      <c r="WXQ255" s="183"/>
      <c r="WXR255" s="183"/>
      <c r="WXS255" s="183"/>
      <c r="WXT255" s="183"/>
      <c r="WXU255" s="183"/>
      <c r="WXV255" s="183"/>
      <c r="WXW255" s="183"/>
      <c r="WXX255" s="183"/>
      <c r="WXY255" s="183"/>
      <c r="WXZ255" s="183"/>
      <c r="WYA255" s="183"/>
      <c r="WYB255" s="183"/>
      <c r="WYC255" s="183"/>
      <c r="WYD255" s="183"/>
      <c r="WYE255" s="183"/>
      <c r="WYF255" s="183"/>
      <c r="WYG255" s="183"/>
      <c r="WYH255" s="183"/>
      <c r="WYI255" s="183"/>
      <c r="WYJ255" s="183"/>
      <c r="WYK255" s="183"/>
      <c r="WYL255" s="183"/>
      <c r="WYM255" s="183"/>
      <c r="WYN255" s="183"/>
      <c r="WYO255" s="183"/>
      <c r="WYP255" s="183"/>
      <c r="WYQ255" s="183"/>
      <c r="WYR255" s="183"/>
      <c r="WYS255" s="183"/>
      <c r="WYT255" s="183"/>
      <c r="WYU255" s="183"/>
      <c r="WYV255" s="183"/>
      <c r="WYW255" s="183"/>
      <c r="WYX255" s="183"/>
      <c r="WYY255" s="183"/>
      <c r="WYZ255" s="183"/>
      <c r="WZA255" s="183"/>
      <c r="WZB255" s="183"/>
      <c r="WZC255" s="183"/>
      <c r="WZD255" s="183"/>
      <c r="WZE255" s="183"/>
      <c r="WZF255" s="183"/>
      <c r="WZG255" s="183"/>
      <c r="WZH255" s="183"/>
      <c r="WZI255" s="183"/>
      <c r="WZJ255" s="183"/>
      <c r="WZK255" s="183"/>
      <c r="WZL255" s="183"/>
      <c r="WZM255" s="183"/>
      <c r="WZN255" s="183"/>
      <c r="WZO255" s="183"/>
      <c r="WZP255" s="183"/>
      <c r="WZQ255" s="183"/>
      <c r="WZR255" s="183"/>
      <c r="WZS255" s="183"/>
      <c r="WZT255" s="183"/>
      <c r="WZU255" s="183"/>
      <c r="WZV255" s="183"/>
      <c r="WZW255" s="183"/>
      <c r="WZX255" s="183"/>
      <c r="WZY255" s="183"/>
      <c r="WZZ255" s="183"/>
      <c r="XAA255" s="183"/>
      <c r="XAB255" s="183"/>
      <c r="XAC255" s="183"/>
      <c r="XAD255" s="183"/>
      <c r="XAE255" s="183"/>
      <c r="XAF255" s="183"/>
      <c r="XAG255" s="183"/>
      <c r="XAH255" s="183"/>
      <c r="XAI255" s="183"/>
      <c r="XAJ255" s="183"/>
      <c r="XAK255" s="183"/>
      <c r="XAL255" s="183"/>
      <c r="XAM255" s="183"/>
      <c r="XAN255" s="183"/>
      <c r="XAO255" s="183"/>
      <c r="XAP255" s="183"/>
      <c r="XAQ255" s="183"/>
      <c r="XAR255" s="183"/>
      <c r="XAS255" s="183"/>
      <c r="XAT255" s="183"/>
      <c r="XAU255" s="183"/>
      <c r="XAV255" s="183"/>
      <c r="XAW255" s="183"/>
      <c r="XAX255" s="183"/>
      <c r="XAY255" s="183"/>
      <c r="XAZ255" s="183"/>
      <c r="XBA255" s="183"/>
      <c r="XBB255" s="183"/>
      <c r="XBC255" s="183"/>
      <c r="XBD255" s="183"/>
      <c r="XBE255" s="183"/>
      <c r="XBF255" s="183"/>
      <c r="XBG255" s="183"/>
      <c r="XBH255" s="183"/>
      <c r="XBI255" s="183"/>
      <c r="XBJ255" s="183"/>
      <c r="XBK255" s="183"/>
      <c r="XBL255" s="183"/>
      <c r="XBM255" s="183"/>
      <c r="XBN255" s="183"/>
      <c r="XBO255" s="183"/>
      <c r="XBP255" s="183"/>
      <c r="XBQ255" s="183"/>
      <c r="XBR255" s="183"/>
      <c r="XBS255" s="183"/>
      <c r="XBT255" s="183"/>
      <c r="XBU255" s="183"/>
      <c r="XBV255" s="183"/>
      <c r="XBW255" s="183"/>
      <c r="XBX255" s="183"/>
      <c r="XBY255" s="183"/>
      <c r="XBZ255" s="183"/>
      <c r="XCA255" s="183"/>
      <c r="XCB255" s="183"/>
      <c r="XCC255" s="183"/>
      <c r="XCD255" s="183"/>
      <c r="XCE255" s="183"/>
      <c r="XCF255" s="183"/>
      <c r="XCG255" s="183"/>
      <c r="XCH255" s="183"/>
      <c r="XCI255" s="183"/>
      <c r="XCJ255" s="183"/>
      <c r="XCK255" s="183"/>
      <c r="XCL255" s="183"/>
      <c r="XCM255" s="183"/>
      <c r="XCN255" s="183"/>
      <c r="XCO255" s="183"/>
      <c r="XCP255" s="183"/>
      <c r="XCQ255" s="183"/>
      <c r="XCR255" s="183"/>
      <c r="XCS255" s="183"/>
      <c r="XCT255" s="183"/>
      <c r="XCU255" s="183"/>
      <c r="XCV255" s="183"/>
      <c r="XCW255" s="183"/>
      <c r="XCX255" s="183"/>
      <c r="XCY255" s="183"/>
      <c r="XCZ255" s="183"/>
      <c r="XDA255" s="183"/>
      <c r="XDB255" s="183"/>
      <c r="XDC255" s="183"/>
      <c r="XDD255" s="183"/>
      <c r="XDE255" s="183"/>
      <c r="XDF255" s="183"/>
      <c r="XDG255" s="183"/>
      <c r="XDH255" s="183"/>
      <c r="XDI255" s="183"/>
      <c r="XDJ255" s="183"/>
      <c r="XDK255" s="183"/>
      <c r="XDL255" s="183"/>
      <c r="XDM255" s="183"/>
      <c r="XDN255" s="183"/>
      <c r="XDO255" s="183"/>
      <c r="XDP255" s="183"/>
      <c r="XDQ255" s="183"/>
      <c r="XDR255" s="183"/>
      <c r="XDS255" s="183"/>
      <c r="XDT255" s="183"/>
      <c r="XDU255" s="183"/>
      <c r="XDV255" s="183"/>
      <c r="XDW255" s="183"/>
      <c r="XDX255" s="183"/>
      <c r="XDY255" s="183"/>
      <c r="XDZ255" s="183"/>
      <c r="XEA255" s="183"/>
      <c r="XEB255" s="183"/>
      <c r="XEC255" s="183"/>
      <c r="XED255" s="183"/>
      <c r="XEE255" s="183"/>
      <c r="XEF255" s="183"/>
      <c r="XEG255" s="183"/>
      <c r="XEH255" s="183"/>
      <c r="XEI255" s="183"/>
      <c r="XEJ255" s="183"/>
      <c r="XEK255" s="183"/>
      <c r="XEL255" s="183"/>
      <c r="XEM255" s="183"/>
      <c r="XEN255" s="183"/>
      <c r="XEO255" s="183"/>
      <c r="XEP255" s="183"/>
      <c r="XEQ255" s="183"/>
      <c r="XER255" s="183"/>
      <c r="XES255" s="183"/>
      <c r="XET255" s="183"/>
      <c r="XEU255" s="183"/>
      <c r="XEV255" s="183"/>
      <c r="XEW255" s="183"/>
      <c r="XEX255" s="183"/>
      <c r="XEY255" s="183"/>
      <c r="XEZ255" s="183"/>
      <c r="XFA255" s="183"/>
      <c r="XFB255" s="183"/>
      <c r="XFC255" s="183"/>
      <c r="XFD255" s="183"/>
    </row>
    <row r="256" spans="1:16384">
      <c r="A256" s="186">
        <v>255</v>
      </c>
      <c r="B256" s="183" t="s">
        <v>2599</v>
      </c>
      <c r="C256" s="183"/>
      <c r="D256" s="183" t="s">
        <v>2386</v>
      </c>
      <c r="E256" s="183" t="s">
        <v>2588</v>
      </c>
      <c r="F256" s="183"/>
      <c r="G256" s="183"/>
      <c r="H256" s="183"/>
      <c r="I256" s="183"/>
      <c r="J256" s="183"/>
      <c r="K256" s="183"/>
      <c r="L256" s="183"/>
      <c r="M256" s="183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201"/>
      <c r="Y256" s="201"/>
      <c r="Z256" s="201"/>
      <c r="AA256" s="201"/>
      <c r="AB256" s="193"/>
      <c r="AC256" s="193"/>
      <c r="AD256" s="193"/>
      <c r="AE256" s="193"/>
      <c r="AF256" s="193"/>
      <c r="AG256" s="193"/>
      <c r="AH256" s="193"/>
      <c r="AI256" s="193"/>
      <c r="AJ256" s="193"/>
      <c r="AK256" s="193"/>
      <c r="AL256" s="193"/>
      <c r="AM256" s="193"/>
      <c r="AN256" s="193"/>
      <c r="AO256" s="193"/>
      <c r="AP256" s="193"/>
      <c r="AQ256" s="193"/>
      <c r="AR256" s="193"/>
      <c r="AS256" s="193"/>
      <c r="AT256" s="193"/>
      <c r="AU256" s="193"/>
      <c r="AV256" s="193"/>
      <c r="AW256" s="193"/>
      <c r="AX256" s="193"/>
    </row>
    <row r="257" spans="1:50">
      <c r="A257" s="186">
        <v>256</v>
      </c>
      <c r="B257" s="22" t="s">
        <v>227</v>
      </c>
      <c r="C257" s="22"/>
      <c r="D257" s="183" t="s">
        <v>2386</v>
      </c>
      <c r="E257" s="22" t="s">
        <v>2588</v>
      </c>
      <c r="F257" s="22"/>
      <c r="G257" s="22"/>
      <c r="H257" s="22">
        <v>0.8</v>
      </c>
      <c r="I257" s="22"/>
      <c r="J257" s="22">
        <v>0.8</v>
      </c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</row>
    <row r="258" spans="1:50">
      <c r="A258" s="186">
        <v>257</v>
      </c>
      <c r="B258" s="183" t="s">
        <v>141</v>
      </c>
      <c r="C258" s="227"/>
      <c r="D258" s="183" t="s">
        <v>2386</v>
      </c>
      <c r="E258" s="183" t="s">
        <v>2588</v>
      </c>
      <c r="F258" s="183"/>
      <c r="G258" s="183"/>
      <c r="H258" s="183"/>
      <c r="I258" s="183"/>
      <c r="J258" s="183"/>
      <c r="K258" s="183"/>
      <c r="L258" s="183"/>
      <c r="M258" s="183"/>
      <c r="N258" s="198">
        <v>1400000000</v>
      </c>
      <c r="O258" s="183"/>
      <c r="P258" s="183"/>
      <c r="Q258" s="183"/>
      <c r="R258" s="183"/>
      <c r="S258" s="183"/>
      <c r="T258" s="183"/>
      <c r="U258" s="183"/>
      <c r="V258" s="200" t="s">
        <v>2129</v>
      </c>
      <c r="W258" s="193"/>
      <c r="X258" s="201"/>
      <c r="Y258" s="201"/>
      <c r="Z258" s="201"/>
      <c r="AA258" s="201"/>
      <c r="AB258" s="193"/>
      <c r="AC258" s="193"/>
      <c r="AD258" s="193"/>
      <c r="AE258" s="193"/>
      <c r="AF258" s="193"/>
      <c r="AG258" s="193"/>
      <c r="AH258" s="193"/>
      <c r="AI258" s="193"/>
      <c r="AJ258" s="193"/>
      <c r="AK258" s="193"/>
      <c r="AL258" s="193"/>
      <c r="AM258" s="193"/>
      <c r="AN258" s="193"/>
      <c r="AO258" s="193"/>
      <c r="AP258" s="193"/>
      <c r="AQ258" s="193"/>
      <c r="AR258" s="193"/>
      <c r="AS258" s="193"/>
      <c r="AT258" s="193"/>
      <c r="AU258" s="193"/>
      <c r="AV258" s="193"/>
      <c r="AW258" s="193"/>
      <c r="AX258" s="193"/>
    </row>
    <row r="259" spans="1:50">
      <c r="A259" s="186">
        <v>258</v>
      </c>
      <c r="B259" s="22" t="s">
        <v>2600</v>
      </c>
      <c r="C259" s="22"/>
      <c r="D259" s="183" t="s">
        <v>2386</v>
      </c>
      <c r="E259" s="22" t="s">
        <v>2588</v>
      </c>
      <c r="F259" s="22"/>
      <c r="G259" s="22"/>
      <c r="H259" s="22"/>
      <c r="I259" s="22"/>
      <c r="J259" s="22"/>
      <c r="K259" s="22"/>
      <c r="L259" s="22"/>
      <c r="M259" s="22"/>
      <c r="X259" s="145"/>
      <c r="Y259" s="145"/>
      <c r="Z259" s="145"/>
      <c r="AA259" s="145"/>
    </row>
    <row r="260" spans="1:50">
      <c r="A260" s="186">
        <v>259</v>
      </c>
      <c r="B260" s="22" t="s">
        <v>706</v>
      </c>
      <c r="C260" s="22"/>
      <c r="D260" s="183" t="s">
        <v>2418</v>
      </c>
      <c r="E260" s="22" t="s">
        <v>2588</v>
      </c>
      <c r="F260" s="22"/>
      <c r="G260" s="22"/>
      <c r="H260" s="22"/>
      <c r="I260" s="22"/>
      <c r="J260" s="22"/>
      <c r="K260" s="22"/>
      <c r="L260" s="22"/>
      <c r="M260" s="22"/>
      <c r="X260" s="145"/>
      <c r="Y260" s="145"/>
      <c r="Z260" s="145"/>
      <c r="AA260" s="145"/>
    </row>
    <row r="261" spans="1:50" ht="33">
      <c r="A261" s="186">
        <v>260</v>
      </c>
      <c r="B261" s="22" t="s">
        <v>2601</v>
      </c>
      <c r="C261" s="22"/>
      <c r="D261" s="183" t="s">
        <v>2386</v>
      </c>
      <c r="E261" s="22" t="s">
        <v>2588</v>
      </c>
      <c r="F261" s="22"/>
      <c r="G261" s="22"/>
      <c r="H261" s="22"/>
      <c r="I261" s="22"/>
      <c r="J261" s="22"/>
      <c r="K261" s="22"/>
      <c r="L261" s="22"/>
      <c r="M261" s="22"/>
      <c r="N261" s="160">
        <v>7700000000</v>
      </c>
      <c r="O261" t="s">
        <v>2602</v>
      </c>
      <c r="P261" s="160">
        <v>6280000000</v>
      </c>
      <c r="Q261" t="s">
        <v>2202</v>
      </c>
      <c r="V261" s="187" t="s">
        <v>2129</v>
      </c>
      <c r="X261" s="166">
        <v>1260</v>
      </c>
      <c r="Y261" s="164" t="s">
        <v>2603</v>
      </c>
      <c r="Z261" s="156" t="s">
        <v>2604</v>
      </c>
      <c r="AA261" s="164" t="s">
        <v>2603</v>
      </c>
    </row>
    <row r="262" spans="1:50">
      <c r="A262" s="186">
        <v>261</v>
      </c>
      <c r="B262" s="22" t="s">
        <v>2605</v>
      </c>
      <c r="C262" s="22"/>
      <c r="D262" s="183" t="s">
        <v>2386</v>
      </c>
      <c r="E262" s="22" t="s">
        <v>2606</v>
      </c>
      <c r="F262" s="22"/>
      <c r="G262" s="22"/>
      <c r="H262" s="22"/>
      <c r="I262" s="22"/>
      <c r="J262" s="22"/>
      <c r="K262" s="22"/>
      <c r="L262" s="22"/>
      <c r="M262" s="22"/>
      <c r="N262" s="191">
        <v>10000000000</v>
      </c>
      <c r="O262" s="22"/>
      <c r="P262" s="22"/>
      <c r="Q262" s="22"/>
      <c r="R262" s="22"/>
      <c r="S262" s="22"/>
      <c r="T262" s="22"/>
      <c r="U262" s="22"/>
      <c r="V262" s="187" t="s">
        <v>2171</v>
      </c>
      <c r="X262" s="145"/>
      <c r="Y262" s="145"/>
      <c r="Z262" s="145"/>
      <c r="AA262" s="145"/>
    </row>
    <row r="263" spans="1:50">
      <c r="A263" s="186">
        <v>262</v>
      </c>
      <c r="B263" s="22" t="s">
        <v>704</v>
      </c>
      <c r="C263" s="22"/>
      <c r="D263" s="183" t="s">
        <v>2386</v>
      </c>
      <c r="E263" s="22" t="s">
        <v>2588</v>
      </c>
      <c r="F263" s="22"/>
      <c r="G263" s="22"/>
      <c r="H263" s="22"/>
      <c r="I263" s="22"/>
      <c r="J263" s="22"/>
      <c r="K263" s="22"/>
      <c r="L263" s="22"/>
      <c r="M263" s="22"/>
      <c r="X263" s="145"/>
      <c r="Y263" s="145"/>
      <c r="Z263" s="145"/>
      <c r="AA263" s="145"/>
    </row>
    <row r="264" spans="1:50">
      <c r="A264" s="186">
        <v>263</v>
      </c>
      <c r="B264" s="22" t="s">
        <v>2607</v>
      </c>
      <c r="C264" s="22"/>
      <c r="D264" s="183" t="s">
        <v>2386</v>
      </c>
      <c r="E264" s="22" t="s">
        <v>2588</v>
      </c>
      <c r="F264" s="22"/>
      <c r="G264" s="22"/>
      <c r="H264" s="22"/>
      <c r="I264" s="22"/>
      <c r="J264" s="22"/>
      <c r="K264" s="22"/>
      <c r="L264" s="22"/>
      <c r="M264" s="22"/>
      <c r="N264" s="191">
        <v>5400000000</v>
      </c>
      <c r="O264" s="22"/>
      <c r="P264" s="22"/>
      <c r="Q264" s="22"/>
      <c r="R264" s="22"/>
      <c r="S264" s="22"/>
      <c r="T264" s="22"/>
      <c r="U264" s="22"/>
      <c r="V264" s="187" t="s">
        <v>2129</v>
      </c>
      <c r="X264" s="213"/>
      <c r="Y264" s="213"/>
      <c r="Z264" s="213"/>
      <c r="AA264" s="213"/>
    </row>
    <row r="265" spans="1:50" s="22" customFormat="1">
      <c r="A265" s="214">
        <v>264</v>
      </c>
      <c r="B265" s="227" t="s">
        <v>2608</v>
      </c>
      <c r="C265" s="227"/>
      <c r="D265" s="227" t="s">
        <v>2418</v>
      </c>
      <c r="E265" s="227" t="s">
        <v>2588</v>
      </c>
      <c r="F265" s="183"/>
      <c r="G265" s="183"/>
      <c r="H265" s="183"/>
      <c r="I265" s="183"/>
      <c r="J265" s="183"/>
      <c r="K265" s="183"/>
      <c r="L265" s="183"/>
      <c r="M265" s="183"/>
      <c r="N265" s="198">
        <v>8800000000</v>
      </c>
      <c r="O265" s="183"/>
      <c r="P265" s="183"/>
      <c r="Q265" s="183"/>
      <c r="R265" s="183"/>
      <c r="S265" s="183"/>
      <c r="T265" s="183"/>
      <c r="U265" s="183"/>
      <c r="V265" s="200" t="s">
        <v>2129</v>
      </c>
      <c r="W265" s="193"/>
      <c r="X265" s="201"/>
      <c r="Y265" s="201"/>
      <c r="Z265" s="201"/>
      <c r="AA265" s="201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3"/>
      <c r="AT265" s="193"/>
      <c r="AU265" s="193"/>
      <c r="AV265" s="193"/>
      <c r="AW265" s="193"/>
      <c r="AX265" s="193"/>
    </row>
    <row r="267" spans="1:50">
      <c r="B267" s="2" t="s">
        <v>1025</v>
      </c>
      <c r="F267" s="2" t="s">
        <v>2090</v>
      </c>
      <c r="G267" s="2" t="s">
        <v>2091</v>
      </c>
      <c r="H267" s="2"/>
      <c r="I267" s="2"/>
      <c r="J267" s="2"/>
      <c r="K267" s="2"/>
      <c r="L267" s="2"/>
      <c r="M267" s="2"/>
      <c r="N267" s="2"/>
      <c r="O267" s="2"/>
      <c r="P267" s="2"/>
      <c r="X267" s="145"/>
      <c r="Y267" s="145"/>
      <c r="Z267" s="145"/>
      <c r="AA267" s="145"/>
      <c r="AB267" s="145"/>
      <c r="AC267" s="2"/>
    </row>
    <row r="268" spans="1:50">
      <c r="B268" s="2" t="s">
        <v>1298</v>
      </c>
      <c r="F268" s="2" t="s">
        <v>2090</v>
      </c>
      <c r="G268" s="2" t="s">
        <v>2091</v>
      </c>
      <c r="H268" s="2"/>
      <c r="I268" s="2"/>
      <c r="J268" s="2"/>
      <c r="K268" s="2"/>
      <c r="L268" s="2"/>
      <c r="M268" s="2"/>
      <c r="N268" s="2"/>
      <c r="O268" s="2"/>
      <c r="P268" s="2"/>
      <c r="X268" s="145"/>
      <c r="Y268" s="145"/>
      <c r="Z268" s="145"/>
      <c r="AA268" s="145"/>
      <c r="AB268" s="145"/>
      <c r="AC268" s="2"/>
    </row>
    <row r="269" spans="1:50">
      <c r="B269" s="2" t="s">
        <v>227</v>
      </c>
      <c r="F269" s="155"/>
      <c r="G269" s="2"/>
      <c r="H269" s="2">
        <v>0.8</v>
      </c>
      <c r="I269" s="2"/>
      <c r="J269" s="2">
        <v>0.8</v>
      </c>
      <c r="K269" s="2"/>
      <c r="L269" s="2"/>
      <c r="M269" s="2"/>
      <c r="N269" s="2" t="s">
        <v>2266</v>
      </c>
      <c r="O269" s="2"/>
      <c r="P269" s="2" t="s">
        <v>2266</v>
      </c>
      <c r="X269" s="145"/>
      <c r="Y269" s="145"/>
      <c r="Z269" s="145"/>
      <c r="AA269" s="145"/>
      <c r="AB269" s="145"/>
      <c r="AC269" s="2"/>
    </row>
    <row r="270" spans="1:50">
      <c r="B270" s="2" t="s">
        <v>229</v>
      </c>
      <c r="F270" s="2" t="s">
        <v>2267</v>
      </c>
      <c r="G270" s="2" t="s">
        <v>2268</v>
      </c>
      <c r="H270" s="2">
        <v>1.2</v>
      </c>
      <c r="I270" s="2"/>
      <c r="J270" s="2">
        <v>1.2</v>
      </c>
      <c r="K270" s="2"/>
      <c r="L270" s="2"/>
      <c r="M270" s="2"/>
      <c r="N270" s="2" t="s">
        <v>2266</v>
      </c>
      <c r="O270" s="2"/>
      <c r="P270" s="2" t="s">
        <v>2266</v>
      </c>
      <c r="X270" s="145"/>
      <c r="Y270" s="145"/>
      <c r="Z270" s="145"/>
      <c r="AA270" s="145"/>
      <c r="AB270" s="145"/>
      <c r="AC270" s="2"/>
    </row>
    <row r="271" spans="1:50">
      <c r="A271" s="22"/>
      <c r="B271" s="2" t="s">
        <v>231</v>
      </c>
      <c r="C271" s="22"/>
      <c r="D271" s="22"/>
      <c r="E271" s="22"/>
      <c r="F271" s="2" t="s">
        <v>2269</v>
      </c>
      <c r="G271" s="2" t="s">
        <v>2270</v>
      </c>
      <c r="H271" s="152">
        <v>660000</v>
      </c>
      <c r="I271" s="2"/>
      <c r="J271" s="152">
        <v>330000000</v>
      </c>
      <c r="K271" s="152">
        <v>3000</v>
      </c>
      <c r="L271" s="2"/>
      <c r="M271" s="2"/>
      <c r="N271" s="2" t="s">
        <v>2266</v>
      </c>
      <c r="O271" s="2"/>
      <c r="P271" s="2" t="s">
        <v>2266</v>
      </c>
      <c r="X271" s="145"/>
      <c r="Y271" s="145"/>
      <c r="Z271" s="145"/>
      <c r="AA271" s="145"/>
      <c r="AB271" s="145"/>
      <c r="AC271" s="2"/>
    </row>
    <row r="272" spans="1:50">
      <c r="B272" s="2" t="s">
        <v>233</v>
      </c>
      <c r="F272" s="155"/>
      <c r="G272" s="147" t="s">
        <v>2271</v>
      </c>
      <c r="H272" s="152">
        <v>55000000</v>
      </c>
      <c r="I272" s="2"/>
      <c r="J272" s="152">
        <v>250000000</v>
      </c>
      <c r="K272" s="152">
        <v>2900</v>
      </c>
      <c r="L272" s="2"/>
      <c r="M272" s="2"/>
      <c r="N272" s="2" t="s">
        <v>2266</v>
      </c>
      <c r="O272" s="2"/>
      <c r="P272" s="2" t="s">
        <v>2266</v>
      </c>
      <c r="X272" s="145"/>
      <c r="Y272" s="145"/>
      <c r="Z272" s="145"/>
      <c r="AA272" s="145"/>
      <c r="AB272" s="145"/>
      <c r="AC272" s="2"/>
    </row>
    <row r="273" spans="2:29">
      <c r="B273" s="2" t="s">
        <v>235</v>
      </c>
      <c r="F273" s="2" t="s">
        <v>2272</v>
      </c>
      <c r="G273" s="147" t="s">
        <v>2273</v>
      </c>
      <c r="H273" s="152">
        <v>84000000</v>
      </c>
      <c r="I273" s="2"/>
      <c r="J273" s="152">
        <v>190000000</v>
      </c>
      <c r="K273" s="152">
        <v>3900</v>
      </c>
      <c r="L273" s="2"/>
      <c r="M273" s="2"/>
      <c r="N273" s="2" t="s">
        <v>2266</v>
      </c>
      <c r="O273" s="2"/>
      <c r="P273" s="2" t="s">
        <v>2266</v>
      </c>
      <c r="X273" s="145">
        <v>4030</v>
      </c>
      <c r="Y273" s="145" t="s">
        <v>2274</v>
      </c>
      <c r="Z273" s="145"/>
      <c r="AA273" s="145"/>
      <c r="AB273" s="145" t="s">
        <v>2275</v>
      </c>
      <c r="AC273" s="2"/>
    </row>
    <row r="274" spans="2:29">
      <c r="B274" s="2" t="s">
        <v>237</v>
      </c>
      <c r="F274" s="155"/>
      <c r="G274" s="2"/>
      <c r="H274" s="152">
        <v>130000</v>
      </c>
      <c r="I274" s="2"/>
      <c r="J274" s="152">
        <v>130000</v>
      </c>
      <c r="K274" s="2"/>
      <c r="L274" s="2"/>
      <c r="M274" s="2"/>
      <c r="N274" s="2" t="s">
        <v>2266</v>
      </c>
      <c r="O274" s="2"/>
      <c r="P274" s="2" t="s">
        <v>2266</v>
      </c>
      <c r="X274" s="145"/>
      <c r="Y274" s="145"/>
      <c r="Z274" s="145"/>
      <c r="AA274" s="145"/>
      <c r="AB274" s="145"/>
      <c r="AC274" s="2"/>
    </row>
    <row r="275" spans="2:29">
      <c r="B275" s="2" t="s">
        <v>239</v>
      </c>
      <c r="F275" s="155"/>
      <c r="G275" s="2"/>
      <c r="H275" s="152">
        <v>78000</v>
      </c>
      <c r="I275" s="2"/>
      <c r="J275" s="152">
        <v>78000</v>
      </c>
      <c r="K275" s="2"/>
      <c r="L275" s="2"/>
      <c r="M275" s="2"/>
      <c r="N275" s="2" t="s">
        <v>2266</v>
      </c>
      <c r="O275" s="2"/>
      <c r="P275" s="2" t="s">
        <v>2266</v>
      </c>
      <c r="X275" s="2"/>
      <c r="Y275" s="2"/>
      <c r="Z275" s="2"/>
      <c r="AA275" s="2"/>
      <c r="AB275" s="2"/>
      <c r="AC275" s="2"/>
    </row>
    <row r="277" spans="2:29" ht="33">
      <c r="B277" s="163" t="s">
        <v>1017</v>
      </c>
      <c r="F277" s="178"/>
      <c r="H277" s="160">
        <v>70000</v>
      </c>
      <c r="N277" t="s">
        <v>2276</v>
      </c>
      <c r="P277" t="s">
        <v>2276</v>
      </c>
      <c r="X277" s="146">
        <v>4488</v>
      </c>
      <c r="Y277" s="146" t="s">
        <v>2277</v>
      </c>
      <c r="Z277" s="179" t="s">
        <v>2278</v>
      </c>
      <c r="AA277" s="146" t="s">
        <v>2277</v>
      </c>
    </row>
    <row r="278" spans="2:29">
      <c r="B278" s="163" t="s">
        <v>1003</v>
      </c>
      <c r="F278">
        <v>5</v>
      </c>
      <c r="G278" s="34" t="s">
        <v>2279</v>
      </c>
      <c r="H278" s="178"/>
      <c r="X278" s="146">
        <v>647</v>
      </c>
      <c r="Y278" s="164" t="s">
        <v>2280</v>
      </c>
      <c r="Z278" s="179">
        <v>6.3E-2</v>
      </c>
      <c r="AA278" s="164" t="s">
        <v>2241</v>
      </c>
    </row>
    <row r="279" spans="2:29" ht="33">
      <c r="B279" s="163" t="s">
        <v>1021</v>
      </c>
      <c r="F279" s="178"/>
      <c r="H279" s="178"/>
      <c r="X279" s="145">
        <v>4470</v>
      </c>
      <c r="Y279" s="177" t="s">
        <v>2281</v>
      </c>
      <c r="Z279" s="154" t="s">
        <v>2282</v>
      </c>
      <c r="AA279" s="177" t="s">
        <v>2281</v>
      </c>
    </row>
    <row r="280" spans="2:29">
      <c r="B280" s="163" t="s">
        <v>1013</v>
      </c>
      <c r="F280" s="178"/>
      <c r="H280" s="178"/>
      <c r="X280" s="146">
        <v>367</v>
      </c>
      <c r="Y280" s="177" t="s">
        <v>2283</v>
      </c>
      <c r="Z280" s="146"/>
      <c r="AA280" s="146"/>
    </row>
    <row r="281" spans="2:29" ht="33">
      <c r="B281" s="2" t="s">
        <v>1006</v>
      </c>
      <c r="F281" s="2" t="s">
        <v>2284</v>
      </c>
      <c r="G281" s="147" t="s">
        <v>2285</v>
      </c>
      <c r="H281" s="152">
        <v>1900000</v>
      </c>
      <c r="I281" s="2"/>
      <c r="J281" s="2"/>
      <c r="K281" s="2"/>
      <c r="L281" s="2"/>
      <c r="M281" s="2"/>
      <c r="N281" s="2" t="s">
        <v>2201</v>
      </c>
      <c r="O281" s="2"/>
      <c r="P281" s="2" t="s">
        <v>2201</v>
      </c>
      <c r="X281" s="145">
        <v>1353</v>
      </c>
      <c r="Y281" s="145" t="s">
        <v>2288</v>
      </c>
      <c r="Z281" s="156" t="s">
        <v>2289</v>
      </c>
      <c r="AA281" s="146" t="s">
        <v>2288</v>
      </c>
    </row>
    <row r="282" spans="2:29" ht="33">
      <c r="B282" s="2" t="s">
        <v>2702</v>
      </c>
      <c r="F282" s="2" t="s">
        <v>2284</v>
      </c>
      <c r="G282" s="147" t="s">
        <v>2285</v>
      </c>
      <c r="H282" s="152">
        <v>527000</v>
      </c>
      <c r="I282" s="2"/>
      <c r="J282" s="152">
        <v>648000</v>
      </c>
      <c r="K282" s="152"/>
      <c r="L282" s="152">
        <v>168000</v>
      </c>
      <c r="M282" s="152">
        <v>50900</v>
      </c>
      <c r="N282" s="2" t="s">
        <v>2290</v>
      </c>
      <c r="O282" s="152">
        <v>50900</v>
      </c>
      <c r="P282" s="2" t="s">
        <v>2290</v>
      </c>
      <c r="X282" s="180">
        <v>1479</v>
      </c>
      <c r="Y282" s="145" t="s">
        <v>2288</v>
      </c>
      <c r="Z282" s="156" t="s">
        <v>2291</v>
      </c>
      <c r="AA282" s="146" t="s">
        <v>2288</v>
      </c>
    </row>
  </sheetData>
  <phoneticPr fontId="1" type="noConversion"/>
  <conditionalFormatting sqref="B46:C46">
    <cfRule type="duplicateValues" dxfId="34" priority="6"/>
  </conditionalFormatting>
  <conditionalFormatting sqref="B254">
    <cfRule type="duplicateValues" dxfId="33" priority="5"/>
  </conditionalFormatting>
  <conditionalFormatting sqref="B257">
    <cfRule type="duplicateValues" dxfId="32" priority="4"/>
  </conditionalFormatting>
  <conditionalFormatting sqref="B258">
    <cfRule type="duplicateValues" dxfId="31" priority="3"/>
  </conditionalFormatting>
  <conditionalFormatting sqref="B259:C265 B2:C32 B34:C38 B40:C251">
    <cfRule type="duplicateValues" dxfId="30" priority="7"/>
  </conditionalFormatting>
  <conditionalFormatting sqref="B2:C32 B34:C38 B40:C46">
    <cfRule type="duplicateValues" dxfId="29" priority="8"/>
  </conditionalFormatting>
  <conditionalFormatting sqref="B255">
    <cfRule type="duplicateValues" dxfId="28" priority="2"/>
  </conditionalFormatting>
  <conditionalFormatting sqref="B277:B280 B270:B275">
    <cfRule type="duplicateValues" dxfId="27" priority="1"/>
  </conditionalFormatting>
  <hyperlinks>
    <hyperlink ref="G43" r:id="rId1"/>
    <hyperlink ref="G5" r:id="rId2" display="https://pdf.sciencedirectassets.com/271852/1-s2.0-S0045653514X00263/1-s2.0-S0045653514006316/main.pdf?X-Amz-Security-Token=AgoJb3JpZ2luX2VjEKD%2F%2F%2F%2F%2F%2F%2F%2F%2F%2FwEaCXVzLWVhc3QtMSJGMEQCIDndit%2Fd5Qc8Ce5jX%2By7P6xLUUsoerUrLLXPuh%2Fzn06BAiBJyHnbu1xWTJW2vWdq16snfBS8aTIxHkdd9utQBlhq%2FyrjAwj5%2F%2F%2F%2F%2F%2F%2F%2F%2F%2F8BEAIaDDA1OTAwMzU0Njg2NSIMHmmR%2BVabnl9N6KoXKrcDKwZUpPd%2Fwvx6dUnKbEcP4O7EOF6TEBC%2B3yiHJmz3bODB4zc%2BNn6%2BlGOUWm8dDAbCEZhYVPTY%2BOWIZj5Dsl%2FGhT1SlS9%2F9dVl1hq5Z2CxI0rAGYUcy7Wnbp40wRguzMccYNP6keLXoE8uQOov1eomcEPEuo82EpJMxMuX4%2FjC2Yk3I%2B06NeLVA7G9AC%2FAy0AzXNojZXshwN59ljAQ%2B17MmSP%2BliJ6nMaQlc6WOvA%2F%2FGnNWXmPJ2xDfdyOgIszVkRj4Rv5l4ofH9smdJD8YY%2F4fTlAQLhfVGvcW25UApnh1E8tpvL7anYEshuSZJKL%2BkXaIb8Yd8lgWyd%2BQtsxrcWFXgyXPKlTdicdafERo4ioxA4467RziqaNKGSeW94JvZG15I2phCUg5W2FpILwtupxkRdpyhqqdsrTmjVEj09yaihwNQ736aKxwKip7SYHWC8%2BTC5X8X%2FT6ivPxVIahHzdKHuVP74nrNJI8FbJ1Ibsy3sqqQrzup%2B7jvrbI64LVOCP7do7IyHFHb9TZkimzg6AUlwZKxbT1kSyxO9frVL9i%2F5eDzr1W1s8Whkg1WJ4I7KiA8AhSfQ6gDDs967pBTq1AQnP4O0mRD5WplnfzXrJNBoCoc75%2FfaKzk1XA1nSjw1pdAXOzQum1yM5pz%2BkiTNpNnDsGSS5ntXeRLuXlMpUY3wCy0Qxoa3RFtcHzKWR9prtvHIcAwRcRhr5TjX%2BXDyaPE4MofKmWqsj6ZOHHKH9mY4Xe7p9EeSSGYKd0B5BAxFjHVQ5t9y%2BJ0GN848P2dnQqRwldS6Yrjca8aU8jNFEKawqVPN8hieiZXOfPdGZsQDkCX9a6c0%3D&amp;X-Amz-Algorithm=AWS4-HMAC-SHA256&amp;X-Amz-Date=20190715T001802Z&amp;X-Amz-SignedHeaders=host&amp;X-Amz-Expires=300&amp;X-Amz-Credential=ASIAQ3PHCVTYUM3N6RYF%2F20190715%2Fus-east-1%2Fs3%2Faws4_request&amp;X-Amz-Signature=f7c5e6a934c3298f7e5978e58c4de595f20e72a00f5bb90e149d28cce010b614&amp;hash=c17ddb57f32fc3a742ea771f7fb081a8fca25d91fd1ca433304637797f9dbb05&amp;host=68042c943591013ac2b2430a89b270f6af2c76d8dfd086a07176afe7c76c2c61&amp;pii=S0045653514006316&amp;tid=spdf-3e08539e-8a9d-46ac-8318-99c2fb14636f&amp;sid=ef59ca799be92842573b3d9-484c598440f1gxrqb&amp;type=client"/>
    <hyperlink ref="G3" r:id="rId3"/>
    <hyperlink ref="G2" r:id="rId4"/>
    <hyperlink ref="G4" r:id="rId5"/>
    <hyperlink ref="G33" r:id="rId6"/>
    <hyperlink ref="G36" r:id="rId7"/>
    <hyperlink ref="G38" r:id="rId8"/>
    <hyperlink ref="G23" r:id="rId9"/>
    <hyperlink ref="G29" r:id="rId10"/>
    <hyperlink ref="G14" r:id="rId11"/>
    <hyperlink ref="G78" r:id="rId12"/>
    <hyperlink ref="G93" r:id="rId13"/>
    <hyperlink ref="G87" r:id="rId14" display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/>
    <hyperlink ref="G94" r:id="rId15"/>
    <hyperlink ref="G86" r:id="rId16" display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/>
    <hyperlink ref="G90" r:id="rId17" display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/>
    <hyperlink ref="G92" r:id="rId18" display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/>
    <hyperlink ref="G96" r:id="rId19" display="https://pdf.sciencedirectassets.com/271768/1-s2.0-S0043135400X01959/1-s2.0-004313549190155J/main.pdf?X-Amz-Security-Token=IQoJb3JpZ2luX2VjEKX%2F%2F%2F%2F%2F%2F%2F%2F%2F%2FwEaCXVzLWVhc3QtMSJIMEYCIQDGEX4eCWcYXkxYMRfzSrMMQ3G6QAgQDw0%2BTmJ4FPfYZQIhANGgTqzCHVsgPPzlntVG%2FZhTSq1Jr71An3fdS2CmEOBdKrQDCG0QAhoMMDU5MDAzNTQ2ODY1Igzeg9HRjY8SIcPhuxIqkQNqOY3QTiH0UNixc%2B6Y2wIh8dC2HT%2BkP04gOSJNyBQ3d%2FgyeJBILXFawZ1G6KM8lUdh1q5L2ayQqFNf%2BAxljvuSALmBsefOeHYXqLXWDJXWxBBlXu8DiAiGB9qaH3agxDcDyo%2FvV6QqGMskj5iUyvvX0hQGRHPbt9JQ8MqDVR5BwnRUHnXbU9vYp%2BFri%2BnL4fmdZz5WinkXMSx316tJSdcW8d5UfKztI1esKUgFcEFBCWMRILzLfKH9PfSQDwyA22QyvMJcR0PqwVO3dL%2B6gayBPsd9iFixgXk95MheaQBOND8Yw3%2BJ7L951E4lZME9RbSJ3fiDCQc6dDw2Oc60OU3VSrPMSlRNlqfKciDiXSwh2aF7sRjgM6K%2BdgGBkE0ipdG1DedW4UqX3aK71%2BLgH485y7SQuppmVqcgPmeRUCh%2BtP9nWgkPsm%2B2%2BnI74kokNi%2Fy35AwGoKgRwbqMn%2BDpzDJlGHZk8x%2BTQZungF8Td3UEt5pxmJfg8HSv5%2FFaJapzNn6fMnLR8UyeZz0tdNN8BeWqTD2ms3yBTrqAYbnAUn1tmYm6%2BVrQMJJYv3PQFf2rwZFGjYfA262Vcua7Tx4xK1n%2FcSdGVLBsTTNq0bP4TAI0DWi%2B2Z9WBm7ursfgZqs%2BtIQ65xs2UXvl592FEy040E1rHM%2BnMRDBEpwkGKQpqX1LEHYUYtqk%2FX%2Bg9GdIZJcnshEzYpq60SdgqljwjWsDJFEUqb7zCT5ry3puaGUpCU8WcyJxXJOA6wly56WGsXO1v1a8ghs0xKx1mm%2FqjTD2LKlLpKPElqKIeOtOMHVn0rDNsK9JdZ6HZcRrCm6NalxxukCsSeO6sNY1UGmjqwAGqRBmaUBTA%3D%3D&amp;X-Amz-Algorithm=AWS4-HMAC-SHA256&amp;X-Amz-Date=20200224T050105Z&amp;X-Amz-SignedHeaders=host&amp;X-Amz-Expires=300&amp;X-Amz-Credential=ASIAQ3PHCVTY6FZWMGFU%2F20200224%2Fus-east-1%2Fs3%2Faws4_request&amp;X-Amz-Signature=78943c69f3021be689f197506b9c1154fb34d9170d71ba2b70443319de7dd83a&amp;hash=fdc00d6dfdf6837541be3277269d0af1df073f13b5a7a2f918349edce12e7d77&amp;host=68042c943591013ac2b2430a89b270f6af2c76d8dfd086a07176afe7c76c2c61&amp;pii=004313549190155J&amp;tid=spdf-729712ee-1c20-4ff3-a0b2-1fd1cfa1ca0d&amp;sid=655f974237c4464dcf283a30a1567a3e200fgxrqa&amp;type=client"/>
    <hyperlink ref="G97" r:id="rId20"/>
    <hyperlink ref="G64" r:id="rId21" display="https://pdf.sciencedirectassets.com/271768/1-s2.0-S0043135400X01959/1-s2.0-004313549190155J/main.pdf?X-Amz-Security-Token=IQoJb3JpZ2luX2VjENb%2F%2F%2F%2F%2F%2F%2F%2F%2F%2FwEaCXVzLWVhc3QtMSJHMEUCIA2UX2CSZSO1Tum0KzBaSrpE0TxP3yRDVeLXmcwO81%2B%2BAiEA7QjMSxk2pkX3Z5oTx18OfX0NWZvbvXaQG%2BkDXYDU20MqvQMInv%2F%2F%2F%2F%2F%2F%2F%2F%2F%2FARACGgwwNTkwMDM1NDY4NjUiDLcPaBK1r8t2Ma7lSSqRA4X7f4ZCSan8xdrDjmkFrB209LqnQHk289IwJDxOEmLL8o46Lxn9UkMbSL8cF75TJVwsPg%2Bpw7m9Gnyx22Fjkj80iea55yBPyH6XlIJHl%2ByynogQKajj%2BYG4bRaKb0LLm5Rq1Swt9UIfPEWHzCx%2BYxcbvqQDEEzXP4ZDMIz5vE68geCyqVK%2FNlB3pZwXU8KLTRXvTPtUVPahblzozj8O0snmzQiaCgH0ynD%2Bx5unbsEV3Y0qQkR3q46lRZ5qy0RgP%2F1%2BdiasYVv6lMhg%2BanVA26ItMBcjF1IQ8xqBUN6UdENEkt%2BB5Jm4sno4fqYRZxgT7cHij9MqjYR7%2FuRulr%2BeV1c1ZW66%2FmJsB%2FbhYxTMSKdcMS61WwH7jRyzJDjoo9BtwQhYahx0vnI72UYa8041VjOs8P51t8r3z%2FkrODwKsqecVwoDntd5eblZN6ZLvmT2IZR2t6A%2F4arvpucrYtM3A6J4SX2rxv6xuqjswmkpL5blkRzrDj5e8t2KpMsgHCbjdHAycddeDbPTL9DfBa7eE21MJf%2F1%2FIFOusBUY3Jcu23jAhuSo18%2FlFt4JZvs0%2BNgsBTudiCpYNmxBxmtXwAUNj%2B5mNYLc3IxW1NVZkuYmrecw06FCg2dg0qNmDVWHTkFrgFpU%2FN04tJ%2FyZivj5lrCf0sUIi%2Bw%2FB%2Bvray4tFe2V%2F2rAq0S0LNcIWFmWy1OLTon4%2BL1tmjVcgU43EiCB5xyHtdlofScotu8UZK%2FZ7BySpf1Dmv0mLPlDyRq2426DpVSZxeYXO86Oa1Iny2NRE%2BZxkUGRxrIq0qQWfPifGCe0GUOC0W0srqORQ6MJQFJgDAC4%2Famg9X6oswoYehYb8WrR6dITGgQ%3D%3D&amp;X-Amz-Algorithm=AWS4-HMAC-SHA256&amp;X-Amz-Date=20200226T054135Z&amp;X-Amz-SignedHeaders=host&amp;X-Amz-Expires=300&amp;X-Amz-Credential=ASIAQ3PHCVTY7WZCVEJ6%2F20200226%2Fus-east-1%2Fs3%2Faws4_request&amp;X-Amz-Signature=9a90a6ed5c126a7a2c751c718fba10d925ca1d64a9afbed69368874e04f6ba87&amp;hash=83aa6fe4a83fb0338e82594f548377d7114c77f3984d3d013b8c2e5b6bc46ff2&amp;host=68042c943591013ac2b2430a89b270f6af2c76d8dfd086a07176afe7c76c2c61&amp;pii=004313549190155J&amp;tid=spdf-456b133e-b89f-43e4-bf2d-1fe0244294d9&amp;sid=6aad9b26306f75402d59e6259383a5cbbec7gxrqa&amp;type=client"/>
    <hyperlink ref="G69" r:id="rId22"/>
    <hyperlink ref="G73" r:id="rId23"/>
    <hyperlink ref="G95" r:id="rId24" display="https://pdf.sciencedirectassets.com/271768/1-s2.0-S0043135400X01959/1-s2.0-004313549190155J/main.pdf?X-Amz-Security-Token=IQoJb3JpZ2luX2VjENb%2F%2F%2F%2F%2F%2F%2F%2F%2F%2FwEaCXVzLWVhc3QtMSJHMEUCIA2UX2CSZSO1Tum0KzBaSrpE0TxP3yRDVeLXmcwO81%2B%2BAiEA7QjMSxk2pkX3Z5oTx18OfX0NWZvbvXaQG%2BkDXYDU20MqvQMInv%2F%2F%2F%2F%2F%2F%2F%2F%2F%2FARACGgwwNTkwMDM1NDY4NjUiDLcPaBK1r8t2Ma7lSSqRA4X7f4ZCSan8xdrDjmkFrB209LqnQHk289IwJDxOEmLL8o46Lxn9UkMbSL8cF75TJVwsPg%2Bpw7m9Gnyx22Fjkj80iea55yBPyH6XlIJHl%2ByynogQKajj%2BYG4bRaKb0LLm5Rq1Swt9UIfPEWHzCx%2BYxcbvqQDEEzXP4ZDMIz5vE68geCyqVK%2FNlB3pZwXU8KLTRXvTPtUVPahblzozj8O0snmzQiaCgH0ynD%2Bx5unbsEV3Y0qQkR3q46lRZ5qy0RgP%2F1%2BdiasYVv6lMhg%2BanVA26ItMBcjF1IQ8xqBUN6UdENEkt%2BB5Jm4sno4fqYRZxgT7cHij9MqjYR7%2FuRulr%2BeV1c1ZW66%2FmJsB%2FbhYxTMSKdcMS61WwH7jRyzJDjoo9BtwQhYahx0vnI72UYa8041VjOs8P51t8r3z%2FkrODwKsqecVwoDntd5eblZN6ZLvmT2IZR2t6A%2F4arvpucrYtM3A6J4SX2rxv6xuqjswmkpL5blkRzrDj5e8t2KpMsgHCbjdHAycddeDbPTL9DfBa7eE21MJf%2F1%2FIFOusBUY3Jcu23jAhuSo18%2FlFt4JZvs0%2BNgsBTudiCpYNmxBxmtXwAUNj%2B5mNYLc3IxW1NVZkuYmrecw06FCg2dg0qNmDVWHTkFrgFpU%2FN04tJ%2FyZivj5lrCf0sUIi%2Bw%2FB%2Bvray4tFe2V%2F2rAq0S0LNcIWFmWy1OLTon4%2BL1tmjVcgU43EiCB5xyHtdlofScotu8UZK%2FZ7BySpf1Dmv0mLPlDyRq2426DpVSZxeYXO86Oa1Iny2NRE%2BZxkUGRxrIq0qQWfPifGCe0GUOC0W0srqORQ6MJQFJgDAC4%2Famg9X6oswoYehYb8WrR6dITGgQ%3D%3D&amp;X-Amz-Algorithm=AWS4-HMAC-SHA256&amp;X-Amz-Date=20200226T054135Z&amp;X-Amz-SignedHeaders=host&amp;X-Amz-Expires=300&amp;X-Amz-Credential=ASIAQ3PHCVTY7WZCVEJ6%2F20200226%2Fus-east-1%2Fs3%2Faws4_request&amp;X-Amz-Signature=9a90a6ed5c126a7a2c751c718fba10d925ca1d64a9afbed69368874e04f6ba87&amp;hash=83aa6fe4a83fb0338e82594f548377d7114c77f3984d3d013b8c2e5b6bc46ff2&amp;host=68042c943591013ac2b2430a89b270f6af2c76d8dfd086a07176afe7c76c2c61&amp;pii=004313549190155J&amp;tid=spdf-456b133e-b89f-43e4-bf2d-1fe0244294d9&amp;sid=6aad9b26306f75402d59e6259383a5cbbec7gxrqa&amp;type=client"/>
    <hyperlink ref="G65" r:id="rId25"/>
    <hyperlink ref="G80" r:id="rId26" location="!divAbstract" display="https://pubs.rsc.org/en/content/articlelanding/2000/p2/b004417m - !divAbstract"/>
    <hyperlink ref="G51" r:id="rId27"/>
    <hyperlink ref="G53" r:id="rId28"/>
    <hyperlink ref="G217" r:id="rId29"/>
    <hyperlink ref="G221" r:id="rId30"/>
    <hyperlink ref="G247" r:id="rId31"/>
    <hyperlink ref="G254" r:id="rId32"/>
    <hyperlink ref="G28" r:id="rId33"/>
    <hyperlink ref="G214" r:id="rId34"/>
    <hyperlink ref="G10" r:id="rId35"/>
    <hyperlink ref="G111" r:id="rId36"/>
    <hyperlink ref="G119" r:id="rId37"/>
    <hyperlink ref="G136" r:id="rId38"/>
    <hyperlink ref="G151" r:id="rId39" location="v=onepage&amp;q=%22Chlorotoluron%22%20ozone%20rate%20constant&amp;f=false" display="https://books.google.co.kr/books?id=Om_TKidEjToC&amp;pg=PA133&amp;lpg=PA133&amp;dq=%22Chlorotoluron%22+ozone+rate+constant&amp;source=bl&amp;ots=Qfgjn9ehTE&amp;sig=ACfU3U0_wME6N-cyoXeTnQ0-k0xdN5-93w&amp;hl=ko&amp;sa=X&amp;ved=2ahUKEwiYqZCN1LLpAhWCIqYKHXgHDIoQ6AEwAHoECAkQAQ - v=onepage&amp;q=%22Chlorotoluron%22%20ozone%20rate%20constant&amp;f=false"/>
    <hyperlink ref="G156" r:id="rId40"/>
    <hyperlink ref="G158" r:id="rId41" display="https://watermark.silverchair.com/1479.pdf?token=AQECAHi208BE49Ooan9kkhW_Ercy7Dm3ZL_9Cf3qfKAc485ysgAAAicwggIjBgkqhkiG9w0BBwagggIUMIICEAIBADCCAgkGCSqGSIb3DQEHATAeBglghkgBZQMEAS4wEQQMbubMYOalCLuA3i8TAgEQgIIB2rwuR36IeInTeQLZKOUbl6t96mJwWVtKpiI_f94zoIx_MG_XpU3zVvFSSofhyzk08mJ05_6ijryL6eKMlCW2ly2BDwVFbANxF8X5FhLu_Nqe_bR4zMmjz_jXkXhFYMmLZ56IgkdgSpfu1UKRWZu-hzaL4lAPfIPsQIFoVExh4utGuPiX6NGyxTy2jfBMX8fK4oPxEjnxlEn91sdrfDqg1CL8tSjGkqYqfoPpV3h3QiF-_oUu5MzLv0Ip6cC_aMovmdvwouYzLvvWVkATCuKHSJ2eL-Arbm2qJNTeNuxxvA4ma3a4wykRsZzZ1ohhO6RSQ-gWn78eJO4sr3KcEbg7BFWVNZ7u2smR5HbWIH5O3LfhK87jJPyaFAAf58CgAfkJAL15WGlwdLep_s6_Kovod4j7A2-WOfDM_PqgLXTxI_qgurALz-NVFJXXUUbcUFlXSZ-ZlYg1HiFbdnih1lix3vG5wfFUKgBzFU-4EdYjObB0pN1IDaElX-NA0KW-uR8bWk8GuZTpV-3r-M11d8L-YcdYWaJa_DK7hapsy_miDpeZjmlB6TaAl3G06b3sqkSZXPhDBtT5IPNXeBAaLRQahfqHJoyy1mTo-Bnju_SWbBz6K7QPiafnNkGrCw"/>
    <hyperlink ref="G144" r:id="rId42" location="bib31" display="https://www.sciencedirect.com/science/article/pii/S0043135415304462 - bib31"/>
    <hyperlink ref="G159" r:id="rId43" location="bib31" display="https://www.sciencedirect.com/science/article/pii/S0043135415304462 - bib31"/>
    <hyperlink ref="G161" r:id="rId44" location="bib31" display="https://www.sciencedirect.com/science/article/pii/S0043135415304462 - bib31"/>
    <hyperlink ref="G162" r:id="rId45"/>
    <hyperlink ref="G166" r:id="rId46"/>
    <hyperlink ref="G174" r:id="rId47"/>
    <hyperlink ref="G189" r:id="rId48"/>
    <hyperlink ref="G193" r:id="rId49"/>
    <hyperlink ref="G206" r:id="rId50"/>
    <hyperlink ref="G272" r:id="rId51"/>
    <hyperlink ref="G273" r:id="rId52"/>
    <hyperlink ref="G281" r:id="rId53"/>
    <hyperlink ref="G282" r:id="rId54"/>
    <hyperlink ref="G278" r:id="rId55"/>
  </hyperlinks>
  <pageMargins left="0.7" right="0.7" top="0.75" bottom="0.75" header="0.3" footer="0.3"/>
  <pageSetup paperSize="9" orientation="portrait" r:id="rId56"/>
  <legacy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8"/>
  <sheetViews>
    <sheetView zoomScale="70" zoomScaleNormal="70" workbookViewId="0">
      <pane ySplit="1" topLeftCell="A2" activePane="bottomLeft" state="frozen"/>
      <selection pane="bottomLeft" activeCell="F77" sqref="F77"/>
    </sheetView>
  </sheetViews>
  <sheetFormatPr defaultRowHeight="16.5"/>
  <cols>
    <col min="2" max="2" width="47.75" customWidth="1"/>
    <col min="3" max="6" width="17.875" customWidth="1"/>
    <col min="7" max="8" width="16.625" customWidth="1"/>
    <col min="9" max="9" width="22.875" customWidth="1"/>
    <col min="10" max="10" width="15" customWidth="1"/>
    <col min="14" max="14" width="12.75" bestFit="1" customWidth="1"/>
  </cols>
  <sheetData>
    <row r="1" spans="1:14">
      <c r="A1" s="1" t="s">
        <v>0</v>
      </c>
      <c r="B1" s="1" t="s">
        <v>864</v>
      </c>
      <c r="C1" s="1" t="s">
        <v>865</v>
      </c>
      <c r="D1" s="1" t="s">
        <v>866</v>
      </c>
      <c r="E1" s="1" t="s">
        <v>867</v>
      </c>
      <c r="F1" s="1" t="s">
        <v>868</v>
      </c>
      <c r="G1" s="1" t="s">
        <v>855</v>
      </c>
      <c r="H1" s="1" t="s">
        <v>869</v>
      </c>
      <c r="I1" s="1" t="s">
        <v>870</v>
      </c>
      <c r="J1" s="1" t="s">
        <v>869</v>
      </c>
      <c r="K1" s="1" t="s">
        <v>857</v>
      </c>
      <c r="L1" s="1" t="s">
        <v>859</v>
      </c>
      <c r="M1" s="1" t="s">
        <v>861</v>
      </c>
      <c r="N1" s="1" t="s">
        <v>863</v>
      </c>
    </row>
    <row r="2" spans="1:14">
      <c r="A2" s="2">
        <v>1</v>
      </c>
      <c r="B2" s="3" t="s">
        <v>75</v>
      </c>
      <c r="C2" s="28" t="s">
        <v>117</v>
      </c>
      <c r="D2" s="29" t="s">
        <v>871</v>
      </c>
      <c r="E2" s="29" t="s">
        <v>872</v>
      </c>
      <c r="F2" s="29">
        <v>364.06200000000001</v>
      </c>
      <c r="G2" s="29">
        <v>4.1500000000000004</v>
      </c>
      <c r="H2" s="29"/>
      <c r="I2" s="30">
        <v>3.65E-3</v>
      </c>
      <c r="J2" s="30" t="s">
        <v>873</v>
      </c>
      <c r="K2" s="29">
        <v>-2.29</v>
      </c>
      <c r="L2" s="29"/>
      <c r="M2" s="2"/>
      <c r="N2" s="2"/>
    </row>
    <row r="3" spans="1:14" ht="17.25">
      <c r="A3" s="2">
        <v>2</v>
      </c>
      <c r="B3" s="31" t="s">
        <v>1</v>
      </c>
      <c r="C3" s="32" t="s">
        <v>117</v>
      </c>
      <c r="D3" s="33" t="s">
        <v>874</v>
      </c>
      <c r="E3" s="29" t="s">
        <v>875</v>
      </c>
      <c r="F3" s="29">
        <v>414.07</v>
      </c>
      <c r="G3" s="29">
        <v>4.8099999999999996</v>
      </c>
      <c r="H3" s="29"/>
      <c r="I3" s="29">
        <v>3.3</v>
      </c>
      <c r="J3" s="29" t="s">
        <v>876</v>
      </c>
      <c r="K3" s="29">
        <v>1.3</v>
      </c>
      <c r="L3" s="29"/>
      <c r="M3" s="2"/>
      <c r="N3" s="2"/>
    </row>
    <row r="4" spans="1:14" ht="17.25">
      <c r="A4" s="2">
        <v>3</v>
      </c>
      <c r="B4" s="31" t="s">
        <v>2</v>
      </c>
      <c r="C4" s="32" t="s">
        <v>117</v>
      </c>
      <c r="D4" s="33" t="s">
        <v>877</v>
      </c>
      <c r="E4" s="29" t="s">
        <v>878</v>
      </c>
      <c r="F4" s="29">
        <v>500.12599999999998</v>
      </c>
      <c r="G4" s="29">
        <v>4.49</v>
      </c>
      <c r="H4" s="29"/>
      <c r="I4" s="30">
        <v>3.1999999999999999E-6</v>
      </c>
      <c r="J4" s="34" t="s">
        <v>879</v>
      </c>
      <c r="K4" s="29" t="s">
        <v>880</v>
      </c>
      <c r="L4" s="29"/>
      <c r="M4" s="2"/>
      <c r="N4" s="2"/>
    </row>
    <row r="5" spans="1:14">
      <c r="A5" s="2">
        <v>4</v>
      </c>
      <c r="B5" s="2" t="s">
        <v>3</v>
      </c>
      <c r="C5" s="28" t="s">
        <v>117</v>
      </c>
      <c r="D5" s="29" t="s">
        <v>881</v>
      </c>
      <c r="E5" s="29" t="s">
        <v>882</v>
      </c>
      <c r="F5" s="29">
        <v>514.08600000000001</v>
      </c>
      <c r="G5" s="29">
        <v>5.4</v>
      </c>
      <c r="H5" s="29"/>
      <c r="I5" s="29" t="s">
        <v>883</v>
      </c>
      <c r="J5" s="34" t="s">
        <v>884</v>
      </c>
      <c r="K5" s="29"/>
      <c r="L5" s="29"/>
      <c r="M5" s="2"/>
      <c r="N5" s="2"/>
    </row>
    <row r="6" spans="1:14">
      <c r="A6" s="2">
        <v>5</v>
      </c>
      <c r="B6" s="2" t="s">
        <v>4</v>
      </c>
      <c r="C6" s="28" t="s">
        <v>117</v>
      </c>
      <c r="D6" s="29" t="s">
        <v>885</v>
      </c>
      <c r="E6" s="29" t="s">
        <v>886</v>
      </c>
      <c r="F6" s="29">
        <v>314.05399999999997</v>
      </c>
      <c r="G6" s="29">
        <v>3.48</v>
      </c>
      <c r="H6" s="29"/>
      <c r="I6" s="29">
        <v>15.7</v>
      </c>
      <c r="J6" s="29" t="s">
        <v>887</v>
      </c>
      <c r="K6" s="29">
        <v>-0.16</v>
      </c>
      <c r="L6" s="29"/>
      <c r="M6" s="2"/>
      <c r="N6" s="2"/>
    </row>
    <row r="7" spans="1:14">
      <c r="A7" s="2">
        <v>6</v>
      </c>
      <c r="B7" s="2" t="s">
        <v>888</v>
      </c>
      <c r="C7" s="28" t="s">
        <v>117</v>
      </c>
      <c r="D7" s="29" t="s">
        <v>889</v>
      </c>
      <c r="E7" s="29" t="s">
        <v>890</v>
      </c>
      <c r="F7" s="29">
        <v>300.10000000000002</v>
      </c>
      <c r="G7" s="29">
        <v>2.41</v>
      </c>
      <c r="H7" s="29"/>
      <c r="I7" s="29">
        <v>107</v>
      </c>
      <c r="J7" s="29" t="s">
        <v>891</v>
      </c>
      <c r="K7" s="29"/>
      <c r="L7" s="29"/>
      <c r="M7" s="2"/>
      <c r="N7" s="2"/>
    </row>
    <row r="8" spans="1:14" ht="17.25">
      <c r="A8" s="2">
        <v>7</v>
      </c>
      <c r="B8" s="31" t="s">
        <v>6</v>
      </c>
      <c r="C8" s="32" t="s">
        <v>117</v>
      </c>
      <c r="D8" s="33" t="s">
        <v>892</v>
      </c>
      <c r="E8" s="29" t="s">
        <v>893</v>
      </c>
      <c r="F8" s="29">
        <v>400.11</v>
      </c>
      <c r="G8" s="29">
        <v>3.16</v>
      </c>
      <c r="H8" s="29"/>
      <c r="I8" s="30">
        <v>6.1999999999999998E-3</v>
      </c>
      <c r="J8" s="30" t="s">
        <v>894</v>
      </c>
      <c r="K8" s="29">
        <v>0.14000000000000001</v>
      </c>
      <c r="L8" s="29"/>
      <c r="M8" s="2"/>
      <c r="N8" s="2"/>
    </row>
    <row r="9" spans="1:14">
      <c r="A9" s="2">
        <v>8</v>
      </c>
      <c r="B9" s="2" t="s">
        <v>7</v>
      </c>
      <c r="C9" s="28" t="s">
        <v>117</v>
      </c>
      <c r="D9" s="29" t="s">
        <v>895</v>
      </c>
      <c r="E9" s="29" t="s">
        <v>896</v>
      </c>
      <c r="F9" s="29">
        <v>264.05</v>
      </c>
      <c r="G9" s="29">
        <v>2.1</v>
      </c>
      <c r="H9" s="29"/>
      <c r="I9" s="30">
        <v>3.65E-3</v>
      </c>
      <c r="J9" s="29" t="s">
        <v>873</v>
      </c>
      <c r="K9" s="29"/>
      <c r="L9" s="29"/>
      <c r="M9" s="2"/>
      <c r="N9" s="2"/>
    </row>
    <row r="10" spans="1:14" ht="17.25">
      <c r="A10" s="2">
        <v>9</v>
      </c>
      <c r="B10" s="35" t="s">
        <v>8</v>
      </c>
      <c r="C10" s="36" t="s">
        <v>897</v>
      </c>
      <c r="D10" s="37" t="s">
        <v>898</v>
      </c>
      <c r="E10" s="29" t="s">
        <v>899</v>
      </c>
      <c r="F10" s="29">
        <v>74.082999999999998</v>
      </c>
      <c r="G10" s="29">
        <v>-0.56999999999999995</v>
      </c>
      <c r="H10" s="29"/>
      <c r="I10" s="29">
        <v>100</v>
      </c>
      <c r="J10" s="29"/>
      <c r="K10" s="29"/>
      <c r="L10" s="29"/>
      <c r="M10" s="2"/>
      <c r="N10" s="2"/>
    </row>
    <row r="11" spans="1:14" ht="17.25">
      <c r="A11" s="2">
        <v>10</v>
      </c>
      <c r="B11" s="31" t="s">
        <v>9</v>
      </c>
      <c r="C11" s="32" t="s">
        <v>897</v>
      </c>
      <c r="D11" s="33" t="s">
        <v>900</v>
      </c>
      <c r="E11" s="29" t="s">
        <v>901</v>
      </c>
      <c r="F11" s="29">
        <v>158.245</v>
      </c>
      <c r="G11" s="29">
        <v>2.63</v>
      </c>
      <c r="H11" s="29"/>
      <c r="I11" s="30">
        <v>1.27</v>
      </c>
      <c r="J11" s="30"/>
      <c r="K11" s="29"/>
      <c r="L11" s="29"/>
      <c r="M11" s="2"/>
      <c r="N11" s="2"/>
    </row>
    <row r="12" spans="1:14" ht="17.25">
      <c r="A12" s="2">
        <v>11</v>
      </c>
      <c r="B12" s="31" t="s">
        <v>902</v>
      </c>
      <c r="C12" s="32" t="s">
        <v>897</v>
      </c>
      <c r="D12" s="33" t="s">
        <v>903</v>
      </c>
      <c r="E12" s="29" t="s">
        <v>904</v>
      </c>
      <c r="F12" s="29">
        <v>102.137</v>
      </c>
      <c r="G12" s="29">
        <v>0.48</v>
      </c>
      <c r="H12" s="29"/>
      <c r="I12" s="29">
        <v>100</v>
      </c>
      <c r="J12" s="29"/>
      <c r="K12" s="29"/>
      <c r="L12" s="29"/>
      <c r="M12" s="2"/>
      <c r="N12" s="2"/>
    </row>
    <row r="13" spans="1:14" ht="17.25">
      <c r="A13" s="2">
        <v>12</v>
      </c>
      <c r="B13" s="31" t="s">
        <v>11</v>
      </c>
      <c r="C13" s="32" t="s">
        <v>897</v>
      </c>
      <c r="D13" s="33" t="s">
        <v>905</v>
      </c>
      <c r="E13" s="29" t="s">
        <v>906</v>
      </c>
      <c r="F13" s="29">
        <v>130.191</v>
      </c>
      <c r="G13" s="29">
        <v>1.36</v>
      </c>
      <c r="H13" s="29"/>
      <c r="I13" s="29">
        <v>13</v>
      </c>
      <c r="J13" s="29"/>
      <c r="K13" s="29"/>
      <c r="L13" s="29"/>
      <c r="M13" s="2"/>
      <c r="N13" s="2"/>
    </row>
    <row r="14" spans="1:14" ht="17.25">
      <c r="A14" s="2">
        <v>13</v>
      </c>
      <c r="B14" s="31" t="s">
        <v>12</v>
      </c>
      <c r="C14" s="32" t="s">
        <v>897</v>
      </c>
      <c r="D14" s="33" t="s">
        <v>907</v>
      </c>
      <c r="E14" s="29" t="s">
        <v>908</v>
      </c>
      <c r="F14" s="29">
        <v>88.11</v>
      </c>
      <c r="G14" s="29">
        <v>0.04</v>
      </c>
      <c r="H14" s="29"/>
      <c r="I14" s="29">
        <v>299.57400000000001</v>
      </c>
      <c r="J14" s="29"/>
      <c r="K14" s="29"/>
      <c r="L14" s="29"/>
      <c r="M14" s="2"/>
      <c r="N14" s="2"/>
    </row>
    <row r="15" spans="1:14" ht="17.25">
      <c r="A15" s="2">
        <v>14</v>
      </c>
      <c r="B15" s="31" t="s">
        <v>13</v>
      </c>
      <c r="C15" s="32" t="s">
        <v>897</v>
      </c>
      <c r="D15" s="33" t="s">
        <v>909</v>
      </c>
      <c r="E15" s="29" t="s">
        <v>910</v>
      </c>
      <c r="F15" s="29">
        <v>116.12</v>
      </c>
      <c r="G15" s="29">
        <v>-0.44</v>
      </c>
      <c r="H15" s="29"/>
      <c r="I15" s="29">
        <v>999.79319999999996</v>
      </c>
      <c r="J15" s="29"/>
      <c r="K15" s="29"/>
      <c r="L15" s="29"/>
      <c r="M15" s="2"/>
      <c r="N15" s="2"/>
    </row>
    <row r="16" spans="1:14" ht="17.25">
      <c r="A16" s="2">
        <v>15</v>
      </c>
      <c r="B16" s="31" t="s">
        <v>14</v>
      </c>
      <c r="C16" s="32" t="s">
        <v>897</v>
      </c>
      <c r="D16" s="33" t="s">
        <v>911</v>
      </c>
      <c r="E16" s="29" t="s">
        <v>910</v>
      </c>
      <c r="F16" s="29">
        <v>100.121</v>
      </c>
      <c r="G16" s="29">
        <v>-0.19</v>
      </c>
      <c r="H16" s="29"/>
      <c r="I16" s="29">
        <v>1000.20879</v>
      </c>
      <c r="J16" s="29"/>
      <c r="K16" s="29"/>
      <c r="L16" s="29"/>
      <c r="M16" s="2"/>
      <c r="N16" s="2"/>
    </row>
    <row r="17" spans="1:14">
      <c r="A17" s="2">
        <v>16</v>
      </c>
      <c r="B17" s="2" t="s">
        <v>15</v>
      </c>
      <c r="C17" s="28" t="s">
        <v>912</v>
      </c>
      <c r="D17" s="29" t="s">
        <v>913</v>
      </c>
      <c r="E17" s="29" t="s">
        <v>914</v>
      </c>
      <c r="F17" s="29">
        <v>119.127</v>
      </c>
      <c r="G17" s="29">
        <v>1.44</v>
      </c>
      <c r="H17" s="29"/>
      <c r="I17" s="29">
        <v>1.98</v>
      </c>
      <c r="J17" s="29"/>
      <c r="K17" s="29"/>
      <c r="L17" s="29"/>
      <c r="M17" s="2"/>
      <c r="N17" s="2"/>
    </row>
    <row r="18" spans="1:14" ht="17.25">
      <c r="A18" s="2">
        <v>17</v>
      </c>
      <c r="B18" s="2" t="s">
        <v>915</v>
      </c>
      <c r="C18" s="32" t="s">
        <v>916</v>
      </c>
      <c r="D18" s="33" t="s">
        <v>917</v>
      </c>
      <c r="E18" s="29" t="s">
        <v>918</v>
      </c>
      <c r="F18" s="29">
        <v>133.154</v>
      </c>
      <c r="G18" s="29"/>
      <c r="H18" s="29"/>
      <c r="I18" s="29"/>
      <c r="J18" s="29"/>
      <c r="K18" s="29"/>
      <c r="L18" s="29"/>
      <c r="M18" s="2"/>
      <c r="N18" s="2"/>
    </row>
    <row r="19" spans="1:14" ht="17.25">
      <c r="A19" s="2">
        <v>18</v>
      </c>
      <c r="B19" s="2" t="s">
        <v>17</v>
      </c>
      <c r="C19" s="32" t="s">
        <v>114</v>
      </c>
      <c r="D19" s="33" t="s">
        <v>919</v>
      </c>
      <c r="E19" s="29" t="s">
        <v>920</v>
      </c>
      <c r="F19" s="29">
        <v>152.15</v>
      </c>
      <c r="G19" s="29">
        <v>1.96</v>
      </c>
      <c r="H19" s="29"/>
      <c r="I19" s="29" t="s">
        <v>921</v>
      </c>
      <c r="J19" s="29"/>
      <c r="K19" s="29">
        <v>8.5</v>
      </c>
      <c r="L19" s="29"/>
      <c r="M19" s="2"/>
      <c r="N19" s="2"/>
    </row>
    <row r="20" spans="1:14" ht="17.25">
      <c r="A20" s="2">
        <v>19</v>
      </c>
      <c r="B20" s="2" t="s">
        <v>31</v>
      </c>
      <c r="C20" s="32" t="s">
        <v>114</v>
      </c>
      <c r="D20" s="38" t="s">
        <v>922</v>
      </c>
      <c r="E20" s="29" t="s">
        <v>923</v>
      </c>
      <c r="F20" s="29">
        <v>166.17599999999999</v>
      </c>
      <c r="G20" s="29">
        <v>2.4700000000000002</v>
      </c>
      <c r="H20" s="29"/>
      <c r="I20" s="29">
        <v>0.88500000000000001</v>
      </c>
      <c r="J20" s="29"/>
      <c r="K20" s="29">
        <v>8.34</v>
      </c>
      <c r="L20" s="29"/>
      <c r="M20" s="2"/>
      <c r="N20" s="2"/>
    </row>
    <row r="21" spans="1:14" ht="17.25">
      <c r="A21" s="2">
        <v>20</v>
      </c>
      <c r="B21" s="2" t="s">
        <v>32</v>
      </c>
      <c r="C21" s="32" t="s">
        <v>114</v>
      </c>
      <c r="D21" s="38" t="s">
        <v>924</v>
      </c>
      <c r="E21" s="29" t="s">
        <v>925</v>
      </c>
      <c r="F21" s="29">
        <v>180.2</v>
      </c>
      <c r="G21" s="29">
        <v>3.04</v>
      </c>
      <c r="H21" s="29"/>
      <c r="I21" s="29" t="s">
        <v>926</v>
      </c>
      <c r="J21" s="29"/>
      <c r="K21" s="29">
        <v>8.5</v>
      </c>
      <c r="L21" s="29"/>
      <c r="M21" s="2"/>
      <c r="N21" s="2"/>
    </row>
    <row r="22" spans="1:14" ht="17.25">
      <c r="A22" s="2">
        <v>21</v>
      </c>
      <c r="B22" s="2" t="s">
        <v>33</v>
      </c>
      <c r="C22" s="32" t="s">
        <v>114</v>
      </c>
      <c r="D22" s="38" t="s">
        <v>927</v>
      </c>
      <c r="E22" s="29" t="s">
        <v>928</v>
      </c>
      <c r="F22" s="29">
        <v>194.23</v>
      </c>
      <c r="G22" s="29">
        <v>3.57</v>
      </c>
      <c r="H22" s="29"/>
      <c r="I22" s="29" t="s">
        <v>929</v>
      </c>
      <c r="J22" s="29"/>
      <c r="K22" s="29">
        <v>8.4700000000000006</v>
      </c>
      <c r="L22" s="29"/>
      <c r="M22" s="2"/>
      <c r="N22" s="2"/>
    </row>
    <row r="23" spans="1:14" ht="17.25">
      <c r="A23" s="2">
        <v>22</v>
      </c>
      <c r="B23" s="2" t="s">
        <v>18</v>
      </c>
      <c r="C23" s="32" t="s">
        <v>930</v>
      </c>
      <c r="D23" s="38" t="s">
        <v>931</v>
      </c>
      <c r="E23" s="29" t="s">
        <v>932</v>
      </c>
      <c r="F23" s="29">
        <v>194.19</v>
      </c>
      <c r="G23" s="39">
        <v>-7.0000000000000007E-2</v>
      </c>
      <c r="H23" s="39"/>
      <c r="I23" s="40">
        <v>21.6</v>
      </c>
      <c r="J23" s="40"/>
      <c r="K23" s="39">
        <v>14</v>
      </c>
      <c r="L23" s="29"/>
      <c r="M23" s="2"/>
      <c r="N23" s="2"/>
    </row>
    <row r="24" spans="1:14" ht="17.25">
      <c r="A24" s="2">
        <v>23</v>
      </c>
      <c r="B24" s="2" t="s">
        <v>19</v>
      </c>
      <c r="C24" s="32" t="s">
        <v>108</v>
      </c>
      <c r="D24" s="41" t="s">
        <v>933</v>
      </c>
      <c r="E24" s="29" t="s">
        <v>934</v>
      </c>
      <c r="F24" s="29">
        <v>214.64500000000001</v>
      </c>
      <c r="G24" s="29">
        <v>2.57</v>
      </c>
      <c r="H24" s="29"/>
      <c r="I24" s="29" t="s">
        <v>935</v>
      </c>
      <c r="J24" s="29"/>
      <c r="K24" s="29">
        <v>3.18</v>
      </c>
      <c r="L24" s="29"/>
      <c r="M24" s="2"/>
      <c r="N24" s="2"/>
    </row>
    <row r="25" spans="1:14" ht="17.25">
      <c r="A25" s="2">
        <v>24</v>
      </c>
      <c r="B25" s="2" t="s">
        <v>20</v>
      </c>
      <c r="C25" s="32" t="s">
        <v>108</v>
      </c>
      <c r="D25" s="33" t="s">
        <v>936</v>
      </c>
      <c r="E25" s="29" t="s">
        <v>937</v>
      </c>
      <c r="F25" s="29">
        <v>250.33799999999999</v>
      </c>
      <c r="G25" s="29">
        <v>4.7699999999999996</v>
      </c>
      <c r="H25" s="29"/>
      <c r="I25" s="29">
        <v>1.0999999999999999E-2</v>
      </c>
      <c r="J25" s="29"/>
      <c r="K25" s="29">
        <v>4.5</v>
      </c>
      <c r="L25" s="29"/>
      <c r="M25" s="2"/>
      <c r="N25" s="2"/>
    </row>
    <row r="26" spans="1:14" ht="17.25">
      <c r="A26" s="2">
        <v>25</v>
      </c>
      <c r="B26" s="2" t="s">
        <v>21</v>
      </c>
      <c r="C26" s="32" t="s">
        <v>108</v>
      </c>
      <c r="D26" s="29" t="s">
        <v>938</v>
      </c>
      <c r="E26" s="29" t="s">
        <v>939</v>
      </c>
      <c r="F26" s="29">
        <v>558.65</v>
      </c>
      <c r="G26" s="29">
        <v>6.36</v>
      </c>
      <c r="H26" s="29"/>
      <c r="I26" s="30">
        <v>1.1200000000000001E-6</v>
      </c>
      <c r="J26" s="30"/>
      <c r="K26" s="29">
        <v>4.3</v>
      </c>
      <c r="L26" s="29">
        <v>14.9</v>
      </c>
      <c r="M26" s="2"/>
      <c r="N26" s="2"/>
    </row>
    <row r="27" spans="1:14" ht="17.25">
      <c r="A27" s="2">
        <v>26</v>
      </c>
      <c r="B27" s="2" t="s">
        <v>22</v>
      </c>
      <c r="C27" s="32" t="s">
        <v>108</v>
      </c>
      <c r="D27" s="29" t="s">
        <v>940</v>
      </c>
      <c r="E27" s="29" t="s">
        <v>941</v>
      </c>
      <c r="F27" s="29">
        <v>404.54700000000003</v>
      </c>
      <c r="G27" s="29">
        <v>4.26</v>
      </c>
      <c r="H27" s="29"/>
      <c r="I27" s="30">
        <v>4.0000000000000002E-4</v>
      </c>
      <c r="J27" s="30"/>
      <c r="K27" s="29">
        <v>13.49</v>
      </c>
      <c r="L27" s="29"/>
      <c r="M27" s="2"/>
      <c r="N27" s="2"/>
    </row>
    <row r="28" spans="1:14" ht="17.25">
      <c r="A28" s="2">
        <v>27</v>
      </c>
      <c r="B28" s="2" t="s">
        <v>23</v>
      </c>
      <c r="C28" s="32" t="s">
        <v>108</v>
      </c>
      <c r="D28" s="29" t="s">
        <v>942</v>
      </c>
      <c r="E28" s="29" t="s">
        <v>943</v>
      </c>
      <c r="F28" s="29">
        <v>418.57400000000001</v>
      </c>
      <c r="G28" s="29">
        <v>4.68</v>
      </c>
      <c r="H28" s="29"/>
      <c r="I28" s="30">
        <v>1.7129587599803099E-10</v>
      </c>
      <c r="J28" s="30"/>
      <c r="K28" s="29">
        <v>14.91</v>
      </c>
      <c r="L28" s="29"/>
      <c r="M28" s="2"/>
      <c r="N28" s="2"/>
    </row>
    <row r="29" spans="1:14" ht="17.25">
      <c r="A29" s="2">
        <v>28</v>
      </c>
      <c r="B29" s="2" t="s">
        <v>40</v>
      </c>
      <c r="C29" s="32" t="s">
        <v>103</v>
      </c>
      <c r="D29" s="33" t="s">
        <v>944</v>
      </c>
      <c r="E29" s="29" t="s">
        <v>945</v>
      </c>
      <c r="F29" s="29">
        <v>259.34899999999999</v>
      </c>
      <c r="G29" s="29">
        <v>3.48</v>
      </c>
      <c r="H29" s="29"/>
      <c r="I29" s="30">
        <v>6.1699999999999998E-2</v>
      </c>
      <c r="J29" s="30"/>
      <c r="K29" s="29">
        <v>9.42</v>
      </c>
      <c r="L29" s="29"/>
      <c r="M29" s="2"/>
      <c r="N29" s="2"/>
    </row>
    <row r="30" spans="1:14" ht="17.25">
      <c r="A30" s="2">
        <v>29</v>
      </c>
      <c r="B30" s="2" t="s">
        <v>24</v>
      </c>
      <c r="C30" s="32" t="s">
        <v>103</v>
      </c>
      <c r="D30" s="33" t="s">
        <v>946</v>
      </c>
      <c r="E30" s="29" t="s">
        <v>947</v>
      </c>
      <c r="F30" s="29">
        <v>266.34100000000001</v>
      </c>
      <c r="G30" s="29">
        <v>0.16</v>
      </c>
      <c r="H30" s="29"/>
      <c r="I30" s="29">
        <v>13.3</v>
      </c>
      <c r="J30" s="29"/>
      <c r="K30" s="29">
        <v>9.6</v>
      </c>
      <c r="L30" s="29"/>
      <c r="M30" s="2"/>
      <c r="N30" s="2"/>
    </row>
    <row r="31" spans="1:14" ht="17.25">
      <c r="A31" s="2">
        <v>30</v>
      </c>
      <c r="B31" s="2" t="s">
        <v>43</v>
      </c>
      <c r="C31" s="32" t="s">
        <v>103</v>
      </c>
      <c r="D31" s="33" t="s">
        <v>948</v>
      </c>
      <c r="E31" s="29" t="s">
        <v>949</v>
      </c>
      <c r="F31" s="29">
        <v>267.36900000000003</v>
      </c>
      <c r="G31" s="29">
        <v>1.88</v>
      </c>
      <c r="H31" s="29"/>
      <c r="I31" s="30">
        <v>16.899999999999999</v>
      </c>
      <c r="J31" s="30"/>
      <c r="K31" s="29">
        <v>9.68</v>
      </c>
      <c r="L31" s="29"/>
      <c r="M31" s="2"/>
      <c r="N31" s="2"/>
    </row>
    <row r="32" spans="1:14" ht="17.25">
      <c r="A32" s="2">
        <v>31</v>
      </c>
      <c r="B32" s="2" t="s">
        <v>45</v>
      </c>
      <c r="C32" s="32" t="s">
        <v>106</v>
      </c>
      <c r="D32" s="33" t="s">
        <v>950</v>
      </c>
      <c r="E32" s="29" t="s">
        <v>951</v>
      </c>
      <c r="F32" s="29">
        <v>296.14800000000002</v>
      </c>
      <c r="G32" s="39">
        <v>4.51</v>
      </c>
      <c r="H32" s="39"/>
      <c r="I32" s="40" t="s">
        <v>952</v>
      </c>
      <c r="J32" s="40"/>
      <c r="K32" s="39">
        <v>4.1500000000000004</v>
      </c>
      <c r="L32" s="29"/>
      <c r="M32" s="2"/>
      <c r="N32" s="2"/>
    </row>
    <row r="33" spans="1:14" ht="17.25">
      <c r="A33" s="2">
        <v>32</v>
      </c>
      <c r="B33" s="2" t="s">
        <v>25</v>
      </c>
      <c r="C33" s="32" t="s">
        <v>106</v>
      </c>
      <c r="D33" s="33" t="s">
        <v>953</v>
      </c>
      <c r="E33" s="29" t="s">
        <v>954</v>
      </c>
      <c r="F33" s="29">
        <v>151.16300000000001</v>
      </c>
      <c r="G33" s="39">
        <v>0.46</v>
      </c>
      <c r="H33" s="39"/>
      <c r="I33" s="40" t="s">
        <v>955</v>
      </c>
      <c r="J33" s="40"/>
      <c r="K33" s="39">
        <v>9.3800000000000008</v>
      </c>
      <c r="L33" s="29"/>
      <c r="M33" s="2"/>
      <c r="N33" s="2"/>
    </row>
    <row r="34" spans="1:14" ht="17.25">
      <c r="A34" s="2">
        <v>33</v>
      </c>
      <c r="B34" s="2" t="s">
        <v>48</v>
      </c>
      <c r="C34" s="32" t="s">
        <v>107</v>
      </c>
      <c r="D34" s="33" t="s">
        <v>956</v>
      </c>
      <c r="E34" s="29" t="s">
        <v>957</v>
      </c>
      <c r="F34" s="29">
        <v>236.26900000000001</v>
      </c>
      <c r="G34" s="39">
        <v>2.4500000000000002</v>
      </c>
      <c r="H34" s="39"/>
      <c r="I34" s="42" t="s">
        <v>958</v>
      </c>
      <c r="J34" s="42"/>
      <c r="K34" s="39">
        <v>13.9</v>
      </c>
      <c r="L34" s="29"/>
      <c r="M34" s="2"/>
      <c r="N34" s="2"/>
    </row>
    <row r="35" spans="1:14" ht="17.25">
      <c r="A35" s="2">
        <v>34</v>
      </c>
      <c r="B35" s="2" t="s">
        <v>26</v>
      </c>
      <c r="C35" s="32" t="s">
        <v>959</v>
      </c>
      <c r="D35" s="33" t="s">
        <v>960</v>
      </c>
      <c r="E35" s="29" t="s">
        <v>961</v>
      </c>
      <c r="F35" s="29">
        <v>406.53800000000001</v>
      </c>
      <c r="G35" s="29">
        <v>0.2</v>
      </c>
      <c r="H35" s="29"/>
      <c r="I35" s="30">
        <v>0.92700000000000005</v>
      </c>
      <c r="J35" s="30"/>
      <c r="K35" s="29">
        <v>7.6</v>
      </c>
      <c r="L35" s="29"/>
      <c r="M35" s="2"/>
      <c r="N35" s="2"/>
    </row>
    <row r="36" spans="1:14" ht="17.25">
      <c r="A36" s="2">
        <v>35</v>
      </c>
      <c r="B36" s="2" t="s">
        <v>27</v>
      </c>
      <c r="C36" s="32" t="s">
        <v>959</v>
      </c>
      <c r="D36" s="33" t="s">
        <v>962</v>
      </c>
      <c r="E36" s="29" t="s">
        <v>963</v>
      </c>
      <c r="F36" s="29">
        <v>255.31</v>
      </c>
      <c r="G36" s="29">
        <v>0.05</v>
      </c>
      <c r="H36" s="29"/>
      <c r="I36" s="29">
        <v>0.373</v>
      </c>
      <c r="J36" s="29"/>
      <c r="K36" s="29">
        <v>7.2</v>
      </c>
      <c r="L36" s="29"/>
      <c r="M36" s="2"/>
      <c r="N36" s="2"/>
    </row>
    <row r="37" spans="1:14" ht="17.25">
      <c r="A37" s="2">
        <v>36</v>
      </c>
      <c r="B37" s="2" t="s">
        <v>52</v>
      </c>
      <c r="C37" s="32" t="s">
        <v>959</v>
      </c>
      <c r="D37" s="33" t="s">
        <v>964</v>
      </c>
      <c r="E37" s="29" t="s">
        <v>965</v>
      </c>
      <c r="F37" s="29">
        <v>290.32299999999998</v>
      </c>
      <c r="G37" s="29">
        <v>0.91</v>
      </c>
      <c r="H37" s="29"/>
      <c r="I37" s="30">
        <v>0.4</v>
      </c>
      <c r="J37" s="30"/>
      <c r="K37" s="29">
        <v>7.12</v>
      </c>
      <c r="L37" s="29"/>
      <c r="M37" s="2"/>
      <c r="N37" s="2"/>
    </row>
    <row r="38" spans="1:14" ht="17.25">
      <c r="A38" s="2">
        <v>37</v>
      </c>
      <c r="B38" s="2" t="s">
        <v>54</v>
      </c>
      <c r="C38" s="32" t="s">
        <v>959</v>
      </c>
      <c r="D38" s="33" t="s">
        <v>966</v>
      </c>
      <c r="E38" s="29" t="s">
        <v>967</v>
      </c>
      <c r="F38" s="29">
        <v>278.33</v>
      </c>
      <c r="G38" s="29">
        <v>0.25</v>
      </c>
      <c r="H38" s="29"/>
      <c r="I38" s="30">
        <v>1.5</v>
      </c>
      <c r="J38" s="30"/>
      <c r="K38" s="29" t="s">
        <v>968</v>
      </c>
      <c r="L38" s="29" t="s">
        <v>969</v>
      </c>
      <c r="M38" s="2"/>
      <c r="N38" s="2"/>
    </row>
    <row r="39" spans="1:14" ht="17.25">
      <c r="A39" s="2">
        <v>38</v>
      </c>
      <c r="B39" s="2" t="s">
        <v>56</v>
      </c>
      <c r="C39" s="32" t="s">
        <v>959</v>
      </c>
      <c r="D39" s="33" t="s">
        <v>970</v>
      </c>
      <c r="E39" s="29" t="s">
        <v>971</v>
      </c>
      <c r="F39" s="29">
        <v>253.27600000000001</v>
      </c>
      <c r="G39" s="29">
        <v>0.89</v>
      </c>
      <c r="H39" s="29"/>
      <c r="I39" s="29">
        <v>0.61</v>
      </c>
      <c r="J39" s="29"/>
      <c r="K39" s="29">
        <v>1.6</v>
      </c>
      <c r="L39" s="29">
        <v>5.7</v>
      </c>
      <c r="M39" s="2"/>
      <c r="N39" s="2"/>
    </row>
    <row r="40" spans="1:14">
      <c r="A40" s="2">
        <v>39</v>
      </c>
      <c r="B40" s="2" t="s">
        <v>196</v>
      </c>
      <c r="C40" s="28" t="s">
        <v>115</v>
      </c>
      <c r="D40" s="29" t="s">
        <v>972</v>
      </c>
      <c r="E40" s="29" t="s">
        <v>973</v>
      </c>
      <c r="F40" s="29">
        <v>270.37200000000001</v>
      </c>
      <c r="G40" s="29">
        <v>3.13</v>
      </c>
      <c r="H40" s="29"/>
      <c r="I40" s="29">
        <v>0.03</v>
      </c>
      <c r="J40" s="29"/>
      <c r="K40" s="29">
        <v>10.33</v>
      </c>
      <c r="L40" s="29"/>
      <c r="M40" s="2"/>
      <c r="N40" s="2"/>
    </row>
    <row r="41" spans="1:14">
      <c r="A41" s="2">
        <v>40</v>
      </c>
      <c r="B41" s="2" t="s">
        <v>198</v>
      </c>
      <c r="C41" s="28" t="s">
        <v>115</v>
      </c>
      <c r="D41" s="29" t="s">
        <v>974</v>
      </c>
      <c r="E41" s="29" t="s">
        <v>975</v>
      </c>
      <c r="F41" s="29">
        <v>288.387</v>
      </c>
      <c r="G41" s="29">
        <v>2.4500000000000002</v>
      </c>
      <c r="H41" s="29"/>
      <c r="I41" s="29">
        <v>1.2999999999999999E-2</v>
      </c>
      <c r="J41" s="29"/>
      <c r="K41" s="29">
        <v>10.54</v>
      </c>
      <c r="L41" s="29"/>
      <c r="M41" s="2"/>
      <c r="N41" s="2"/>
    </row>
    <row r="42" spans="1:14">
      <c r="A42" s="2">
        <v>41</v>
      </c>
      <c r="B42" s="2" t="s">
        <v>130</v>
      </c>
      <c r="C42" s="28" t="s">
        <v>115</v>
      </c>
      <c r="D42" s="29" t="s">
        <v>976</v>
      </c>
      <c r="E42" s="29" t="s">
        <v>977</v>
      </c>
      <c r="F42" s="29">
        <v>272.38799999999998</v>
      </c>
      <c r="G42" s="29">
        <v>4.01</v>
      </c>
      <c r="H42" s="29"/>
      <c r="I42" s="29">
        <v>3.5999999999999997E-2</v>
      </c>
      <c r="J42" s="29"/>
      <c r="K42" s="29">
        <v>10.71</v>
      </c>
      <c r="L42" s="29"/>
      <c r="M42" s="2"/>
      <c r="N42" s="2"/>
    </row>
    <row r="43" spans="1:14">
      <c r="A43" s="2">
        <v>42</v>
      </c>
      <c r="B43" s="2" t="s">
        <v>2077</v>
      </c>
      <c r="C43" s="28" t="s">
        <v>115</v>
      </c>
      <c r="D43" s="29" t="s">
        <v>978</v>
      </c>
      <c r="E43" s="29" t="s">
        <v>979</v>
      </c>
      <c r="F43" s="29">
        <v>296.41000000000003</v>
      </c>
      <c r="G43" s="29">
        <v>3.67</v>
      </c>
      <c r="H43" s="29"/>
      <c r="I43" s="29">
        <v>1.0999999999999999E-2</v>
      </c>
      <c r="J43" s="29" t="s">
        <v>980</v>
      </c>
      <c r="K43" s="29"/>
      <c r="L43" s="29"/>
      <c r="M43" s="2"/>
      <c r="N43" s="2"/>
    </row>
    <row r="44" spans="1:14" ht="17.25">
      <c r="A44" s="2">
        <v>43</v>
      </c>
      <c r="B44" s="2" t="s">
        <v>28</v>
      </c>
      <c r="C44" s="43" t="s">
        <v>981</v>
      </c>
      <c r="D44" s="44" t="s">
        <v>982</v>
      </c>
      <c r="E44" s="44" t="s">
        <v>983</v>
      </c>
      <c r="F44" s="29">
        <v>791.11186999999995</v>
      </c>
      <c r="G44" s="39">
        <v>-2.0499999999999998</v>
      </c>
      <c r="H44" s="39"/>
      <c r="I44" s="42" t="s">
        <v>984</v>
      </c>
      <c r="J44" s="42"/>
      <c r="K44" s="39">
        <v>4.2300000000000004</v>
      </c>
      <c r="L44" s="29"/>
      <c r="M44" s="2"/>
      <c r="N44" s="2"/>
    </row>
    <row r="45" spans="1:14">
      <c r="A45" s="2">
        <v>44</v>
      </c>
      <c r="B45" s="2" t="s">
        <v>141</v>
      </c>
      <c r="C45" s="2"/>
      <c r="D45" s="29" t="s">
        <v>985</v>
      </c>
      <c r="E45" s="29" t="s">
        <v>986</v>
      </c>
      <c r="F45" s="29">
        <v>129.16363999999999</v>
      </c>
      <c r="G45" s="29">
        <v>-2.64</v>
      </c>
      <c r="H45" s="29"/>
      <c r="I45" s="29" t="s">
        <v>987</v>
      </c>
      <c r="J45" s="29"/>
      <c r="K45" s="29">
        <v>12.4</v>
      </c>
      <c r="L45" s="2"/>
      <c r="M45" s="2"/>
      <c r="N45" s="2"/>
    </row>
    <row r="46" spans="1:14">
      <c r="A46" s="2">
        <v>45</v>
      </c>
      <c r="B46" s="2" t="s">
        <v>29</v>
      </c>
      <c r="C46" s="2"/>
      <c r="D46" s="29" t="s">
        <v>988</v>
      </c>
      <c r="E46" s="29" t="s">
        <v>989</v>
      </c>
      <c r="F46" s="29">
        <v>206.28</v>
      </c>
      <c r="G46" s="29">
        <v>3.97</v>
      </c>
      <c r="H46" s="29"/>
      <c r="I46" s="29" t="s">
        <v>990</v>
      </c>
      <c r="J46" s="29"/>
      <c r="K46" s="29">
        <v>5.3</v>
      </c>
      <c r="L46" s="2"/>
      <c r="M46" s="2"/>
      <c r="N46" s="2"/>
    </row>
    <row r="47" spans="1:14">
      <c r="A47" s="2">
        <v>46</v>
      </c>
      <c r="B47" s="2" t="s">
        <v>67</v>
      </c>
      <c r="C47" s="2"/>
      <c r="D47" s="29" t="s">
        <v>991</v>
      </c>
      <c r="E47" s="29" t="s">
        <v>992</v>
      </c>
      <c r="F47" s="29">
        <v>230.26</v>
      </c>
      <c r="G47" s="29">
        <v>3.18</v>
      </c>
      <c r="H47" s="29"/>
      <c r="I47" s="29" t="s">
        <v>993</v>
      </c>
      <c r="J47" s="29"/>
      <c r="K47" s="29">
        <v>4.1500000000000004</v>
      </c>
      <c r="L47" s="2"/>
      <c r="M47" s="2"/>
      <c r="N47" s="2"/>
    </row>
    <row r="48" spans="1:14">
      <c r="A48" s="2">
        <v>47</v>
      </c>
      <c r="B48" s="2" t="s">
        <v>69</v>
      </c>
      <c r="C48" s="2"/>
      <c r="D48" s="29" t="s">
        <v>994</v>
      </c>
      <c r="E48" s="29" t="s">
        <v>995</v>
      </c>
      <c r="F48" s="29">
        <v>314.41000000000003</v>
      </c>
      <c r="G48" s="29">
        <v>0.27</v>
      </c>
      <c r="H48" s="29"/>
      <c r="I48" s="29">
        <v>24.7</v>
      </c>
      <c r="J48" s="29"/>
      <c r="K48" s="29"/>
      <c r="L48" s="2"/>
      <c r="M48" s="2"/>
      <c r="N48" s="2"/>
    </row>
    <row r="49" spans="1:14">
      <c r="A49" s="2">
        <v>48</v>
      </c>
      <c r="B49" s="2" t="s">
        <v>30</v>
      </c>
      <c r="C49" s="2"/>
      <c r="D49" s="29" t="s">
        <v>996</v>
      </c>
      <c r="E49" s="29" t="s">
        <v>997</v>
      </c>
      <c r="F49" s="29">
        <v>252.34</v>
      </c>
      <c r="G49" s="29">
        <v>0.4</v>
      </c>
      <c r="H49" s="29"/>
      <c r="I49" s="29" t="s">
        <v>998</v>
      </c>
      <c r="J49" s="29"/>
      <c r="K49" s="29">
        <v>6.8</v>
      </c>
      <c r="L49" s="2"/>
      <c r="M49" s="2"/>
      <c r="N49" s="2"/>
    </row>
    <row r="50" spans="1:14">
      <c r="A50" s="2">
        <v>49</v>
      </c>
      <c r="B50" s="2" t="s">
        <v>72</v>
      </c>
      <c r="C50" s="2"/>
      <c r="D50" s="29" t="s">
        <v>999</v>
      </c>
      <c r="E50" s="29" t="s">
        <v>1000</v>
      </c>
      <c r="F50" s="29">
        <v>191.27</v>
      </c>
      <c r="G50" s="29">
        <v>2.02</v>
      </c>
      <c r="H50" s="29"/>
      <c r="I50" s="29">
        <v>0.91200000000000003</v>
      </c>
      <c r="J50" s="29"/>
      <c r="K50" s="29">
        <v>-0.95</v>
      </c>
      <c r="L50" s="2"/>
      <c r="M50" s="2"/>
      <c r="N50" s="2"/>
    </row>
    <row r="51" spans="1:14">
      <c r="A51" s="2">
        <v>50</v>
      </c>
      <c r="B51" s="2" t="s">
        <v>74</v>
      </c>
      <c r="C51" s="2"/>
      <c r="D51" s="29" t="s">
        <v>1001</v>
      </c>
      <c r="E51" s="29" t="s">
        <v>1002</v>
      </c>
      <c r="F51" s="29">
        <v>215.68</v>
      </c>
      <c r="G51" s="29">
        <v>2.61</v>
      </c>
      <c r="H51" s="29"/>
      <c r="I51" s="30">
        <v>1.2999999999999999E-4</v>
      </c>
      <c r="J51" s="30"/>
      <c r="K51" s="29">
        <v>1.6</v>
      </c>
      <c r="L51" s="2"/>
      <c r="M51" s="2"/>
      <c r="N51" s="2"/>
    </row>
    <row r="61" spans="1:14">
      <c r="A61" s="2">
        <v>52</v>
      </c>
      <c r="B61" s="2" t="s">
        <v>1003</v>
      </c>
      <c r="C61" s="2"/>
      <c r="D61" s="29" t="s">
        <v>1004</v>
      </c>
      <c r="E61" s="29" t="s">
        <v>1005</v>
      </c>
      <c r="F61" s="29">
        <v>277.39999999999998</v>
      </c>
      <c r="G61" s="29">
        <v>3.2</v>
      </c>
      <c r="H61" s="29"/>
      <c r="I61" s="29">
        <v>0.26700000000000002</v>
      </c>
      <c r="J61" s="29"/>
      <c r="K61" s="29">
        <v>10.09</v>
      </c>
      <c r="L61" s="2"/>
      <c r="M61" s="2"/>
      <c r="N61" s="2"/>
    </row>
    <row r="62" spans="1:14" ht="17.25">
      <c r="A62" s="2">
        <v>38</v>
      </c>
      <c r="B62" s="2" t="s">
        <v>1006</v>
      </c>
      <c r="C62" s="32" t="s">
        <v>959</v>
      </c>
      <c r="D62" s="29" t="s">
        <v>1007</v>
      </c>
      <c r="E62" s="29" t="s">
        <v>1008</v>
      </c>
      <c r="F62" s="29">
        <v>444.44</v>
      </c>
      <c r="G62" s="29">
        <v>-1.3</v>
      </c>
      <c r="H62" s="29"/>
      <c r="I62" s="29">
        <v>0.23100000000000001</v>
      </c>
      <c r="J62" s="29"/>
      <c r="K62" s="29">
        <v>3.3</v>
      </c>
      <c r="L62" s="29"/>
      <c r="M62" s="2"/>
      <c r="N62" s="2"/>
    </row>
    <row r="63" spans="1:14" ht="17.25">
      <c r="A63" s="2">
        <v>39</v>
      </c>
      <c r="B63" s="2" t="s">
        <v>1009</v>
      </c>
      <c r="C63" s="32" t="s">
        <v>959</v>
      </c>
      <c r="D63" s="33" t="s">
        <v>1010</v>
      </c>
      <c r="E63" s="29" t="s">
        <v>1011</v>
      </c>
      <c r="F63" s="29">
        <v>478.88200000000001</v>
      </c>
      <c r="G63" s="29">
        <v>-0.62</v>
      </c>
      <c r="H63" s="29"/>
      <c r="I63" s="29">
        <v>0</v>
      </c>
      <c r="J63" s="29"/>
      <c r="K63" s="29">
        <v>3.33</v>
      </c>
      <c r="L63" s="45">
        <v>7.55</v>
      </c>
      <c r="M63" s="46">
        <v>9.33</v>
      </c>
      <c r="N63" s="2" t="s">
        <v>1012</v>
      </c>
    </row>
    <row r="64" spans="1:14">
      <c r="A64" s="2">
        <v>56</v>
      </c>
      <c r="B64" s="2" t="s">
        <v>1013</v>
      </c>
      <c r="C64" s="2"/>
      <c r="D64" s="29" t="s">
        <v>1014</v>
      </c>
      <c r="E64" s="29" t="s">
        <v>1015</v>
      </c>
      <c r="F64" s="29">
        <v>279.33</v>
      </c>
      <c r="G64" s="29">
        <v>1.65</v>
      </c>
      <c r="H64" s="29"/>
      <c r="I64" s="29" t="s">
        <v>1016</v>
      </c>
      <c r="J64" s="29"/>
      <c r="K64" s="29"/>
      <c r="L64" s="2"/>
      <c r="M64" s="2"/>
      <c r="N64" s="2"/>
    </row>
    <row r="65" spans="1:14">
      <c r="A65" s="2">
        <v>51</v>
      </c>
      <c r="B65" s="2" t="s">
        <v>1017</v>
      </c>
      <c r="C65" s="2"/>
      <c r="D65" s="29" t="s">
        <v>1018</v>
      </c>
      <c r="E65" s="29" t="s">
        <v>1019</v>
      </c>
      <c r="F65" s="29">
        <v>748</v>
      </c>
      <c r="G65" s="29">
        <v>3.16</v>
      </c>
      <c r="H65" s="29"/>
      <c r="I65" s="29" t="s">
        <v>1020</v>
      </c>
      <c r="J65" s="29"/>
      <c r="K65" s="29">
        <v>8.99</v>
      </c>
      <c r="L65" s="2"/>
      <c r="M65" s="2"/>
      <c r="N65" s="2"/>
    </row>
    <row r="66" spans="1:14">
      <c r="A66" s="2">
        <v>55</v>
      </c>
      <c r="B66" s="2" t="s">
        <v>1021</v>
      </c>
      <c r="C66" s="2"/>
      <c r="D66" s="29" t="s">
        <v>1022</v>
      </c>
      <c r="E66" s="29" t="s">
        <v>1023</v>
      </c>
      <c r="F66" s="29">
        <v>191.19</v>
      </c>
      <c r="G66" s="29">
        <v>1.52</v>
      </c>
      <c r="H66" s="29"/>
      <c r="I66" s="29" t="s">
        <v>1024</v>
      </c>
      <c r="J66" s="29"/>
      <c r="K66" s="29">
        <v>4.29</v>
      </c>
      <c r="L66" s="2"/>
      <c r="M66" s="2"/>
      <c r="N66" s="2"/>
    </row>
    <row r="70" spans="1:14">
      <c r="A70" s="2">
        <v>3</v>
      </c>
      <c r="B70" s="2" t="s">
        <v>1025</v>
      </c>
      <c r="C70" s="28" t="s">
        <v>1026</v>
      </c>
      <c r="D70" s="29" t="s">
        <v>1027</v>
      </c>
      <c r="E70" s="29" t="s">
        <v>1028</v>
      </c>
      <c r="F70" s="29">
        <v>464.07799999999997</v>
      </c>
      <c r="G70" s="29">
        <v>5.48</v>
      </c>
      <c r="H70" s="29"/>
      <c r="I70" s="30">
        <v>6.2500000000000001E-5</v>
      </c>
      <c r="J70" s="30"/>
      <c r="K70" s="29">
        <v>-0.21</v>
      </c>
      <c r="L70" s="29"/>
      <c r="M70" s="2"/>
      <c r="N70" s="2"/>
    </row>
    <row r="71" spans="1:14">
      <c r="A71" s="2">
        <v>9</v>
      </c>
      <c r="B71" s="2" t="s">
        <v>1029</v>
      </c>
      <c r="C71" s="28" t="s">
        <v>1026</v>
      </c>
      <c r="D71" s="29" t="s">
        <v>1030</v>
      </c>
      <c r="E71" s="47" t="s">
        <v>1031</v>
      </c>
      <c r="F71" s="29">
        <v>628.12800000000004</v>
      </c>
      <c r="G71" s="29"/>
      <c r="H71" s="29"/>
      <c r="I71" s="29"/>
      <c r="J71" s="29"/>
      <c r="K71" s="29"/>
      <c r="L71" s="29"/>
      <c r="M71" s="2"/>
      <c r="N71" s="2"/>
    </row>
    <row r="72" spans="1:14" ht="17.25">
      <c r="A72" s="2">
        <v>44</v>
      </c>
      <c r="B72" s="2" t="s">
        <v>227</v>
      </c>
      <c r="C72" s="43" t="s">
        <v>1032</v>
      </c>
      <c r="D72" s="29" t="s">
        <v>1033</v>
      </c>
      <c r="E72" s="29" t="s">
        <v>1034</v>
      </c>
      <c r="F72" s="29">
        <v>192.25800000000001</v>
      </c>
      <c r="G72" s="29"/>
      <c r="H72" s="29"/>
      <c r="I72" s="29"/>
      <c r="J72" s="29"/>
      <c r="K72" s="29"/>
      <c r="L72" s="29"/>
      <c r="M72" s="2"/>
      <c r="N72" s="2"/>
    </row>
    <row r="73" spans="1:14" ht="17.25">
      <c r="A73" s="2">
        <v>45</v>
      </c>
      <c r="B73" s="2" t="s">
        <v>229</v>
      </c>
      <c r="C73" s="43" t="s">
        <v>1032</v>
      </c>
      <c r="D73" s="44" t="s">
        <v>1035</v>
      </c>
      <c r="E73" s="29" t="s">
        <v>1036</v>
      </c>
      <c r="F73" s="29">
        <v>182.22200000000001</v>
      </c>
      <c r="G73" s="29">
        <v>3.18</v>
      </c>
      <c r="H73" s="29"/>
      <c r="I73" s="29"/>
      <c r="J73" s="29"/>
      <c r="K73" s="29"/>
      <c r="L73" s="29"/>
      <c r="M73" s="2"/>
      <c r="N73" s="2"/>
    </row>
    <row r="74" spans="1:14" ht="17.25">
      <c r="A74" s="2">
        <v>46</v>
      </c>
      <c r="B74" s="2" t="s">
        <v>231</v>
      </c>
      <c r="C74" s="43" t="s">
        <v>1032</v>
      </c>
      <c r="D74" s="29" t="s">
        <v>1037</v>
      </c>
      <c r="E74" s="29" t="s">
        <v>1038</v>
      </c>
      <c r="F74" s="29">
        <v>250.33799999999999</v>
      </c>
      <c r="G74" s="29"/>
      <c r="H74" s="29"/>
      <c r="I74" s="29"/>
      <c r="J74" s="29"/>
      <c r="K74" s="29"/>
      <c r="L74" s="29"/>
      <c r="M74" s="2"/>
      <c r="N74" s="2"/>
    </row>
    <row r="75" spans="1:14" ht="17.25">
      <c r="A75" s="2">
        <v>47</v>
      </c>
      <c r="B75" s="2" t="s">
        <v>233</v>
      </c>
      <c r="C75" s="43" t="s">
        <v>1032</v>
      </c>
      <c r="D75" s="29" t="s">
        <v>1039</v>
      </c>
      <c r="E75" s="29" t="s">
        <v>1040</v>
      </c>
      <c r="F75" s="29">
        <v>262.34899999999999</v>
      </c>
      <c r="G75" s="29"/>
      <c r="H75" s="29"/>
      <c r="I75" s="29" t="s">
        <v>1041</v>
      </c>
      <c r="J75" s="29"/>
      <c r="K75" s="29"/>
      <c r="L75" s="29"/>
      <c r="M75" s="2"/>
      <c r="N75" s="2"/>
    </row>
    <row r="76" spans="1:14" ht="17.25">
      <c r="A76" s="2">
        <v>48</v>
      </c>
      <c r="B76" s="2" t="s">
        <v>235</v>
      </c>
      <c r="C76" s="43" t="s">
        <v>1032</v>
      </c>
      <c r="D76" s="29" t="s">
        <v>1042</v>
      </c>
      <c r="E76" s="29" t="s">
        <v>1043</v>
      </c>
      <c r="F76" s="29">
        <v>228.24700000000001</v>
      </c>
      <c r="G76" s="29">
        <v>3.79</v>
      </c>
      <c r="H76" s="29"/>
      <c r="I76" s="29">
        <v>3.6999999999999998E-2</v>
      </c>
      <c r="J76" s="29"/>
      <c r="K76" s="29"/>
      <c r="L76" s="29"/>
      <c r="M76" s="2"/>
      <c r="N76" s="2"/>
    </row>
    <row r="77" spans="1:14" ht="17.25">
      <c r="A77" s="2">
        <v>49</v>
      </c>
      <c r="B77" s="2" t="s">
        <v>237</v>
      </c>
      <c r="C77" s="43" t="s">
        <v>1032</v>
      </c>
      <c r="D77" s="29" t="s">
        <v>1044</v>
      </c>
      <c r="E77" s="29" t="s">
        <v>1045</v>
      </c>
      <c r="F77" s="29">
        <v>254.37299999999999</v>
      </c>
      <c r="G77" s="29"/>
      <c r="H77" s="29"/>
      <c r="I77" s="29"/>
      <c r="J77" s="29"/>
      <c r="K77" s="29"/>
      <c r="L77" s="29"/>
      <c r="M77" s="2"/>
      <c r="N77" s="2"/>
    </row>
    <row r="78" spans="1:14" ht="17.25">
      <c r="A78" s="2">
        <v>50</v>
      </c>
      <c r="B78" s="2" t="s">
        <v>239</v>
      </c>
      <c r="C78" s="43" t="s">
        <v>1032</v>
      </c>
      <c r="D78" s="29" t="s">
        <v>1046</v>
      </c>
      <c r="E78" s="29" t="s">
        <v>1047</v>
      </c>
      <c r="F78" s="29">
        <v>238.286</v>
      </c>
      <c r="G78" s="29">
        <v>4.0999999999999996</v>
      </c>
      <c r="H78" s="29"/>
      <c r="I78" s="29"/>
      <c r="J78" s="29"/>
      <c r="K78" s="29"/>
      <c r="L78" s="29"/>
      <c r="M78" s="2"/>
      <c r="N78" s="2"/>
    </row>
  </sheetData>
  <phoneticPr fontId="1" type="noConversion"/>
  <conditionalFormatting sqref="B24">
    <cfRule type="duplicateValues" dxfId="26" priority="6"/>
  </conditionalFormatting>
  <conditionalFormatting sqref="B20">
    <cfRule type="duplicateValues" dxfId="25" priority="5"/>
  </conditionalFormatting>
  <conditionalFormatting sqref="B28">
    <cfRule type="duplicateValues" dxfId="24" priority="4"/>
  </conditionalFormatting>
  <conditionalFormatting sqref="B45:B51 B61 B64:B66">
    <cfRule type="duplicateValues" dxfId="23" priority="3"/>
  </conditionalFormatting>
  <conditionalFormatting sqref="B73:B78">
    <cfRule type="duplicateValues" dxfId="22" priority="2"/>
  </conditionalFormatting>
  <conditionalFormatting sqref="B44">
    <cfRule type="duplicateValues" dxfId="21" priority="7"/>
  </conditionalFormatting>
  <conditionalFormatting sqref="B21:B22">
    <cfRule type="duplicateValues" dxfId="20" priority="1"/>
  </conditionalFormatting>
  <hyperlinks>
    <hyperlink ref="J4" r:id="rId1" display="http://www2.epa.gov/tsca-screening-tools/"/>
    <hyperlink ref="J5" r:id="rId2" display="https://pubchem.ncbi.nlm.nih.gov/source/Human Metabolome Database (HMDB)"/>
  </hyperlinks>
  <pageMargins left="0.7" right="0.7" top="0.75" bottom="0.75" header="0.3" footer="0.3"/>
  <pageSetup paperSize="9"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2"/>
  <sheetViews>
    <sheetView topLeftCell="A26" zoomScale="70" zoomScaleNormal="70" workbookViewId="0">
      <selection activeCell="G70" sqref="G70"/>
    </sheetView>
  </sheetViews>
  <sheetFormatPr defaultColWidth="9" defaultRowHeight="16.5"/>
  <cols>
    <col min="1" max="1" width="9" style="60"/>
    <col min="2" max="2" width="6" style="60" bestFit="1" customWidth="1"/>
    <col min="3" max="3" width="13.875" style="60" bestFit="1" customWidth="1"/>
    <col min="4" max="4" width="53.5" style="60" customWidth="1"/>
    <col min="5" max="5" width="15.75" style="139" customWidth="1"/>
    <col min="6" max="7" width="15.75" style="140" customWidth="1"/>
    <col min="8" max="8" width="15.75" style="60" customWidth="1"/>
    <col min="9" max="9" width="18.5" style="141" customWidth="1"/>
    <col min="10" max="13" width="15.75" style="60" customWidth="1"/>
    <col min="14" max="14" width="14.375" style="60" customWidth="1"/>
    <col min="15" max="36" width="10.625" style="60" customWidth="1"/>
    <col min="37" max="16384" width="9" style="60"/>
  </cols>
  <sheetData>
    <row r="1" spans="2:15" s="53" customFormat="1">
      <c r="B1" s="48" t="s">
        <v>1048</v>
      </c>
      <c r="C1" s="49"/>
      <c r="D1" s="49"/>
      <c r="E1" s="50"/>
      <c r="F1" s="51"/>
      <c r="G1" s="51"/>
      <c r="H1" s="49"/>
      <c r="I1" s="52"/>
      <c r="J1" s="49"/>
      <c r="K1" s="49"/>
      <c r="L1" s="49"/>
    </row>
    <row r="2" spans="2:15" ht="33">
      <c r="B2" s="250" t="s">
        <v>146</v>
      </c>
      <c r="C2" s="250" t="s">
        <v>1049</v>
      </c>
      <c r="D2" s="250" t="s">
        <v>1050</v>
      </c>
      <c r="E2" s="244" t="s">
        <v>866</v>
      </c>
      <c r="F2" s="54" t="s">
        <v>1051</v>
      </c>
      <c r="G2" s="54" t="s">
        <v>1052</v>
      </c>
      <c r="H2" s="55" t="s">
        <v>1053</v>
      </c>
      <c r="I2" s="56" t="s">
        <v>1054</v>
      </c>
      <c r="J2" s="57" t="s">
        <v>1055</v>
      </c>
      <c r="K2" s="57" t="s">
        <v>1056</v>
      </c>
      <c r="L2" s="55" t="s">
        <v>1057</v>
      </c>
      <c r="M2" s="246" t="s">
        <v>1058</v>
      </c>
      <c r="N2" s="58" t="s">
        <v>1059</v>
      </c>
      <c r="O2" s="59"/>
    </row>
    <row r="3" spans="2:15" ht="49.5">
      <c r="B3" s="247"/>
      <c r="C3" s="247"/>
      <c r="D3" s="247"/>
      <c r="E3" s="245"/>
      <c r="F3" s="61" t="s">
        <v>1060</v>
      </c>
      <c r="G3" s="61" t="s">
        <v>1061</v>
      </c>
      <c r="H3" s="62" t="s">
        <v>1062</v>
      </c>
      <c r="I3" s="63" t="s">
        <v>1063</v>
      </c>
      <c r="J3" s="62" t="s">
        <v>1064</v>
      </c>
      <c r="K3" s="62" t="s">
        <v>1065</v>
      </c>
      <c r="L3" s="58" t="s">
        <v>1066</v>
      </c>
      <c r="M3" s="247"/>
      <c r="N3" s="64" t="s">
        <v>1067</v>
      </c>
      <c r="O3" s="59"/>
    </row>
    <row r="4" spans="2:15">
      <c r="B4" s="65">
        <v>1</v>
      </c>
      <c r="C4" s="248" t="s">
        <v>1068</v>
      </c>
      <c r="D4" s="66" t="s">
        <v>1069</v>
      </c>
      <c r="E4" s="67" t="s">
        <v>1070</v>
      </c>
      <c r="F4" s="68" t="s">
        <v>1071</v>
      </c>
      <c r="G4" s="68">
        <v>114.18</v>
      </c>
      <c r="H4" s="69">
        <v>2.29</v>
      </c>
      <c r="I4" s="70">
        <v>1.25</v>
      </c>
      <c r="J4" s="69">
        <v>152.80000000000001</v>
      </c>
      <c r="K4" s="69" t="s">
        <v>1072</v>
      </c>
      <c r="L4" s="69">
        <v>0.80900000000000005</v>
      </c>
      <c r="M4" s="69"/>
      <c r="N4" s="71" t="s">
        <v>1073</v>
      </c>
    </row>
    <row r="5" spans="2:15">
      <c r="B5" s="72">
        <v>2</v>
      </c>
      <c r="C5" s="249"/>
      <c r="D5" s="73" t="s">
        <v>1074</v>
      </c>
      <c r="E5" s="67" t="s">
        <v>1075</v>
      </c>
      <c r="F5" s="68" t="s">
        <v>1076</v>
      </c>
      <c r="G5" s="68">
        <v>211.5</v>
      </c>
      <c r="H5" s="69">
        <v>4.1100000000000003</v>
      </c>
      <c r="I5" s="70" t="s">
        <v>1077</v>
      </c>
      <c r="J5" s="69">
        <v>241</v>
      </c>
      <c r="K5" s="69">
        <v>61.5</v>
      </c>
      <c r="L5" s="69"/>
      <c r="M5" s="69"/>
      <c r="N5" s="34" t="s">
        <v>1078</v>
      </c>
    </row>
    <row r="6" spans="2:15">
      <c r="B6" s="65">
        <v>3</v>
      </c>
      <c r="C6" s="249"/>
      <c r="D6" s="73" t="s">
        <v>1079</v>
      </c>
      <c r="E6" s="67" t="s">
        <v>1080</v>
      </c>
      <c r="F6" s="68" t="s">
        <v>1081</v>
      </c>
      <c r="G6" s="68">
        <v>58.08</v>
      </c>
      <c r="H6" s="69">
        <v>0.59</v>
      </c>
      <c r="I6" s="70" t="s">
        <v>1082</v>
      </c>
      <c r="J6" s="69">
        <v>48</v>
      </c>
      <c r="K6" s="69">
        <v>-80</v>
      </c>
      <c r="L6" s="69">
        <v>0.80500000000000005</v>
      </c>
      <c r="M6" s="69"/>
      <c r="N6" s="34" t="s">
        <v>1083</v>
      </c>
    </row>
    <row r="7" spans="2:15">
      <c r="B7" s="65">
        <v>4</v>
      </c>
      <c r="C7" s="249"/>
      <c r="D7" s="73" t="s">
        <v>1084</v>
      </c>
      <c r="E7" s="67" t="s">
        <v>1085</v>
      </c>
      <c r="F7" s="68" t="s">
        <v>1086</v>
      </c>
      <c r="G7" s="68">
        <v>184.32</v>
      </c>
      <c r="H7" s="69"/>
      <c r="I7" s="70"/>
      <c r="J7" s="69">
        <v>257</v>
      </c>
      <c r="K7" s="69">
        <v>44.5</v>
      </c>
      <c r="L7" s="69">
        <v>0.83</v>
      </c>
      <c r="M7" s="69"/>
      <c r="N7" s="34" t="s">
        <v>1087</v>
      </c>
    </row>
    <row r="8" spans="2:15">
      <c r="B8" s="65">
        <v>5</v>
      </c>
      <c r="C8" s="249"/>
      <c r="D8" s="73" t="s">
        <v>1088</v>
      </c>
      <c r="E8" s="67" t="s">
        <v>1089</v>
      </c>
      <c r="F8" s="68" t="s">
        <v>1090</v>
      </c>
      <c r="G8" s="68">
        <v>44.05</v>
      </c>
      <c r="H8" s="69">
        <v>-0.34</v>
      </c>
      <c r="I8" s="70" t="s">
        <v>1091</v>
      </c>
      <c r="J8" s="69">
        <v>20.2</v>
      </c>
      <c r="K8" s="69">
        <v>-123</v>
      </c>
      <c r="L8" s="69">
        <v>0.79</v>
      </c>
      <c r="M8" s="69">
        <v>13.57</v>
      </c>
      <c r="N8" s="34" t="s">
        <v>1092</v>
      </c>
    </row>
    <row r="9" spans="2:15">
      <c r="B9" s="65">
        <v>6</v>
      </c>
      <c r="C9" s="249"/>
      <c r="D9" s="66" t="s">
        <v>1093</v>
      </c>
      <c r="E9" s="67" t="s">
        <v>1094</v>
      </c>
      <c r="F9" s="68" t="s">
        <v>1095</v>
      </c>
      <c r="G9" s="68">
        <v>152.22999999999999</v>
      </c>
      <c r="H9" s="69">
        <v>3.44</v>
      </c>
      <c r="I9" s="70" t="s">
        <v>1096</v>
      </c>
      <c r="J9" s="69">
        <v>212</v>
      </c>
      <c r="K9" s="69"/>
      <c r="L9" s="69">
        <v>0.9</v>
      </c>
      <c r="M9" s="69"/>
      <c r="N9" s="34" t="s">
        <v>1097</v>
      </c>
    </row>
    <row r="10" spans="2:15">
      <c r="B10" s="65">
        <v>7</v>
      </c>
      <c r="C10" s="248" t="s">
        <v>1098</v>
      </c>
      <c r="D10" s="73" t="s">
        <v>1099</v>
      </c>
      <c r="E10" s="67" t="s">
        <v>898</v>
      </c>
      <c r="F10" s="68" t="s">
        <v>899</v>
      </c>
      <c r="G10" s="68">
        <v>74.082999999999998</v>
      </c>
      <c r="H10" s="69">
        <v>-0.56999999999999995</v>
      </c>
      <c r="I10" s="70">
        <v>100</v>
      </c>
      <c r="J10" s="69">
        <v>154</v>
      </c>
      <c r="K10" s="69" t="s">
        <v>1100</v>
      </c>
      <c r="L10" s="69">
        <v>1.0047999999999999</v>
      </c>
      <c r="M10" s="69"/>
      <c r="N10" s="34" t="s">
        <v>1101</v>
      </c>
    </row>
    <row r="11" spans="2:15">
      <c r="B11" s="65">
        <v>8</v>
      </c>
      <c r="C11" s="249"/>
      <c r="D11" s="73" t="s">
        <v>1102</v>
      </c>
      <c r="E11" s="67" t="s">
        <v>900</v>
      </c>
      <c r="F11" s="68" t="s">
        <v>901</v>
      </c>
      <c r="G11" s="68">
        <v>158.245</v>
      </c>
      <c r="H11" s="69">
        <v>2.63</v>
      </c>
      <c r="I11" s="70">
        <v>1.27</v>
      </c>
      <c r="J11" s="69">
        <v>235</v>
      </c>
      <c r="K11" s="69"/>
      <c r="L11" s="69">
        <v>0.90090000000000003</v>
      </c>
      <c r="M11" s="69"/>
      <c r="N11" s="34" t="s">
        <v>1103</v>
      </c>
    </row>
    <row r="12" spans="2:15">
      <c r="B12" s="65">
        <v>9</v>
      </c>
      <c r="C12" s="249"/>
      <c r="D12" s="73" t="s">
        <v>1104</v>
      </c>
      <c r="E12" s="67" t="s">
        <v>903</v>
      </c>
      <c r="F12" s="68" t="s">
        <v>904</v>
      </c>
      <c r="G12" s="68">
        <v>102.137</v>
      </c>
      <c r="H12" s="69">
        <v>0.48</v>
      </c>
      <c r="I12" s="70" t="s">
        <v>1105</v>
      </c>
      <c r="J12" s="69">
        <v>172</v>
      </c>
      <c r="K12" s="69"/>
      <c r="L12" s="69">
        <v>0.94220000000000004</v>
      </c>
      <c r="M12" s="69"/>
      <c r="N12" s="34" t="s">
        <v>1106</v>
      </c>
    </row>
    <row r="13" spans="2:15">
      <c r="B13" s="65">
        <v>10</v>
      </c>
      <c r="C13" s="249"/>
      <c r="D13" s="73" t="s">
        <v>1107</v>
      </c>
      <c r="E13" s="67" t="s">
        <v>905</v>
      </c>
      <c r="F13" s="68" t="s">
        <v>906</v>
      </c>
      <c r="G13" s="68">
        <v>130.191</v>
      </c>
      <c r="H13" s="69">
        <v>1.36</v>
      </c>
      <c r="I13" s="70">
        <v>13</v>
      </c>
      <c r="J13" s="69">
        <v>206</v>
      </c>
      <c r="K13" s="69"/>
      <c r="L13" s="69">
        <v>0.9163</v>
      </c>
      <c r="M13" s="69"/>
      <c r="N13" s="34" t="s">
        <v>1108</v>
      </c>
    </row>
    <row r="14" spans="2:15">
      <c r="B14" s="65">
        <v>11</v>
      </c>
      <c r="C14" s="249"/>
      <c r="D14" s="73" t="s">
        <v>1109</v>
      </c>
      <c r="E14" s="67" t="s">
        <v>907</v>
      </c>
      <c r="F14" s="68" t="s">
        <v>908</v>
      </c>
      <c r="G14" s="68">
        <v>88.11</v>
      </c>
      <c r="H14" s="69">
        <v>0.04</v>
      </c>
      <c r="I14" s="70">
        <v>299.57400000000001</v>
      </c>
      <c r="J14" s="69">
        <v>170</v>
      </c>
      <c r="K14" s="69"/>
      <c r="L14" s="69">
        <v>0.94479999999999997</v>
      </c>
      <c r="M14" s="69"/>
      <c r="N14" s="34" t="s">
        <v>1110</v>
      </c>
    </row>
    <row r="15" spans="2:15">
      <c r="B15" s="65">
        <v>12</v>
      </c>
      <c r="C15" s="249"/>
      <c r="D15" s="73" t="s">
        <v>1111</v>
      </c>
      <c r="E15" s="67" t="s">
        <v>909</v>
      </c>
      <c r="F15" s="68" t="s">
        <v>910</v>
      </c>
      <c r="G15" s="68">
        <v>116.12</v>
      </c>
      <c r="H15" s="69">
        <v>-0.44</v>
      </c>
      <c r="I15" s="70">
        <v>999.79319999999996</v>
      </c>
      <c r="J15" s="69">
        <v>225</v>
      </c>
      <c r="K15" s="69">
        <v>29</v>
      </c>
      <c r="L15" s="69"/>
      <c r="M15" s="69"/>
      <c r="N15" s="34" t="s">
        <v>1112</v>
      </c>
    </row>
    <row r="16" spans="2:15">
      <c r="B16" s="65">
        <v>13</v>
      </c>
      <c r="C16" s="249"/>
      <c r="D16" s="73" t="s">
        <v>1113</v>
      </c>
      <c r="E16" s="67" t="s">
        <v>911</v>
      </c>
      <c r="F16" s="68" t="s">
        <v>910</v>
      </c>
      <c r="G16" s="68">
        <v>100.121</v>
      </c>
      <c r="H16" s="69">
        <v>-0.19</v>
      </c>
      <c r="I16" s="70">
        <v>1000.20879</v>
      </c>
      <c r="J16" s="69">
        <v>214</v>
      </c>
      <c r="K16" s="69"/>
      <c r="L16" s="69">
        <v>1.085</v>
      </c>
      <c r="M16" s="69"/>
      <c r="N16" s="34" t="s">
        <v>1114</v>
      </c>
    </row>
    <row r="17" spans="2:14">
      <c r="B17" s="65">
        <v>14</v>
      </c>
      <c r="C17" s="249"/>
      <c r="D17" s="66" t="s">
        <v>1115</v>
      </c>
      <c r="E17" s="67" t="s">
        <v>1116</v>
      </c>
      <c r="F17" s="68" t="s">
        <v>906</v>
      </c>
      <c r="G17" s="68" t="s">
        <v>1117</v>
      </c>
      <c r="H17" s="69">
        <v>1.38</v>
      </c>
      <c r="I17" s="70" t="s">
        <v>1118</v>
      </c>
      <c r="J17" s="69">
        <v>194</v>
      </c>
      <c r="K17" s="69">
        <v>48</v>
      </c>
      <c r="L17" s="69">
        <v>0.9</v>
      </c>
      <c r="M17" s="69"/>
      <c r="N17" s="34" t="s">
        <v>1119</v>
      </c>
    </row>
    <row r="18" spans="2:14" ht="17.25">
      <c r="B18" s="65">
        <v>15</v>
      </c>
      <c r="C18" s="248" t="s">
        <v>1120</v>
      </c>
      <c r="D18" s="73" t="s">
        <v>1121</v>
      </c>
      <c r="E18" s="74" t="s">
        <v>1122</v>
      </c>
      <c r="F18" s="68" t="s">
        <v>1123</v>
      </c>
      <c r="G18" s="68">
        <v>228.29</v>
      </c>
      <c r="H18" s="69">
        <v>3.32</v>
      </c>
      <c r="I18" s="70" t="s">
        <v>1124</v>
      </c>
      <c r="J18" s="69">
        <v>360.5</v>
      </c>
      <c r="K18" s="69">
        <v>153</v>
      </c>
      <c r="L18" s="69">
        <v>1.1950000000000001</v>
      </c>
      <c r="M18" s="69"/>
      <c r="N18" s="34" t="s">
        <v>1125</v>
      </c>
    </row>
    <row r="19" spans="2:14">
      <c r="B19" s="65">
        <v>16</v>
      </c>
      <c r="C19" s="249"/>
      <c r="D19" s="73" t="s">
        <v>1126</v>
      </c>
      <c r="E19" s="67" t="s">
        <v>1127</v>
      </c>
      <c r="F19" s="68" t="s">
        <v>1128</v>
      </c>
      <c r="G19" s="68">
        <v>220.35</v>
      </c>
      <c r="H19" s="69">
        <v>5.76</v>
      </c>
      <c r="I19" s="70" t="s">
        <v>1129</v>
      </c>
      <c r="J19" s="69">
        <v>317</v>
      </c>
      <c r="K19" s="69">
        <v>42</v>
      </c>
      <c r="L19" s="69">
        <v>0.95</v>
      </c>
      <c r="M19" s="69"/>
      <c r="N19" s="34" t="s">
        <v>1130</v>
      </c>
    </row>
    <row r="20" spans="2:14">
      <c r="B20" s="65">
        <v>17</v>
      </c>
      <c r="C20" s="249"/>
      <c r="D20" s="73" t="s">
        <v>1131</v>
      </c>
      <c r="E20" s="67" t="s">
        <v>1132</v>
      </c>
      <c r="F20" s="68" t="s">
        <v>1133</v>
      </c>
      <c r="G20" s="68" t="s">
        <v>1134</v>
      </c>
      <c r="H20" s="69"/>
      <c r="I20" s="70"/>
      <c r="J20" s="69"/>
      <c r="K20" s="69"/>
      <c r="L20" s="69"/>
      <c r="M20" s="69"/>
      <c r="N20" s="34" t="s">
        <v>1135</v>
      </c>
    </row>
    <row r="21" spans="2:14">
      <c r="B21" s="65">
        <v>18</v>
      </c>
      <c r="C21" s="249"/>
      <c r="D21" s="73" t="s">
        <v>1136</v>
      </c>
      <c r="E21" s="67" t="s">
        <v>1137</v>
      </c>
      <c r="F21" s="68" t="s">
        <v>1138</v>
      </c>
      <c r="G21" s="68">
        <v>543.9</v>
      </c>
      <c r="H21" s="69">
        <v>4.75</v>
      </c>
      <c r="I21" s="70" t="s">
        <v>1139</v>
      </c>
      <c r="J21" s="69">
        <v>316</v>
      </c>
      <c r="K21" s="69">
        <v>181</v>
      </c>
      <c r="L21" s="69">
        <v>2.12</v>
      </c>
      <c r="M21" s="69"/>
      <c r="N21" s="34" t="s">
        <v>1140</v>
      </c>
    </row>
    <row r="22" spans="2:14">
      <c r="B22" s="65">
        <v>19</v>
      </c>
      <c r="C22" s="249"/>
      <c r="D22" s="73" t="s">
        <v>1141</v>
      </c>
      <c r="E22" s="67" t="s">
        <v>1142</v>
      </c>
      <c r="F22" s="68" t="s">
        <v>1143</v>
      </c>
      <c r="G22" s="68">
        <v>206.32</v>
      </c>
      <c r="H22" s="75">
        <v>5.5</v>
      </c>
      <c r="I22" s="69" t="s">
        <v>1144</v>
      </c>
      <c r="J22" s="69">
        <v>304</v>
      </c>
      <c r="K22" s="69"/>
      <c r="L22" s="69">
        <v>0.9</v>
      </c>
      <c r="M22" s="69"/>
      <c r="N22" s="34" t="s">
        <v>1145</v>
      </c>
    </row>
    <row r="23" spans="2:14">
      <c r="B23" s="65">
        <v>20</v>
      </c>
      <c r="C23" s="249"/>
      <c r="D23" s="73" t="s">
        <v>1146</v>
      </c>
      <c r="E23" s="67" t="s">
        <v>1147</v>
      </c>
      <c r="F23" s="68" t="s">
        <v>1148</v>
      </c>
      <c r="G23" s="68">
        <v>163</v>
      </c>
      <c r="H23" s="69">
        <v>3.06</v>
      </c>
      <c r="I23" s="70" t="s">
        <v>1149</v>
      </c>
      <c r="J23" s="69">
        <v>210</v>
      </c>
      <c r="K23" s="69">
        <v>45</v>
      </c>
      <c r="L23" s="69">
        <v>1.4</v>
      </c>
      <c r="M23" s="69">
        <v>7.89</v>
      </c>
      <c r="N23" s="34" t="s">
        <v>1150</v>
      </c>
    </row>
    <row r="24" spans="2:14">
      <c r="B24" s="65">
        <v>21</v>
      </c>
      <c r="C24" s="249"/>
      <c r="D24" s="73" t="s">
        <v>1151</v>
      </c>
      <c r="E24" s="67" t="s">
        <v>1152</v>
      </c>
      <c r="F24" s="68" t="s">
        <v>1153</v>
      </c>
      <c r="G24" s="68">
        <v>197.4</v>
      </c>
      <c r="H24" s="69">
        <v>3.69</v>
      </c>
      <c r="I24" s="70" t="s">
        <v>1154</v>
      </c>
      <c r="J24" s="69">
        <v>246</v>
      </c>
      <c r="K24" s="69">
        <v>69</v>
      </c>
      <c r="L24" s="69">
        <v>1.675</v>
      </c>
      <c r="M24" s="69">
        <v>6.23</v>
      </c>
      <c r="N24" s="34" t="s">
        <v>1155</v>
      </c>
    </row>
    <row r="25" spans="2:14">
      <c r="B25" s="65">
        <v>22</v>
      </c>
      <c r="C25" s="252"/>
      <c r="D25" s="76" t="s">
        <v>1156</v>
      </c>
      <c r="E25" s="67" t="s">
        <v>1157</v>
      </c>
      <c r="F25" s="68" t="s">
        <v>1158</v>
      </c>
      <c r="G25" s="68">
        <v>252.3</v>
      </c>
      <c r="H25" s="69">
        <v>6.13</v>
      </c>
      <c r="I25" s="70" t="s">
        <v>1159</v>
      </c>
      <c r="J25" s="69">
        <v>495</v>
      </c>
      <c r="K25" s="69">
        <v>176.5</v>
      </c>
      <c r="L25" s="69">
        <v>1.351</v>
      </c>
      <c r="M25" s="69"/>
      <c r="N25" s="34" t="s">
        <v>1160</v>
      </c>
    </row>
    <row r="26" spans="2:14">
      <c r="B26" s="65">
        <v>23</v>
      </c>
      <c r="C26" s="251" t="s">
        <v>1161</v>
      </c>
      <c r="D26" s="77" t="s">
        <v>1162</v>
      </c>
      <c r="E26" s="67" t="s">
        <v>1163</v>
      </c>
      <c r="F26" s="68" t="s">
        <v>1164</v>
      </c>
      <c r="G26" s="68">
        <v>180.16</v>
      </c>
      <c r="H26" s="69">
        <v>1.18</v>
      </c>
      <c r="I26" s="70" t="s">
        <v>1165</v>
      </c>
      <c r="J26" s="69">
        <v>140</v>
      </c>
      <c r="K26" s="69">
        <v>135</v>
      </c>
      <c r="L26" s="69">
        <v>1.4</v>
      </c>
      <c r="M26" s="69">
        <v>3.5</v>
      </c>
      <c r="N26" s="34" t="s">
        <v>1166</v>
      </c>
    </row>
    <row r="27" spans="2:14">
      <c r="B27" s="65">
        <v>24</v>
      </c>
      <c r="C27" s="249"/>
      <c r="D27" s="73" t="s">
        <v>51</v>
      </c>
      <c r="E27" s="67" t="s">
        <v>962</v>
      </c>
      <c r="F27" s="68" t="s">
        <v>963</v>
      </c>
      <c r="G27" s="68">
        <v>255.31</v>
      </c>
      <c r="H27" s="69">
        <v>0.05</v>
      </c>
      <c r="I27" s="70">
        <v>0.373</v>
      </c>
      <c r="J27" s="69"/>
      <c r="K27" s="69">
        <v>189</v>
      </c>
      <c r="L27" s="69"/>
      <c r="M27" s="69">
        <v>7.2</v>
      </c>
      <c r="N27" s="34" t="s">
        <v>1167</v>
      </c>
    </row>
    <row r="28" spans="2:14">
      <c r="B28" s="65">
        <v>25</v>
      </c>
      <c r="C28" s="249"/>
      <c r="D28" s="73" t="s">
        <v>42</v>
      </c>
      <c r="E28" s="67" t="s">
        <v>946</v>
      </c>
      <c r="F28" s="68" t="s">
        <v>947</v>
      </c>
      <c r="G28" s="68">
        <v>266.34100000000001</v>
      </c>
      <c r="H28" s="69">
        <v>0.16</v>
      </c>
      <c r="I28" s="70">
        <v>13.3</v>
      </c>
      <c r="J28" s="69"/>
      <c r="K28" s="69">
        <v>147</v>
      </c>
      <c r="L28" s="69"/>
      <c r="M28" s="69">
        <v>9.6</v>
      </c>
      <c r="N28" s="34" t="s">
        <v>1168</v>
      </c>
    </row>
    <row r="29" spans="2:14">
      <c r="B29" s="65">
        <v>26</v>
      </c>
      <c r="C29" s="249"/>
      <c r="D29" s="73" t="s">
        <v>34</v>
      </c>
      <c r="E29" s="78" t="s">
        <v>931</v>
      </c>
      <c r="F29" s="68" t="s">
        <v>932</v>
      </c>
      <c r="G29" s="68">
        <v>194.19</v>
      </c>
      <c r="H29" s="69">
        <v>-7.0000000000000007E-2</v>
      </c>
      <c r="I29" s="79">
        <v>21.6</v>
      </c>
      <c r="J29" s="69">
        <v>178</v>
      </c>
      <c r="K29" s="69">
        <v>238</v>
      </c>
      <c r="L29" s="69">
        <v>1.23</v>
      </c>
      <c r="M29" s="69">
        <v>14</v>
      </c>
      <c r="N29" s="34" t="s">
        <v>1169</v>
      </c>
    </row>
    <row r="30" spans="2:14">
      <c r="B30" s="65">
        <v>27</v>
      </c>
      <c r="C30" s="249"/>
      <c r="D30" s="73" t="s">
        <v>49</v>
      </c>
      <c r="E30" s="67" t="s">
        <v>1170</v>
      </c>
      <c r="F30" s="68" t="s">
        <v>957</v>
      </c>
      <c r="G30" s="68">
        <v>236.26900000000001</v>
      </c>
      <c r="H30" s="69">
        <v>2.4500000000000002</v>
      </c>
      <c r="I30" s="80" t="s">
        <v>1171</v>
      </c>
      <c r="J30" s="69"/>
      <c r="K30" s="69">
        <v>190.2</v>
      </c>
      <c r="L30" s="69"/>
      <c r="M30" s="69">
        <v>13.9</v>
      </c>
      <c r="N30" s="34" t="s">
        <v>1172</v>
      </c>
    </row>
    <row r="31" spans="2:14">
      <c r="B31" s="65">
        <v>28</v>
      </c>
      <c r="C31" s="249"/>
      <c r="D31" s="73" t="s">
        <v>1017</v>
      </c>
      <c r="E31" s="67" t="s">
        <v>1018</v>
      </c>
      <c r="F31" s="68" t="s">
        <v>1173</v>
      </c>
      <c r="G31" s="68">
        <v>748</v>
      </c>
      <c r="H31" s="69">
        <v>3.16</v>
      </c>
      <c r="I31" s="70" t="s">
        <v>1174</v>
      </c>
      <c r="J31" s="69"/>
      <c r="K31" s="69">
        <v>220</v>
      </c>
      <c r="L31" s="69"/>
      <c r="M31" s="69">
        <v>8.99</v>
      </c>
      <c r="N31" s="34" t="s">
        <v>1175</v>
      </c>
    </row>
    <row r="32" spans="2:14">
      <c r="B32" s="65">
        <v>29</v>
      </c>
      <c r="C32" s="249"/>
      <c r="D32" s="73" t="s">
        <v>46</v>
      </c>
      <c r="E32" s="67" t="s">
        <v>950</v>
      </c>
      <c r="F32" s="68" t="s">
        <v>951</v>
      </c>
      <c r="G32" s="68">
        <v>296.14800000000002</v>
      </c>
      <c r="H32" s="69">
        <v>4.51</v>
      </c>
      <c r="I32" s="70" t="s">
        <v>1176</v>
      </c>
      <c r="J32" s="69"/>
      <c r="K32" s="69">
        <v>284</v>
      </c>
      <c r="L32" s="69"/>
      <c r="M32" s="69">
        <v>4.1500000000000004</v>
      </c>
      <c r="N32" s="34" t="s">
        <v>1177</v>
      </c>
    </row>
    <row r="33" spans="2:14">
      <c r="B33" s="65">
        <v>30</v>
      </c>
      <c r="C33" s="249"/>
      <c r="D33" s="73" t="s">
        <v>1178</v>
      </c>
      <c r="E33" s="67" t="s">
        <v>1179</v>
      </c>
      <c r="F33" s="68" t="s">
        <v>1180</v>
      </c>
      <c r="G33" s="68" t="s">
        <v>1181</v>
      </c>
      <c r="H33" s="69">
        <v>3.06</v>
      </c>
      <c r="I33" s="70" t="s">
        <v>1182</v>
      </c>
      <c r="J33" s="69">
        <v>719.69</v>
      </c>
      <c r="K33" s="69">
        <v>191</v>
      </c>
      <c r="L33" s="69"/>
      <c r="M33" s="69">
        <v>8.8800000000000008</v>
      </c>
      <c r="N33" s="34" t="s">
        <v>1183</v>
      </c>
    </row>
    <row r="34" spans="2:14">
      <c r="B34" s="65">
        <v>31</v>
      </c>
      <c r="C34" s="249"/>
      <c r="D34" s="73" t="s">
        <v>29</v>
      </c>
      <c r="E34" s="67" t="s">
        <v>988</v>
      </c>
      <c r="F34" s="68" t="s">
        <v>989</v>
      </c>
      <c r="G34" s="68">
        <v>206.28</v>
      </c>
      <c r="H34" s="69">
        <v>3.97</v>
      </c>
      <c r="I34" s="69">
        <v>2.1000000000000001E-2</v>
      </c>
      <c r="J34" s="69">
        <v>157</v>
      </c>
      <c r="K34" s="69">
        <v>76</v>
      </c>
      <c r="L34" s="69"/>
      <c r="M34" s="69">
        <v>5.2</v>
      </c>
      <c r="N34" s="34" t="s">
        <v>1184</v>
      </c>
    </row>
    <row r="35" spans="2:14">
      <c r="B35" s="65">
        <v>32</v>
      </c>
      <c r="C35" s="249"/>
      <c r="D35" s="73" t="s">
        <v>1185</v>
      </c>
      <c r="E35" s="67" t="s">
        <v>982</v>
      </c>
      <c r="F35" s="68" t="s">
        <v>983</v>
      </c>
      <c r="G35" s="68">
        <v>791.11186999999995</v>
      </c>
      <c r="H35" s="69">
        <v>-2.0499999999999998</v>
      </c>
      <c r="I35" s="80">
        <v>0.1</v>
      </c>
      <c r="J35" s="69"/>
      <c r="K35" s="69"/>
      <c r="L35" s="69"/>
      <c r="M35" s="69"/>
      <c r="N35" s="34" t="s">
        <v>1186</v>
      </c>
    </row>
    <row r="36" spans="2:14">
      <c r="B36" s="65">
        <v>33</v>
      </c>
      <c r="C36" s="249"/>
      <c r="D36" s="73" t="s">
        <v>1187</v>
      </c>
      <c r="E36" s="67" t="s">
        <v>1188</v>
      </c>
      <c r="F36" s="68" t="s">
        <v>1189</v>
      </c>
      <c r="G36" s="68">
        <v>777.1</v>
      </c>
      <c r="H36" s="69">
        <v>-2.42</v>
      </c>
      <c r="I36" s="70" t="s">
        <v>1190</v>
      </c>
      <c r="J36" s="69"/>
      <c r="K36" s="69"/>
      <c r="L36" s="69"/>
      <c r="M36" s="69">
        <v>10.7</v>
      </c>
      <c r="N36" s="34" t="s">
        <v>1191</v>
      </c>
    </row>
    <row r="37" spans="2:14">
      <c r="B37" s="65">
        <v>34</v>
      </c>
      <c r="C37" s="249"/>
      <c r="D37" s="73" t="s">
        <v>1192</v>
      </c>
      <c r="E37" s="67" t="s">
        <v>1193</v>
      </c>
      <c r="F37" s="68" t="s">
        <v>1194</v>
      </c>
      <c r="G37" s="68">
        <v>241.28</v>
      </c>
      <c r="H37" s="69">
        <v>5.12</v>
      </c>
      <c r="I37" s="70" t="s">
        <v>1195</v>
      </c>
      <c r="J37" s="69"/>
      <c r="K37" s="69">
        <v>230.5</v>
      </c>
      <c r="L37" s="69"/>
      <c r="M37" s="69">
        <v>4.2</v>
      </c>
      <c r="N37" s="34" t="s">
        <v>1196</v>
      </c>
    </row>
    <row r="38" spans="2:14">
      <c r="B38" s="65">
        <v>35</v>
      </c>
      <c r="C38" s="249"/>
      <c r="D38" s="73" t="s">
        <v>44</v>
      </c>
      <c r="E38" s="67" t="s">
        <v>948</v>
      </c>
      <c r="F38" s="68" t="s">
        <v>949</v>
      </c>
      <c r="G38" s="68">
        <v>267.36900000000003</v>
      </c>
      <c r="H38" s="69">
        <v>1.88</v>
      </c>
      <c r="I38" s="70">
        <v>16.899999999999999</v>
      </c>
      <c r="J38" s="69">
        <v>398</v>
      </c>
      <c r="K38" s="69">
        <v>120</v>
      </c>
      <c r="L38" s="69"/>
      <c r="M38" s="69">
        <v>9.6999999999999993</v>
      </c>
      <c r="N38" s="34" t="s">
        <v>1197</v>
      </c>
    </row>
    <row r="39" spans="2:14">
      <c r="B39" s="65">
        <v>36</v>
      </c>
      <c r="C39" s="249"/>
      <c r="D39" s="73" t="s">
        <v>67</v>
      </c>
      <c r="E39" s="67" t="s">
        <v>991</v>
      </c>
      <c r="F39" s="68" t="s">
        <v>992</v>
      </c>
      <c r="G39" s="68">
        <v>230.26</v>
      </c>
      <c r="H39" s="69">
        <v>3.18</v>
      </c>
      <c r="I39" s="69">
        <v>1.5900000000000001E-2</v>
      </c>
      <c r="J39" s="69"/>
      <c r="K39" s="69">
        <v>153</v>
      </c>
      <c r="L39" s="69"/>
      <c r="M39" s="69">
        <v>4.1500000000000004</v>
      </c>
      <c r="N39" s="34" t="s">
        <v>1198</v>
      </c>
    </row>
    <row r="40" spans="2:14">
      <c r="B40" s="65">
        <v>37</v>
      </c>
      <c r="C40" s="249"/>
      <c r="D40" s="73" t="s">
        <v>1199</v>
      </c>
      <c r="E40" s="67" t="s">
        <v>1200</v>
      </c>
      <c r="F40" s="68" t="s">
        <v>1201</v>
      </c>
      <c r="G40" s="68">
        <v>312.39999999999998</v>
      </c>
      <c r="H40" s="69">
        <v>1</v>
      </c>
      <c r="I40" s="70" t="s">
        <v>1202</v>
      </c>
      <c r="J40" s="69"/>
      <c r="K40" s="69"/>
      <c r="L40" s="69"/>
      <c r="M40" s="69">
        <v>7.7</v>
      </c>
      <c r="N40" s="34" t="s">
        <v>1203</v>
      </c>
    </row>
    <row r="41" spans="2:14">
      <c r="B41" s="65">
        <v>38</v>
      </c>
      <c r="C41" s="249"/>
      <c r="D41" s="73" t="s">
        <v>55</v>
      </c>
      <c r="E41" s="67" t="s">
        <v>966</v>
      </c>
      <c r="F41" s="68" t="s">
        <v>967</v>
      </c>
      <c r="G41" s="68">
        <v>278.33</v>
      </c>
      <c r="H41" s="69">
        <v>0.89</v>
      </c>
      <c r="I41" s="70">
        <v>1.5</v>
      </c>
      <c r="J41" s="69"/>
      <c r="K41" s="69">
        <v>198.5</v>
      </c>
      <c r="L41" s="69">
        <v>1.4655</v>
      </c>
      <c r="M41" s="69">
        <v>7.59</v>
      </c>
      <c r="N41" s="34" t="s">
        <v>1204</v>
      </c>
    </row>
    <row r="42" spans="2:14">
      <c r="B42" s="65">
        <v>39</v>
      </c>
      <c r="C42" s="249"/>
      <c r="D42" s="73" t="s">
        <v>57</v>
      </c>
      <c r="E42" s="67" t="s">
        <v>970</v>
      </c>
      <c r="F42" s="68" t="s">
        <v>971</v>
      </c>
      <c r="G42" s="68">
        <v>253.27600000000001</v>
      </c>
      <c r="H42" s="69">
        <v>0.89</v>
      </c>
      <c r="I42" s="70">
        <v>0.61</v>
      </c>
      <c r="J42" s="69"/>
      <c r="K42" s="69">
        <v>167</v>
      </c>
      <c r="L42" s="69"/>
      <c r="M42" s="69"/>
      <c r="N42" s="34" t="s">
        <v>1205</v>
      </c>
    </row>
    <row r="43" spans="2:14">
      <c r="B43" s="65">
        <v>40</v>
      </c>
      <c r="C43" s="249"/>
      <c r="D43" s="73" t="s">
        <v>53</v>
      </c>
      <c r="E43" s="67" t="s">
        <v>964</v>
      </c>
      <c r="F43" s="68" t="s">
        <v>965</v>
      </c>
      <c r="G43" s="68">
        <v>290.32299999999998</v>
      </c>
      <c r="H43" s="69">
        <v>0.91</v>
      </c>
      <c r="I43" s="70">
        <v>0.4</v>
      </c>
      <c r="J43" s="69"/>
      <c r="K43" s="69">
        <v>201</v>
      </c>
      <c r="L43" s="69"/>
      <c r="M43" s="69">
        <v>7.12</v>
      </c>
      <c r="N43" s="34" t="s">
        <v>1206</v>
      </c>
    </row>
    <row r="44" spans="2:14">
      <c r="B44" s="65">
        <v>41</v>
      </c>
      <c r="C44" s="249"/>
      <c r="D44" s="73" t="s">
        <v>1207</v>
      </c>
      <c r="E44" s="67" t="s">
        <v>1208</v>
      </c>
      <c r="F44" s="68" t="s">
        <v>1209</v>
      </c>
      <c r="G44" s="68">
        <v>180.16</v>
      </c>
      <c r="H44" s="69">
        <v>-0.22</v>
      </c>
      <c r="I44" s="70" t="s">
        <v>1210</v>
      </c>
      <c r="J44" s="69"/>
      <c r="K44" s="69">
        <v>351</v>
      </c>
      <c r="L44" s="69"/>
      <c r="M44" s="69"/>
      <c r="N44" s="34" t="s">
        <v>1211</v>
      </c>
    </row>
    <row r="45" spans="2:14">
      <c r="B45" s="65">
        <v>42</v>
      </c>
      <c r="C45" s="249"/>
      <c r="D45" s="73" t="s">
        <v>47</v>
      </c>
      <c r="E45" s="67" t="s">
        <v>953</v>
      </c>
      <c r="F45" s="68" t="s">
        <v>954</v>
      </c>
      <c r="G45" s="68">
        <v>151.16300000000001</v>
      </c>
      <c r="H45" s="69">
        <v>0.91</v>
      </c>
      <c r="I45" s="79">
        <v>14</v>
      </c>
      <c r="J45" s="69">
        <v>500</v>
      </c>
      <c r="K45" s="69">
        <v>170</v>
      </c>
      <c r="L45" s="69">
        <v>1.2929999999999999</v>
      </c>
      <c r="M45" s="69">
        <v>9.3800000000000008</v>
      </c>
      <c r="N45" s="34" t="s">
        <v>1212</v>
      </c>
    </row>
    <row r="46" spans="2:14">
      <c r="B46" s="65">
        <v>43</v>
      </c>
      <c r="C46" s="249"/>
      <c r="D46" s="73" t="s">
        <v>1213</v>
      </c>
      <c r="E46" s="67" t="s">
        <v>1214</v>
      </c>
      <c r="F46" s="68" t="s">
        <v>1215</v>
      </c>
      <c r="G46" s="68">
        <v>365.4</v>
      </c>
      <c r="H46" s="69">
        <v>0.87</v>
      </c>
      <c r="I46" s="70" t="s">
        <v>1216</v>
      </c>
      <c r="J46" s="69"/>
      <c r="K46" s="69">
        <v>194</v>
      </c>
      <c r="L46" s="69"/>
      <c r="M46" s="69"/>
      <c r="N46" s="34" t="s">
        <v>1217</v>
      </c>
    </row>
    <row r="47" spans="2:14">
      <c r="B47" s="65">
        <v>44</v>
      </c>
      <c r="C47" s="249"/>
      <c r="D47" s="73" t="s">
        <v>1218</v>
      </c>
      <c r="E47" s="67" t="s">
        <v>1219</v>
      </c>
      <c r="F47" s="68" t="s">
        <v>1220</v>
      </c>
      <c r="G47" s="68">
        <v>367.8</v>
      </c>
      <c r="H47" s="69">
        <v>0.4</v>
      </c>
      <c r="I47" s="70" t="s">
        <v>1165</v>
      </c>
      <c r="J47" s="69"/>
      <c r="K47" s="69">
        <v>327</v>
      </c>
      <c r="L47" s="69"/>
      <c r="M47" s="69"/>
      <c r="N47" s="34" t="s">
        <v>1221</v>
      </c>
    </row>
    <row r="48" spans="2:14">
      <c r="B48" s="65">
        <v>45</v>
      </c>
      <c r="C48" s="249"/>
      <c r="D48" s="73" t="s">
        <v>1222</v>
      </c>
      <c r="E48" s="67" t="s">
        <v>1223</v>
      </c>
      <c r="F48" s="68" t="s">
        <v>1224</v>
      </c>
      <c r="G48" s="68">
        <v>363.4</v>
      </c>
      <c r="H48" s="69">
        <v>-0.4</v>
      </c>
      <c r="I48" s="70" t="s">
        <v>1225</v>
      </c>
      <c r="J48" s="69"/>
      <c r="K48" s="69">
        <v>197</v>
      </c>
      <c r="L48" s="69"/>
      <c r="M48" s="69"/>
      <c r="N48" s="34" t="s">
        <v>1226</v>
      </c>
    </row>
    <row r="49" spans="2:14">
      <c r="B49" s="65">
        <v>46</v>
      </c>
      <c r="C49" s="249"/>
      <c r="D49" s="73" t="s">
        <v>1227</v>
      </c>
      <c r="E49" s="67" t="s">
        <v>1228</v>
      </c>
      <c r="F49" s="68" t="s">
        <v>1229</v>
      </c>
      <c r="G49" s="68">
        <v>349.4</v>
      </c>
      <c r="H49" s="69">
        <v>-1.5</v>
      </c>
      <c r="I49" s="70" t="s">
        <v>1230</v>
      </c>
      <c r="J49" s="69"/>
      <c r="K49" s="69">
        <v>140</v>
      </c>
      <c r="L49" s="69"/>
      <c r="M49" s="69"/>
      <c r="N49" s="34" t="s">
        <v>1231</v>
      </c>
    </row>
    <row r="50" spans="2:14">
      <c r="B50" s="65">
        <v>47</v>
      </c>
      <c r="C50" s="249"/>
      <c r="D50" s="73" t="s">
        <v>1232</v>
      </c>
      <c r="E50" s="67" t="s">
        <v>1233</v>
      </c>
      <c r="F50" s="68" t="s">
        <v>1234</v>
      </c>
      <c r="G50" s="68">
        <v>347.4</v>
      </c>
      <c r="H50" s="69">
        <v>0.65</v>
      </c>
      <c r="I50" s="70" t="s">
        <v>1165</v>
      </c>
      <c r="J50" s="69">
        <v>727.4</v>
      </c>
      <c r="K50" s="69">
        <v>326.8</v>
      </c>
      <c r="L50" s="69"/>
      <c r="M50" s="69">
        <v>7.3</v>
      </c>
      <c r="N50" s="34" t="s">
        <v>1235</v>
      </c>
    </row>
    <row r="51" spans="2:14">
      <c r="B51" s="65">
        <v>48</v>
      </c>
      <c r="C51" s="249"/>
      <c r="D51" s="73" t="s">
        <v>1236</v>
      </c>
      <c r="E51" s="67" t="s">
        <v>1237</v>
      </c>
      <c r="F51" s="68" t="s">
        <v>1011</v>
      </c>
      <c r="G51" s="68">
        <v>478.9</v>
      </c>
      <c r="H51" s="69">
        <v>-0.62</v>
      </c>
      <c r="I51" s="70"/>
      <c r="J51" s="69"/>
      <c r="K51" s="69">
        <v>168.5</v>
      </c>
      <c r="L51" s="69"/>
      <c r="M51" s="69"/>
      <c r="N51" s="34" t="s">
        <v>1238</v>
      </c>
    </row>
    <row r="52" spans="2:14">
      <c r="B52" s="65">
        <v>49</v>
      </c>
      <c r="C52" s="249"/>
      <c r="D52" s="73" t="s">
        <v>1239</v>
      </c>
      <c r="E52" s="67" t="s">
        <v>1240</v>
      </c>
      <c r="F52" s="68" t="s">
        <v>1241</v>
      </c>
      <c r="G52" s="68">
        <v>331.34</v>
      </c>
      <c r="H52" s="69">
        <v>0.28000000000000003</v>
      </c>
      <c r="I52" s="70" t="s">
        <v>1242</v>
      </c>
      <c r="J52" s="69"/>
      <c r="K52" s="69">
        <v>226</v>
      </c>
      <c r="L52" s="69"/>
      <c r="M52" s="69">
        <v>6.09</v>
      </c>
      <c r="N52" s="34" t="s">
        <v>1243</v>
      </c>
    </row>
    <row r="53" spans="2:14">
      <c r="B53" s="65">
        <v>50</v>
      </c>
      <c r="C53" s="249"/>
      <c r="D53" s="73" t="s">
        <v>1244</v>
      </c>
      <c r="E53" s="67" t="s">
        <v>1245</v>
      </c>
      <c r="F53" s="68" t="s">
        <v>1246</v>
      </c>
      <c r="G53" s="68">
        <v>414.5</v>
      </c>
      <c r="H53" s="69">
        <v>2.8</v>
      </c>
      <c r="I53" s="70" t="s">
        <v>1247</v>
      </c>
      <c r="J53" s="69"/>
      <c r="K53" s="69">
        <v>212</v>
      </c>
      <c r="L53" s="69"/>
      <c r="M53" s="69">
        <v>8.06</v>
      </c>
      <c r="N53" s="34" t="s">
        <v>1248</v>
      </c>
    </row>
    <row r="54" spans="2:14">
      <c r="B54" s="65">
        <v>51</v>
      </c>
      <c r="C54" s="249"/>
      <c r="D54" s="73" t="s">
        <v>1249</v>
      </c>
      <c r="E54" s="67" t="s">
        <v>1250</v>
      </c>
      <c r="F54" s="68" t="s">
        <v>1008</v>
      </c>
      <c r="G54" s="68">
        <v>444.4</v>
      </c>
      <c r="H54" s="69">
        <v>0.63</v>
      </c>
      <c r="I54" s="70" t="s">
        <v>1251</v>
      </c>
      <c r="J54" s="69"/>
      <c r="K54" s="69">
        <v>201</v>
      </c>
      <c r="L54" s="69"/>
      <c r="M54" s="69">
        <v>3.09</v>
      </c>
      <c r="N54" s="34" t="s">
        <v>1252</v>
      </c>
    </row>
    <row r="55" spans="2:14">
      <c r="B55" s="65">
        <v>52</v>
      </c>
      <c r="C55" s="249"/>
      <c r="D55" s="73" t="s">
        <v>1253</v>
      </c>
      <c r="E55" s="67" t="s">
        <v>1254</v>
      </c>
      <c r="F55" s="68" t="s">
        <v>1255</v>
      </c>
      <c r="G55" s="68">
        <v>299.3</v>
      </c>
      <c r="H55" s="69"/>
      <c r="I55" s="70" t="s">
        <v>1256</v>
      </c>
      <c r="J55" s="69"/>
      <c r="K55" s="69">
        <v>233</v>
      </c>
      <c r="L55" s="69"/>
      <c r="M55" s="69"/>
      <c r="N55" s="34" t="s">
        <v>1257</v>
      </c>
    </row>
    <row r="56" spans="2:14">
      <c r="B56" s="65">
        <v>53</v>
      </c>
      <c r="C56" s="249"/>
      <c r="D56" s="73" t="s">
        <v>1258</v>
      </c>
      <c r="E56" s="67" t="s">
        <v>1259</v>
      </c>
      <c r="F56" s="68" t="s">
        <v>1260</v>
      </c>
      <c r="G56" s="68">
        <v>358.2</v>
      </c>
      <c r="H56" s="69">
        <v>-0.04</v>
      </c>
      <c r="I56" s="70" t="s">
        <v>1261</v>
      </c>
      <c r="J56" s="69">
        <v>503.9</v>
      </c>
      <c r="K56" s="69">
        <v>214.42</v>
      </c>
      <c r="L56" s="69"/>
      <c r="M56" s="69"/>
      <c r="N56" s="34" t="s">
        <v>1262</v>
      </c>
    </row>
    <row r="57" spans="2:14">
      <c r="B57" s="65">
        <v>54</v>
      </c>
      <c r="C57" s="249"/>
      <c r="D57" s="73" t="s">
        <v>50</v>
      </c>
      <c r="E57" s="67" t="s">
        <v>960</v>
      </c>
      <c r="F57" s="68" t="s">
        <v>961</v>
      </c>
      <c r="G57" s="68">
        <v>406.53800000000001</v>
      </c>
      <c r="H57" s="69">
        <v>0.2</v>
      </c>
      <c r="I57" s="70">
        <v>0.92700000000000005</v>
      </c>
      <c r="J57" s="69"/>
      <c r="K57" s="69"/>
      <c r="L57" s="69"/>
      <c r="M57" s="69">
        <v>7.6</v>
      </c>
      <c r="N57" s="34" t="s">
        <v>1263</v>
      </c>
    </row>
    <row r="58" spans="2:14">
      <c r="B58" s="65">
        <v>55</v>
      </c>
      <c r="C58" s="249"/>
      <c r="D58" s="73" t="s">
        <v>1264</v>
      </c>
      <c r="E58" s="67" t="s">
        <v>1265</v>
      </c>
      <c r="F58" s="68" t="s">
        <v>1266</v>
      </c>
      <c r="G58" s="68">
        <v>476.9</v>
      </c>
      <c r="H58" s="69">
        <v>-0.73</v>
      </c>
      <c r="I58" s="70" t="s">
        <v>1267</v>
      </c>
      <c r="J58" s="69">
        <v>837</v>
      </c>
      <c r="K58" s="69"/>
      <c r="L58" s="69">
        <v>1.7</v>
      </c>
      <c r="M58" s="69"/>
      <c r="N58" s="34" t="s">
        <v>1268</v>
      </c>
    </row>
    <row r="59" spans="2:14">
      <c r="B59" s="65">
        <v>56</v>
      </c>
      <c r="C59" s="249"/>
      <c r="D59" s="73" t="s">
        <v>1269</v>
      </c>
      <c r="E59" s="67" t="s">
        <v>1270</v>
      </c>
      <c r="F59" s="68" t="s">
        <v>1271</v>
      </c>
      <c r="G59" s="68">
        <v>333.36</v>
      </c>
      <c r="H59" s="69">
        <v>0.27</v>
      </c>
      <c r="I59" s="70" t="s">
        <v>1272</v>
      </c>
      <c r="J59" s="69"/>
      <c r="K59" s="69">
        <v>271</v>
      </c>
      <c r="L59" s="69"/>
      <c r="M59" s="69"/>
      <c r="N59" s="34" t="s">
        <v>1273</v>
      </c>
    </row>
    <row r="60" spans="2:14">
      <c r="B60" s="65">
        <v>57</v>
      </c>
      <c r="C60" s="249"/>
      <c r="D60" s="73" t="s">
        <v>40</v>
      </c>
      <c r="E60" s="67" t="s">
        <v>944</v>
      </c>
      <c r="F60" s="68" t="s">
        <v>945</v>
      </c>
      <c r="G60" s="68">
        <v>259.34899999999999</v>
      </c>
      <c r="H60" s="69">
        <v>3.48</v>
      </c>
      <c r="I60" s="70">
        <v>6.1699999999999998E-2</v>
      </c>
      <c r="J60" s="69"/>
      <c r="K60" s="69">
        <v>96</v>
      </c>
      <c r="L60" s="69"/>
      <c r="M60" s="69">
        <v>9.42</v>
      </c>
      <c r="N60" s="34" t="s">
        <v>1274</v>
      </c>
    </row>
    <row r="61" spans="2:14">
      <c r="B61" s="65">
        <v>58</v>
      </c>
      <c r="C61" s="252"/>
      <c r="D61" s="76" t="s">
        <v>69</v>
      </c>
      <c r="E61" s="67" t="s">
        <v>994</v>
      </c>
      <c r="F61" s="68" t="s">
        <v>995</v>
      </c>
      <c r="G61" s="68">
        <v>314.41000000000003</v>
      </c>
      <c r="H61" s="69">
        <v>0.27</v>
      </c>
      <c r="I61" s="69">
        <v>24.7</v>
      </c>
      <c r="J61" s="69">
        <v>437</v>
      </c>
      <c r="K61" s="69">
        <v>134</v>
      </c>
      <c r="L61" s="69"/>
      <c r="M61" s="69">
        <v>8.1999999999999993</v>
      </c>
      <c r="N61" s="34" t="s">
        <v>1275</v>
      </c>
    </row>
    <row r="62" spans="2:14" ht="18.75" customHeight="1">
      <c r="B62" s="65">
        <v>59</v>
      </c>
      <c r="C62" s="251" t="s">
        <v>1276</v>
      </c>
      <c r="D62" s="77" t="s">
        <v>1277</v>
      </c>
      <c r="E62" s="67" t="s">
        <v>877</v>
      </c>
      <c r="F62" s="68" t="s">
        <v>878</v>
      </c>
      <c r="G62" s="68">
        <v>500.12599999999998</v>
      </c>
      <c r="H62" s="69">
        <v>4.49</v>
      </c>
      <c r="I62" s="70" t="s">
        <v>1278</v>
      </c>
      <c r="J62" s="69">
        <v>249</v>
      </c>
      <c r="K62" s="69"/>
      <c r="L62" s="69"/>
      <c r="M62" s="69"/>
      <c r="N62" s="34" t="s">
        <v>1279</v>
      </c>
    </row>
    <row r="63" spans="2:14">
      <c r="B63" s="65">
        <v>60</v>
      </c>
      <c r="C63" s="249"/>
      <c r="D63" s="73" t="s">
        <v>1280</v>
      </c>
      <c r="E63" s="67" t="s">
        <v>874</v>
      </c>
      <c r="F63" s="68" t="s">
        <v>875</v>
      </c>
      <c r="G63" s="68">
        <v>414.07</v>
      </c>
      <c r="H63" s="69">
        <v>4.8099999999999996</v>
      </c>
      <c r="I63" s="70">
        <v>3.3</v>
      </c>
      <c r="J63" s="69">
        <v>189</v>
      </c>
      <c r="K63" s="69">
        <v>55</v>
      </c>
      <c r="L63" s="69">
        <v>1.792</v>
      </c>
      <c r="M63" s="69"/>
      <c r="N63" s="34" t="s">
        <v>1281</v>
      </c>
    </row>
    <row r="64" spans="2:14">
      <c r="B64" s="65">
        <v>61</v>
      </c>
      <c r="C64" s="249"/>
      <c r="D64" s="73" t="s">
        <v>1282</v>
      </c>
      <c r="E64" s="67" t="s">
        <v>892</v>
      </c>
      <c r="F64" s="68" t="s">
        <v>893</v>
      </c>
      <c r="G64" s="68">
        <v>400.11</v>
      </c>
      <c r="H64" s="69">
        <v>3.16</v>
      </c>
      <c r="I64" s="70">
        <v>6.1999999999999998E-3</v>
      </c>
      <c r="J64" s="69">
        <v>238.5</v>
      </c>
      <c r="K64" s="69"/>
      <c r="L64" s="69">
        <v>1.841</v>
      </c>
      <c r="M64" s="69">
        <v>0.14000000000000001</v>
      </c>
      <c r="N64" s="34" t="s">
        <v>1283</v>
      </c>
    </row>
    <row r="65" spans="2:14">
      <c r="B65" s="65">
        <v>62</v>
      </c>
      <c r="C65" s="249"/>
      <c r="D65" s="73" t="s">
        <v>3</v>
      </c>
      <c r="E65" s="67" t="s">
        <v>881</v>
      </c>
      <c r="F65" s="68" t="s">
        <v>882</v>
      </c>
      <c r="G65" s="68">
        <v>514.08600000000001</v>
      </c>
      <c r="H65" s="69">
        <v>5.4</v>
      </c>
      <c r="I65" s="70" t="s">
        <v>883</v>
      </c>
      <c r="J65" s="69">
        <v>217.77</v>
      </c>
      <c r="K65" s="69">
        <v>77.22</v>
      </c>
      <c r="L65" s="69">
        <v>1.7070000000000001</v>
      </c>
      <c r="M65" s="69"/>
      <c r="N65" s="34" t="s">
        <v>1284</v>
      </c>
    </row>
    <row r="66" spans="2:14">
      <c r="B66" s="65">
        <v>63</v>
      </c>
      <c r="C66" s="249"/>
      <c r="D66" s="73" t="s">
        <v>75</v>
      </c>
      <c r="E66" s="67" t="s">
        <v>871</v>
      </c>
      <c r="F66" s="68" t="s">
        <v>872</v>
      </c>
      <c r="G66" s="68">
        <v>364.06200000000001</v>
      </c>
      <c r="H66" s="69">
        <v>4.1500000000000004</v>
      </c>
      <c r="I66" s="70">
        <v>3.65E-3</v>
      </c>
      <c r="J66" s="69">
        <v>177</v>
      </c>
      <c r="K66" s="69">
        <v>30</v>
      </c>
      <c r="L66" s="69">
        <v>1.792</v>
      </c>
      <c r="M66" s="69">
        <v>-2.29</v>
      </c>
      <c r="N66" s="34" t="s">
        <v>1285</v>
      </c>
    </row>
    <row r="67" spans="2:14">
      <c r="B67" s="65">
        <v>64</v>
      </c>
      <c r="C67" s="249"/>
      <c r="D67" s="73" t="s">
        <v>4</v>
      </c>
      <c r="E67" s="67" t="s">
        <v>885</v>
      </c>
      <c r="F67" s="68" t="s">
        <v>886</v>
      </c>
      <c r="G67" s="68">
        <v>314.05399999999997</v>
      </c>
      <c r="H67" s="69">
        <v>3.48</v>
      </c>
      <c r="I67" s="70">
        <v>15.7</v>
      </c>
      <c r="J67" s="69">
        <v>157</v>
      </c>
      <c r="K67" s="69"/>
      <c r="L67" s="69"/>
      <c r="M67" s="69">
        <v>-0.16</v>
      </c>
      <c r="N67" s="34" t="s">
        <v>1286</v>
      </c>
    </row>
    <row r="68" spans="2:14" ht="18.75">
      <c r="B68" s="65">
        <v>65</v>
      </c>
      <c r="C68" s="249"/>
      <c r="D68" s="73" t="s">
        <v>1025</v>
      </c>
      <c r="E68" s="67" t="s">
        <v>1287</v>
      </c>
      <c r="F68" s="68" t="s">
        <v>1288</v>
      </c>
      <c r="G68" s="68">
        <v>464.08</v>
      </c>
      <c r="H68" s="69">
        <v>5.48</v>
      </c>
      <c r="I68" s="81" t="s">
        <v>1289</v>
      </c>
      <c r="J68" s="69"/>
      <c r="K68" s="69"/>
      <c r="L68" s="69"/>
      <c r="M68" s="69">
        <v>-0.21</v>
      </c>
      <c r="N68" s="34" t="s">
        <v>1290</v>
      </c>
    </row>
    <row r="69" spans="2:14">
      <c r="B69" s="65">
        <v>66</v>
      </c>
      <c r="C69" s="249"/>
      <c r="D69" s="73" t="s">
        <v>1291</v>
      </c>
      <c r="E69" s="67" t="s">
        <v>895</v>
      </c>
      <c r="F69" s="68" t="s">
        <v>896</v>
      </c>
      <c r="G69" s="68">
        <v>264.05</v>
      </c>
      <c r="H69" s="69">
        <v>2.1</v>
      </c>
      <c r="I69" s="70">
        <v>3.65E-3</v>
      </c>
      <c r="J69" s="69">
        <v>144.53</v>
      </c>
      <c r="K69" s="69">
        <v>9.64</v>
      </c>
      <c r="L69" s="69"/>
      <c r="M69" s="69"/>
      <c r="N69" s="34" t="s">
        <v>1292</v>
      </c>
    </row>
    <row r="70" spans="2:14">
      <c r="B70" s="65">
        <v>67</v>
      </c>
      <c r="C70" s="249"/>
      <c r="D70" s="73" t="s">
        <v>1293</v>
      </c>
      <c r="E70" s="67" t="s">
        <v>1294</v>
      </c>
      <c r="F70" s="68" t="s">
        <v>890</v>
      </c>
      <c r="G70" s="68">
        <v>300.10000000000002</v>
      </c>
      <c r="H70" s="69">
        <v>1.82</v>
      </c>
      <c r="I70" s="70" t="s">
        <v>1295</v>
      </c>
      <c r="J70" s="69"/>
      <c r="K70" s="69"/>
      <c r="L70" s="69">
        <v>1.8109999999999999</v>
      </c>
      <c r="M70" s="69">
        <v>-3.31</v>
      </c>
      <c r="N70" s="34" t="s">
        <v>1296</v>
      </c>
    </row>
    <row r="71" spans="2:14">
      <c r="B71" s="65">
        <v>68</v>
      </c>
      <c r="C71" s="249"/>
      <c r="D71" s="73" t="s">
        <v>1297</v>
      </c>
      <c r="E71" s="67" t="s">
        <v>1132</v>
      </c>
      <c r="F71" s="68"/>
      <c r="G71" s="68"/>
      <c r="H71" s="69"/>
      <c r="I71" s="70"/>
      <c r="J71" s="69"/>
      <c r="K71" s="69"/>
      <c r="L71" s="69"/>
      <c r="M71" s="69"/>
      <c r="N71" s="82"/>
    </row>
    <row r="72" spans="2:14">
      <c r="B72" s="65">
        <v>69</v>
      </c>
      <c r="C72" s="249"/>
      <c r="D72" s="73" t="s">
        <v>1298</v>
      </c>
      <c r="E72" s="67" t="s">
        <v>1132</v>
      </c>
      <c r="F72" s="68"/>
      <c r="G72" s="68"/>
      <c r="H72" s="69"/>
      <c r="I72" s="70"/>
      <c r="J72" s="69"/>
      <c r="K72" s="69"/>
      <c r="L72" s="69"/>
      <c r="M72" s="69"/>
      <c r="N72" s="82"/>
    </row>
    <row r="73" spans="2:14" ht="18.75">
      <c r="B73" s="65">
        <v>70</v>
      </c>
      <c r="C73" s="249"/>
      <c r="D73" s="73" t="s">
        <v>1299</v>
      </c>
      <c r="E73" s="67" t="s">
        <v>1300</v>
      </c>
      <c r="F73" s="68" t="s">
        <v>1301</v>
      </c>
      <c r="G73" s="68">
        <v>499.15</v>
      </c>
      <c r="H73" s="69">
        <v>5.8</v>
      </c>
      <c r="I73" s="83" t="s">
        <v>1302</v>
      </c>
      <c r="J73" s="69">
        <v>227</v>
      </c>
      <c r="K73" s="69"/>
      <c r="L73" s="69">
        <v>1.8</v>
      </c>
      <c r="M73" s="69"/>
      <c r="N73" s="34" t="s">
        <v>1303</v>
      </c>
    </row>
    <row r="74" spans="2:14">
      <c r="B74" s="65">
        <v>71</v>
      </c>
      <c r="C74" s="249"/>
      <c r="D74" s="73" t="s">
        <v>1304</v>
      </c>
      <c r="E74" s="67" t="s">
        <v>1305</v>
      </c>
      <c r="F74" s="68" t="s">
        <v>1306</v>
      </c>
      <c r="G74" s="68">
        <v>428.17</v>
      </c>
      <c r="H74" s="69">
        <v>3.85</v>
      </c>
      <c r="I74" s="70" t="s">
        <v>1307</v>
      </c>
      <c r="J74" s="69">
        <v>257.89999999999998</v>
      </c>
      <c r="K74" s="69">
        <v>62.6</v>
      </c>
      <c r="L74" s="69">
        <v>1.7</v>
      </c>
      <c r="M74" s="69"/>
      <c r="N74" s="34" t="s">
        <v>1308</v>
      </c>
    </row>
    <row r="75" spans="2:14">
      <c r="B75" s="65">
        <v>72</v>
      </c>
      <c r="C75" s="249"/>
      <c r="D75" s="73" t="s">
        <v>1309</v>
      </c>
      <c r="E75" s="67" t="s">
        <v>1310</v>
      </c>
      <c r="F75" s="68" t="s">
        <v>1311</v>
      </c>
      <c r="G75" s="68">
        <v>714.11</v>
      </c>
      <c r="H75" s="69"/>
      <c r="I75" s="70"/>
      <c r="J75" s="69">
        <v>192</v>
      </c>
      <c r="K75" s="69">
        <v>130</v>
      </c>
      <c r="L75" s="69">
        <v>1.8</v>
      </c>
      <c r="M75" s="69"/>
      <c r="N75" s="34" t="s">
        <v>1312</v>
      </c>
    </row>
    <row r="76" spans="2:14">
      <c r="B76" s="65">
        <v>73</v>
      </c>
      <c r="C76" s="249"/>
      <c r="D76" s="73" t="s">
        <v>1313</v>
      </c>
      <c r="E76" s="67" t="s">
        <v>1314</v>
      </c>
      <c r="F76" s="68" t="s">
        <v>1315</v>
      </c>
      <c r="G76" s="68">
        <v>564.09</v>
      </c>
      <c r="H76" s="69"/>
      <c r="I76" s="70"/>
      <c r="J76" s="69">
        <v>160</v>
      </c>
      <c r="K76" s="69">
        <v>96</v>
      </c>
      <c r="L76" s="69">
        <v>1.8</v>
      </c>
      <c r="M76" s="69"/>
      <c r="N76" s="34" t="s">
        <v>1316</v>
      </c>
    </row>
    <row r="77" spans="2:14">
      <c r="B77" s="65">
        <v>74</v>
      </c>
      <c r="C77" s="249"/>
      <c r="D77" s="73" t="s">
        <v>1317</v>
      </c>
      <c r="E77" s="67" t="s">
        <v>1318</v>
      </c>
      <c r="F77" s="68" t="s">
        <v>1319</v>
      </c>
      <c r="G77" s="68">
        <v>995.2</v>
      </c>
      <c r="H77" s="69"/>
      <c r="I77" s="70"/>
      <c r="J77" s="69"/>
      <c r="K77" s="69"/>
      <c r="L77" s="69">
        <v>1.29</v>
      </c>
      <c r="M77" s="69"/>
      <c r="N77" s="34" t="s">
        <v>1320</v>
      </c>
    </row>
    <row r="78" spans="2:14">
      <c r="B78" s="65">
        <v>75</v>
      </c>
      <c r="C78" s="249"/>
      <c r="D78" s="73" t="s">
        <v>1321</v>
      </c>
      <c r="E78" s="67" t="s">
        <v>1322</v>
      </c>
      <c r="F78" s="68" t="s">
        <v>1323</v>
      </c>
      <c r="G78" s="68">
        <v>165.23</v>
      </c>
      <c r="H78" s="69">
        <v>1.1200000000000001</v>
      </c>
      <c r="I78" s="70" t="s">
        <v>1324</v>
      </c>
      <c r="J78" s="69"/>
      <c r="K78" s="69"/>
      <c r="L78" s="69"/>
      <c r="M78" s="69">
        <v>9.4</v>
      </c>
      <c r="N78" s="34" t="s">
        <v>1325</v>
      </c>
    </row>
    <row r="79" spans="2:14">
      <c r="B79" s="65">
        <v>76</v>
      </c>
      <c r="C79" s="252"/>
      <c r="D79" s="76" t="s">
        <v>1326</v>
      </c>
      <c r="E79" s="67" t="s">
        <v>1327</v>
      </c>
      <c r="F79" s="68" t="s">
        <v>1328</v>
      </c>
      <c r="G79" s="68">
        <v>825</v>
      </c>
      <c r="H79" s="69"/>
      <c r="I79" s="70"/>
      <c r="J79" s="69"/>
      <c r="K79" s="69"/>
      <c r="L79" s="69">
        <v>1.3</v>
      </c>
      <c r="M79" s="69"/>
      <c r="N79" s="34" t="s">
        <v>1329</v>
      </c>
    </row>
    <row r="80" spans="2:14">
      <c r="B80" s="65">
        <v>77</v>
      </c>
      <c r="C80" s="251" t="s">
        <v>1330</v>
      </c>
      <c r="D80" s="77" t="s">
        <v>317</v>
      </c>
      <c r="E80" s="67" t="s">
        <v>1331</v>
      </c>
      <c r="F80" s="68" t="s">
        <v>1332</v>
      </c>
      <c r="G80" s="68">
        <v>58.692999999999998</v>
      </c>
      <c r="H80" s="69"/>
      <c r="I80" s="70" t="s">
        <v>1333</v>
      </c>
      <c r="J80" s="69">
        <v>2730</v>
      </c>
      <c r="K80" s="69">
        <v>1455</v>
      </c>
      <c r="L80" s="69">
        <v>8.9</v>
      </c>
      <c r="M80" s="69"/>
      <c r="N80" s="34" t="s">
        <v>1334</v>
      </c>
    </row>
    <row r="81" spans="2:15">
      <c r="B81" s="65">
        <v>78</v>
      </c>
      <c r="C81" s="249"/>
      <c r="D81" s="73" t="s">
        <v>319</v>
      </c>
      <c r="E81" s="67" t="s">
        <v>1335</v>
      </c>
      <c r="F81" s="68" t="s">
        <v>1336</v>
      </c>
      <c r="G81" s="68">
        <v>107.86799999999999</v>
      </c>
      <c r="H81" s="69"/>
      <c r="I81" s="70" t="s">
        <v>1333</v>
      </c>
      <c r="J81" s="69">
        <v>2212</v>
      </c>
      <c r="K81" s="69">
        <v>962</v>
      </c>
      <c r="L81" s="69">
        <v>10.5</v>
      </c>
      <c r="M81" s="69"/>
      <c r="N81" s="34" t="s">
        <v>1337</v>
      </c>
    </row>
    <row r="82" spans="2:15">
      <c r="B82" s="65">
        <v>79</v>
      </c>
      <c r="C82" s="249"/>
      <c r="D82" s="73" t="s">
        <v>1338</v>
      </c>
      <c r="E82" s="67" t="s">
        <v>1339</v>
      </c>
      <c r="F82" s="68" t="s">
        <v>1340</v>
      </c>
      <c r="G82" s="68">
        <v>204.38300000000001</v>
      </c>
      <c r="H82" s="69"/>
      <c r="I82" s="70" t="s">
        <v>1333</v>
      </c>
      <c r="J82" s="69">
        <v>1457</v>
      </c>
      <c r="K82" s="69">
        <v>304</v>
      </c>
      <c r="L82" s="69">
        <v>11.8</v>
      </c>
      <c r="M82" s="69"/>
      <c r="N82" s="34" t="s">
        <v>1341</v>
      </c>
    </row>
    <row r="83" spans="2:15">
      <c r="B83" s="65">
        <v>80</v>
      </c>
      <c r="C83" s="252"/>
      <c r="D83" s="76" t="s">
        <v>1342</v>
      </c>
      <c r="E83" s="67" t="s">
        <v>1343</v>
      </c>
      <c r="F83" s="68" t="s">
        <v>1344</v>
      </c>
      <c r="G83" s="68">
        <v>99.45</v>
      </c>
      <c r="H83" s="69">
        <v>-4.63</v>
      </c>
      <c r="I83" s="70" t="s">
        <v>1091</v>
      </c>
      <c r="J83" s="69">
        <v>492.01</v>
      </c>
      <c r="K83" s="69">
        <v>193.6</v>
      </c>
      <c r="L83" s="69"/>
      <c r="M83" s="69"/>
      <c r="N83" s="34" t="s">
        <v>1345</v>
      </c>
    </row>
    <row r="84" spans="2:15">
      <c r="E84" s="84"/>
      <c r="F84" s="85"/>
      <c r="G84" s="85"/>
      <c r="H84" s="86"/>
      <c r="I84" s="87"/>
      <c r="J84" s="86"/>
      <c r="K84" s="86"/>
      <c r="L84" s="86"/>
      <c r="M84" s="86"/>
    </row>
    <row r="85" spans="2:15" s="53" customFormat="1">
      <c r="B85" s="88" t="s">
        <v>1346</v>
      </c>
      <c r="E85" s="89"/>
      <c r="F85" s="90"/>
      <c r="G85" s="90"/>
      <c r="H85" s="91"/>
      <c r="I85" s="92"/>
      <c r="J85" s="91"/>
      <c r="K85" s="91"/>
      <c r="L85" s="91"/>
      <c r="M85" s="91"/>
    </row>
    <row r="86" spans="2:15">
      <c r="B86" s="93"/>
      <c r="E86" s="84"/>
      <c r="F86" s="85"/>
      <c r="G86" s="85"/>
      <c r="H86" s="86"/>
      <c r="I86" s="87"/>
      <c r="J86" s="86"/>
      <c r="K86" s="86"/>
      <c r="L86" s="86"/>
      <c r="M86" s="86"/>
    </row>
    <row r="87" spans="2:15" ht="33">
      <c r="B87" s="250" t="s">
        <v>146</v>
      </c>
      <c r="C87" s="250" t="s">
        <v>1049</v>
      </c>
      <c r="D87" s="250" t="s">
        <v>1050</v>
      </c>
      <c r="E87" s="244" t="s">
        <v>866</v>
      </c>
      <c r="F87" s="94" t="s">
        <v>1051</v>
      </c>
      <c r="G87" s="94" t="s">
        <v>1052</v>
      </c>
      <c r="H87" s="95" t="s">
        <v>1053</v>
      </c>
      <c r="I87" s="96" t="s">
        <v>1054</v>
      </c>
      <c r="J87" s="97" t="s">
        <v>1055</v>
      </c>
      <c r="K87" s="97" t="s">
        <v>1056</v>
      </c>
      <c r="L87" s="97" t="s">
        <v>1057</v>
      </c>
      <c r="M87" s="246" t="s">
        <v>1058</v>
      </c>
      <c r="N87" s="58" t="s">
        <v>1059</v>
      </c>
      <c r="O87" s="59"/>
    </row>
    <row r="88" spans="2:15" ht="49.5">
      <c r="B88" s="247"/>
      <c r="C88" s="247"/>
      <c r="D88" s="247"/>
      <c r="E88" s="245"/>
      <c r="F88" s="98" t="s">
        <v>1060</v>
      </c>
      <c r="G88" s="98" t="s">
        <v>1061</v>
      </c>
      <c r="H88" s="99" t="s">
        <v>1062</v>
      </c>
      <c r="I88" s="100" t="s">
        <v>1063</v>
      </c>
      <c r="J88" s="99" t="s">
        <v>1064</v>
      </c>
      <c r="K88" s="99" t="s">
        <v>1065</v>
      </c>
      <c r="L88" s="101" t="s">
        <v>1066</v>
      </c>
      <c r="M88" s="247"/>
      <c r="N88" s="64" t="s">
        <v>1067</v>
      </c>
      <c r="O88" s="59"/>
    </row>
    <row r="89" spans="2:15">
      <c r="B89" s="65">
        <v>1</v>
      </c>
      <c r="C89" s="248" t="s">
        <v>1347</v>
      </c>
      <c r="D89" s="102" t="s">
        <v>1348</v>
      </c>
      <c r="E89" s="67" t="s">
        <v>1349</v>
      </c>
      <c r="F89" s="68" t="s">
        <v>1350</v>
      </c>
      <c r="G89" s="68">
        <v>182.3</v>
      </c>
      <c r="H89" s="69">
        <v>3.57</v>
      </c>
      <c r="I89" s="70" t="s">
        <v>1351</v>
      </c>
      <c r="J89" s="69">
        <v>248.8</v>
      </c>
      <c r="K89" s="69">
        <v>47.08</v>
      </c>
      <c r="L89" s="69">
        <v>1</v>
      </c>
      <c r="M89" s="69"/>
      <c r="N89" s="34" t="s">
        <v>1352</v>
      </c>
    </row>
    <row r="90" spans="2:15">
      <c r="B90" s="103">
        <v>2</v>
      </c>
      <c r="C90" s="252"/>
      <c r="D90" s="76" t="s">
        <v>1353</v>
      </c>
      <c r="E90" s="67" t="s">
        <v>1354</v>
      </c>
      <c r="F90" s="68" t="s">
        <v>1355</v>
      </c>
      <c r="G90" s="68">
        <v>168.28</v>
      </c>
      <c r="H90" s="69">
        <v>3.31</v>
      </c>
      <c r="I90" s="70" t="s">
        <v>1356</v>
      </c>
      <c r="J90" s="69">
        <v>210</v>
      </c>
      <c r="K90" s="69">
        <v>31</v>
      </c>
      <c r="L90" s="69">
        <v>1</v>
      </c>
      <c r="M90" s="69"/>
      <c r="N90" s="34" t="s">
        <v>1357</v>
      </c>
    </row>
    <row r="91" spans="2:15">
      <c r="B91" s="72">
        <v>3</v>
      </c>
      <c r="C91" s="251" t="s">
        <v>1098</v>
      </c>
      <c r="D91" s="77" t="s">
        <v>1358</v>
      </c>
      <c r="E91" s="67" t="s">
        <v>1359</v>
      </c>
      <c r="F91" s="68" t="s">
        <v>1360</v>
      </c>
      <c r="G91" s="68">
        <v>67.45</v>
      </c>
      <c r="H91" s="69">
        <v>-4.63</v>
      </c>
      <c r="I91" s="70" t="s">
        <v>1091</v>
      </c>
      <c r="J91" s="69">
        <v>502</v>
      </c>
      <c r="K91" s="69">
        <v>194</v>
      </c>
      <c r="L91" s="69"/>
      <c r="M91" s="69"/>
      <c r="N91" s="34" t="s">
        <v>1361</v>
      </c>
    </row>
    <row r="92" spans="2:15">
      <c r="B92" s="65">
        <v>4</v>
      </c>
      <c r="C92" s="252"/>
      <c r="D92" s="76" t="s">
        <v>1362</v>
      </c>
      <c r="E92" s="67" t="s">
        <v>1363</v>
      </c>
      <c r="F92" s="68" t="s">
        <v>1364</v>
      </c>
      <c r="G92" s="68">
        <v>83.45</v>
      </c>
      <c r="H92" s="69">
        <v>-4.63</v>
      </c>
      <c r="I92" s="70" t="s">
        <v>1091</v>
      </c>
      <c r="J92" s="69">
        <v>497</v>
      </c>
      <c r="K92" s="69">
        <v>194</v>
      </c>
      <c r="L92" s="69"/>
      <c r="M92" s="69"/>
      <c r="N92" s="34" t="s">
        <v>1365</v>
      </c>
    </row>
    <row r="93" spans="2:15">
      <c r="B93" s="65">
        <v>5</v>
      </c>
      <c r="C93" s="251" t="s">
        <v>1120</v>
      </c>
      <c r="D93" s="77" t="s">
        <v>1366</v>
      </c>
      <c r="E93" s="67" t="s">
        <v>1367</v>
      </c>
      <c r="F93" s="68" t="s">
        <v>1368</v>
      </c>
      <c r="G93" s="68">
        <v>370.6</v>
      </c>
      <c r="H93" s="69">
        <v>8.1</v>
      </c>
      <c r="I93" s="70" t="s">
        <v>1369</v>
      </c>
      <c r="J93" s="69">
        <v>417</v>
      </c>
      <c r="K93" s="69">
        <v>-67.8</v>
      </c>
      <c r="L93" s="69">
        <v>0.92300000000000004</v>
      </c>
      <c r="M93" s="69"/>
      <c r="N93" s="34" t="s">
        <v>1370</v>
      </c>
    </row>
    <row r="94" spans="2:15">
      <c r="B94" s="65">
        <v>6</v>
      </c>
      <c r="C94" s="252"/>
      <c r="D94" s="76" t="s">
        <v>1371</v>
      </c>
      <c r="E94" s="67" t="s">
        <v>1372</v>
      </c>
      <c r="F94" s="68" t="s">
        <v>1373</v>
      </c>
      <c r="G94" s="68">
        <v>390.6</v>
      </c>
      <c r="H94" s="69">
        <v>7.6</v>
      </c>
      <c r="I94" s="70" t="s">
        <v>1374</v>
      </c>
      <c r="J94" s="69">
        <v>384</v>
      </c>
      <c r="K94" s="69">
        <v>-55</v>
      </c>
      <c r="L94" s="69">
        <v>0.98</v>
      </c>
      <c r="M94" s="69"/>
      <c r="N94" s="34" t="s">
        <v>1375</v>
      </c>
    </row>
    <row r="95" spans="2:15">
      <c r="B95" s="65">
        <v>7</v>
      </c>
      <c r="C95" s="251" t="s">
        <v>1161</v>
      </c>
      <c r="D95" s="77" t="s">
        <v>1376</v>
      </c>
      <c r="E95" s="67" t="s">
        <v>1377</v>
      </c>
      <c r="F95" s="68" t="s">
        <v>1378</v>
      </c>
      <c r="G95" s="68">
        <v>1449.2</v>
      </c>
      <c r="H95" s="69">
        <v>-3.1</v>
      </c>
      <c r="I95" s="70" t="s">
        <v>1379</v>
      </c>
      <c r="J95" s="69"/>
      <c r="K95" s="69"/>
      <c r="L95" s="69">
        <v>1.7</v>
      </c>
      <c r="M95" s="69"/>
      <c r="N95" s="34" t="s">
        <v>1380</v>
      </c>
    </row>
    <row r="96" spans="2:15">
      <c r="B96" s="65">
        <v>8</v>
      </c>
      <c r="C96" s="249"/>
      <c r="D96" s="73" t="s">
        <v>70</v>
      </c>
      <c r="E96" s="67" t="s">
        <v>1381</v>
      </c>
      <c r="F96" s="68" t="s">
        <v>997</v>
      </c>
      <c r="G96" s="68">
        <v>252.34</v>
      </c>
      <c r="H96" s="104">
        <v>0.4</v>
      </c>
      <c r="I96" s="104" t="s">
        <v>1382</v>
      </c>
      <c r="J96" s="69"/>
      <c r="K96" s="69">
        <v>142</v>
      </c>
      <c r="L96" s="69"/>
      <c r="M96" s="69">
        <v>6.8</v>
      </c>
      <c r="N96" s="34" t="s">
        <v>1383</v>
      </c>
    </row>
    <row r="97" spans="2:14">
      <c r="B97" s="65">
        <v>9</v>
      </c>
      <c r="C97" s="249"/>
      <c r="D97" s="73" t="s">
        <v>1384</v>
      </c>
      <c r="E97" s="67" t="s">
        <v>1385</v>
      </c>
      <c r="F97" s="68" t="s">
        <v>1386</v>
      </c>
      <c r="G97" s="68">
        <v>410.4</v>
      </c>
      <c r="H97" s="69">
        <v>0.95</v>
      </c>
      <c r="I97" s="70" t="s">
        <v>1202</v>
      </c>
      <c r="J97" s="69"/>
      <c r="K97" s="69"/>
      <c r="L97" s="69"/>
      <c r="M97" s="69">
        <v>7.7</v>
      </c>
      <c r="N97" s="34" t="s">
        <v>1387</v>
      </c>
    </row>
    <row r="98" spans="2:14">
      <c r="B98" s="65">
        <v>10</v>
      </c>
      <c r="C98" s="252"/>
      <c r="D98" s="76" t="s">
        <v>1388</v>
      </c>
      <c r="E98" s="67" t="s">
        <v>1389</v>
      </c>
      <c r="F98" s="68" t="s">
        <v>1390</v>
      </c>
      <c r="G98" s="68">
        <v>165.4</v>
      </c>
      <c r="H98" s="69">
        <v>0.99</v>
      </c>
      <c r="I98" s="70" t="s">
        <v>1391</v>
      </c>
      <c r="J98" s="69">
        <v>98</v>
      </c>
      <c r="K98" s="69">
        <v>57</v>
      </c>
      <c r="L98" s="69">
        <v>1.9080999999999999</v>
      </c>
      <c r="M98" s="69"/>
      <c r="N98" s="34" t="s">
        <v>1392</v>
      </c>
    </row>
    <row r="99" spans="2:14" ht="13.5" customHeight="1">
      <c r="B99" s="65">
        <v>11</v>
      </c>
      <c r="C99" s="251" t="s">
        <v>1276</v>
      </c>
      <c r="D99" s="77" t="s">
        <v>1393</v>
      </c>
      <c r="E99" s="67" t="s">
        <v>1394</v>
      </c>
      <c r="F99" s="68" t="s">
        <v>1395</v>
      </c>
      <c r="G99" s="68">
        <v>221.03</v>
      </c>
      <c r="H99" s="69">
        <v>2.81</v>
      </c>
      <c r="I99" s="70" t="s">
        <v>1396</v>
      </c>
      <c r="J99" s="69"/>
      <c r="K99" s="69">
        <v>140</v>
      </c>
      <c r="L99" s="69">
        <v>1.42</v>
      </c>
      <c r="M99" s="69">
        <v>2.73</v>
      </c>
      <c r="N99" s="34" t="s">
        <v>1397</v>
      </c>
    </row>
    <row r="100" spans="2:14">
      <c r="B100" s="65">
        <v>12</v>
      </c>
      <c r="C100" s="249"/>
      <c r="D100" s="73" t="s">
        <v>1398</v>
      </c>
      <c r="E100" s="67" t="s">
        <v>1399</v>
      </c>
      <c r="F100" s="68" t="s">
        <v>1400</v>
      </c>
      <c r="G100" s="68">
        <v>187.86</v>
      </c>
      <c r="H100" s="69">
        <v>1.96</v>
      </c>
      <c r="I100" s="70" t="s">
        <v>1401</v>
      </c>
      <c r="J100" s="69">
        <v>131.6</v>
      </c>
      <c r="K100" s="69">
        <v>9.9</v>
      </c>
      <c r="L100" s="69">
        <v>2.1800000000000002</v>
      </c>
      <c r="M100" s="69"/>
      <c r="N100" s="34" t="s">
        <v>1402</v>
      </c>
    </row>
    <row r="101" spans="2:14">
      <c r="B101" s="65">
        <v>13</v>
      </c>
      <c r="C101" s="249"/>
      <c r="D101" s="73" t="s">
        <v>1403</v>
      </c>
      <c r="E101" s="67" t="s">
        <v>1404</v>
      </c>
      <c r="F101" s="68" t="s">
        <v>1405</v>
      </c>
      <c r="G101" s="68">
        <v>206.28</v>
      </c>
      <c r="H101" s="69">
        <v>2.87</v>
      </c>
      <c r="I101" s="70" t="s">
        <v>1406</v>
      </c>
      <c r="J101" s="69"/>
      <c r="K101" s="69">
        <v>158</v>
      </c>
      <c r="L101" s="69">
        <v>1.2</v>
      </c>
      <c r="M101" s="69"/>
      <c r="N101" s="34" t="s">
        <v>1407</v>
      </c>
    </row>
    <row r="102" spans="2:14">
      <c r="B102" s="65">
        <v>14</v>
      </c>
      <c r="C102" s="249"/>
      <c r="D102" s="73" t="s">
        <v>1408</v>
      </c>
      <c r="E102" s="67" t="s">
        <v>1409</v>
      </c>
      <c r="F102" s="68" t="s">
        <v>1410</v>
      </c>
      <c r="G102" s="68">
        <v>201.66</v>
      </c>
      <c r="H102" s="69">
        <v>2.1800000000000002</v>
      </c>
      <c r="I102" s="70" t="s">
        <v>1411</v>
      </c>
      <c r="J102" s="69"/>
      <c r="K102" s="69">
        <v>226</v>
      </c>
      <c r="L102" s="69">
        <v>1.302</v>
      </c>
      <c r="M102" s="69">
        <v>1.62</v>
      </c>
      <c r="N102" s="34" t="s">
        <v>1412</v>
      </c>
    </row>
    <row r="103" spans="2:14">
      <c r="B103" s="65">
        <v>15</v>
      </c>
      <c r="C103" s="249"/>
      <c r="D103" s="73" t="s">
        <v>1413</v>
      </c>
      <c r="E103" s="67" t="s">
        <v>1414</v>
      </c>
      <c r="F103" s="68" t="s">
        <v>1415</v>
      </c>
      <c r="G103" s="68">
        <v>335.28</v>
      </c>
      <c r="H103" s="69">
        <v>5.34</v>
      </c>
      <c r="I103" s="70" t="s">
        <v>1416</v>
      </c>
      <c r="J103" s="69"/>
      <c r="K103" s="69">
        <v>49</v>
      </c>
      <c r="L103" s="69">
        <v>1.36</v>
      </c>
      <c r="M103" s="69"/>
      <c r="N103" s="34" t="s">
        <v>1417</v>
      </c>
    </row>
    <row r="104" spans="2:14">
      <c r="B104" s="65">
        <v>16</v>
      </c>
      <c r="C104" s="249"/>
      <c r="D104" s="73" t="s">
        <v>1418</v>
      </c>
      <c r="E104" s="67" t="s">
        <v>1419</v>
      </c>
      <c r="F104" s="68" t="s">
        <v>1420</v>
      </c>
      <c r="G104" s="68">
        <v>269.77</v>
      </c>
      <c r="H104" s="69">
        <v>3.52</v>
      </c>
      <c r="I104" s="70" t="s">
        <v>1421</v>
      </c>
      <c r="J104" s="69"/>
      <c r="K104" s="69">
        <v>40</v>
      </c>
      <c r="L104" s="69">
        <v>1.133</v>
      </c>
      <c r="M104" s="69"/>
      <c r="N104" s="34" t="s">
        <v>1422</v>
      </c>
    </row>
    <row r="105" spans="2:14">
      <c r="B105" s="65">
        <v>17</v>
      </c>
      <c r="C105" s="249"/>
      <c r="D105" s="73" t="s">
        <v>1423</v>
      </c>
      <c r="E105" s="67" t="s">
        <v>1424</v>
      </c>
      <c r="F105" s="68" t="s">
        <v>1425</v>
      </c>
      <c r="G105" s="68">
        <v>190.27</v>
      </c>
      <c r="H105" s="69">
        <v>1.1299999999999999</v>
      </c>
      <c r="I105" s="70" t="s">
        <v>1426</v>
      </c>
      <c r="J105" s="69"/>
      <c r="K105" s="69">
        <v>100</v>
      </c>
      <c r="L105" s="69">
        <v>1.1950000000000001</v>
      </c>
      <c r="M105" s="69"/>
      <c r="N105" s="34" t="s">
        <v>1427</v>
      </c>
    </row>
    <row r="106" spans="2:14">
      <c r="B106" s="65">
        <v>18</v>
      </c>
      <c r="C106" s="249"/>
      <c r="D106" s="73" t="s">
        <v>1428</v>
      </c>
      <c r="E106" s="67" t="s">
        <v>1429</v>
      </c>
      <c r="F106" s="68" t="s">
        <v>1430</v>
      </c>
      <c r="G106" s="68">
        <v>364.9</v>
      </c>
      <c r="H106" s="69">
        <v>6.5</v>
      </c>
      <c r="I106" s="70" t="s">
        <v>1431</v>
      </c>
      <c r="J106" s="69"/>
      <c r="K106" s="69">
        <v>104</v>
      </c>
      <c r="L106" s="69">
        <v>1.6</v>
      </c>
      <c r="M106" s="69"/>
      <c r="N106" s="34" t="s">
        <v>1432</v>
      </c>
    </row>
    <row r="107" spans="2:14">
      <c r="B107" s="65">
        <v>19</v>
      </c>
      <c r="C107" s="249"/>
      <c r="D107" s="73" t="s">
        <v>73</v>
      </c>
      <c r="E107" s="67" t="s">
        <v>1433</v>
      </c>
      <c r="F107" s="68" t="s">
        <v>1002</v>
      </c>
      <c r="G107" s="68">
        <v>215.68</v>
      </c>
      <c r="H107" s="104">
        <v>2.61</v>
      </c>
      <c r="I107" s="105" t="s">
        <v>1434</v>
      </c>
      <c r="J107" s="69"/>
      <c r="K107" s="69">
        <v>177</v>
      </c>
      <c r="L107" s="69">
        <v>1.2</v>
      </c>
      <c r="M107" s="69"/>
      <c r="N107" s="34" t="s">
        <v>1435</v>
      </c>
    </row>
    <row r="108" spans="2:14">
      <c r="B108" s="65">
        <v>20</v>
      </c>
      <c r="C108" s="249"/>
      <c r="D108" s="73" t="s">
        <v>1436</v>
      </c>
      <c r="E108" s="67" t="s">
        <v>1437</v>
      </c>
      <c r="F108" s="68" t="s">
        <v>1438</v>
      </c>
      <c r="G108" s="68">
        <v>350.6</v>
      </c>
      <c r="H108" s="69">
        <v>4.96</v>
      </c>
      <c r="I108" s="70" t="s">
        <v>1439</v>
      </c>
      <c r="J108" s="69">
        <v>160</v>
      </c>
      <c r="K108" s="69">
        <v>42</v>
      </c>
      <c r="L108" s="69">
        <v>1.4</v>
      </c>
      <c r="M108" s="69"/>
      <c r="N108" s="34" t="s">
        <v>1440</v>
      </c>
    </row>
    <row r="109" spans="2:14">
      <c r="B109" s="65">
        <v>21</v>
      </c>
      <c r="C109" s="249"/>
      <c r="D109" s="73" t="s">
        <v>1441</v>
      </c>
      <c r="E109" s="67" t="s">
        <v>1442</v>
      </c>
      <c r="F109" s="68" t="s">
        <v>1443</v>
      </c>
      <c r="G109" s="68">
        <v>380.9</v>
      </c>
      <c r="H109" s="69">
        <v>5.4</v>
      </c>
      <c r="I109" s="70" t="s">
        <v>1444</v>
      </c>
      <c r="J109" s="69">
        <v>330</v>
      </c>
      <c r="K109" s="69">
        <v>176</v>
      </c>
      <c r="L109" s="69">
        <v>1.75</v>
      </c>
      <c r="M109" s="69"/>
      <c r="N109" s="34" t="s">
        <v>1445</v>
      </c>
    </row>
    <row r="110" spans="2:14">
      <c r="B110" s="65">
        <v>22</v>
      </c>
      <c r="C110" s="249"/>
      <c r="D110" s="73" t="s">
        <v>1446</v>
      </c>
      <c r="E110" s="67" t="s">
        <v>1447</v>
      </c>
      <c r="F110" s="68" t="s">
        <v>1448</v>
      </c>
      <c r="G110" s="68">
        <v>229.3</v>
      </c>
      <c r="H110" s="69">
        <v>0.78</v>
      </c>
      <c r="I110" s="70" t="s">
        <v>1449</v>
      </c>
      <c r="J110" s="69"/>
      <c r="K110" s="69">
        <v>52</v>
      </c>
      <c r="L110" s="69">
        <v>1.2769999999999999</v>
      </c>
      <c r="M110" s="69"/>
      <c r="N110" s="34" t="s">
        <v>1450</v>
      </c>
    </row>
    <row r="111" spans="2:14">
      <c r="B111" s="65">
        <v>23</v>
      </c>
      <c r="C111" s="249"/>
      <c r="D111" s="73" t="s">
        <v>1451</v>
      </c>
      <c r="E111" s="67" t="s">
        <v>1452</v>
      </c>
      <c r="F111" s="68" t="s">
        <v>1453</v>
      </c>
      <c r="G111" s="68">
        <v>240.21</v>
      </c>
      <c r="H111" s="69">
        <v>3.56</v>
      </c>
      <c r="I111" s="70" t="s">
        <v>1454</v>
      </c>
      <c r="J111" s="69"/>
      <c r="K111" s="69">
        <v>40</v>
      </c>
      <c r="L111" s="69">
        <v>1.26</v>
      </c>
      <c r="M111" s="69">
        <v>4.62</v>
      </c>
      <c r="N111" s="34" t="s">
        <v>1455</v>
      </c>
    </row>
    <row r="112" spans="2:14">
      <c r="B112" s="65">
        <v>24</v>
      </c>
      <c r="C112" s="249"/>
      <c r="D112" s="73" t="s">
        <v>1456</v>
      </c>
      <c r="E112" s="67" t="s">
        <v>1457</v>
      </c>
      <c r="F112" s="68" t="s">
        <v>1443</v>
      </c>
      <c r="G112" s="68" t="s">
        <v>1458</v>
      </c>
      <c r="H112" s="69">
        <v>5.4</v>
      </c>
      <c r="I112" s="70" t="s">
        <v>1444</v>
      </c>
      <c r="J112" s="69">
        <v>245</v>
      </c>
      <c r="K112" s="69">
        <v>175</v>
      </c>
      <c r="L112" s="69">
        <v>1.75</v>
      </c>
      <c r="M112" s="69"/>
      <c r="N112" s="34" t="s">
        <v>1459</v>
      </c>
    </row>
    <row r="113" spans="2:14">
      <c r="B113" s="65">
        <v>25</v>
      </c>
      <c r="C113" s="249"/>
      <c r="D113" s="73" t="s">
        <v>1460</v>
      </c>
      <c r="E113" s="67" t="s">
        <v>1461</v>
      </c>
      <c r="F113" s="68" t="s">
        <v>1462</v>
      </c>
      <c r="G113" s="68">
        <v>373.3</v>
      </c>
      <c r="H113" s="69">
        <v>6.1</v>
      </c>
      <c r="I113" s="70" t="s">
        <v>1463</v>
      </c>
      <c r="J113" s="69">
        <v>310</v>
      </c>
      <c r="K113" s="69">
        <v>95.5</v>
      </c>
      <c r="L113" s="69">
        <v>1.66</v>
      </c>
      <c r="M113" s="69"/>
      <c r="N113" s="34" t="s">
        <v>1464</v>
      </c>
    </row>
    <row r="114" spans="2:14">
      <c r="B114" s="65">
        <v>26</v>
      </c>
      <c r="C114" s="249"/>
      <c r="D114" s="73" t="s">
        <v>1465</v>
      </c>
      <c r="E114" s="67" t="s">
        <v>1466</v>
      </c>
      <c r="F114" s="68" t="s">
        <v>1467</v>
      </c>
      <c r="G114" s="68">
        <v>389.3</v>
      </c>
      <c r="H114" s="69">
        <v>5.4</v>
      </c>
      <c r="I114" s="70" t="s">
        <v>1468</v>
      </c>
      <c r="J114" s="69"/>
      <c r="K114" s="69">
        <v>160</v>
      </c>
      <c r="L114" s="69"/>
      <c r="M114" s="69"/>
      <c r="N114" s="34" t="s">
        <v>1469</v>
      </c>
    </row>
    <row r="115" spans="2:14">
      <c r="B115" s="65">
        <v>27</v>
      </c>
      <c r="C115" s="249"/>
      <c r="D115" s="73" t="s">
        <v>1470</v>
      </c>
      <c r="E115" s="67" t="s">
        <v>1471</v>
      </c>
      <c r="F115" s="68" t="s">
        <v>1472</v>
      </c>
      <c r="G115" s="68">
        <v>200.62</v>
      </c>
      <c r="H115" s="69">
        <v>3.25</v>
      </c>
      <c r="I115" s="70" t="s">
        <v>1473</v>
      </c>
      <c r="J115" s="69">
        <v>286.74</v>
      </c>
      <c r="K115" s="69">
        <v>120</v>
      </c>
      <c r="L115" s="69">
        <v>1.56</v>
      </c>
      <c r="M115" s="69">
        <v>3.13</v>
      </c>
      <c r="N115" s="34" t="s">
        <v>1474</v>
      </c>
    </row>
    <row r="116" spans="2:14">
      <c r="B116" s="65">
        <v>28</v>
      </c>
      <c r="C116" s="249"/>
      <c r="D116" s="73" t="s">
        <v>1475</v>
      </c>
      <c r="E116" s="67" t="s">
        <v>1476</v>
      </c>
      <c r="F116" s="68" t="s">
        <v>934</v>
      </c>
      <c r="G116" s="68">
        <v>214.64</v>
      </c>
      <c r="H116" s="69">
        <v>3.13</v>
      </c>
      <c r="I116" s="70" t="s">
        <v>1477</v>
      </c>
      <c r="J116" s="69">
        <v>298</v>
      </c>
      <c r="K116" s="69">
        <v>94</v>
      </c>
      <c r="L116" s="69">
        <v>1.28</v>
      </c>
      <c r="M116" s="69">
        <v>3.78</v>
      </c>
      <c r="N116" s="34" t="s">
        <v>1478</v>
      </c>
    </row>
    <row r="117" spans="2:14">
      <c r="B117" s="65">
        <v>29</v>
      </c>
      <c r="C117" s="249"/>
      <c r="D117" s="73" t="s">
        <v>1479</v>
      </c>
      <c r="E117" s="67" t="s">
        <v>1480</v>
      </c>
      <c r="F117" s="68" t="s">
        <v>1481</v>
      </c>
      <c r="G117" s="68" t="s">
        <v>1482</v>
      </c>
      <c r="H117" s="69">
        <v>2.3199999999999998</v>
      </c>
      <c r="I117" s="70" t="s">
        <v>1483</v>
      </c>
      <c r="J117" s="69"/>
      <c r="K117" s="69">
        <v>151</v>
      </c>
      <c r="L117" s="69">
        <v>1.18</v>
      </c>
      <c r="M117" s="69"/>
      <c r="N117" s="34" t="s">
        <v>1484</v>
      </c>
    </row>
    <row r="118" spans="2:14">
      <c r="B118" s="65">
        <v>30</v>
      </c>
      <c r="C118" s="249"/>
      <c r="D118" s="73" t="s">
        <v>1485</v>
      </c>
      <c r="E118" s="67" t="s">
        <v>1486</v>
      </c>
      <c r="F118" s="68" t="s">
        <v>1487</v>
      </c>
      <c r="G118" s="68">
        <v>142.97</v>
      </c>
      <c r="H118" s="69">
        <v>0.78</v>
      </c>
      <c r="I118" s="70" t="s">
        <v>1488</v>
      </c>
      <c r="J118" s="69">
        <v>190</v>
      </c>
      <c r="K118" s="69">
        <v>20</v>
      </c>
      <c r="L118" s="69">
        <v>1.4</v>
      </c>
      <c r="M118" s="69">
        <v>1.74</v>
      </c>
      <c r="N118" s="34" t="s">
        <v>1489</v>
      </c>
    </row>
    <row r="119" spans="2:14">
      <c r="B119" s="65">
        <v>31</v>
      </c>
      <c r="C119" s="249"/>
      <c r="D119" s="73" t="s">
        <v>1490</v>
      </c>
      <c r="E119" s="67" t="s">
        <v>1491</v>
      </c>
      <c r="F119" s="68" t="s">
        <v>1492</v>
      </c>
      <c r="G119" s="68">
        <v>186.16</v>
      </c>
      <c r="H119" s="69">
        <v>1.91</v>
      </c>
      <c r="I119" s="70" t="s">
        <v>1493</v>
      </c>
      <c r="K119" s="69">
        <v>144</v>
      </c>
      <c r="L119" s="69">
        <v>1.43</v>
      </c>
      <c r="M119" s="69"/>
      <c r="N119" s="34" t="s">
        <v>1494</v>
      </c>
    </row>
    <row r="120" spans="2:14">
      <c r="B120" s="65">
        <v>32</v>
      </c>
      <c r="C120" s="249"/>
      <c r="D120" s="73" t="s">
        <v>1495</v>
      </c>
      <c r="E120" s="67" t="s">
        <v>1496</v>
      </c>
      <c r="F120" s="68" t="s">
        <v>1497</v>
      </c>
      <c r="G120" s="68">
        <v>92.52</v>
      </c>
      <c r="H120" s="69">
        <v>0.45</v>
      </c>
      <c r="I120" s="70" t="s">
        <v>1498</v>
      </c>
      <c r="J120" s="69">
        <v>118</v>
      </c>
      <c r="K120" s="69">
        <v>-48</v>
      </c>
      <c r="L120" s="69"/>
      <c r="M120" s="69"/>
      <c r="N120" s="34" t="s">
        <v>1499</v>
      </c>
    </row>
    <row r="121" spans="2:14">
      <c r="B121" s="65">
        <v>33</v>
      </c>
      <c r="C121" s="249"/>
      <c r="D121" s="73" t="s">
        <v>1500</v>
      </c>
      <c r="E121" s="67" t="s">
        <v>1501</v>
      </c>
      <c r="F121" s="68" t="s">
        <v>1502</v>
      </c>
      <c r="G121" s="68">
        <v>269.5</v>
      </c>
      <c r="H121" s="69">
        <v>3.8</v>
      </c>
      <c r="I121" s="70" t="s">
        <v>1503</v>
      </c>
      <c r="J121" s="69"/>
      <c r="K121" s="69">
        <v>181</v>
      </c>
      <c r="L121" s="69">
        <v>1.2084999999999999</v>
      </c>
      <c r="M121" s="69">
        <v>2.84</v>
      </c>
      <c r="N121" s="34" t="s">
        <v>1504</v>
      </c>
    </row>
    <row r="122" spans="2:14">
      <c r="B122" s="65">
        <v>34</v>
      </c>
      <c r="C122" s="249"/>
      <c r="D122" s="73" t="s">
        <v>1505</v>
      </c>
      <c r="E122" s="67" t="s">
        <v>1506</v>
      </c>
      <c r="F122" s="68" t="s">
        <v>1507</v>
      </c>
      <c r="G122" s="68">
        <v>169.07</v>
      </c>
      <c r="H122" s="69">
        <v>-3.4</v>
      </c>
      <c r="I122" s="70" t="s">
        <v>1165</v>
      </c>
      <c r="J122" s="69"/>
      <c r="K122" s="69">
        <v>189.5</v>
      </c>
      <c r="L122" s="69">
        <v>1.74</v>
      </c>
      <c r="M122" s="69"/>
      <c r="N122" s="34" t="s">
        <v>1508</v>
      </c>
    </row>
    <row r="123" spans="2:14">
      <c r="B123" s="65">
        <v>35</v>
      </c>
      <c r="C123" s="249"/>
      <c r="D123" s="73" t="s">
        <v>1509</v>
      </c>
      <c r="E123" s="67" t="s">
        <v>1510</v>
      </c>
      <c r="F123" s="68" t="s">
        <v>1511</v>
      </c>
      <c r="G123" s="68">
        <v>272.8</v>
      </c>
      <c r="H123" s="69">
        <v>5.04</v>
      </c>
      <c r="I123" s="70" t="s">
        <v>1512</v>
      </c>
      <c r="J123" s="69">
        <v>239</v>
      </c>
      <c r="K123" s="69">
        <v>-9</v>
      </c>
      <c r="L123" s="69">
        <v>1.7019</v>
      </c>
      <c r="M123" s="69"/>
      <c r="N123" s="34" t="s">
        <v>1513</v>
      </c>
    </row>
    <row r="124" spans="2:14">
      <c r="B124" s="65">
        <v>36</v>
      </c>
      <c r="C124" s="249"/>
      <c r="D124" s="73" t="s">
        <v>1514</v>
      </c>
      <c r="E124" s="67" t="s">
        <v>1515</v>
      </c>
      <c r="F124" s="68" t="s">
        <v>1516</v>
      </c>
      <c r="G124" s="68">
        <v>290.8</v>
      </c>
      <c r="H124" s="69">
        <v>3.72</v>
      </c>
      <c r="I124" s="70" t="s">
        <v>1517</v>
      </c>
      <c r="J124" s="69">
        <v>323</v>
      </c>
      <c r="K124" s="69">
        <v>112.5</v>
      </c>
      <c r="L124" s="69">
        <v>1.87</v>
      </c>
      <c r="M124" s="69"/>
      <c r="N124" s="34" t="s">
        <v>1518</v>
      </c>
    </row>
    <row r="125" spans="2:14">
      <c r="B125" s="65">
        <v>37</v>
      </c>
      <c r="C125" s="249"/>
      <c r="D125" s="73" t="s">
        <v>1519</v>
      </c>
      <c r="E125" s="67" t="s">
        <v>1520</v>
      </c>
      <c r="F125" s="68" t="s">
        <v>1521</v>
      </c>
      <c r="G125" s="68">
        <v>219.26</v>
      </c>
      <c r="H125" s="69">
        <v>-0.47</v>
      </c>
      <c r="I125" s="70" t="s">
        <v>1522</v>
      </c>
      <c r="J125" s="69"/>
      <c r="K125" s="69">
        <v>101</v>
      </c>
      <c r="L125" s="69">
        <v>0.97</v>
      </c>
      <c r="M125" s="69"/>
      <c r="N125" s="34" t="s">
        <v>1523</v>
      </c>
    </row>
    <row r="126" spans="2:14">
      <c r="B126" s="65">
        <v>38</v>
      </c>
      <c r="C126" s="249"/>
      <c r="D126" s="73" t="s">
        <v>1524</v>
      </c>
      <c r="E126" s="67" t="s">
        <v>1525</v>
      </c>
      <c r="F126" s="68" t="s">
        <v>1526</v>
      </c>
      <c r="G126" s="68">
        <v>241.5</v>
      </c>
      <c r="H126" s="69">
        <v>1.9</v>
      </c>
      <c r="I126" s="70" t="s">
        <v>1527</v>
      </c>
      <c r="J126" s="69"/>
      <c r="K126" s="69">
        <v>218.5</v>
      </c>
      <c r="L126" s="69"/>
      <c r="M126" s="69">
        <v>2.2999999999999998</v>
      </c>
      <c r="N126" s="34" t="s">
        <v>1528</v>
      </c>
    </row>
    <row r="127" spans="2:14">
      <c r="B127" s="65">
        <v>39</v>
      </c>
      <c r="C127" s="249"/>
      <c r="D127" s="73" t="s">
        <v>1529</v>
      </c>
      <c r="E127" s="67" t="s">
        <v>1530</v>
      </c>
      <c r="F127" s="68" t="s">
        <v>1531</v>
      </c>
      <c r="G127" s="68">
        <v>249.09</v>
      </c>
      <c r="H127" s="69">
        <v>3.53</v>
      </c>
      <c r="I127" s="70" t="s">
        <v>1532</v>
      </c>
      <c r="J127" s="69">
        <v>324.35000000000002</v>
      </c>
      <c r="K127" s="69">
        <v>118</v>
      </c>
      <c r="L127" s="69"/>
      <c r="M127" s="69">
        <v>4.95</v>
      </c>
      <c r="N127" s="34" t="s">
        <v>1533</v>
      </c>
    </row>
    <row r="128" spans="2:14">
      <c r="B128" s="65">
        <v>40</v>
      </c>
      <c r="C128" s="249"/>
      <c r="D128" s="73" t="s">
        <v>1534</v>
      </c>
      <c r="E128" s="67" t="s">
        <v>1535</v>
      </c>
      <c r="F128" s="68" t="s">
        <v>1536</v>
      </c>
      <c r="G128" s="68">
        <v>240.28</v>
      </c>
      <c r="H128" s="69">
        <v>2.34</v>
      </c>
      <c r="I128" s="70" t="s">
        <v>1537</v>
      </c>
      <c r="J128" s="69"/>
      <c r="K128" s="69">
        <v>138</v>
      </c>
      <c r="L128" s="69">
        <v>1.41</v>
      </c>
      <c r="M128" s="69">
        <v>3.3</v>
      </c>
      <c r="N128" s="34" t="s">
        <v>1538</v>
      </c>
    </row>
    <row r="129" spans="2:14">
      <c r="B129" s="65">
        <v>41</v>
      </c>
      <c r="C129" s="249"/>
      <c r="D129" s="73" t="s">
        <v>1539</v>
      </c>
      <c r="E129" s="67" t="s">
        <v>1540</v>
      </c>
      <c r="F129" s="68" t="s">
        <v>1541</v>
      </c>
      <c r="G129" s="68" t="s">
        <v>1542</v>
      </c>
      <c r="H129" s="69">
        <v>4.4800000000000004</v>
      </c>
      <c r="I129" s="70" t="s">
        <v>1543</v>
      </c>
      <c r="J129" s="69"/>
      <c r="K129" s="69">
        <v>85</v>
      </c>
      <c r="L129" s="69">
        <v>1.1499999999999999</v>
      </c>
      <c r="M129" s="69"/>
      <c r="N129" s="34" t="s">
        <v>1544</v>
      </c>
    </row>
    <row r="130" spans="2:14">
      <c r="B130" s="65">
        <v>42</v>
      </c>
      <c r="C130" s="249"/>
      <c r="D130" s="73" t="s">
        <v>1545</v>
      </c>
      <c r="E130" s="67" t="s">
        <v>1022</v>
      </c>
      <c r="F130" s="68" t="s">
        <v>1023</v>
      </c>
      <c r="G130" s="68">
        <v>191.19</v>
      </c>
      <c r="H130" s="69">
        <v>1.52</v>
      </c>
      <c r="I130" s="70" t="s">
        <v>1546</v>
      </c>
      <c r="J130" s="69"/>
      <c r="K130" s="69">
        <v>302</v>
      </c>
      <c r="L130" s="69">
        <v>1.45</v>
      </c>
      <c r="M130" s="69">
        <v>4.29</v>
      </c>
      <c r="N130" s="34" t="s">
        <v>1547</v>
      </c>
    </row>
    <row r="131" spans="2:14">
      <c r="B131" s="65">
        <v>43</v>
      </c>
      <c r="C131" s="249"/>
      <c r="D131" s="73" t="s">
        <v>1548</v>
      </c>
      <c r="E131" s="67" t="s">
        <v>1549</v>
      </c>
      <c r="F131" s="68" t="s">
        <v>1550</v>
      </c>
      <c r="G131" s="68">
        <v>409.8</v>
      </c>
      <c r="H131" s="69">
        <v>6.16</v>
      </c>
      <c r="I131" s="70" t="s">
        <v>1551</v>
      </c>
      <c r="J131" s="69"/>
      <c r="K131" s="69">
        <v>106</v>
      </c>
      <c r="L131" s="69">
        <v>1.68</v>
      </c>
      <c r="M131" s="69"/>
      <c r="N131" s="34" t="s">
        <v>1552</v>
      </c>
    </row>
    <row r="132" spans="2:14">
      <c r="B132" s="65">
        <v>44</v>
      </c>
      <c r="C132" s="249"/>
      <c r="D132" s="73" t="s">
        <v>1553</v>
      </c>
      <c r="E132" s="67" t="s">
        <v>1437</v>
      </c>
      <c r="F132" s="68" t="s">
        <v>1438</v>
      </c>
      <c r="G132" s="68">
        <v>350.6</v>
      </c>
      <c r="H132" s="69">
        <v>4.96</v>
      </c>
      <c r="I132" s="70" t="s">
        <v>1554</v>
      </c>
      <c r="J132" s="69"/>
      <c r="K132" s="69">
        <v>42</v>
      </c>
      <c r="L132" s="69">
        <v>1.4</v>
      </c>
      <c r="M132" s="69"/>
      <c r="N132" s="34" t="s">
        <v>1440</v>
      </c>
    </row>
    <row r="133" spans="2:14">
      <c r="B133" s="65">
        <v>45</v>
      </c>
      <c r="C133" s="249"/>
      <c r="D133" s="73" t="s">
        <v>1555</v>
      </c>
      <c r="E133" s="67" t="s">
        <v>1556</v>
      </c>
      <c r="F133" s="68" t="s">
        <v>1557</v>
      </c>
      <c r="G133" s="68">
        <v>265.89999999999998</v>
      </c>
      <c r="H133" s="69">
        <v>3.05</v>
      </c>
      <c r="I133" s="70" t="s">
        <v>1558</v>
      </c>
      <c r="J133" s="69">
        <v>350</v>
      </c>
      <c r="K133" s="69">
        <v>250</v>
      </c>
      <c r="L133" s="69">
        <v>1.7</v>
      </c>
      <c r="M133" s="69"/>
      <c r="N133" s="34" t="s">
        <v>1559</v>
      </c>
    </row>
    <row r="134" spans="2:14">
      <c r="B134" s="65">
        <v>46</v>
      </c>
      <c r="C134" s="249"/>
      <c r="D134" s="73" t="s">
        <v>1560</v>
      </c>
      <c r="E134" s="67" t="s">
        <v>1561</v>
      </c>
      <c r="F134" s="68" t="s">
        <v>1562</v>
      </c>
      <c r="G134" s="68">
        <v>240.69</v>
      </c>
      <c r="H134" s="69">
        <v>2.2200000000000002</v>
      </c>
      <c r="I134" s="70">
        <v>0.17</v>
      </c>
      <c r="J134" s="69"/>
      <c r="K134" s="69">
        <v>168</v>
      </c>
      <c r="L134" s="69"/>
      <c r="M134" s="69">
        <v>0.87</v>
      </c>
      <c r="N134" s="34" t="s">
        <v>1563</v>
      </c>
    </row>
    <row r="135" spans="2:14">
      <c r="B135" s="65">
        <v>47</v>
      </c>
      <c r="C135" s="249"/>
      <c r="D135" s="73" t="s">
        <v>1564</v>
      </c>
      <c r="E135" s="67" t="s">
        <v>1565</v>
      </c>
      <c r="F135" s="68" t="s">
        <v>1566</v>
      </c>
      <c r="G135" s="68" t="s">
        <v>1567</v>
      </c>
      <c r="H135" s="69">
        <v>6.6</v>
      </c>
      <c r="I135" s="106" t="s">
        <v>1568</v>
      </c>
      <c r="J135" s="69"/>
      <c r="K135" s="69">
        <v>70</v>
      </c>
      <c r="L135" s="69">
        <v>1.25</v>
      </c>
      <c r="M135" s="69"/>
      <c r="N135" s="34" t="s">
        <v>1569</v>
      </c>
    </row>
    <row r="136" spans="2:14">
      <c r="B136" s="65">
        <v>48</v>
      </c>
      <c r="C136" s="249"/>
      <c r="D136" s="73" t="s">
        <v>1570</v>
      </c>
      <c r="E136" s="67" t="s">
        <v>1571</v>
      </c>
      <c r="F136" s="68" t="s">
        <v>1572</v>
      </c>
      <c r="G136" s="68">
        <v>235.06</v>
      </c>
      <c r="H136" s="69">
        <v>3.43</v>
      </c>
      <c r="I136" s="70" t="s">
        <v>1573</v>
      </c>
      <c r="J136" s="69"/>
      <c r="K136" s="69">
        <v>122</v>
      </c>
      <c r="L136" s="69">
        <v>1.42</v>
      </c>
      <c r="M136" s="69">
        <v>3.1</v>
      </c>
      <c r="N136" s="34" t="s">
        <v>1574</v>
      </c>
    </row>
    <row r="137" spans="2:14">
      <c r="B137" s="65">
        <v>49</v>
      </c>
      <c r="C137" s="249"/>
      <c r="D137" s="73" t="s">
        <v>1575</v>
      </c>
      <c r="E137" s="67" t="s">
        <v>1576</v>
      </c>
      <c r="F137" s="68" t="s">
        <v>1577</v>
      </c>
      <c r="G137" s="68">
        <v>220.97</v>
      </c>
      <c r="H137" s="69">
        <v>1.43</v>
      </c>
      <c r="I137" s="70" t="s">
        <v>1578</v>
      </c>
      <c r="J137" s="69">
        <v>234</v>
      </c>
      <c r="K137" s="69">
        <v>-60</v>
      </c>
      <c r="L137" s="69">
        <v>1.415</v>
      </c>
      <c r="M137" s="69"/>
      <c r="N137" s="34" t="s">
        <v>1579</v>
      </c>
    </row>
    <row r="138" spans="2:14">
      <c r="B138" s="65">
        <v>50</v>
      </c>
      <c r="C138" s="249"/>
      <c r="D138" s="73" t="s">
        <v>1580</v>
      </c>
      <c r="E138" s="67" t="s">
        <v>1581</v>
      </c>
      <c r="F138" s="68" t="s">
        <v>1582</v>
      </c>
      <c r="G138" s="68">
        <v>370.5</v>
      </c>
      <c r="H138" s="69">
        <v>5.0199999999999996</v>
      </c>
      <c r="I138" s="70" t="s">
        <v>1583</v>
      </c>
      <c r="J138" s="69"/>
      <c r="K138" s="69">
        <v>77.5</v>
      </c>
      <c r="L138" s="69">
        <v>1.1299999999999999</v>
      </c>
      <c r="M138" s="69"/>
      <c r="N138" s="34" t="s">
        <v>1584</v>
      </c>
    </row>
    <row r="139" spans="2:14">
      <c r="B139" s="65">
        <v>51</v>
      </c>
      <c r="C139" s="249"/>
      <c r="D139" s="73" t="s">
        <v>1585</v>
      </c>
      <c r="E139" s="67" t="s">
        <v>1586</v>
      </c>
      <c r="F139" s="68" t="s">
        <v>1587</v>
      </c>
      <c r="G139" s="68">
        <v>345.6</v>
      </c>
      <c r="H139" s="69">
        <v>5.08</v>
      </c>
      <c r="I139" s="70" t="s">
        <v>1588</v>
      </c>
      <c r="J139" s="69">
        <v>346</v>
      </c>
      <c r="K139" s="69">
        <v>87</v>
      </c>
      <c r="L139" s="69">
        <v>1.41</v>
      </c>
      <c r="M139" s="69"/>
      <c r="N139" s="34" t="s">
        <v>1589</v>
      </c>
    </row>
    <row r="140" spans="2:14">
      <c r="B140" s="65">
        <v>52</v>
      </c>
      <c r="C140" s="249"/>
      <c r="D140" s="73" t="s">
        <v>1590</v>
      </c>
      <c r="E140" s="67" t="s">
        <v>1591</v>
      </c>
      <c r="F140" s="68" t="s">
        <v>1592</v>
      </c>
      <c r="G140" s="68">
        <v>411.8</v>
      </c>
      <c r="H140" s="69">
        <v>3.3</v>
      </c>
      <c r="I140" s="70"/>
      <c r="J140" s="69"/>
      <c r="K140" s="69"/>
      <c r="L140" s="69"/>
      <c r="M140" s="69"/>
      <c r="N140" s="34" t="s">
        <v>1593</v>
      </c>
    </row>
    <row r="141" spans="2:14">
      <c r="B141" s="65">
        <v>53</v>
      </c>
      <c r="C141" s="249"/>
      <c r="D141" s="73" t="s">
        <v>1594</v>
      </c>
      <c r="E141" s="67" t="s">
        <v>1595</v>
      </c>
      <c r="F141" s="68" t="s">
        <v>1596</v>
      </c>
      <c r="G141" s="68">
        <v>189.24</v>
      </c>
      <c r="H141" s="69">
        <v>1.7</v>
      </c>
      <c r="I141" s="70" t="s">
        <v>1202</v>
      </c>
      <c r="J141" s="69"/>
      <c r="K141" s="69">
        <v>187</v>
      </c>
      <c r="L141" s="69"/>
      <c r="M141" s="69"/>
      <c r="N141" s="34" t="s">
        <v>1597</v>
      </c>
    </row>
    <row r="142" spans="2:14">
      <c r="B142" s="65">
        <v>54</v>
      </c>
      <c r="C142" s="249"/>
      <c r="D142" s="73" t="s">
        <v>1598</v>
      </c>
      <c r="E142" s="67" t="s">
        <v>1599</v>
      </c>
      <c r="F142" s="68" t="s">
        <v>1600</v>
      </c>
      <c r="G142" s="68">
        <v>322</v>
      </c>
      <c r="H142" s="69">
        <v>6.8</v>
      </c>
      <c r="I142" s="70" t="s">
        <v>1601</v>
      </c>
      <c r="J142" s="69"/>
      <c r="K142" s="69">
        <v>305</v>
      </c>
      <c r="L142" s="69">
        <v>1.8</v>
      </c>
      <c r="M142" s="69"/>
      <c r="N142" s="34" t="s">
        <v>1602</v>
      </c>
    </row>
    <row r="143" spans="2:14">
      <c r="B143" s="65">
        <v>55</v>
      </c>
      <c r="C143" s="249"/>
      <c r="D143" s="73" t="s">
        <v>1603</v>
      </c>
      <c r="E143" s="67" t="s">
        <v>1604</v>
      </c>
      <c r="F143" s="68" t="s">
        <v>1605</v>
      </c>
      <c r="G143" s="68" t="s">
        <v>1606</v>
      </c>
      <c r="H143" s="69">
        <v>4.04</v>
      </c>
      <c r="I143" s="70"/>
      <c r="J143" s="69"/>
      <c r="K143" s="69">
        <v>81.5</v>
      </c>
      <c r="L143" s="69"/>
      <c r="M143" s="69"/>
      <c r="N143" s="34" t="s">
        <v>1607</v>
      </c>
    </row>
    <row r="144" spans="2:14">
      <c r="B144" s="65">
        <v>56</v>
      </c>
      <c r="C144" s="249"/>
      <c r="D144" s="73" t="s">
        <v>1608</v>
      </c>
      <c r="E144" s="67" t="s">
        <v>1609</v>
      </c>
      <c r="F144" s="68" t="s">
        <v>1610</v>
      </c>
      <c r="G144" s="68">
        <v>359.6</v>
      </c>
      <c r="H144" s="69">
        <v>3.81</v>
      </c>
      <c r="I144" s="70" t="s">
        <v>1611</v>
      </c>
      <c r="J144" s="69"/>
      <c r="K144" s="69">
        <v>-20</v>
      </c>
      <c r="L144" s="69">
        <v>1.36</v>
      </c>
      <c r="M144" s="69"/>
      <c r="N144" s="34" t="s">
        <v>1612</v>
      </c>
    </row>
    <row r="145" spans="2:15">
      <c r="B145" s="65">
        <v>57</v>
      </c>
      <c r="C145" s="249"/>
      <c r="D145" s="73" t="s">
        <v>1613</v>
      </c>
      <c r="E145" s="67" t="s">
        <v>1614</v>
      </c>
      <c r="F145" s="68" t="s">
        <v>1615</v>
      </c>
      <c r="G145" s="68">
        <v>253.37</v>
      </c>
      <c r="H145" s="69">
        <v>3.95</v>
      </c>
      <c r="I145" s="70" t="s">
        <v>1616</v>
      </c>
      <c r="J145" s="69"/>
      <c r="K145" s="69">
        <v>130</v>
      </c>
      <c r="L145" s="69"/>
      <c r="M145" s="69"/>
      <c r="N145" s="34" t="s">
        <v>1617</v>
      </c>
    </row>
    <row r="146" spans="2:15">
      <c r="B146" s="65">
        <v>58</v>
      </c>
      <c r="C146" s="249"/>
      <c r="D146" s="73" t="s">
        <v>1618</v>
      </c>
      <c r="E146" s="67" t="s">
        <v>1619</v>
      </c>
      <c r="F146" s="68" t="s">
        <v>1620</v>
      </c>
      <c r="G146" s="68">
        <v>241.36</v>
      </c>
      <c r="H146" s="69">
        <v>3.74</v>
      </c>
      <c r="I146" s="70" t="s">
        <v>1621</v>
      </c>
      <c r="J146" s="69"/>
      <c r="K146" s="69">
        <v>104</v>
      </c>
      <c r="L146" s="69">
        <v>1.115</v>
      </c>
      <c r="M146" s="69">
        <v>4.3</v>
      </c>
      <c r="N146" s="34" t="s">
        <v>1622</v>
      </c>
    </row>
    <row r="147" spans="2:15">
      <c r="B147" s="65">
        <v>59</v>
      </c>
      <c r="C147" s="249"/>
      <c r="D147" s="107" t="s">
        <v>1623</v>
      </c>
      <c r="E147" s="67" t="s">
        <v>1624</v>
      </c>
      <c r="F147" s="68" t="s">
        <v>1625</v>
      </c>
      <c r="G147" s="68">
        <v>290.10000000000002</v>
      </c>
      <c r="H147" s="69"/>
      <c r="I147" s="70"/>
      <c r="J147" s="69">
        <v>112.5</v>
      </c>
      <c r="K147" s="69">
        <v>0.5</v>
      </c>
      <c r="L147" s="69">
        <v>1.0820000000000001</v>
      </c>
      <c r="M147" s="69"/>
      <c r="N147" s="34" t="s">
        <v>1626</v>
      </c>
    </row>
    <row r="148" spans="2:15">
      <c r="B148" s="65">
        <v>60</v>
      </c>
      <c r="C148" s="249"/>
      <c r="D148" s="73" t="s">
        <v>1627</v>
      </c>
      <c r="E148" s="67" t="s">
        <v>1628</v>
      </c>
      <c r="F148" s="68" t="s">
        <v>1629</v>
      </c>
      <c r="G148" s="68">
        <v>284.8</v>
      </c>
      <c r="H148" s="69">
        <v>5.73</v>
      </c>
      <c r="I148" s="70" t="s">
        <v>1630</v>
      </c>
      <c r="J148" s="69">
        <v>325</v>
      </c>
      <c r="K148" s="69">
        <v>231</v>
      </c>
      <c r="L148" s="69">
        <v>1.21</v>
      </c>
      <c r="M148" s="69"/>
      <c r="N148" s="34" t="s">
        <v>1631</v>
      </c>
    </row>
    <row r="149" spans="2:15">
      <c r="B149" s="65">
        <v>61</v>
      </c>
      <c r="C149" s="252"/>
      <c r="D149" s="76" t="s">
        <v>1632</v>
      </c>
      <c r="E149" s="67" t="s">
        <v>1633</v>
      </c>
      <c r="F149" s="68" t="s">
        <v>1634</v>
      </c>
      <c r="G149" s="68">
        <v>292.24</v>
      </c>
      <c r="H149" s="69">
        <v>-2.6</v>
      </c>
      <c r="I149" s="70" t="s">
        <v>1091</v>
      </c>
      <c r="J149" s="69"/>
      <c r="K149" s="69">
        <v>237</v>
      </c>
      <c r="L149" s="69">
        <v>0.86</v>
      </c>
      <c r="M149" s="69">
        <v>0.26</v>
      </c>
      <c r="N149" s="34" t="s">
        <v>1635</v>
      </c>
    </row>
    <row r="150" spans="2:15">
      <c r="B150" s="65">
        <v>62</v>
      </c>
      <c r="C150" s="251" t="s">
        <v>1330</v>
      </c>
      <c r="D150" s="77" t="s">
        <v>1636</v>
      </c>
      <c r="E150" s="67" t="s">
        <v>1637</v>
      </c>
      <c r="F150" s="68" t="s">
        <v>1638</v>
      </c>
      <c r="G150" s="68">
        <v>96</v>
      </c>
      <c r="H150" s="69"/>
      <c r="I150" s="70" t="s">
        <v>1333</v>
      </c>
      <c r="J150" s="69">
        <v>4612</v>
      </c>
      <c r="K150" s="69">
        <v>2622</v>
      </c>
      <c r="L150" s="69">
        <v>10.199999999999999</v>
      </c>
      <c r="M150" s="69"/>
      <c r="N150" s="34" t="s">
        <v>1639</v>
      </c>
    </row>
    <row r="151" spans="2:15">
      <c r="B151" s="65">
        <v>63</v>
      </c>
      <c r="C151" s="249"/>
      <c r="D151" s="73" t="s">
        <v>1640</v>
      </c>
      <c r="E151" s="67" t="s">
        <v>1641</v>
      </c>
      <c r="F151" s="68" t="s">
        <v>1642</v>
      </c>
      <c r="G151" s="68">
        <v>137.33000000000001</v>
      </c>
      <c r="H151" s="69"/>
      <c r="I151" s="70"/>
      <c r="J151" s="69">
        <v>1640</v>
      </c>
      <c r="K151" s="69">
        <v>725</v>
      </c>
      <c r="L151" s="69">
        <v>3.6</v>
      </c>
      <c r="M151" s="69"/>
      <c r="N151" s="34" t="s">
        <v>1643</v>
      </c>
    </row>
    <row r="152" spans="2:15">
      <c r="B152" s="65">
        <v>64</v>
      </c>
      <c r="C152" s="252"/>
      <c r="D152" s="76" t="s">
        <v>1644</v>
      </c>
      <c r="E152" s="67" t="s">
        <v>1645</v>
      </c>
      <c r="F152" s="68" t="s">
        <v>1646</v>
      </c>
      <c r="G152" s="68">
        <v>22.989768999999999</v>
      </c>
      <c r="H152" s="69"/>
      <c r="I152" s="70"/>
      <c r="J152" s="69">
        <v>881.4</v>
      </c>
      <c r="K152" s="69">
        <v>97.4</v>
      </c>
      <c r="L152" s="69">
        <v>0.97</v>
      </c>
      <c r="M152" s="69"/>
      <c r="N152" s="34" t="s">
        <v>1647</v>
      </c>
    </row>
    <row r="153" spans="2:15">
      <c r="E153" s="84"/>
      <c r="F153" s="85"/>
      <c r="G153" s="85"/>
      <c r="H153" s="86"/>
      <c r="I153" s="87"/>
      <c r="J153" s="86"/>
      <c r="K153" s="86"/>
      <c r="L153" s="86"/>
      <c r="M153" s="86"/>
    </row>
    <row r="154" spans="2:15" s="53" customFormat="1">
      <c r="B154" s="88" t="s">
        <v>1648</v>
      </c>
      <c r="E154" s="89"/>
      <c r="F154" s="90"/>
      <c r="G154" s="90"/>
      <c r="H154" s="91"/>
      <c r="I154" s="92"/>
      <c r="J154" s="91"/>
      <c r="K154" s="91"/>
      <c r="L154" s="91"/>
      <c r="M154" s="91"/>
    </row>
    <row r="155" spans="2:15">
      <c r="E155" s="84"/>
      <c r="F155" s="85"/>
      <c r="G155" s="85"/>
      <c r="H155" s="86"/>
      <c r="I155" s="87"/>
      <c r="J155" s="86"/>
      <c r="K155" s="86"/>
      <c r="L155" s="86"/>
      <c r="M155" s="86"/>
    </row>
    <row r="156" spans="2:15" ht="33">
      <c r="B156" s="250" t="s">
        <v>146</v>
      </c>
      <c r="C156" s="250" t="s">
        <v>1049</v>
      </c>
      <c r="D156" s="250" t="s">
        <v>1050</v>
      </c>
      <c r="E156" s="244" t="s">
        <v>866</v>
      </c>
      <c r="F156" s="94" t="s">
        <v>1051</v>
      </c>
      <c r="G156" s="94" t="s">
        <v>1052</v>
      </c>
      <c r="H156" s="95" t="s">
        <v>1053</v>
      </c>
      <c r="I156" s="96" t="s">
        <v>1649</v>
      </c>
      <c r="J156" s="97" t="s">
        <v>1055</v>
      </c>
      <c r="K156" s="97" t="s">
        <v>1056</v>
      </c>
      <c r="L156" s="97" t="s">
        <v>1057</v>
      </c>
      <c r="M156" s="246" t="s">
        <v>1058</v>
      </c>
      <c r="N156" s="97" t="s">
        <v>1059</v>
      </c>
    </row>
    <row r="157" spans="2:15" ht="49.5">
      <c r="B157" s="247"/>
      <c r="C157" s="247"/>
      <c r="D157" s="247"/>
      <c r="E157" s="245"/>
      <c r="F157" s="98" t="s">
        <v>1060</v>
      </c>
      <c r="G157" s="98" t="s">
        <v>1061</v>
      </c>
      <c r="H157" s="99" t="s">
        <v>1062</v>
      </c>
      <c r="I157" s="100" t="s">
        <v>1063</v>
      </c>
      <c r="J157" s="99" t="s">
        <v>1064</v>
      </c>
      <c r="K157" s="99" t="s">
        <v>1065</v>
      </c>
      <c r="L157" s="101" t="s">
        <v>1066</v>
      </c>
      <c r="M157" s="247"/>
      <c r="N157" s="108" t="s">
        <v>1067</v>
      </c>
    </row>
    <row r="158" spans="2:15" s="116" customFormat="1">
      <c r="B158" s="109">
        <v>1</v>
      </c>
      <c r="C158" s="253" t="s">
        <v>1650</v>
      </c>
      <c r="D158" s="110" t="s">
        <v>445</v>
      </c>
      <c r="E158" s="111" t="s">
        <v>1651</v>
      </c>
      <c r="F158" s="112" t="s">
        <v>1652</v>
      </c>
      <c r="G158" s="111">
        <v>62.14</v>
      </c>
      <c r="H158" s="111">
        <v>0.92</v>
      </c>
      <c r="I158" s="113" t="s">
        <v>1653</v>
      </c>
      <c r="J158" s="111">
        <v>37.299999999999997</v>
      </c>
      <c r="K158" s="111">
        <v>-98.3</v>
      </c>
      <c r="L158" s="111">
        <v>0.84830000000000005</v>
      </c>
      <c r="M158" s="111"/>
      <c r="N158" s="114" t="s">
        <v>1654</v>
      </c>
      <c r="O158" s="115"/>
    </row>
    <row r="159" spans="2:15" s="116" customFormat="1">
      <c r="B159" s="109">
        <v>2</v>
      </c>
      <c r="C159" s="253"/>
      <c r="D159" s="110" t="s">
        <v>447</v>
      </c>
      <c r="E159" s="111" t="s">
        <v>1655</v>
      </c>
      <c r="F159" s="112" t="s">
        <v>1656</v>
      </c>
      <c r="G159" s="111">
        <v>94.2</v>
      </c>
      <c r="H159" s="111">
        <v>1.77</v>
      </c>
      <c r="I159" s="113" t="s">
        <v>1657</v>
      </c>
      <c r="J159" s="111">
        <v>109.8</v>
      </c>
      <c r="K159" s="111">
        <v>-85</v>
      </c>
      <c r="L159" s="111">
        <v>1.0625</v>
      </c>
      <c r="M159" s="111"/>
      <c r="N159" s="114" t="s">
        <v>1658</v>
      </c>
    </row>
    <row r="160" spans="2:15" s="116" customFormat="1">
      <c r="B160" s="109">
        <v>3</v>
      </c>
      <c r="C160" s="253"/>
      <c r="D160" s="110" t="s">
        <v>449</v>
      </c>
      <c r="E160" s="111" t="s">
        <v>1659</v>
      </c>
      <c r="F160" s="112" t="s">
        <v>1660</v>
      </c>
      <c r="G160" s="111">
        <v>104.15</v>
      </c>
      <c r="H160" s="111">
        <v>2.95</v>
      </c>
      <c r="I160" s="113" t="s">
        <v>1661</v>
      </c>
      <c r="J160" s="111">
        <v>145</v>
      </c>
      <c r="K160" s="111">
        <v>-31</v>
      </c>
      <c r="L160" s="111">
        <v>0.90159999999999996</v>
      </c>
      <c r="M160" s="111"/>
      <c r="N160" s="114" t="s">
        <v>1662</v>
      </c>
    </row>
    <row r="161" spans="2:14" s="116" customFormat="1">
      <c r="B161" s="109">
        <v>4</v>
      </c>
      <c r="C161" s="253"/>
      <c r="D161" s="110" t="s">
        <v>451</v>
      </c>
      <c r="E161" s="117" t="s">
        <v>1663</v>
      </c>
      <c r="F161" s="112" t="s">
        <v>1664</v>
      </c>
      <c r="G161" s="111">
        <v>360.5</v>
      </c>
      <c r="H161" s="111">
        <v>3.5</v>
      </c>
      <c r="I161" s="113" t="s">
        <v>1665</v>
      </c>
      <c r="J161" s="111">
        <v>268</v>
      </c>
      <c r="K161" s="111">
        <v>51</v>
      </c>
      <c r="L161" s="111">
        <v>1.06</v>
      </c>
      <c r="M161" s="111"/>
      <c r="N161" s="114" t="s">
        <v>1666</v>
      </c>
    </row>
    <row r="162" spans="2:14" s="116" customFormat="1">
      <c r="B162" s="109">
        <v>5</v>
      </c>
      <c r="C162" s="253"/>
      <c r="D162" s="110" t="s">
        <v>453</v>
      </c>
      <c r="E162" s="111" t="s">
        <v>1667</v>
      </c>
      <c r="F162" s="112" t="s">
        <v>1668</v>
      </c>
      <c r="G162" s="111">
        <v>48.11</v>
      </c>
      <c r="H162" s="111">
        <v>0.78</v>
      </c>
      <c r="I162" s="113" t="s">
        <v>1669</v>
      </c>
      <c r="J162" s="111">
        <v>5.9</v>
      </c>
      <c r="K162" s="111">
        <v>-123</v>
      </c>
      <c r="L162" s="111">
        <v>0.96</v>
      </c>
      <c r="M162" s="111"/>
      <c r="N162" s="114" t="s">
        <v>1670</v>
      </c>
    </row>
    <row r="163" spans="2:14" s="116" customFormat="1">
      <c r="B163" s="109">
        <v>6</v>
      </c>
      <c r="C163" s="253"/>
      <c r="D163" s="110" t="s">
        <v>455</v>
      </c>
      <c r="E163" s="111" t="s">
        <v>1671</v>
      </c>
      <c r="F163" s="112" t="s">
        <v>1672</v>
      </c>
      <c r="G163" s="111">
        <v>32.045999999999999</v>
      </c>
      <c r="H163" s="113" t="s">
        <v>1673</v>
      </c>
      <c r="I163" s="111">
        <v>1000</v>
      </c>
      <c r="J163" s="111">
        <v>114</v>
      </c>
      <c r="K163" s="111">
        <v>1.54</v>
      </c>
      <c r="L163" s="111">
        <v>1.0036</v>
      </c>
      <c r="M163" s="111">
        <v>7.96</v>
      </c>
      <c r="N163" s="114" t="s">
        <v>1674</v>
      </c>
    </row>
    <row r="164" spans="2:14" s="116" customFormat="1">
      <c r="B164" s="109">
        <v>7</v>
      </c>
      <c r="C164" s="253"/>
      <c r="D164" s="110" t="s">
        <v>457</v>
      </c>
      <c r="E164" s="111" t="s">
        <v>1675</v>
      </c>
      <c r="F164" s="112" t="s">
        <v>1676</v>
      </c>
      <c r="G164" s="111">
        <v>129.16</v>
      </c>
      <c r="H164" s="111">
        <v>2.0299999999999998</v>
      </c>
      <c r="I164" s="113" t="s">
        <v>1677</v>
      </c>
      <c r="J164" s="111">
        <v>237.7</v>
      </c>
      <c r="K164" s="111">
        <v>-14.78</v>
      </c>
      <c r="L164" s="111">
        <v>1.095</v>
      </c>
      <c r="M164" s="111">
        <v>4.9000000000000004</v>
      </c>
      <c r="N164" s="114" t="s">
        <v>1678</v>
      </c>
    </row>
    <row r="165" spans="2:14" s="116" customFormat="1">
      <c r="B165" s="109">
        <v>8</v>
      </c>
      <c r="C165" s="253"/>
      <c r="D165" s="110" t="s">
        <v>1679</v>
      </c>
      <c r="E165" s="111" t="s">
        <v>1680</v>
      </c>
      <c r="F165" s="112" t="s">
        <v>1681</v>
      </c>
      <c r="G165" s="111">
        <v>178.23</v>
      </c>
      <c r="H165" s="111">
        <v>-0.48</v>
      </c>
      <c r="I165" s="111">
        <v>100</v>
      </c>
      <c r="J165" s="111">
        <v>216</v>
      </c>
      <c r="K165" s="111">
        <v>-45</v>
      </c>
      <c r="L165" s="111">
        <v>0.99</v>
      </c>
      <c r="M165" s="111"/>
      <c r="N165" s="114" t="s">
        <v>1682</v>
      </c>
    </row>
    <row r="166" spans="2:14" s="116" customFormat="1">
      <c r="B166" s="109">
        <v>9</v>
      </c>
      <c r="C166" s="253" t="s">
        <v>1098</v>
      </c>
      <c r="D166" s="110" t="s">
        <v>461</v>
      </c>
      <c r="E166" s="111" t="s">
        <v>1683</v>
      </c>
      <c r="F166" s="112" t="s">
        <v>1684</v>
      </c>
      <c r="G166" s="111">
        <v>78.08</v>
      </c>
      <c r="H166" s="111">
        <v>-0.67</v>
      </c>
      <c r="I166" s="113" t="s">
        <v>1685</v>
      </c>
      <c r="J166" s="111">
        <v>192.6</v>
      </c>
      <c r="K166" s="111">
        <v>84.5</v>
      </c>
      <c r="L166" s="111">
        <v>1.1299999999999999</v>
      </c>
      <c r="M166" s="111"/>
      <c r="N166" s="114" t="s">
        <v>1686</v>
      </c>
    </row>
    <row r="167" spans="2:14" s="116" customFormat="1">
      <c r="B167" s="109">
        <v>10</v>
      </c>
      <c r="C167" s="253"/>
      <c r="D167" s="110" t="s">
        <v>463</v>
      </c>
      <c r="E167" s="111" t="s">
        <v>1687</v>
      </c>
      <c r="F167" s="112" t="s">
        <v>1688</v>
      </c>
      <c r="G167" s="111">
        <v>126.97</v>
      </c>
      <c r="H167" s="111">
        <v>0.2</v>
      </c>
      <c r="I167" s="113" t="s">
        <v>1689</v>
      </c>
      <c r="J167" s="111">
        <v>120</v>
      </c>
      <c r="K167" s="111"/>
      <c r="L167" s="111">
        <v>1.304</v>
      </c>
      <c r="M167" s="111"/>
      <c r="N167" s="114" t="s">
        <v>1690</v>
      </c>
    </row>
    <row r="168" spans="2:14" s="116" customFormat="1">
      <c r="B168" s="109">
        <v>11</v>
      </c>
      <c r="C168" s="253"/>
      <c r="D168" s="110" t="s">
        <v>465</v>
      </c>
      <c r="E168" s="117" t="s">
        <v>1687</v>
      </c>
      <c r="F168" s="112" t="s">
        <v>1691</v>
      </c>
      <c r="G168" s="111">
        <v>173.39</v>
      </c>
      <c r="H168" s="111">
        <v>0.61</v>
      </c>
      <c r="I168" s="113" t="s">
        <v>1692</v>
      </c>
      <c r="J168" s="111">
        <v>215</v>
      </c>
      <c r="K168" s="111">
        <v>32.5</v>
      </c>
      <c r="L168" s="111">
        <v>1.9847999999999999</v>
      </c>
      <c r="M168" s="111">
        <v>1.4</v>
      </c>
      <c r="N168" s="114" t="s">
        <v>1693</v>
      </c>
    </row>
    <row r="169" spans="2:14" s="116" customFormat="1">
      <c r="B169" s="109">
        <v>12</v>
      </c>
      <c r="C169" s="253"/>
      <c r="D169" s="110" t="s">
        <v>467</v>
      </c>
      <c r="E169" s="111" t="s">
        <v>1694</v>
      </c>
      <c r="F169" s="112" t="s">
        <v>1695</v>
      </c>
      <c r="G169" s="111">
        <v>112.94</v>
      </c>
      <c r="H169" s="111"/>
      <c r="I169" s="113"/>
      <c r="J169" s="111">
        <v>82.9</v>
      </c>
      <c r="K169" s="111">
        <v>-37.6</v>
      </c>
      <c r="L169" s="111">
        <v>1.4359999999999999</v>
      </c>
      <c r="M169" s="111"/>
      <c r="N169" s="114" t="s">
        <v>1696</v>
      </c>
    </row>
    <row r="170" spans="2:14" s="116" customFormat="1">
      <c r="B170" s="109">
        <v>13</v>
      </c>
      <c r="C170" s="253"/>
      <c r="D170" s="110" t="s">
        <v>469</v>
      </c>
      <c r="E170" s="111" t="s">
        <v>1697</v>
      </c>
      <c r="F170" s="112" t="s">
        <v>1698</v>
      </c>
      <c r="G170" s="111">
        <v>154.38999999999999</v>
      </c>
      <c r="H170" s="111">
        <v>0.38</v>
      </c>
      <c r="I170" s="113" t="s">
        <v>1699</v>
      </c>
      <c r="J170" s="111" t="s">
        <v>1700</v>
      </c>
      <c r="K170" s="111"/>
      <c r="L170" s="111">
        <v>1.68</v>
      </c>
      <c r="M170" s="111"/>
      <c r="N170" s="114" t="s">
        <v>1701</v>
      </c>
    </row>
    <row r="171" spans="2:14" s="116" customFormat="1">
      <c r="B171" s="109">
        <v>14</v>
      </c>
      <c r="C171" s="253"/>
      <c r="D171" s="110" t="s">
        <v>471</v>
      </c>
      <c r="E171" s="111" t="s">
        <v>1702</v>
      </c>
      <c r="F171" s="112" t="s">
        <v>1703</v>
      </c>
      <c r="G171" s="111">
        <v>184.24</v>
      </c>
      <c r="H171" s="111">
        <v>2.94</v>
      </c>
      <c r="I171" s="113" t="s">
        <v>1704</v>
      </c>
      <c r="J171" s="111">
        <v>293</v>
      </c>
      <c r="K171" s="111">
        <v>131</v>
      </c>
      <c r="L171" s="111">
        <v>1.1599999999999999</v>
      </c>
      <c r="M171" s="111">
        <v>-0.65</v>
      </c>
      <c r="N171" s="114" t="s">
        <v>1705</v>
      </c>
    </row>
    <row r="172" spans="2:14" s="116" customFormat="1">
      <c r="B172" s="109">
        <v>15</v>
      </c>
      <c r="C172" s="253" t="s">
        <v>1120</v>
      </c>
      <c r="D172" s="110" t="s">
        <v>473</v>
      </c>
      <c r="E172" s="113" t="s">
        <v>1706</v>
      </c>
      <c r="F172" s="111" t="s">
        <v>1707</v>
      </c>
      <c r="G172" s="111">
        <v>331.99</v>
      </c>
      <c r="H172" s="111">
        <v>4.1900000000000004</v>
      </c>
      <c r="I172" s="113" t="s">
        <v>1708</v>
      </c>
      <c r="J172" s="118" t="s">
        <v>1709</v>
      </c>
      <c r="K172" s="111">
        <v>156</v>
      </c>
      <c r="L172" s="111"/>
      <c r="M172" s="111"/>
      <c r="N172" s="114" t="s">
        <v>1710</v>
      </c>
    </row>
    <row r="173" spans="2:14" s="116" customFormat="1">
      <c r="B173" s="109">
        <v>16</v>
      </c>
      <c r="C173" s="253"/>
      <c r="D173" s="110" t="s">
        <v>475</v>
      </c>
      <c r="E173" s="67" t="s">
        <v>1132</v>
      </c>
      <c r="F173" s="111"/>
      <c r="G173" s="111"/>
      <c r="H173" s="111"/>
      <c r="I173" s="113"/>
      <c r="J173" s="111"/>
      <c r="K173" s="111"/>
      <c r="L173" s="111"/>
      <c r="M173" s="111"/>
    </row>
    <row r="174" spans="2:14" s="116" customFormat="1">
      <c r="B174" s="109">
        <v>17</v>
      </c>
      <c r="C174" s="253"/>
      <c r="D174" s="110" t="s">
        <v>477</v>
      </c>
      <c r="E174" s="117" t="s">
        <v>1711</v>
      </c>
      <c r="F174" s="112" t="s">
        <v>1712</v>
      </c>
      <c r="G174" s="111">
        <v>222.12</v>
      </c>
      <c r="H174" s="111">
        <v>0.87</v>
      </c>
      <c r="I174" s="113" t="s">
        <v>1713</v>
      </c>
      <c r="J174" s="118" t="s">
        <v>1714</v>
      </c>
      <c r="K174" s="111">
        <v>205.5</v>
      </c>
      <c r="L174" s="111">
        <v>1.8</v>
      </c>
      <c r="M174" s="111"/>
      <c r="N174" s="114" t="s">
        <v>1715</v>
      </c>
    </row>
    <row r="175" spans="2:14" s="116" customFormat="1">
      <c r="B175" s="109">
        <v>18</v>
      </c>
      <c r="C175" s="253"/>
      <c r="D175" s="110" t="s">
        <v>479</v>
      </c>
      <c r="E175" s="111" t="s">
        <v>1716</v>
      </c>
      <c r="F175" s="112" t="s">
        <v>1717</v>
      </c>
      <c r="G175" s="111">
        <v>126.58</v>
      </c>
      <c r="H175" s="111">
        <v>3.33</v>
      </c>
      <c r="I175" s="113" t="s">
        <v>1718</v>
      </c>
      <c r="J175" s="111">
        <v>162.4</v>
      </c>
      <c r="K175" s="111">
        <v>7.5</v>
      </c>
      <c r="L175" s="111">
        <v>1.07</v>
      </c>
      <c r="M175" s="111"/>
      <c r="N175" s="114" t="s">
        <v>1719</v>
      </c>
    </row>
    <row r="176" spans="2:14" s="116" customFormat="1">
      <c r="B176" s="109">
        <v>19</v>
      </c>
      <c r="C176" s="253"/>
      <c r="D176" s="110" t="s">
        <v>1720</v>
      </c>
      <c r="E176" s="111" t="s">
        <v>1721</v>
      </c>
      <c r="F176" s="112" t="s">
        <v>1722</v>
      </c>
      <c r="G176" s="111">
        <v>347.2</v>
      </c>
      <c r="H176" s="111"/>
      <c r="I176" s="113" t="s">
        <v>1333</v>
      </c>
      <c r="J176" s="111">
        <v>145</v>
      </c>
      <c r="K176" s="111">
        <v>-97</v>
      </c>
      <c r="L176" s="111">
        <v>1.054</v>
      </c>
      <c r="M176" s="111"/>
      <c r="N176" s="114" t="s">
        <v>1723</v>
      </c>
    </row>
    <row r="177" spans="2:14" s="116" customFormat="1">
      <c r="B177" s="109">
        <v>20</v>
      </c>
      <c r="C177" s="253" t="s">
        <v>1161</v>
      </c>
      <c r="D177" s="110" t="s">
        <v>211</v>
      </c>
      <c r="E177" s="111" t="s">
        <v>1007</v>
      </c>
      <c r="F177" s="112" t="s">
        <v>1008</v>
      </c>
      <c r="G177" s="111">
        <v>444.4</v>
      </c>
      <c r="H177" s="111">
        <v>-1.37</v>
      </c>
      <c r="I177" s="113" t="s">
        <v>1724</v>
      </c>
      <c r="J177" s="111">
        <v>172.5</v>
      </c>
      <c r="K177" s="111">
        <v>231</v>
      </c>
      <c r="L177" s="111">
        <v>1.7</v>
      </c>
      <c r="M177" s="111">
        <v>3.3</v>
      </c>
      <c r="N177" s="114" t="s">
        <v>1725</v>
      </c>
    </row>
    <row r="178" spans="2:14" s="116" customFormat="1">
      <c r="B178" s="109">
        <v>21</v>
      </c>
      <c r="C178" s="253"/>
      <c r="D178" s="110" t="s">
        <v>483</v>
      </c>
      <c r="E178" s="111" t="s">
        <v>1726</v>
      </c>
      <c r="F178" s="112" t="s">
        <v>1727</v>
      </c>
      <c r="G178" s="111">
        <v>318.10000000000002</v>
      </c>
      <c r="H178" s="111">
        <v>0.7</v>
      </c>
      <c r="I178" s="113"/>
      <c r="J178" s="111"/>
      <c r="K178" s="111">
        <v>284</v>
      </c>
      <c r="L178" s="111"/>
      <c r="M178" s="111"/>
      <c r="N178" s="114" t="s">
        <v>1728</v>
      </c>
    </row>
    <row r="179" spans="2:14" s="116" customFormat="1">
      <c r="B179" s="109">
        <v>22</v>
      </c>
      <c r="C179" s="253"/>
      <c r="D179" s="110" t="s">
        <v>484</v>
      </c>
      <c r="E179" s="111" t="s">
        <v>1729</v>
      </c>
      <c r="F179" s="112" t="s">
        <v>1730</v>
      </c>
      <c r="G179" s="111">
        <v>320.37</v>
      </c>
      <c r="H179" s="111">
        <v>1.34</v>
      </c>
      <c r="I179" s="113" t="s">
        <v>1731</v>
      </c>
      <c r="J179" s="111">
        <v>508.43</v>
      </c>
      <c r="K179" s="111">
        <v>216.54</v>
      </c>
      <c r="L179" s="111">
        <v>1.4</v>
      </c>
      <c r="M179" s="111"/>
      <c r="N179" s="114" t="s">
        <v>1732</v>
      </c>
    </row>
    <row r="180" spans="2:14" s="116" customFormat="1">
      <c r="B180" s="109">
        <v>23</v>
      </c>
      <c r="C180" s="253"/>
      <c r="D180" s="110" t="s">
        <v>486</v>
      </c>
      <c r="E180" s="113" t="s">
        <v>978</v>
      </c>
      <c r="F180" s="111" t="s">
        <v>979</v>
      </c>
      <c r="G180" s="111">
        <v>296.41000000000003</v>
      </c>
      <c r="H180" s="111">
        <v>3.67</v>
      </c>
      <c r="I180" s="113">
        <v>1.0999999999999999E-2</v>
      </c>
      <c r="J180" s="111"/>
      <c r="K180" s="111">
        <v>183</v>
      </c>
      <c r="L180" s="111"/>
      <c r="M180" s="111"/>
      <c r="N180" s="114" t="s">
        <v>1733</v>
      </c>
    </row>
    <row r="181" spans="2:14" s="116" customFormat="1">
      <c r="B181" s="109">
        <v>24</v>
      </c>
      <c r="C181" s="253"/>
      <c r="D181" s="110" t="s">
        <v>1734</v>
      </c>
      <c r="E181" s="111" t="s">
        <v>1735</v>
      </c>
      <c r="F181" s="112" t="s">
        <v>977</v>
      </c>
      <c r="G181" s="111">
        <v>272.39999999999998</v>
      </c>
      <c r="H181" s="111">
        <v>3.94</v>
      </c>
      <c r="I181" s="113" t="s">
        <v>1736</v>
      </c>
      <c r="J181" s="111">
        <v>395.47</v>
      </c>
      <c r="K181" s="111">
        <v>152.43</v>
      </c>
      <c r="L181" s="111">
        <v>1.2</v>
      </c>
      <c r="M181" s="111"/>
      <c r="N181" s="114" t="s">
        <v>1737</v>
      </c>
    </row>
    <row r="182" spans="2:14" s="116" customFormat="1">
      <c r="B182" s="109">
        <v>25</v>
      </c>
      <c r="C182" s="253"/>
      <c r="D182" s="110" t="s">
        <v>1738</v>
      </c>
      <c r="E182" s="113" t="s">
        <v>976</v>
      </c>
      <c r="F182" s="111" t="s">
        <v>977</v>
      </c>
      <c r="G182" s="111">
        <v>272.38799999999998</v>
      </c>
      <c r="H182" s="111">
        <v>4.01</v>
      </c>
      <c r="I182" s="113" t="s">
        <v>1739</v>
      </c>
      <c r="J182" s="111"/>
      <c r="K182" s="111">
        <v>178.5</v>
      </c>
      <c r="L182" s="111"/>
      <c r="M182" s="111"/>
      <c r="N182" s="114" t="s">
        <v>1740</v>
      </c>
    </row>
    <row r="183" spans="2:14" s="116" customFormat="1">
      <c r="B183" s="109">
        <v>26</v>
      </c>
      <c r="C183" s="253"/>
      <c r="D183" s="110" t="s">
        <v>488</v>
      </c>
      <c r="E183" s="111" t="s">
        <v>1741</v>
      </c>
      <c r="F183" s="112" t="s">
        <v>1742</v>
      </c>
      <c r="G183" s="111">
        <v>310.39999999999998</v>
      </c>
      <c r="H183" s="111">
        <v>4.6100000000000003</v>
      </c>
      <c r="I183" s="113" t="s">
        <v>1743</v>
      </c>
      <c r="J183" s="111"/>
      <c r="K183" s="111">
        <v>150.5</v>
      </c>
      <c r="L183" s="111"/>
      <c r="M183" s="111"/>
      <c r="N183" s="114" t="s">
        <v>1744</v>
      </c>
    </row>
    <row r="184" spans="2:14" s="116" customFormat="1">
      <c r="B184" s="109">
        <v>27</v>
      </c>
      <c r="C184" s="253"/>
      <c r="D184" s="110" t="s">
        <v>490</v>
      </c>
      <c r="E184" s="111" t="s">
        <v>1745</v>
      </c>
      <c r="F184" s="112" t="s">
        <v>1746</v>
      </c>
      <c r="G184" s="111">
        <v>298.39999999999998</v>
      </c>
      <c r="H184" s="111">
        <v>2.97</v>
      </c>
      <c r="I184" s="113" t="s">
        <v>1747</v>
      </c>
      <c r="J184" s="111"/>
      <c r="K184" s="111">
        <v>203.5</v>
      </c>
      <c r="L184" s="111"/>
      <c r="M184" s="111"/>
      <c r="N184" s="114" t="s">
        <v>1748</v>
      </c>
    </row>
    <row r="185" spans="2:14" s="116" customFormat="1">
      <c r="B185" s="109">
        <v>28</v>
      </c>
      <c r="C185" s="253"/>
      <c r="D185" s="110" t="s">
        <v>492</v>
      </c>
      <c r="E185" s="111" t="s">
        <v>1749</v>
      </c>
      <c r="F185" s="112" t="s">
        <v>1750</v>
      </c>
      <c r="G185" s="111">
        <v>268.3</v>
      </c>
      <c r="H185" s="111">
        <v>3.35</v>
      </c>
      <c r="I185" s="113" t="s">
        <v>1751</v>
      </c>
      <c r="J185" s="111">
        <v>395.76</v>
      </c>
      <c r="K185" s="111">
        <v>158.4</v>
      </c>
      <c r="L185" s="111">
        <v>1.2</v>
      </c>
      <c r="M185" s="111"/>
      <c r="N185" s="114" t="s">
        <v>1752</v>
      </c>
    </row>
    <row r="186" spans="2:14" s="116" customFormat="1">
      <c r="B186" s="109">
        <v>29</v>
      </c>
      <c r="C186" s="253"/>
      <c r="D186" s="110" t="s">
        <v>60</v>
      </c>
      <c r="E186" s="113" t="s">
        <v>974</v>
      </c>
      <c r="F186" s="111" t="s">
        <v>975</v>
      </c>
      <c r="G186" s="111">
        <v>288.387</v>
      </c>
      <c r="H186" s="111">
        <v>2.4500000000000002</v>
      </c>
      <c r="I186" s="113">
        <v>1.2999999999999999E-2</v>
      </c>
      <c r="J186" s="111"/>
      <c r="K186" s="111">
        <v>282</v>
      </c>
      <c r="L186" s="111">
        <v>1.27</v>
      </c>
      <c r="M186" s="111">
        <v>10.54</v>
      </c>
      <c r="N186" s="114" t="s">
        <v>1753</v>
      </c>
    </row>
    <row r="187" spans="2:14" s="116" customFormat="1">
      <c r="B187" s="109">
        <v>30</v>
      </c>
      <c r="C187" s="253"/>
      <c r="D187" s="110" t="s">
        <v>58</v>
      </c>
      <c r="E187" s="113" t="s">
        <v>972</v>
      </c>
      <c r="F187" s="111" t="s">
        <v>973</v>
      </c>
      <c r="G187" s="111">
        <v>270.37200000000001</v>
      </c>
      <c r="H187" s="111">
        <v>3.13</v>
      </c>
      <c r="I187" s="113">
        <v>0.03</v>
      </c>
      <c r="J187" s="111">
        <v>445.2</v>
      </c>
      <c r="K187" s="111">
        <v>260.2</v>
      </c>
      <c r="L187" s="111">
        <v>1.236</v>
      </c>
      <c r="M187" s="111"/>
      <c r="N187" s="114" t="s">
        <v>1754</v>
      </c>
    </row>
    <row r="188" spans="2:14" s="116" customFormat="1">
      <c r="B188" s="109">
        <v>31</v>
      </c>
      <c r="C188" s="253"/>
      <c r="D188" s="110" t="s">
        <v>494</v>
      </c>
      <c r="E188" s="111" t="s">
        <v>1755</v>
      </c>
      <c r="F188" s="112" t="s">
        <v>1756</v>
      </c>
      <c r="G188" s="111">
        <v>837</v>
      </c>
      <c r="H188" s="111">
        <v>1.7</v>
      </c>
      <c r="I188" s="113" t="s">
        <v>1757</v>
      </c>
      <c r="J188" s="111">
        <v>864.7</v>
      </c>
      <c r="K188" s="111"/>
      <c r="L188" s="111">
        <v>1.3</v>
      </c>
      <c r="M188" s="111"/>
      <c r="N188" s="114" t="s">
        <v>1758</v>
      </c>
    </row>
    <row r="189" spans="2:14" s="116" customFormat="1">
      <c r="B189" s="109">
        <v>32</v>
      </c>
      <c r="C189" s="253"/>
      <c r="D189" s="110" t="s">
        <v>496</v>
      </c>
      <c r="E189" s="111" t="s">
        <v>1759</v>
      </c>
      <c r="F189" s="112" t="s">
        <v>1760</v>
      </c>
      <c r="G189" s="111">
        <v>272.37</v>
      </c>
      <c r="H189" s="111">
        <v>0.24</v>
      </c>
      <c r="I189" s="113" t="s">
        <v>1761</v>
      </c>
      <c r="J189" s="111">
        <v>443.3</v>
      </c>
      <c r="K189" s="111">
        <v>206.75</v>
      </c>
      <c r="L189" s="111">
        <v>1.2</v>
      </c>
      <c r="M189" s="111"/>
      <c r="N189" s="114" t="s">
        <v>1762</v>
      </c>
    </row>
    <row r="190" spans="2:14" s="116" customFormat="1" ht="18.75" customHeight="1">
      <c r="B190" s="109">
        <v>33</v>
      </c>
      <c r="C190" s="253" t="s">
        <v>1276</v>
      </c>
      <c r="D190" s="110" t="s">
        <v>498</v>
      </c>
      <c r="E190" s="111" t="s">
        <v>1763</v>
      </c>
      <c r="F190" s="112" t="s">
        <v>1764</v>
      </c>
      <c r="G190" s="111">
        <v>221.64</v>
      </c>
      <c r="H190" s="111">
        <v>1.1399999999999999</v>
      </c>
      <c r="I190" s="111">
        <v>0.4</v>
      </c>
      <c r="J190" s="111"/>
      <c r="K190" s="111">
        <v>206</v>
      </c>
      <c r="L190" s="111">
        <v>1.54</v>
      </c>
      <c r="M190" s="111">
        <v>3.38</v>
      </c>
      <c r="N190" s="114" t="s">
        <v>1765</v>
      </c>
    </row>
    <row r="191" spans="2:14" s="116" customFormat="1" ht="20.25">
      <c r="B191" s="109">
        <v>34</v>
      </c>
      <c r="C191" s="253"/>
      <c r="D191" s="110" t="s">
        <v>1766</v>
      </c>
      <c r="E191" s="119" t="s">
        <v>1767</v>
      </c>
      <c r="F191" s="120" t="s">
        <v>1516</v>
      </c>
      <c r="G191" s="111">
        <v>290.83100000000002</v>
      </c>
      <c r="H191" s="111">
        <v>4.1399999999999997</v>
      </c>
      <c r="I191" s="111">
        <v>0.01</v>
      </c>
      <c r="J191" s="111">
        <v>141.5</v>
      </c>
      <c r="K191" s="111"/>
      <c r="L191" s="111"/>
      <c r="M191" s="111"/>
      <c r="N191" s="114" t="s">
        <v>1768</v>
      </c>
    </row>
    <row r="192" spans="2:14" s="116" customFormat="1">
      <c r="B192" s="109">
        <v>35</v>
      </c>
      <c r="C192" s="253"/>
      <c r="D192" s="110" t="s">
        <v>502</v>
      </c>
      <c r="E192" s="111" t="s">
        <v>1769</v>
      </c>
      <c r="F192" s="112" t="s">
        <v>1410</v>
      </c>
      <c r="G192" s="111">
        <v>201.66</v>
      </c>
      <c r="H192" s="111">
        <v>2.23</v>
      </c>
      <c r="I192" s="111">
        <v>0.53200000000000003</v>
      </c>
      <c r="J192" s="111">
        <v>318.55</v>
      </c>
      <c r="K192" s="111">
        <v>123.84</v>
      </c>
      <c r="L192" s="111">
        <v>1.3</v>
      </c>
      <c r="M192" s="111"/>
      <c r="N192" s="114" t="s">
        <v>1770</v>
      </c>
    </row>
    <row r="193" spans="2:14" s="116" customFormat="1">
      <c r="B193" s="109">
        <v>36</v>
      </c>
      <c r="C193" s="253"/>
      <c r="D193" s="110" t="s">
        <v>1771</v>
      </c>
      <c r="E193" s="111" t="s">
        <v>1772</v>
      </c>
      <c r="F193" s="112" t="s">
        <v>1773</v>
      </c>
      <c r="G193" s="111">
        <v>173.6</v>
      </c>
      <c r="H193" s="111">
        <v>1.1499999999999999</v>
      </c>
      <c r="I193" s="111">
        <v>6.16</v>
      </c>
      <c r="J193" s="111">
        <v>304.58999999999997</v>
      </c>
      <c r="K193" s="111">
        <v>112.32</v>
      </c>
      <c r="L193" s="111">
        <v>1.5</v>
      </c>
      <c r="M193" s="111"/>
      <c r="N193" s="114" t="s">
        <v>1774</v>
      </c>
    </row>
    <row r="194" spans="2:14" s="116" customFormat="1">
      <c r="B194" s="109">
        <v>37</v>
      </c>
      <c r="C194" s="253"/>
      <c r="D194" s="110" t="s">
        <v>506</v>
      </c>
      <c r="E194" s="111" t="s">
        <v>1775</v>
      </c>
      <c r="F194" s="112" t="s">
        <v>1776</v>
      </c>
      <c r="G194" s="111">
        <v>613.91</v>
      </c>
      <c r="H194" s="111">
        <v>1.37</v>
      </c>
      <c r="I194" s="111">
        <v>500</v>
      </c>
      <c r="J194" s="111"/>
      <c r="K194" s="111" t="s">
        <v>1777</v>
      </c>
      <c r="L194" s="111">
        <v>2.6</v>
      </c>
      <c r="M194" s="111" t="s">
        <v>1778</v>
      </c>
      <c r="N194" s="114" t="s">
        <v>1779</v>
      </c>
    </row>
    <row r="195" spans="2:14" s="116" customFormat="1">
      <c r="B195" s="109">
        <v>38</v>
      </c>
      <c r="C195" s="253"/>
      <c r="D195" s="110" t="s">
        <v>508</v>
      </c>
      <c r="E195" s="111" t="s">
        <v>1780</v>
      </c>
      <c r="F195" s="112" t="s">
        <v>1781</v>
      </c>
      <c r="G195" s="111">
        <v>232.94</v>
      </c>
      <c r="H195" s="111"/>
      <c r="I195" s="111"/>
      <c r="J195" s="111"/>
      <c r="K195" s="111"/>
      <c r="L195" s="111"/>
      <c r="M195" s="111"/>
      <c r="N195" s="114" t="s">
        <v>1782</v>
      </c>
    </row>
    <row r="196" spans="2:14" s="116" customFormat="1">
      <c r="B196" s="109">
        <v>39</v>
      </c>
      <c r="C196" s="253"/>
      <c r="D196" s="110" t="s">
        <v>510</v>
      </c>
      <c r="E196" s="111" t="s">
        <v>1783</v>
      </c>
      <c r="F196" s="112" t="s">
        <v>1784</v>
      </c>
      <c r="G196" s="111">
        <v>393.35</v>
      </c>
      <c r="H196" s="118"/>
      <c r="I196" s="111"/>
      <c r="J196" s="111"/>
      <c r="K196" s="111"/>
      <c r="L196" s="111"/>
      <c r="M196" s="111"/>
      <c r="N196" s="114" t="s">
        <v>1785</v>
      </c>
    </row>
    <row r="197" spans="2:14" s="116" customFormat="1" ht="16.149999999999999" customHeight="1">
      <c r="B197" s="109">
        <v>40</v>
      </c>
      <c r="C197" s="253"/>
      <c r="D197" s="110" t="s">
        <v>1786</v>
      </c>
      <c r="E197" s="111" t="s">
        <v>1787</v>
      </c>
      <c r="F197" s="112" t="s">
        <v>1453</v>
      </c>
      <c r="G197" s="111">
        <v>240.21</v>
      </c>
      <c r="H197" s="111">
        <v>3.64</v>
      </c>
      <c r="I197" s="113" t="s">
        <v>1788</v>
      </c>
      <c r="J197" s="111">
        <v>220</v>
      </c>
      <c r="K197" s="111">
        <v>126</v>
      </c>
      <c r="L197" s="111">
        <v>1.3</v>
      </c>
      <c r="M197" s="111">
        <v>4.8</v>
      </c>
      <c r="N197" s="114" t="s">
        <v>1789</v>
      </c>
    </row>
    <row r="198" spans="2:14" s="116" customFormat="1">
      <c r="B198" s="109">
        <v>41</v>
      </c>
      <c r="C198" s="253"/>
      <c r="D198" s="110" t="s">
        <v>1790</v>
      </c>
      <c r="E198" s="111" t="s">
        <v>1791</v>
      </c>
      <c r="F198" s="112" t="s">
        <v>1792</v>
      </c>
      <c r="G198" s="111">
        <v>198.13</v>
      </c>
      <c r="H198" s="111">
        <v>2.13</v>
      </c>
      <c r="I198" s="113" t="s">
        <v>1793</v>
      </c>
      <c r="J198" s="111">
        <v>312</v>
      </c>
      <c r="K198" s="111">
        <v>86.6</v>
      </c>
      <c r="L198" s="111">
        <v>1.58</v>
      </c>
      <c r="M198" s="111">
        <v>4.3099999999999996</v>
      </c>
      <c r="N198" s="114" t="s">
        <v>1794</v>
      </c>
    </row>
    <row r="199" spans="2:14" s="116" customFormat="1">
      <c r="B199" s="109">
        <v>42</v>
      </c>
      <c r="C199" s="253"/>
      <c r="D199" s="110" t="s">
        <v>516</v>
      </c>
      <c r="E199" s="111" t="s">
        <v>1515</v>
      </c>
      <c r="F199" s="112" t="s">
        <v>1795</v>
      </c>
      <c r="G199" s="111">
        <v>290.8</v>
      </c>
      <c r="H199" s="111">
        <v>3.72</v>
      </c>
      <c r="I199" s="113" t="s">
        <v>1796</v>
      </c>
      <c r="J199" s="111">
        <v>323.39999999999998</v>
      </c>
      <c r="K199" s="111">
        <v>112.5</v>
      </c>
      <c r="L199" s="111">
        <v>1.89</v>
      </c>
      <c r="M199" s="111"/>
      <c r="N199" s="114" t="s">
        <v>1518</v>
      </c>
    </row>
    <row r="200" spans="2:14" s="116" customFormat="1">
      <c r="B200" s="109">
        <v>43</v>
      </c>
      <c r="C200" s="253"/>
      <c r="D200" s="110" t="s">
        <v>518</v>
      </c>
      <c r="E200" s="111" t="s">
        <v>1797</v>
      </c>
      <c r="F200" s="112" t="s">
        <v>1798</v>
      </c>
      <c r="G200" s="111">
        <v>212.67</v>
      </c>
      <c r="H200" s="111">
        <v>2.41</v>
      </c>
      <c r="I200" s="113" t="s">
        <v>1799</v>
      </c>
      <c r="J200" s="111"/>
      <c r="K200" s="111">
        <v>148.1</v>
      </c>
      <c r="L200" s="111">
        <v>1.4</v>
      </c>
      <c r="M200" s="111"/>
      <c r="N200" s="114" t="s">
        <v>1800</v>
      </c>
    </row>
    <row r="201" spans="2:14" s="116" customFormat="1">
      <c r="B201" s="109">
        <v>44</v>
      </c>
      <c r="C201" s="253"/>
      <c r="D201" s="110" t="s">
        <v>520</v>
      </c>
      <c r="E201" s="111" t="s">
        <v>1801</v>
      </c>
      <c r="F201" s="112" t="s">
        <v>1802</v>
      </c>
      <c r="G201" s="111">
        <v>229.71</v>
      </c>
      <c r="H201" s="111">
        <v>3.4</v>
      </c>
      <c r="I201" s="113" t="s">
        <v>1803</v>
      </c>
      <c r="J201" s="111"/>
      <c r="K201" s="111">
        <v>175.5</v>
      </c>
      <c r="L201" s="111">
        <v>1.1220000000000001</v>
      </c>
      <c r="M201" s="111"/>
      <c r="N201" s="114" t="s">
        <v>1804</v>
      </c>
    </row>
    <row r="202" spans="2:14" s="116" customFormat="1">
      <c r="B202" s="109">
        <v>45</v>
      </c>
      <c r="C202" s="253"/>
      <c r="D202" s="110" t="s">
        <v>522</v>
      </c>
      <c r="E202" s="111" t="s">
        <v>1805</v>
      </c>
      <c r="F202" s="112" t="s">
        <v>1806</v>
      </c>
      <c r="G202" s="111">
        <v>317.3</v>
      </c>
      <c r="H202" s="111">
        <v>2.75</v>
      </c>
      <c r="I202" s="113" t="s">
        <v>1807</v>
      </c>
      <c r="J202" s="111"/>
      <c r="K202" s="111" t="s">
        <v>1808</v>
      </c>
      <c r="L202" s="111">
        <v>1.4</v>
      </c>
      <c r="M202" s="111"/>
      <c r="N202" s="114" t="s">
        <v>1809</v>
      </c>
    </row>
    <row r="203" spans="2:14" s="116" customFormat="1">
      <c r="B203" s="109">
        <v>46</v>
      </c>
      <c r="C203" s="253"/>
      <c r="D203" s="110" t="s">
        <v>524</v>
      </c>
      <c r="E203" s="111" t="s">
        <v>1810</v>
      </c>
      <c r="F203" s="112" t="s">
        <v>1811</v>
      </c>
      <c r="G203" s="111">
        <v>300.60000000000002</v>
      </c>
      <c r="H203" s="111">
        <v>2.8</v>
      </c>
      <c r="I203" s="113" t="s">
        <v>1812</v>
      </c>
      <c r="J203" s="111"/>
      <c r="K203" s="111">
        <v>172.5</v>
      </c>
      <c r="L203" s="111">
        <v>1.74</v>
      </c>
      <c r="M203" s="111"/>
      <c r="N203" s="114" t="s">
        <v>1813</v>
      </c>
    </row>
    <row r="204" spans="2:14" s="116" customFormat="1">
      <c r="B204" s="109">
        <v>47</v>
      </c>
      <c r="C204" s="253"/>
      <c r="D204" s="110" t="s">
        <v>526</v>
      </c>
      <c r="E204" s="111" t="s">
        <v>1814</v>
      </c>
      <c r="F204" s="112" t="s">
        <v>1815</v>
      </c>
      <c r="G204" s="111">
        <v>278.3</v>
      </c>
      <c r="H204" s="111">
        <v>4.09</v>
      </c>
      <c r="I204" s="113" t="s">
        <v>1816</v>
      </c>
      <c r="J204" s="111">
        <v>87</v>
      </c>
      <c r="K204" s="111">
        <v>7.5</v>
      </c>
      <c r="L204" s="111">
        <v>1.25</v>
      </c>
      <c r="M204" s="111"/>
      <c r="N204" s="114" t="s">
        <v>1817</v>
      </c>
    </row>
    <row r="205" spans="2:14" s="116" customFormat="1">
      <c r="B205" s="109">
        <v>48</v>
      </c>
      <c r="C205" s="253"/>
      <c r="D205" s="110" t="s">
        <v>221</v>
      </c>
      <c r="E205" s="111" t="s">
        <v>1014</v>
      </c>
      <c r="F205" s="112" t="s">
        <v>1015</v>
      </c>
      <c r="G205" s="111">
        <v>279.33</v>
      </c>
      <c r="H205" s="111">
        <v>1.65</v>
      </c>
      <c r="I205" s="113" t="s">
        <v>1818</v>
      </c>
      <c r="J205" s="111">
        <v>295.89999999999998</v>
      </c>
      <c r="K205" s="111" t="s">
        <v>1819</v>
      </c>
      <c r="L205" s="111">
        <v>1.2</v>
      </c>
      <c r="M205" s="111"/>
      <c r="N205" s="114" t="s">
        <v>1820</v>
      </c>
    </row>
    <row r="206" spans="2:14" s="116" customFormat="1">
      <c r="B206" s="109">
        <v>49</v>
      </c>
      <c r="C206" s="253"/>
      <c r="D206" s="110" t="s">
        <v>528</v>
      </c>
      <c r="E206" s="111" t="s">
        <v>1821</v>
      </c>
      <c r="F206" s="112" t="s">
        <v>1822</v>
      </c>
      <c r="G206" s="111">
        <v>283.79000000000002</v>
      </c>
      <c r="H206" s="111">
        <v>3.13</v>
      </c>
      <c r="I206" s="113" t="s">
        <v>1823</v>
      </c>
      <c r="J206" s="111"/>
      <c r="K206" s="111">
        <v>-62.1</v>
      </c>
      <c r="L206" s="111">
        <v>1.1200000000000001</v>
      </c>
      <c r="M206" s="111"/>
      <c r="N206" s="114" t="s">
        <v>1824</v>
      </c>
    </row>
    <row r="207" spans="2:14" s="116" customFormat="1">
      <c r="B207" s="109">
        <v>50</v>
      </c>
      <c r="C207" s="253"/>
      <c r="D207" s="110" t="s">
        <v>530</v>
      </c>
      <c r="E207" s="111" t="s">
        <v>1825</v>
      </c>
      <c r="F207" s="112" t="s">
        <v>1826</v>
      </c>
      <c r="G207" s="111">
        <v>187.3</v>
      </c>
      <c r="H207" s="111">
        <v>3.21</v>
      </c>
      <c r="I207" s="113" t="s">
        <v>1827</v>
      </c>
      <c r="J207" s="111">
        <v>136.5</v>
      </c>
      <c r="K207" s="111"/>
      <c r="L207" s="111">
        <v>1.0629999999999999</v>
      </c>
      <c r="M207" s="111"/>
      <c r="N207" s="114" t="s">
        <v>1828</v>
      </c>
    </row>
    <row r="208" spans="2:14" s="116" customFormat="1">
      <c r="B208" s="109">
        <v>51</v>
      </c>
      <c r="C208" s="253"/>
      <c r="D208" s="110" t="s">
        <v>532</v>
      </c>
      <c r="E208" s="111" t="s">
        <v>1829</v>
      </c>
      <c r="F208" s="112" t="s">
        <v>1830</v>
      </c>
      <c r="G208" s="111">
        <v>391.3</v>
      </c>
      <c r="H208" s="111">
        <v>6.5</v>
      </c>
      <c r="I208" s="113" t="s">
        <v>1831</v>
      </c>
      <c r="J208" s="111">
        <v>290</v>
      </c>
      <c r="K208" s="111">
        <v>34</v>
      </c>
      <c r="L208" s="111" t="s">
        <v>1832</v>
      </c>
      <c r="M208" s="111"/>
      <c r="N208" s="114" t="s">
        <v>1833</v>
      </c>
    </row>
    <row r="209" spans="2:15" s="116" customFormat="1">
      <c r="B209" s="109">
        <v>52</v>
      </c>
      <c r="C209" s="253"/>
      <c r="D209" s="110" t="s">
        <v>534</v>
      </c>
      <c r="E209" s="111" t="s">
        <v>1834</v>
      </c>
      <c r="F209" s="112" t="s">
        <v>1835</v>
      </c>
      <c r="G209" s="111">
        <v>373.63</v>
      </c>
      <c r="H209" s="111">
        <v>4.68</v>
      </c>
      <c r="I209" s="113" t="s">
        <v>1836</v>
      </c>
      <c r="J209" s="111"/>
      <c r="K209" s="111"/>
      <c r="L209" s="111">
        <v>1.4550000000000001</v>
      </c>
      <c r="M209" s="111"/>
      <c r="N209" s="114" t="s">
        <v>1837</v>
      </c>
    </row>
    <row r="210" spans="2:15" s="116" customFormat="1">
      <c r="B210" s="109">
        <v>53</v>
      </c>
      <c r="C210" s="253"/>
      <c r="D210" s="110" t="s">
        <v>536</v>
      </c>
      <c r="E210" s="111" t="s">
        <v>1838</v>
      </c>
      <c r="F210" s="112" t="s">
        <v>1839</v>
      </c>
      <c r="G210" s="111">
        <v>307.82</v>
      </c>
      <c r="H210" s="111">
        <v>3.7</v>
      </c>
      <c r="I210" s="113" t="s">
        <v>1840</v>
      </c>
      <c r="J210" s="111"/>
      <c r="K210" s="111">
        <v>105</v>
      </c>
      <c r="L210" s="111">
        <v>1.1000000000000001</v>
      </c>
      <c r="M210" s="111">
        <v>2.2999999999999998</v>
      </c>
      <c r="N210" s="114" t="s">
        <v>1841</v>
      </c>
    </row>
    <row r="211" spans="2:15" s="116" customFormat="1">
      <c r="B211" s="109">
        <v>54</v>
      </c>
      <c r="C211" s="253"/>
      <c r="D211" s="110" t="s">
        <v>538</v>
      </c>
      <c r="E211" s="111" t="s">
        <v>1842</v>
      </c>
      <c r="F211" s="112" t="s">
        <v>1843</v>
      </c>
      <c r="G211" s="111">
        <v>352.5</v>
      </c>
      <c r="H211" s="111">
        <v>4.25</v>
      </c>
      <c r="I211" s="113" t="s">
        <v>1844</v>
      </c>
      <c r="J211" s="111"/>
      <c r="K211" s="111">
        <v>191</v>
      </c>
      <c r="L211" s="111">
        <v>1.03</v>
      </c>
      <c r="M211" s="111"/>
      <c r="N211" s="114" t="s">
        <v>1845</v>
      </c>
    </row>
    <row r="212" spans="2:15" s="116" customFormat="1">
      <c r="B212" s="109">
        <v>55</v>
      </c>
      <c r="C212" s="253"/>
      <c r="D212" s="110" t="s">
        <v>540</v>
      </c>
      <c r="E212" s="111" t="s">
        <v>1846</v>
      </c>
      <c r="F212" s="112" t="s">
        <v>1847</v>
      </c>
      <c r="G212" s="111">
        <v>257.77999999999997</v>
      </c>
      <c r="H212" s="111">
        <v>3.4</v>
      </c>
      <c r="I212" s="113" t="s">
        <v>1836</v>
      </c>
      <c r="J212" s="111"/>
      <c r="K212" s="111">
        <v>3.3</v>
      </c>
      <c r="L212" s="111">
        <v>1.67</v>
      </c>
      <c r="M212" s="111"/>
      <c r="N212" s="114" t="s">
        <v>1848</v>
      </c>
    </row>
    <row r="213" spans="2:15" s="116" customFormat="1">
      <c r="B213" s="109">
        <v>56</v>
      </c>
      <c r="C213" s="253"/>
      <c r="D213" s="110" t="s">
        <v>542</v>
      </c>
      <c r="E213" s="111" t="s">
        <v>1849</v>
      </c>
      <c r="F213" s="112" t="s">
        <v>1850</v>
      </c>
      <c r="G213" s="111">
        <v>301.13</v>
      </c>
      <c r="H213" s="111">
        <v>4.5599999999999996</v>
      </c>
      <c r="I213" s="113" t="s">
        <v>1851</v>
      </c>
      <c r="J213" s="111"/>
      <c r="K213" s="111">
        <v>79</v>
      </c>
      <c r="L213" s="111">
        <v>1.4</v>
      </c>
      <c r="M213" s="111"/>
      <c r="N213" s="114" t="s">
        <v>1852</v>
      </c>
    </row>
    <row r="214" spans="2:15" s="116" customFormat="1">
      <c r="B214" s="109">
        <v>57</v>
      </c>
      <c r="C214" s="253"/>
      <c r="D214" s="110" t="s">
        <v>544</v>
      </c>
      <c r="E214" s="111" t="s">
        <v>1853</v>
      </c>
      <c r="F214" s="112" t="s">
        <v>1854</v>
      </c>
      <c r="G214" s="111">
        <v>293.75</v>
      </c>
      <c r="H214" s="111">
        <v>2.77</v>
      </c>
      <c r="I214" s="113" t="s">
        <v>1855</v>
      </c>
      <c r="J214" s="111"/>
      <c r="K214" s="111">
        <v>82</v>
      </c>
      <c r="L214" s="111">
        <v>1.22</v>
      </c>
      <c r="M214" s="111"/>
      <c r="N214" s="114" t="s">
        <v>1856</v>
      </c>
    </row>
    <row r="215" spans="2:15" s="116" customFormat="1">
      <c r="B215" s="109">
        <v>58</v>
      </c>
      <c r="C215" s="253"/>
      <c r="D215" s="110" t="s">
        <v>546</v>
      </c>
      <c r="E215" s="111" t="s">
        <v>1857</v>
      </c>
      <c r="F215" s="112" t="s">
        <v>1858</v>
      </c>
      <c r="G215" s="111">
        <v>286.11</v>
      </c>
      <c r="H215" s="111">
        <v>3.1</v>
      </c>
      <c r="I215" s="113" t="s">
        <v>1859</v>
      </c>
      <c r="J215" s="111"/>
      <c r="K215" s="111">
        <v>108</v>
      </c>
      <c r="L215" s="111">
        <v>1.51</v>
      </c>
      <c r="M215" s="111"/>
      <c r="N215" s="114" t="s">
        <v>1860</v>
      </c>
    </row>
    <row r="216" spans="2:15" s="116" customFormat="1">
      <c r="B216" s="109">
        <v>59</v>
      </c>
      <c r="C216" s="253"/>
      <c r="D216" s="110" t="s">
        <v>548</v>
      </c>
      <c r="E216" s="111" t="s">
        <v>1861</v>
      </c>
      <c r="F216" s="112" t="s">
        <v>1862</v>
      </c>
      <c r="G216" s="111">
        <v>237.25</v>
      </c>
      <c r="H216" s="111">
        <v>0.76</v>
      </c>
      <c r="I216" s="113" t="s">
        <v>1863</v>
      </c>
      <c r="J216" s="111">
        <v>344.7</v>
      </c>
      <c r="K216" s="111">
        <v>124.24</v>
      </c>
      <c r="L216" s="111">
        <v>1.2</v>
      </c>
      <c r="M216" s="111"/>
      <c r="N216" s="114" t="s">
        <v>1864</v>
      </c>
    </row>
    <row r="217" spans="2:15" s="116" customFormat="1">
      <c r="B217" s="109">
        <v>60</v>
      </c>
      <c r="C217" s="253"/>
      <c r="D217" s="110" t="s">
        <v>550</v>
      </c>
      <c r="E217" s="111" t="s">
        <v>1865</v>
      </c>
      <c r="F217" s="112" t="s">
        <v>1420</v>
      </c>
      <c r="G217" s="111">
        <v>269.77</v>
      </c>
      <c r="H217" s="111">
        <v>4.1399999999999997</v>
      </c>
      <c r="I217" s="113" t="s">
        <v>1866</v>
      </c>
      <c r="J217" s="111"/>
      <c r="K217" s="111">
        <v>10.6</v>
      </c>
      <c r="L217" s="111">
        <v>1.1359999999999999</v>
      </c>
      <c r="M217" s="111"/>
      <c r="N217" s="114" t="s">
        <v>1867</v>
      </c>
    </row>
    <row r="218" spans="2:15" s="116" customFormat="1">
      <c r="B218" s="109">
        <v>61</v>
      </c>
      <c r="C218" s="253"/>
      <c r="D218" s="110" t="s">
        <v>552</v>
      </c>
      <c r="E218" s="111" t="s">
        <v>1868</v>
      </c>
      <c r="F218" s="112" t="s">
        <v>1869</v>
      </c>
      <c r="G218" s="111">
        <v>315.39</v>
      </c>
      <c r="H218" s="111">
        <v>1.82</v>
      </c>
      <c r="I218" s="113" t="s">
        <v>1870</v>
      </c>
      <c r="J218" s="111">
        <v>481.29</v>
      </c>
      <c r="K218" s="111">
        <v>203.86</v>
      </c>
      <c r="L218" s="111">
        <v>1.3</v>
      </c>
      <c r="M218" s="111"/>
      <c r="N218" s="114" t="s">
        <v>1871</v>
      </c>
    </row>
    <row r="219" spans="2:15" s="116" customFormat="1">
      <c r="B219" s="109">
        <v>62</v>
      </c>
      <c r="C219" s="253"/>
      <c r="D219" s="110" t="s">
        <v>554</v>
      </c>
      <c r="E219" s="111" t="s">
        <v>1872</v>
      </c>
      <c r="F219" s="112" t="s">
        <v>1873</v>
      </c>
      <c r="G219" s="111">
        <v>265.3</v>
      </c>
      <c r="H219" s="111"/>
      <c r="I219" s="113"/>
      <c r="J219" s="111">
        <v>396.4</v>
      </c>
      <c r="K219" s="111"/>
      <c r="L219" s="111">
        <v>1.2</v>
      </c>
      <c r="M219" s="111"/>
      <c r="N219" s="114" t="s">
        <v>1874</v>
      </c>
    </row>
    <row r="220" spans="2:15" s="116" customFormat="1">
      <c r="B220" s="109">
        <v>63</v>
      </c>
      <c r="C220" s="253"/>
      <c r="D220" s="110" t="s">
        <v>556</v>
      </c>
      <c r="E220" s="111" t="s">
        <v>1875</v>
      </c>
      <c r="F220" s="112" t="s">
        <v>1876</v>
      </c>
      <c r="G220" s="111">
        <v>56.06</v>
      </c>
      <c r="H220" s="111">
        <v>-0.01</v>
      </c>
      <c r="I220" s="113" t="s">
        <v>1877</v>
      </c>
      <c r="J220" s="111">
        <v>52.6</v>
      </c>
      <c r="K220" s="111">
        <v>-87.8</v>
      </c>
      <c r="L220" s="111">
        <v>0.84</v>
      </c>
      <c r="M220" s="111"/>
      <c r="N220" s="114" t="s">
        <v>1878</v>
      </c>
    </row>
    <row r="221" spans="2:15" s="116" customFormat="1">
      <c r="B221" s="109">
        <v>64</v>
      </c>
      <c r="C221" s="253"/>
      <c r="D221" s="110" t="s">
        <v>558</v>
      </c>
      <c r="E221" s="111" t="s">
        <v>1879</v>
      </c>
      <c r="F221" s="112" t="s">
        <v>1869</v>
      </c>
      <c r="G221" s="111">
        <v>315.39</v>
      </c>
      <c r="H221" s="111">
        <v>1.82</v>
      </c>
      <c r="I221" s="113" t="s">
        <v>1870</v>
      </c>
      <c r="J221" s="111">
        <v>481.29</v>
      </c>
      <c r="K221" s="111">
        <v>203.86</v>
      </c>
      <c r="L221" s="111">
        <v>1.3</v>
      </c>
      <c r="M221" s="111"/>
      <c r="N221" s="114" t="s">
        <v>1880</v>
      </c>
    </row>
    <row r="222" spans="2:15" s="116" customFormat="1">
      <c r="B222" s="109">
        <v>65</v>
      </c>
      <c r="C222" s="253"/>
      <c r="D222" s="110" t="s">
        <v>560</v>
      </c>
      <c r="E222" s="111" t="s">
        <v>1881</v>
      </c>
      <c r="F222" s="112" t="s">
        <v>1873</v>
      </c>
      <c r="G222" s="111">
        <v>265.3</v>
      </c>
      <c r="H222" s="111"/>
      <c r="I222" s="113"/>
      <c r="J222" s="111">
        <v>398.4</v>
      </c>
      <c r="K222" s="111"/>
      <c r="L222" s="111">
        <v>1.2</v>
      </c>
      <c r="M222" s="111"/>
      <c r="N222" s="114" t="s">
        <v>1882</v>
      </c>
    </row>
    <row r="223" spans="2:15" s="116" customFormat="1">
      <c r="B223" s="109">
        <v>66</v>
      </c>
      <c r="C223" s="253"/>
      <c r="D223" s="110" t="s">
        <v>562</v>
      </c>
      <c r="E223" s="111" t="s">
        <v>1515</v>
      </c>
      <c r="F223" s="112" t="s">
        <v>1516</v>
      </c>
      <c r="G223" s="117">
        <v>290.8</v>
      </c>
      <c r="H223" s="111">
        <v>3.72</v>
      </c>
      <c r="I223" s="113" t="s">
        <v>1796</v>
      </c>
      <c r="J223" s="111">
        <v>323.39999999999998</v>
      </c>
      <c r="K223" s="111">
        <v>112.5</v>
      </c>
      <c r="L223" s="111">
        <v>1.89</v>
      </c>
      <c r="M223" s="111"/>
      <c r="N223" s="114" t="s">
        <v>1518</v>
      </c>
      <c r="O223" s="114"/>
    </row>
    <row r="224" spans="2:15" s="116" customFormat="1">
      <c r="B224" s="109">
        <v>67</v>
      </c>
      <c r="C224" s="253"/>
      <c r="D224" s="110" t="s">
        <v>564</v>
      </c>
      <c r="E224" s="111" t="s">
        <v>1883</v>
      </c>
      <c r="F224" s="112" t="s">
        <v>1884</v>
      </c>
      <c r="G224" s="111">
        <v>93.13</v>
      </c>
      <c r="H224" s="111">
        <v>0.9</v>
      </c>
      <c r="I224" s="113" t="s">
        <v>1885</v>
      </c>
      <c r="J224" s="111">
        <v>184.1</v>
      </c>
      <c r="K224" s="111">
        <v>-6</v>
      </c>
      <c r="L224" s="111">
        <v>1.02</v>
      </c>
      <c r="M224" s="111"/>
      <c r="N224" s="114" t="s">
        <v>1886</v>
      </c>
    </row>
    <row r="225" spans="1:14" s="116" customFormat="1">
      <c r="B225" s="109">
        <v>68</v>
      </c>
      <c r="C225" s="253"/>
      <c r="D225" s="110" t="s">
        <v>566</v>
      </c>
      <c r="E225" s="111" t="s">
        <v>1887</v>
      </c>
      <c r="F225" s="112" t="s">
        <v>1888</v>
      </c>
      <c r="G225" s="111">
        <v>397.5</v>
      </c>
      <c r="H225" s="111">
        <v>4.2</v>
      </c>
      <c r="I225" s="113" t="s">
        <v>1889</v>
      </c>
      <c r="J225" s="111"/>
      <c r="K225" s="111">
        <v>34</v>
      </c>
      <c r="L225" s="111">
        <v>1.224</v>
      </c>
      <c r="M225" s="111"/>
      <c r="N225" s="114" t="s">
        <v>1890</v>
      </c>
    </row>
    <row r="226" spans="1:14" s="116" customFormat="1">
      <c r="B226" s="109">
        <v>69</v>
      </c>
      <c r="C226" s="253"/>
      <c r="D226" s="110" t="s">
        <v>568</v>
      </c>
      <c r="E226" s="111" t="s">
        <v>1891</v>
      </c>
      <c r="F226" s="112" t="s">
        <v>1892</v>
      </c>
      <c r="G226" s="111">
        <v>359.9</v>
      </c>
      <c r="H226" s="111">
        <v>4.21</v>
      </c>
      <c r="I226" s="113" t="s">
        <v>1893</v>
      </c>
      <c r="J226" s="111">
        <v>472.6</v>
      </c>
      <c r="K226" s="111"/>
      <c r="L226" s="111">
        <v>1.2</v>
      </c>
      <c r="M226" s="111"/>
      <c r="N226" s="114" t="s">
        <v>1894</v>
      </c>
    </row>
    <row r="227" spans="1:14" s="116" customFormat="1">
      <c r="B227" s="109">
        <v>70</v>
      </c>
      <c r="C227" s="253"/>
      <c r="D227" s="110" t="s">
        <v>570</v>
      </c>
      <c r="E227" s="111" t="s">
        <v>1895</v>
      </c>
      <c r="F227" s="112" t="s">
        <v>1896</v>
      </c>
      <c r="G227" s="111">
        <v>152.19</v>
      </c>
      <c r="H227" s="111">
        <v>2.16</v>
      </c>
      <c r="I227" s="113" t="s">
        <v>1897</v>
      </c>
      <c r="J227" s="111">
        <v>153</v>
      </c>
      <c r="K227" s="111">
        <v>-9</v>
      </c>
      <c r="L227" s="111">
        <v>1.03</v>
      </c>
      <c r="M227" s="111"/>
      <c r="N227" s="114" t="s">
        <v>1898</v>
      </c>
    </row>
    <row r="228" spans="1:14" s="116" customFormat="1">
      <c r="B228" s="109">
        <v>71</v>
      </c>
      <c r="C228" s="253"/>
      <c r="D228" s="110" t="s">
        <v>572</v>
      </c>
      <c r="E228" s="111" t="s">
        <v>1899</v>
      </c>
      <c r="F228" s="112" t="s">
        <v>1900</v>
      </c>
      <c r="G228" s="111">
        <v>237.19</v>
      </c>
      <c r="H228" s="111">
        <v>0</v>
      </c>
      <c r="I228" s="111" t="s">
        <v>1901</v>
      </c>
      <c r="J228" s="111">
        <v>400</v>
      </c>
      <c r="K228" s="111"/>
      <c r="L228" s="111">
        <v>1.216</v>
      </c>
      <c r="M228" s="111"/>
      <c r="N228" s="114" t="s">
        <v>1902</v>
      </c>
    </row>
    <row r="229" spans="1:14" s="116" customFormat="1">
      <c r="B229" s="109">
        <v>72</v>
      </c>
      <c r="C229" s="253"/>
      <c r="D229" s="110" t="s">
        <v>574</v>
      </c>
      <c r="E229" s="111" t="s">
        <v>1903</v>
      </c>
      <c r="F229" s="112" t="s">
        <v>1904</v>
      </c>
      <c r="G229" s="111">
        <v>210.3</v>
      </c>
      <c r="H229" s="111">
        <v>-0.17</v>
      </c>
      <c r="I229" s="113" t="s">
        <v>1905</v>
      </c>
      <c r="J229" s="111">
        <v>165</v>
      </c>
      <c r="K229" s="111"/>
      <c r="L229" s="111">
        <v>1.59</v>
      </c>
      <c r="M229" s="111">
        <v>10.88</v>
      </c>
      <c r="N229" s="114" t="s">
        <v>1906</v>
      </c>
    </row>
    <row r="230" spans="1:14" s="116" customFormat="1">
      <c r="B230" s="109">
        <v>73</v>
      </c>
      <c r="C230" s="253"/>
      <c r="D230" s="110" t="s">
        <v>576</v>
      </c>
      <c r="E230" s="111" t="s">
        <v>1907</v>
      </c>
      <c r="F230" s="112" t="s">
        <v>1908</v>
      </c>
      <c r="G230" s="111">
        <v>189.32</v>
      </c>
      <c r="H230" s="111">
        <v>3.21</v>
      </c>
      <c r="I230" s="113" t="s">
        <v>1909</v>
      </c>
      <c r="J230" s="111">
        <v>232</v>
      </c>
      <c r="K230" s="111"/>
      <c r="L230" s="111">
        <v>0.95499999999999996</v>
      </c>
      <c r="M230" s="111"/>
      <c r="N230" s="114" t="s">
        <v>1910</v>
      </c>
    </row>
    <row r="231" spans="1:14" s="116" customFormat="1">
      <c r="B231" s="109">
        <v>74</v>
      </c>
      <c r="C231" s="253"/>
      <c r="D231" s="110" t="s">
        <v>578</v>
      </c>
      <c r="E231" s="111" t="s">
        <v>1911</v>
      </c>
      <c r="F231" s="112" t="s">
        <v>1912</v>
      </c>
      <c r="G231" s="111">
        <v>266.3</v>
      </c>
      <c r="H231" s="111">
        <v>3.93</v>
      </c>
      <c r="I231" s="113" t="s">
        <v>1913</v>
      </c>
      <c r="J231" s="111">
        <v>416.67</v>
      </c>
      <c r="K231" s="111">
        <v>171.67</v>
      </c>
      <c r="L231" s="111">
        <v>1.2</v>
      </c>
      <c r="M231" s="111"/>
      <c r="N231" s="114" t="s">
        <v>1914</v>
      </c>
    </row>
    <row r="232" spans="1:14" s="116" customFormat="1">
      <c r="B232" s="109">
        <v>75</v>
      </c>
      <c r="C232" s="253"/>
      <c r="D232" s="110" t="s">
        <v>580</v>
      </c>
      <c r="E232" s="111" t="s">
        <v>1915</v>
      </c>
      <c r="F232" s="112" t="s">
        <v>1916</v>
      </c>
      <c r="G232" s="111">
        <v>242.3</v>
      </c>
      <c r="H232" s="111">
        <v>3.59</v>
      </c>
      <c r="I232" s="113" t="s">
        <v>1917</v>
      </c>
      <c r="J232" s="111"/>
      <c r="K232" s="111">
        <v>-13</v>
      </c>
      <c r="L232" s="111">
        <v>1.0940000000000001</v>
      </c>
      <c r="M232" s="111"/>
      <c r="N232" s="114" t="s">
        <v>1918</v>
      </c>
    </row>
    <row r="233" spans="1:14" s="116" customFormat="1">
      <c r="B233" s="109">
        <v>76</v>
      </c>
      <c r="C233" s="253"/>
      <c r="D233" s="110" t="s">
        <v>582</v>
      </c>
      <c r="E233" s="111" t="s">
        <v>1919</v>
      </c>
      <c r="F233" s="112" t="s">
        <v>1920</v>
      </c>
      <c r="G233" s="111">
        <v>249.09</v>
      </c>
      <c r="H233" s="111">
        <v>3.2</v>
      </c>
      <c r="I233" s="113" t="s">
        <v>1921</v>
      </c>
      <c r="J233" s="111"/>
      <c r="K233" s="111">
        <v>93</v>
      </c>
      <c r="L233" s="111">
        <v>1.49</v>
      </c>
      <c r="M233" s="111"/>
      <c r="N233" s="114" t="s">
        <v>1922</v>
      </c>
    </row>
    <row r="234" spans="1:14" s="116" customFormat="1">
      <c r="B234" s="109">
        <v>77</v>
      </c>
      <c r="C234" s="253"/>
      <c r="D234" s="110" t="s">
        <v>584</v>
      </c>
      <c r="E234" s="111" t="s">
        <v>1923</v>
      </c>
      <c r="F234" s="112" t="s">
        <v>1924</v>
      </c>
      <c r="G234" s="111">
        <v>141.13</v>
      </c>
      <c r="H234" s="111">
        <v>-0.8</v>
      </c>
      <c r="I234" s="111" t="s">
        <v>1925</v>
      </c>
      <c r="J234" s="111"/>
      <c r="K234" s="111">
        <v>49.9</v>
      </c>
      <c r="L234" s="111">
        <v>1.27</v>
      </c>
      <c r="M234" s="111"/>
      <c r="N234" s="114" t="s">
        <v>1926</v>
      </c>
    </row>
    <row r="235" spans="1:14" s="116" customFormat="1">
      <c r="B235" s="109">
        <v>78</v>
      </c>
      <c r="C235" s="253"/>
      <c r="D235" s="110" t="s">
        <v>586</v>
      </c>
      <c r="E235" s="111" t="s">
        <v>1927</v>
      </c>
      <c r="F235" s="112" t="s">
        <v>1928</v>
      </c>
      <c r="G235" s="111">
        <v>329.4</v>
      </c>
      <c r="H235" s="111">
        <v>1.69</v>
      </c>
      <c r="I235" s="113" t="s">
        <v>1929</v>
      </c>
      <c r="J235" s="111">
        <v>485.89</v>
      </c>
      <c r="K235" s="111">
        <v>206.01</v>
      </c>
      <c r="L235" s="111"/>
      <c r="M235" s="111"/>
      <c r="N235" s="114" t="s">
        <v>1930</v>
      </c>
    </row>
    <row r="236" spans="1:14" s="116" customFormat="1">
      <c r="B236" s="109">
        <v>79</v>
      </c>
      <c r="C236" s="253"/>
      <c r="D236" s="110" t="s">
        <v>588</v>
      </c>
      <c r="E236" s="111" t="s">
        <v>1931</v>
      </c>
      <c r="F236" s="112" t="s">
        <v>1015</v>
      </c>
      <c r="G236" s="111">
        <v>279.33</v>
      </c>
      <c r="H236" s="111"/>
      <c r="I236" s="113"/>
      <c r="J236" s="111">
        <v>411.4</v>
      </c>
      <c r="K236" s="111"/>
      <c r="L236" s="111">
        <v>1.2</v>
      </c>
      <c r="M236" s="111"/>
      <c r="N236" s="114" t="s">
        <v>1932</v>
      </c>
    </row>
    <row r="237" spans="1:14" s="116" customFormat="1">
      <c r="B237" s="109">
        <v>80</v>
      </c>
      <c r="C237" s="253"/>
      <c r="D237" s="110" t="s">
        <v>590</v>
      </c>
      <c r="E237" s="111" t="s">
        <v>1933</v>
      </c>
      <c r="F237" s="112" t="s">
        <v>1934</v>
      </c>
      <c r="G237" s="111">
        <v>361.7</v>
      </c>
      <c r="H237" s="111">
        <v>4.7300000000000004</v>
      </c>
      <c r="I237" s="113" t="s">
        <v>1935</v>
      </c>
      <c r="J237" s="111">
        <v>358.2</v>
      </c>
      <c r="K237" s="111">
        <v>84</v>
      </c>
      <c r="L237" s="111">
        <v>1.4</v>
      </c>
      <c r="M237" s="111"/>
      <c r="N237" s="114" t="s">
        <v>1936</v>
      </c>
    </row>
    <row r="238" spans="1:14" s="116" customFormat="1">
      <c r="B238" s="109">
        <v>81</v>
      </c>
      <c r="C238" s="253"/>
      <c r="D238" s="110" t="s">
        <v>592</v>
      </c>
      <c r="E238" s="111" t="s">
        <v>1937</v>
      </c>
      <c r="F238" s="112" t="s">
        <v>1938</v>
      </c>
      <c r="G238" s="111">
        <v>320.39999999999998</v>
      </c>
      <c r="H238" s="111">
        <v>2.48</v>
      </c>
      <c r="I238" s="113" t="s">
        <v>1939</v>
      </c>
      <c r="J238" s="111">
        <v>411.5</v>
      </c>
      <c r="K238" s="111"/>
      <c r="L238" s="111">
        <v>1.2</v>
      </c>
      <c r="M238" s="111"/>
      <c r="N238" s="114" t="s">
        <v>1940</v>
      </c>
    </row>
    <row r="239" spans="1:14" s="116" customFormat="1">
      <c r="B239" s="109">
        <v>82</v>
      </c>
      <c r="C239" s="253"/>
      <c r="D239" s="110" t="s">
        <v>594</v>
      </c>
      <c r="E239" s="111" t="s">
        <v>1941</v>
      </c>
      <c r="F239" s="112" t="s">
        <v>1942</v>
      </c>
      <c r="G239" s="111">
        <v>354.5</v>
      </c>
      <c r="H239" s="111">
        <v>1.62</v>
      </c>
      <c r="I239" s="113" t="s">
        <v>1943</v>
      </c>
      <c r="J239" s="111"/>
      <c r="K239" s="111">
        <v>172.6</v>
      </c>
      <c r="L239" s="111">
        <v>1.44</v>
      </c>
      <c r="M239" s="111"/>
      <c r="N239" s="114" t="s">
        <v>1944</v>
      </c>
    </row>
    <row r="240" spans="1:14" s="121" customFormat="1">
      <c r="A240" s="116"/>
      <c r="B240" s="109">
        <v>83</v>
      </c>
      <c r="C240" s="253"/>
      <c r="D240" s="110" t="s">
        <v>596</v>
      </c>
      <c r="E240" s="67" t="s">
        <v>1132</v>
      </c>
      <c r="F240" s="111"/>
      <c r="G240" s="111"/>
      <c r="H240" s="111"/>
      <c r="I240" s="113"/>
      <c r="J240" s="111"/>
      <c r="K240" s="111"/>
      <c r="L240" s="111"/>
      <c r="M240" s="111"/>
    </row>
    <row r="241" spans="2:14" s="116" customFormat="1">
      <c r="B241" s="109">
        <v>84</v>
      </c>
      <c r="C241" s="253"/>
      <c r="D241" s="110" t="s">
        <v>598</v>
      </c>
      <c r="E241" s="117" t="s">
        <v>1945</v>
      </c>
      <c r="F241" s="122" t="s">
        <v>1946</v>
      </c>
      <c r="G241" s="117">
        <v>314.5</v>
      </c>
      <c r="H241" s="111">
        <v>5.7</v>
      </c>
      <c r="I241" s="113" t="s">
        <v>1947</v>
      </c>
      <c r="J241" s="111">
        <v>210</v>
      </c>
      <c r="K241" s="111">
        <v>-25</v>
      </c>
      <c r="L241" s="111">
        <v>1.0569999999999999</v>
      </c>
      <c r="M241" s="111"/>
      <c r="N241" s="114" t="s">
        <v>1948</v>
      </c>
    </row>
    <row r="242" spans="2:14" s="116" customFormat="1">
      <c r="B242" s="109">
        <v>85</v>
      </c>
      <c r="C242" s="253"/>
      <c r="D242" s="110" t="s">
        <v>600</v>
      </c>
      <c r="E242" s="117" t="s">
        <v>1949</v>
      </c>
      <c r="F242" s="122" t="s">
        <v>1950</v>
      </c>
      <c r="G242" s="123">
        <v>643.6</v>
      </c>
      <c r="H242" s="111">
        <v>7.9</v>
      </c>
      <c r="I242" s="113" t="s">
        <v>1951</v>
      </c>
      <c r="J242" s="111"/>
      <c r="K242" s="111">
        <v>157.6</v>
      </c>
      <c r="L242" s="111">
        <v>2.5</v>
      </c>
      <c r="M242" s="111"/>
      <c r="N242" s="114" t="s">
        <v>1952</v>
      </c>
    </row>
    <row r="243" spans="2:14" s="116" customFormat="1">
      <c r="B243" s="109">
        <v>86</v>
      </c>
      <c r="C243" s="253"/>
      <c r="D243" s="110" t="s">
        <v>1953</v>
      </c>
      <c r="E243" s="117" t="s">
        <v>1954</v>
      </c>
      <c r="F243" s="112" t="s">
        <v>1950</v>
      </c>
      <c r="G243" s="117">
        <v>643.6</v>
      </c>
      <c r="H243" s="111">
        <v>7.82</v>
      </c>
      <c r="I243" s="113"/>
      <c r="J243" s="111"/>
      <c r="K243" s="111" t="s">
        <v>1955</v>
      </c>
      <c r="L243" s="111"/>
      <c r="M243" s="111"/>
      <c r="N243" s="114" t="s">
        <v>1956</v>
      </c>
    </row>
    <row r="244" spans="2:14" s="116" customFormat="1">
      <c r="B244" s="109">
        <v>87</v>
      </c>
      <c r="C244" s="253"/>
      <c r="D244" s="110" t="s">
        <v>604</v>
      </c>
      <c r="E244" s="117" t="s">
        <v>1957</v>
      </c>
      <c r="F244" s="112" t="s">
        <v>1958</v>
      </c>
      <c r="G244" s="117">
        <v>564.70000000000005</v>
      </c>
      <c r="H244" s="111">
        <v>6.84</v>
      </c>
      <c r="I244" s="113" t="s">
        <v>1333</v>
      </c>
      <c r="J244" s="111" t="s">
        <v>1959</v>
      </c>
      <c r="K244" s="111">
        <v>-5</v>
      </c>
      <c r="L244" s="111" t="s">
        <v>1960</v>
      </c>
      <c r="M244" s="111"/>
      <c r="N244" s="114" t="s">
        <v>1961</v>
      </c>
    </row>
    <row r="245" spans="2:14" s="116" customFormat="1">
      <c r="B245" s="109">
        <v>88</v>
      </c>
      <c r="C245" s="253"/>
      <c r="D245" s="110" t="s">
        <v>1962</v>
      </c>
      <c r="E245" s="117" t="s">
        <v>1963</v>
      </c>
      <c r="F245" s="112" t="s">
        <v>1958</v>
      </c>
      <c r="G245" s="117">
        <v>564.70000000000005</v>
      </c>
      <c r="H245" s="111"/>
      <c r="I245" s="113"/>
      <c r="J245" s="111">
        <v>417.4</v>
      </c>
      <c r="K245" s="111"/>
      <c r="L245" s="111">
        <v>2.2999999999999998</v>
      </c>
      <c r="M245" s="111"/>
      <c r="N245" s="114" t="s">
        <v>1964</v>
      </c>
    </row>
    <row r="246" spans="2:14" s="116" customFormat="1">
      <c r="B246" s="109">
        <v>89</v>
      </c>
      <c r="C246" s="253"/>
      <c r="D246" s="110" t="s">
        <v>1965</v>
      </c>
      <c r="E246" s="123" t="s">
        <v>1966</v>
      </c>
      <c r="F246" s="112" t="s">
        <v>1967</v>
      </c>
      <c r="G246" s="123">
        <v>485.79</v>
      </c>
      <c r="H246" s="111">
        <v>6.81</v>
      </c>
      <c r="I246" s="113"/>
      <c r="J246" s="111"/>
      <c r="K246" s="111" t="s">
        <v>1968</v>
      </c>
      <c r="L246" s="111"/>
      <c r="M246" s="111"/>
      <c r="N246" s="114" t="s">
        <v>1969</v>
      </c>
    </row>
    <row r="247" spans="2:14" s="116" customFormat="1">
      <c r="B247" s="109">
        <v>90</v>
      </c>
      <c r="C247" s="253"/>
      <c r="D247" s="110" t="s">
        <v>610</v>
      </c>
      <c r="E247" s="124" t="s">
        <v>1970</v>
      </c>
      <c r="F247" s="124" t="s">
        <v>1971</v>
      </c>
      <c r="G247" s="111">
        <v>406.89</v>
      </c>
      <c r="H247" s="111"/>
      <c r="I247" s="113"/>
      <c r="J247" s="111">
        <v>370.654</v>
      </c>
      <c r="K247" s="111"/>
      <c r="L247" s="111">
        <v>1.9510000000000001</v>
      </c>
      <c r="M247" s="111"/>
      <c r="N247" s="114" t="s">
        <v>1972</v>
      </c>
    </row>
    <row r="248" spans="2:14" s="116" customFormat="1">
      <c r="B248" s="109">
        <v>91</v>
      </c>
      <c r="C248" s="253"/>
      <c r="D248" s="110" t="s">
        <v>1973</v>
      </c>
      <c r="E248" s="117" t="s">
        <v>1974</v>
      </c>
      <c r="F248" s="122" t="s">
        <v>1975</v>
      </c>
      <c r="G248" s="117">
        <v>255.5</v>
      </c>
      <c r="H248" s="111">
        <v>4</v>
      </c>
      <c r="I248" s="113" t="s">
        <v>1976</v>
      </c>
      <c r="J248" s="117" t="s">
        <v>1977</v>
      </c>
      <c r="K248" s="111">
        <v>153</v>
      </c>
      <c r="L248" s="111">
        <v>1.8</v>
      </c>
      <c r="M248" s="111"/>
      <c r="N248" s="114" t="s">
        <v>1978</v>
      </c>
    </row>
    <row r="249" spans="2:14" s="116" customFormat="1">
      <c r="B249" s="109">
        <v>92</v>
      </c>
      <c r="C249" s="253"/>
      <c r="D249" s="110" t="s">
        <v>1979</v>
      </c>
      <c r="E249" s="111" t="s">
        <v>1980</v>
      </c>
      <c r="F249" s="112" t="s">
        <v>1981</v>
      </c>
      <c r="G249" s="111">
        <v>286.35000000000002</v>
      </c>
      <c r="H249" s="111">
        <v>2.7</v>
      </c>
      <c r="I249" s="113" t="s">
        <v>1982</v>
      </c>
      <c r="J249" s="111"/>
      <c r="K249" s="111">
        <v>71</v>
      </c>
      <c r="L249" s="111">
        <v>1.29</v>
      </c>
      <c r="M249" s="111"/>
      <c r="N249" s="114" t="s">
        <v>1983</v>
      </c>
    </row>
    <row r="250" spans="2:14" s="116" customFormat="1">
      <c r="B250" s="109">
        <v>93</v>
      </c>
      <c r="C250" s="253"/>
      <c r="D250" s="110" t="s">
        <v>1984</v>
      </c>
      <c r="E250" s="111" t="s">
        <v>1985</v>
      </c>
      <c r="F250" s="112" t="s">
        <v>1986</v>
      </c>
      <c r="G250" s="111">
        <v>258.39999999999998</v>
      </c>
      <c r="H250" s="111">
        <v>5.9</v>
      </c>
      <c r="I250" s="113" t="s">
        <v>1987</v>
      </c>
      <c r="J250" s="111">
        <v>325</v>
      </c>
      <c r="K250" s="111">
        <v>-5</v>
      </c>
      <c r="L250" s="111">
        <v>1.0054000000000001</v>
      </c>
      <c r="M250" s="111"/>
      <c r="N250" s="114" t="s">
        <v>1988</v>
      </c>
    </row>
    <row r="251" spans="2:14" s="116" customFormat="1">
      <c r="B251" s="109">
        <v>94</v>
      </c>
      <c r="C251" s="253"/>
      <c r="D251" s="110" t="s">
        <v>618</v>
      </c>
      <c r="E251" s="67" t="s">
        <v>1132</v>
      </c>
      <c r="F251" s="111"/>
      <c r="G251" s="111"/>
      <c r="H251" s="111"/>
      <c r="I251" s="113"/>
      <c r="J251" s="111"/>
      <c r="K251" s="111"/>
      <c r="L251" s="111"/>
      <c r="M251" s="111"/>
    </row>
    <row r="252" spans="2:14" s="116" customFormat="1">
      <c r="B252" s="109">
        <v>95</v>
      </c>
      <c r="C252" s="253"/>
      <c r="D252" s="110" t="s">
        <v>1989</v>
      </c>
      <c r="E252" s="111" t="s">
        <v>1763</v>
      </c>
      <c r="F252" s="112" t="s">
        <v>1764</v>
      </c>
      <c r="G252" s="111">
        <v>221.64</v>
      </c>
      <c r="H252" s="111">
        <v>1.1399999999999999</v>
      </c>
      <c r="I252" s="113" t="s">
        <v>1990</v>
      </c>
      <c r="J252" s="111"/>
      <c r="K252" s="111">
        <v>205</v>
      </c>
      <c r="L252" s="111">
        <v>1.54</v>
      </c>
      <c r="M252" s="111">
        <v>3.38</v>
      </c>
      <c r="N252" s="114" t="s">
        <v>1765</v>
      </c>
    </row>
    <row r="253" spans="2:14" s="116" customFormat="1">
      <c r="B253" s="109">
        <v>96</v>
      </c>
      <c r="C253" s="253"/>
      <c r="D253" s="110" t="s">
        <v>621</v>
      </c>
      <c r="E253" s="111" t="s">
        <v>1991</v>
      </c>
      <c r="F253" s="112" t="s">
        <v>1430</v>
      </c>
      <c r="G253" s="111">
        <v>364.9</v>
      </c>
      <c r="H253" s="111">
        <v>6.75</v>
      </c>
      <c r="I253" s="113" t="s">
        <v>1992</v>
      </c>
      <c r="J253" s="111"/>
      <c r="K253" s="111" t="s">
        <v>1993</v>
      </c>
      <c r="L253" s="111"/>
      <c r="M253" s="111"/>
      <c r="N253" s="114" t="s">
        <v>1994</v>
      </c>
    </row>
    <row r="254" spans="2:14" s="116" customFormat="1">
      <c r="B254" s="109">
        <v>97</v>
      </c>
      <c r="C254" s="253"/>
      <c r="D254" s="110" t="s">
        <v>1995</v>
      </c>
      <c r="E254" s="111" t="s">
        <v>1996</v>
      </c>
      <c r="F254" s="112" t="s">
        <v>1997</v>
      </c>
      <c r="G254" s="111">
        <v>221.28</v>
      </c>
      <c r="H254" s="111">
        <v>2.64</v>
      </c>
      <c r="I254" s="113" t="s">
        <v>1998</v>
      </c>
      <c r="J254" s="111">
        <v>398.53</v>
      </c>
      <c r="K254" s="111">
        <v>165.2</v>
      </c>
      <c r="L254" s="111">
        <v>1.3</v>
      </c>
      <c r="M254" s="111"/>
      <c r="N254" s="114" t="s">
        <v>1999</v>
      </c>
    </row>
    <row r="255" spans="2:14" s="116" customFormat="1">
      <c r="B255" s="109">
        <v>98</v>
      </c>
      <c r="C255" s="253"/>
      <c r="D255" s="110" t="s">
        <v>625</v>
      </c>
      <c r="E255" s="111" t="s">
        <v>2000</v>
      </c>
      <c r="F255" s="112" t="s">
        <v>2001</v>
      </c>
      <c r="G255" s="111">
        <v>277.75</v>
      </c>
      <c r="H255" s="111">
        <v>2.13</v>
      </c>
      <c r="I255" s="113" t="s">
        <v>2002</v>
      </c>
      <c r="J255" s="111">
        <v>411.6</v>
      </c>
      <c r="K255" s="111">
        <v>85</v>
      </c>
      <c r="L255" s="111">
        <v>1.2</v>
      </c>
      <c r="M255" s="111"/>
      <c r="N255" s="114" t="s">
        <v>2003</v>
      </c>
    </row>
    <row r="256" spans="2:14" s="116" customFormat="1">
      <c r="B256" s="109">
        <v>99</v>
      </c>
      <c r="C256" s="253"/>
      <c r="D256" s="110" t="s">
        <v>627</v>
      </c>
      <c r="E256" s="111" t="s">
        <v>2004</v>
      </c>
      <c r="F256" s="112" t="s">
        <v>2005</v>
      </c>
      <c r="G256" s="111">
        <v>228.67</v>
      </c>
      <c r="H256" s="111">
        <v>1.64</v>
      </c>
      <c r="I256" s="113" t="s">
        <v>2006</v>
      </c>
      <c r="J256" s="111">
        <v>358.82</v>
      </c>
      <c r="K256" s="111">
        <v>126.5</v>
      </c>
      <c r="L256" s="111">
        <v>1.3</v>
      </c>
      <c r="M256" s="111"/>
      <c r="N256" s="114" t="s">
        <v>2007</v>
      </c>
    </row>
    <row r="257" spans="2:14" s="116" customFormat="1">
      <c r="B257" s="109">
        <v>100</v>
      </c>
      <c r="C257" s="253"/>
      <c r="D257" s="110" t="s">
        <v>2008</v>
      </c>
      <c r="E257" s="111" t="s">
        <v>2009</v>
      </c>
      <c r="F257" s="112" t="s">
        <v>2010</v>
      </c>
      <c r="G257" s="111">
        <v>224.15</v>
      </c>
      <c r="H257" s="111">
        <v>0.13</v>
      </c>
      <c r="I257" s="113" t="s">
        <v>2011</v>
      </c>
      <c r="J257" s="117" t="s">
        <v>1977</v>
      </c>
      <c r="K257" s="111">
        <v>21</v>
      </c>
      <c r="L257" s="111">
        <v>1.25</v>
      </c>
      <c r="M257" s="111"/>
      <c r="N257" s="114" t="s">
        <v>2012</v>
      </c>
    </row>
    <row r="258" spans="2:14" s="116" customFormat="1">
      <c r="B258" s="109">
        <v>101</v>
      </c>
      <c r="C258" s="253"/>
      <c r="D258" s="110" t="s">
        <v>631</v>
      </c>
      <c r="E258" s="111" t="s">
        <v>2013</v>
      </c>
      <c r="F258" s="112" t="s">
        <v>2014</v>
      </c>
      <c r="G258" s="111">
        <v>214.65</v>
      </c>
      <c r="H258" s="111">
        <v>2.2999999999999998</v>
      </c>
      <c r="I258" s="113" t="s">
        <v>2015</v>
      </c>
      <c r="J258" s="111"/>
      <c r="K258" s="111">
        <v>81.5</v>
      </c>
      <c r="L258" s="111"/>
      <c r="M258" s="111"/>
      <c r="N258" s="114" t="s">
        <v>2016</v>
      </c>
    </row>
    <row r="259" spans="2:14" s="116" customFormat="1">
      <c r="B259" s="109">
        <v>102</v>
      </c>
      <c r="C259" s="253"/>
      <c r="D259" s="110" t="s">
        <v>2017</v>
      </c>
      <c r="E259" s="111" t="s">
        <v>2018</v>
      </c>
      <c r="F259" s="112" t="s">
        <v>2019</v>
      </c>
      <c r="G259" s="111">
        <v>297.26</v>
      </c>
      <c r="H259" s="111">
        <v>4.9000000000000004</v>
      </c>
      <c r="I259" s="113" t="s">
        <v>2020</v>
      </c>
      <c r="J259" s="111"/>
      <c r="K259" s="111">
        <v>111.5</v>
      </c>
      <c r="L259" s="111">
        <v>0.77</v>
      </c>
      <c r="M259" s="111"/>
      <c r="N259" s="114" t="s">
        <v>2021</v>
      </c>
    </row>
    <row r="260" spans="2:14" s="116" customFormat="1">
      <c r="B260" s="109">
        <v>103</v>
      </c>
      <c r="C260" s="253"/>
      <c r="D260" s="110" t="s">
        <v>635</v>
      </c>
      <c r="E260" s="111" t="s">
        <v>2022</v>
      </c>
      <c r="F260" s="112" t="s">
        <v>2023</v>
      </c>
      <c r="G260" s="111">
        <v>250.3</v>
      </c>
      <c r="H260" s="111">
        <v>5.18</v>
      </c>
      <c r="I260" s="113" t="s">
        <v>2024</v>
      </c>
      <c r="J260" s="111">
        <v>277</v>
      </c>
      <c r="K260" s="111">
        <v>86</v>
      </c>
      <c r="L260" s="111">
        <v>1.8342000000000001</v>
      </c>
      <c r="M260" s="111"/>
      <c r="N260" s="114" t="s">
        <v>2025</v>
      </c>
    </row>
    <row r="261" spans="2:14" s="116" customFormat="1">
      <c r="B261" s="109">
        <v>104</v>
      </c>
      <c r="C261" s="253"/>
      <c r="D261" s="110" t="s">
        <v>2026</v>
      </c>
      <c r="E261" s="111" t="s">
        <v>2027</v>
      </c>
      <c r="F261" s="112" t="s">
        <v>2028</v>
      </c>
      <c r="G261" s="111">
        <v>320</v>
      </c>
      <c r="H261" s="111">
        <v>6.02</v>
      </c>
      <c r="I261" s="113" t="s">
        <v>2029</v>
      </c>
      <c r="J261" s="111">
        <v>350</v>
      </c>
      <c r="K261" s="111">
        <v>109.5</v>
      </c>
      <c r="L261" s="111">
        <v>1.385</v>
      </c>
      <c r="M261" s="111"/>
      <c r="N261" s="114" t="s">
        <v>2030</v>
      </c>
    </row>
    <row r="262" spans="2:14" s="116" customFormat="1">
      <c r="B262" s="109">
        <v>105</v>
      </c>
      <c r="C262" s="253"/>
      <c r="D262" s="110" t="s">
        <v>2031</v>
      </c>
      <c r="E262" s="111" t="s">
        <v>2032</v>
      </c>
      <c r="F262" s="112" t="s">
        <v>2033</v>
      </c>
      <c r="G262" s="111">
        <v>318</v>
      </c>
      <c r="H262" s="111">
        <v>6</v>
      </c>
      <c r="I262" s="113" t="s">
        <v>2034</v>
      </c>
      <c r="J262" s="111">
        <v>363.29</v>
      </c>
      <c r="K262" s="111">
        <v>111.95</v>
      </c>
      <c r="L262" s="111">
        <v>1.4</v>
      </c>
      <c r="M262" s="111"/>
      <c r="N262" s="114" t="s">
        <v>2035</v>
      </c>
    </row>
    <row r="263" spans="2:14" s="116" customFormat="1">
      <c r="B263" s="109">
        <v>106</v>
      </c>
      <c r="C263" s="253"/>
      <c r="D263" s="110" t="s">
        <v>2036</v>
      </c>
      <c r="E263" s="111" t="s">
        <v>2037</v>
      </c>
      <c r="F263" s="112" t="s">
        <v>2038</v>
      </c>
      <c r="G263" s="111">
        <v>354.5</v>
      </c>
      <c r="H263" s="111">
        <v>6.79</v>
      </c>
      <c r="I263" s="113" t="s">
        <v>2039</v>
      </c>
      <c r="J263" s="111">
        <v>367.95</v>
      </c>
      <c r="K263" s="111">
        <v>123.21</v>
      </c>
      <c r="L263" s="111">
        <v>1.5</v>
      </c>
      <c r="M263" s="111"/>
      <c r="N263" s="114" t="s">
        <v>2040</v>
      </c>
    </row>
    <row r="264" spans="2:14" s="116" customFormat="1">
      <c r="B264" s="109">
        <v>107</v>
      </c>
      <c r="C264" s="253"/>
      <c r="D264" s="110" t="s">
        <v>2041</v>
      </c>
      <c r="E264" s="67" t="s">
        <v>1132</v>
      </c>
      <c r="F264" s="111"/>
      <c r="G264" s="111"/>
      <c r="H264" s="111"/>
      <c r="I264" s="113"/>
      <c r="J264" s="111"/>
      <c r="K264" s="111"/>
      <c r="L264" s="111"/>
      <c r="M264" s="111"/>
    </row>
    <row r="265" spans="2:14" s="116" customFormat="1">
      <c r="B265" s="109">
        <v>108</v>
      </c>
      <c r="C265" s="253"/>
      <c r="D265" s="110" t="s">
        <v>2042</v>
      </c>
      <c r="E265" s="67" t="s">
        <v>1132</v>
      </c>
      <c r="F265" s="111"/>
      <c r="G265" s="111"/>
      <c r="H265" s="111"/>
      <c r="I265" s="113"/>
      <c r="J265" s="111"/>
      <c r="K265" s="111"/>
      <c r="L265" s="111"/>
      <c r="M265" s="111"/>
    </row>
    <row r="266" spans="2:14" s="116" customFormat="1">
      <c r="B266" s="109">
        <v>109</v>
      </c>
      <c r="C266" s="253"/>
      <c r="D266" s="110" t="s">
        <v>2043</v>
      </c>
      <c r="E266" s="67" t="s">
        <v>1132</v>
      </c>
      <c r="F266" s="111"/>
      <c r="G266" s="111"/>
      <c r="H266" s="111"/>
      <c r="I266" s="113"/>
      <c r="J266" s="111"/>
      <c r="K266" s="111"/>
      <c r="L266" s="111"/>
      <c r="M266" s="111"/>
    </row>
    <row r="267" spans="2:14" s="116" customFormat="1">
      <c r="B267" s="109">
        <v>110</v>
      </c>
      <c r="C267" s="253"/>
      <c r="D267" s="110" t="s">
        <v>649</v>
      </c>
      <c r="E267" s="111" t="s">
        <v>2044</v>
      </c>
      <c r="F267" s="112" t="s">
        <v>2045</v>
      </c>
      <c r="G267" s="111">
        <v>406.9</v>
      </c>
      <c r="H267" s="111"/>
      <c r="I267" s="111" t="s">
        <v>2046</v>
      </c>
      <c r="J267" s="111"/>
      <c r="K267" s="111"/>
      <c r="L267" s="111"/>
      <c r="M267" s="111"/>
      <c r="N267" s="114" t="s">
        <v>2047</v>
      </c>
    </row>
    <row r="268" spans="2:14" s="116" customFormat="1">
      <c r="B268" s="109"/>
      <c r="C268" s="253"/>
      <c r="D268" s="110" t="s">
        <v>651</v>
      </c>
      <c r="E268" s="111" t="s">
        <v>2048</v>
      </c>
      <c r="F268" s="112" t="s">
        <v>2045</v>
      </c>
      <c r="G268" s="111">
        <v>406.9</v>
      </c>
      <c r="H268" s="111"/>
      <c r="I268" s="113" t="s">
        <v>2046</v>
      </c>
      <c r="J268" s="111"/>
      <c r="K268" s="111"/>
      <c r="L268" s="111"/>
      <c r="M268" s="111"/>
      <c r="N268" s="114" t="s">
        <v>2049</v>
      </c>
    </row>
    <row r="269" spans="2:14" s="116" customFormat="1" ht="21.75">
      <c r="B269" s="109">
        <v>112</v>
      </c>
      <c r="C269" s="253"/>
      <c r="D269" s="110" t="s">
        <v>653</v>
      </c>
      <c r="E269" s="125" t="s">
        <v>2050</v>
      </c>
      <c r="F269" s="120" t="s">
        <v>1516</v>
      </c>
      <c r="G269" s="120">
        <v>290.83100000000002</v>
      </c>
      <c r="H269" s="111">
        <v>3.78</v>
      </c>
      <c r="I269" s="113" t="s">
        <v>2051</v>
      </c>
      <c r="J269" s="111"/>
      <c r="K269" s="111">
        <v>314.5</v>
      </c>
      <c r="L269" s="111"/>
      <c r="M269" s="111"/>
      <c r="N269" s="114" t="s">
        <v>2052</v>
      </c>
    </row>
    <row r="270" spans="2:14" s="116" customFormat="1">
      <c r="B270" s="109">
        <v>113</v>
      </c>
      <c r="C270" s="253"/>
      <c r="D270" s="110" t="s">
        <v>655</v>
      </c>
      <c r="E270" s="111" t="s">
        <v>2053</v>
      </c>
      <c r="F270" s="112" t="s">
        <v>2054</v>
      </c>
      <c r="G270" s="111">
        <v>342.2</v>
      </c>
      <c r="H270" s="111">
        <v>3.72</v>
      </c>
      <c r="I270" s="113" t="s">
        <v>2055</v>
      </c>
      <c r="J270" s="111"/>
      <c r="K270" s="111"/>
      <c r="L270" s="111"/>
      <c r="M270" s="111">
        <v>1.0900000000000001</v>
      </c>
      <c r="N270" s="114" t="s">
        <v>2056</v>
      </c>
    </row>
    <row r="271" spans="2:14" s="116" customFormat="1">
      <c r="B271" s="109">
        <v>114</v>
      </c>
      <c r="C271" s="253"/>
      <c r="D271" s="110" t="s">
        <v>2057</v>
      </c>
      <c r="E271" s="113" t="s">
        <v>2058</v>
      </c>
      <c r="F271" s="120" t="s">
        <v>2059</v>
      </c>
      <c r="G271" s="111">
        <v>373.36799999999999</v>
      </c>
      <c r="H271" s="111">
        <v>3.8</v>
      </c>
      <c r="I271" s="113" t="s">
        <v>2060</v>
      </c>
      <c r="J271" s="111"/>
      <c r="K271" s="111">
        <v>51</v>
      </c>
      <c r="L271" s="111"/>
      <c r="M271" s="111"/>
      <c r="N271" s="114" t="s">
        <v>2061</v>
      </c>
    </row>
    <row r="272" spans="2:14" s="116" customFormat="1">
      <c r="B272" s="109">
        <v>115</v>
      </c>
      <c r="C272" s="253" t="s">
        <v>1330</v>
      </c>
      <c r="D272" s="110" t="s">
        <v>658</v>
      </c>
      <c r="E272" s="111" t="s">
        <v>2062</v>
      </c>
      <c r="F272" s="112" t="s">
        <v>2063</v>
      </c>
      <c r="G272" s="111">
        <v>9.0121830000000003</v>
      </c>
      <c r="H272" s="111"/>
      <c r="I272" s="111" t="s">
        <v>2046</v>
      </c>
      <c r="J272" s="111">
        <v>2400</v>
      </c>
      <c r="K272" s="111">
        <v>1287</v>
      </c>
      <c r="L272" s="111">
        <v>1.85</v>
      </c>
      <c r="M272" s="111"/>
      <c r="N272" s="114" t="s">
        <v>2064</v>
      </c>
    </row>
    <row r="273" spans="2:15" s="116" customFormat="1">
      <c r="B273" s="109">
        <v>116</v>
      </c>
      <c r="C273" s="253"/>
      <c r="D273" s="110" t="s">
        <v>660</v>
      </c>
      <c r="E273" s="111" t="s">
        <v>2065</v>
      </c>
      <c r="F273" s="112" t="s">
        <v>2066</v>
      </c>
      <c r="G273" s="111">
        <v>50.941000000000003</v>
      </c>
      <c r="H273" s="111"/>
      <c r="I273" s="111" t="s">
        <v>2046</v>
      </c>
      <c r="J273" s="111">
        <v>3407</v>
      </c>
      <c r="K273" s="111">
        <v>1910</v>
      </c>
      <c r="L273" s="111"/>
      <c r="M273" s="111"/>
      <c r="N273" s="114" t="s">
        <v>2067</v>
      </c>
    </row>
    <row r="274" spans="2:15">
      <c r="E274" s="84"/>
      <c r="F274" s="85"/>
      <c r="G274" s="85"/>
      <c r="H274" s="86"/>
      <c r="I274" s="87"/>
      <c r="J274" s="86"/>
      <c r="K274" s="86"/>
      <c r="L274" s="86"/>
      <c r="M274" s="86"/>
    </row>
    <row r="275" spans="2:15" s="53" customFormat="1">
      <c r="B275" s="88" t="s">
        <v>2068</v>
      </c>
      <c r="E275" s="89"/>
      <c r="F275" s="90"/>
      <c r="G275" s="90"/>
      <c r="H275" s="91"/>
      <c r="I275" s="92"/>
      <c r="J275" s="91"/>
      <c r="K275" s="91"/>
      <c r="L275" s="91"/>
      <c r="M275" s="91"/>
    </row>
    <row r="276" spans="2:15">
      <c r="E276" s="84"/>
      <c r="F276" s="85"/>
      <c r="G276" s="85"/>
      <c r="H276" s="86"/>
      <c r="I276" s="87"/>
      <c r="J276" s="86"/>
      <c r="K276" s="86"/>
      <c r="L276" s="86"/>
      <c r="M276" s="86"/>
    </row>
    <row r="277" spans="2:15" ht="33">
      <c r="B277" s="258" t="s">
        <v>146</v>
      </c>
      <c r="C277" s="258" t="s">
        <v>1049</v>
      </c>
      <c r="D277" s="259" t="s">
        <v>1050</v>
      </c>
      <c r="E277" s="261" t="s">
        <v>866</v>
      </c>
      <c r="F277" s="126" t="s">
        <v>1051</v>
      </c>
      <c r="G277" s="126" t="s">
        <v>1052</v>
      </c>
      <c r="H277" s="127" t="s">
        <v>1053</v>
      </c>
      <c r="I277" s="128" t="s">
        <v>1054</v>
      </c>
      <c r="J277" s="126" t="s">
        <v>2069</v>
      </c>
      <c r="K277" s="126" t="s">
        <v>1056</v>
      </c>
      <c r="L277" s="94" t="s">
        <v>1057</v>
      </c>
      <c r="M277" s="254" t="s">
        <v>1058</v>
      </c>
      <c r="N277" s="58" t="s">
        <v>1059</v>
      </c>
      <c r="O277" s="59"/>
    </row>
    <row r="278" spans="2:15" ht="49.5">
      <c r="B278" s="255"/>
      <c r="C278" s="255"/>
      <c r="D278" s="260"/>
      <c r="E278" s="262"/>
      <c r="F278" s="61" t="s">
        <v>1060</v>
      </c>
      <c r="G278" s="61" t="s">
        <v>1061</v>
      </c>
      <c r="H278" s="61" t="s">
        <v>1062</v>
      </c>
      <c r="I278" s="129" t="s">
        <v>1063</v>
      </c>
      <c r="J278" s="61" t="s">
        <v>1064</v>
      </c>
      <c r="K278" s="61" t="s">
        <v>1065</v>
      </c>
      <c r="L278" s="130" t="s">
        <v>1066</v>
      </c>
      <c r="M278" s="255"/>
      <c r="N278" s="58" t="s">
        <v>1067</v>
      </c>
      <c r="O278" s="59"/>
    </row>
    <row r="279" spans="2:15">
      <c r="B279" s="131">
        <v>1</v>
      </c>
      <c r="C279" s="256" t="s">
        <v>2070</v>
      </c>
      <c r="D279" s="132" t="s">
        <v>2071</v>
      </c>
      <c r="E279" s="67" t="s">
        <v>1132</v>
      </c>
      <c r="F279" s="133"/>
      <c r="G279" s="133"/>
      <c r="H279" s="82"/>
      <c r="I279" s="134"/>
      <c r="J279" s="69"/>
      <c r="K279" s="69"/>
      <c r="L279" s="69"/>
      <c r="M279" s="69"/>
      <c r="N279" s="82"/>
    </row>
    <row r="280" spans="2:15">
      <c r="B280" s="131">
        <v>2</v>
      </c>
      <c r="C280" s="257"/>
      <c r="D280" s="135" t="s">
        <v>2072</v>
      </c>
      <c r="E280" s="67" t="s">
        <v>1132</v>
      </c>
      <c r="F280" s="68"/>
      <c r="G280" s="68"/>
      <c r="H280" s="69"/>
      <c r="I280" s="70"/>
      <c r="J280" s="69"/>
      <c r="K280" s="69"/>
      <c r="L280" s="69"/>
      <c r="M280" s="69"/>
      <c r="N280" s="82"/>
    </row>
    <row r="281" spans="2:15">
      <c r="B281" s="131">
        <v>3</v>
      </c>
      <c r="C281" s="131" t="s">
        <v>2073</v>
      </c>
      <c r="D281" s="136" t="s">
        <v>2074</v>
      </c>
      <c r="E281" s="67" t="s">
        <v>1132</v>
      </c>
      <c r="F281" s="68"/>
      <c r="G281" s="68"/>
      <c r="H281" s="69"/>
      <c r="I281" s="70"/>
      <c r="J281" s="69"/>
      <c r="K281" s="69"/>
      <c r="L281" s="69"/>
      <c r="M281" s="69"/>
      <c r="N281" s="82"/>
    </row>
    <row r="282" spans="2:15">
      <c r="E282" s="84"/>
      <c r="F282" s="85"/>
      <c r="G282" s="85"/>
      <c r="H282" s="86"/>
      <c r="I282" s="87"/>
      <c r="J282" s="86"/>
      <c r="K282" s="86"/>
      <c r="L282" s="86"/>
      <c r="M282" s="86"/>
    </row>
    <row r="283" spans="2:15">
      <c r="E283" s="84"/>
      <c r="F283" s="85"/>
      <c r="G283" s="85"/>
      <c r="H283" s="86"/>
      <c r="I283" s="87"/>
      <c r="J283" s="86"/>
      <c r="K283" s="86"/>
      <c r="L283" s="86"/>
      <c r="M283" s="86"/>
    </row>
    <row r="284" spans="2:15">
      <c r="D284" s="137"/>
      <c r="E284" s="138"/>
      <c r="F284" s="85"/>
      <c r="G284" s="85"/>
      <c r="H284" s="86"/>
      <c r="I284" s="87"/>
      <c r="J284" s="86"/>
      <c r="K284" s="86"/>
      <c r="L284" s="86"/>
      <c r="M284" s="86"/>
    </row>
    <row r="285" spans="2:15">
      <c r="D285" s="137"/>
      <c r="E285" s="138"/>
      <c r="F285" s="85"/>
      <c r="G285" s="85"/>
      <c r="H285" s="86"/>
      <c r="I285" s="87"/>
      <c r="J285" s="86"/>
      <c r="K285" s="86"/>
      <c r="L285" s="86"/>
      <c r="M285" s="86"/>
    </row>
    <row r="286" spans="2:15">
      <c r="E286" s="84"/>
      <c r="F286" s="85"/>
      <c r="G286" s="85"/>
      <c r="H286" s="86"/>
      <c r="I286" s="87"/>
      <c r="J286" s="86"/>
      <c r="K286" s="86"/>
      <c r="L286" s="86"/>
      <c r="M286" s="86"/>
    </row>
    <row r="287" spans="2:15">
      <c r="E287" s="84"/>
      <c r="F287" s="85"/>
      <c r="G287" s="85"/>
      <c r="H287" s="86"/>
      <c r="I287" s="87"/>
      <c r="J287" s="86"/>
      <c r="K287" s="86"/>
      <c r="L287" s="86"/>
      <c r="M287" s="86"/>
    </row>
    <row r="288" spans="2:15">
      <c r="E288" s="84"/>
      <c r="F288" s="85"/>
      <c r="G288" s="85"/>
      <c r="H288" s="86"/>
      <c r="I288" s="87"/>
      <c r="J288" s="86"/>
      <c r="K288" s="86"/>
      <c r="L288" s="86"/>
      <c r="M288" s="86"/>
    </row>
    <row r="289" spans="5:13">
      <c r="E289" s="84"/>
      <c r="F289" s="85"/>
      <c r="G289" s="85"/>
      <c r="H289" s="86"/>
      <c r="I289" s="87"/>
      <c r="J289" s="86"/>
      <c r="K289" s="86"/>
      <c r="L289" s="86"/>
      <c r="M289" s="86"/>
    </row>
    <row r="290" spans="5:13">
      <c r="E290" s="84"/>
      <c r="F290" s="85"/>
      <c r="G290" s="85"/>
      <c r="H290" s="86"/>
      <c r="I290" s="87"/>
      <c r="J290" s="86"/>
      <c r="K290" s="86"/>
      <c r="L290" s="86"/>
      <c r="M290" s="86"/>
    </row>
    <row r="291" spans="5:13">
      <c r="E291" s="84"/>
      <c r="F291" s="85"/>
      <c r="G291" s="85"/>
      <c r="H291" s="86"/>
      <c r="I291" s="87"/>
      <c r="J291" s="86"/>
      <c r="K291" s="86"/>
      <c r="L291" s="86"/>
      <c r="M291" s="86"/>
    </row>
    <row r="292" spans="5:13">
      <c r="E292" s="84"/>
      <c r="F292" s="85"/>
      <c r="G292" s="85"/>
      <c r="H292" s="86"/>
      <c r="I292" s="87"/>
      <c r="J292" s="86"/>
      <c r="K292" s="86"/>
      <c r="L292" s="86"/>
      <c r="M292" s="86"/>
    </row>
    <row r="293" spans="5:13">
      <c r="E293" s="84"/>
      <c r="F293" s="85"/>
      <c r="G293" s="85"/>
      <c r="H293" s="86"/>
      <c r="I293" s="87"/>
      <c r="J293" s="86"/>
      <c r="K293" s="86"/>
      <c r="L293" s="86"/>
      <c r="M293" s="86"/>
    </row>
    <row r="294" spans="5:13">
      <c r="E294" s="84"/>
      <c r="F294" s="85"/>
      <c r="G294" s="85"/>
      <c r="H294" s="86"/>
      <c r="I294" s="87"/>
      <c r="J294" s="86"/>
      <c r="K294" s="86"/>
      <c r="L294" s="86"/>
      <c r="M294" s="86"/>
    </row>
    <row r="295" spans="5:13">
      <c r="E295" s="84"/>
      <c r="F295" s="85"/>
      <c r="G295" s="85"/>
      <c r="H295" s="86"/>
      <c r="I295" s="87"/>
      <c r="J295" s="86"/>
      <c r="K295" s="86"/>
      <c r="L295" s="86"/>
      <c r="M295" s="86"/>
    </row>
    <row r="296" spans="5:13">
      <c r="E296" s="84"/>
      <c r="F296" s="85"/>
      <c r="G296" s="85"/>
      <c r="H296" s="86"/>
      <c r="I296" s="87"/>
      <c r="J296" s="86"/>
      <c r="K296" s="86"/>
      <c r="L296" s="86"/>
      <c r="M296" s="86"/>
    </row>
    <row r="297" spans="5:13">
      <c r="E297" s="84"/>
      <c r="F297" s="85"/>
      <c r="G297" s="85"/>
      <c r="H297" s="86"/>
      <c r="I297" s="87"/>
      <c r="J297" s="86"/>
      <c r="K297" s="86"/>
      <c r="L297" s="86"/>
      <c r="M297" s="86"/>
    </row>
    <row r="298" spans="5:13">
      <c r="E298" s="84"/>
      <c r="F298" s="85"/>
      <c r="G298" s="85"/>
      <c r="H298" s="86"/>
      <c r="I298" s="87"/>
      <c r="J298" s="86"/>
      <c r="K298" s="86"/>
      <c r="L298" s="86"/>
      <c r="M298" s="86"/>
    </row>
    <row r="299" spans="5:13">
      <c r="E299" s="84"/>
      <c r="F299" s="85"/>
      <c r="G299" s="85"/>
      <c r="H299" s="86"/>
      <c r="I299" s="87"/>
      <c r="J299" s="86"/>
      <c r="K299" s="86"/>
      <c r="L299" s="86"/>
      <c r="M299" s="86"/>
    </row>
    <row r="300" spans="5:13">
      <c r="E300" s="84"/>
      <c r="F300" s="85"/>
      <c r="G300" s="85"/>
      <c r="H300" s="86"/>
      <c r="I300" s="87"/>
      <c r="J300" s="86"/>
      <c r="K300" s="86"/>
      <c r="L300" s="86"/>
      <c r="M300" s="86"/>
    </row>
    <row r="301" spans="5:13">
      <c r="E301" s="84"/>
      <c r="F301" s="85"/>
      <c r="G301" s="85"/>
      <c r="H301" s="86"/>
      <c r="I301" s="87"/>
      <c r="J301" s="86"/>
      <c r="K301" s="86"/>
      <c r="L301" s="86"/>
      <c r="M301" s="86"/>
    </row>
    <row r="302" spans="5:13">
      <c r="E302" s="84"/>
      <c r="F302" s="85"/>
      <c r="G302" s="85"/>
      <c r="H302" s="86"/>
      <c r="I302" s="87"/>
      <c r="J302" s="86"/>
      <c r="K302" s="86"/>
      <c r="L302" s="86"/>
      <c r="M302" s="86"/>
    </row>
    <row r="303" spans="5:13">
      <c r="E303" s="84"/>
      <c r="F303" s="85"/>
      <c r="G303" s="85"/>
      <c r="H303" s="86"/>
      <c r="I303" s="87"/>
      <c r="J303" s="86"/>
      <c r="K303" s="86"/>
      <c r="L303" s="86"/>
      <c r="M303" s="86"/>
    </row>
    <row r="304" spans="5:13">
      <c r="E304" s="84"/>
      <c r="F304" s="85"/>
      <c r="G304" s="85"/>
      <c r="H304" s="86"/>
      <c r="I304" s="87"/>
      <c r="J304" s="86"/>
      <c r="K304" s="86"/>
      <c r="L304" s="86"/>
      <c r="M304" s="86"/>
    </row>
    <row r="305" spans="5:13">
      <c r="E305" s="84"/>
      <c r="F305" s="85"/>
      <c r="G305" s="85"/>
      <c r="H305" s="86"/>
      <c r="I305" s="87"/>
      <c r="J305" s="86"/>
      <c r="K305" s="86"/>
      <c r="L305" s="86"/>
      <c r="M305" s="86"/>
    </row>
    <row r="306" spans="5:13">
      <c r="E306" s="84"/>
      <c r="F306" s="85"/>
      <c r="G306" s="85"/>
      <c r="H306" s="86"/>
      <c r="I306" s="87"/>
      <c r="J306" s="86"/>
      <c r="K306" s="86"/>
      <c r="L306" s="86"/>
      <c r="M306" s="86"/>
    </row>
    <row r="307" spans="5:13">
      <c r="E307" s="84"/>
      <c r="F307" s="85"/>
      <c r="G307" s="85"/>
      <c r="H307" s="86"/>
      <c r="I307" s="87"/>
      <c r="J307" s="86"/>
      <c r="K307" s="86"/>
      <c r="L307" s="86"/>
      <c r="M307" s="86"/>
    </row>
    <row r="308" spans="5:13">
      <c r="E308" s="84"/>
      <c r="F308" s="85"/>
      <c r="G308" s="85"/>
      <c r="H308" s="86"/>
      <c r="I308" s="87"/>
      <c r="J308" s="86"/>
      <c r="K308" s="86"/>
      <c r="L308" s="86"/>
      <c r="M308" s="86"/>
    </row>
    <row r="309" spans="5:13">
      <c r="E309" s="84"/>
      <c r="F309" s="85"/>
      <c r="G309" s="85"/>
      <c r="H309" s="86"/>
      <c r="I309" s="87"/>
      <c r="J309" s="86"/>
      <c r="K309" s="86"/>
      <c r="L309" s="86"/>
      <c r="M309" s="86"/>
    </row>
    <row r="310" spans="5:13">
      <c r="E310" s="84"/>
      <c r="F310" s="85"/>
      <c r="G310" s="85"/>
      <c r="H310" s="86"/>
      <c r="I310" s="87"/>
      <c r="J310" s="86"/>
      <c r="K310" s="86"/>
      <c r="L310" s="86"/>
      <c r="M310" s="86"/>
    </row>
    <row r="311" spans="5:13">
      <c r="E311" s="84"/>
      <c r="F311" s="85"/>
      <c r="G311" s="85"/>
      <c r="H311" s="86"/>
      <c r="I311" s="87"/>
      <c r="J311" s="86"/>
      <c r="K311" s="86"/>
      <c r="L311" s="86"/>
      <c r="M311" s="86"/>
    </row>
    <row r="312" spans="5:13">
      <c r="E312" s="84"/>
      <c r="F312" s="85"/>
      <c r="G312" s="85"/>
      <c r="H312" s="86"/>
      <c r="I312" s="87"/>
      <c r="J312" s="86"/>
      <c r="K312" s="86"/>
      <c r="L312" s="86"/>
      <c r="M312" s="86"/>
    </row>
    <row r="313" spans="5:13">
      <c r="E313" s="84"/>
      <c r="F313" s="85"/>
      <c r="G313" s="85"/>
      <c r="H313" s="86"/>
      <c r="I313" s="87"/>
      <c r="J313" s="86"/>
      <c r="K313" s="86"/>
      <c r="L313" s="86"/>
      <c r="M313" s="86"/>
    </row>
    <row r="314" spans="5:13">
      <c r="E314" s="84"/>
      <c r="F314" s="85"/>
      <c r="G314" s="85"/>
      <c r="H314" s="86"/>
      <c r="I314" s="87"/>
      <c r="J314" s="86"/>
      <c r="K314" s="86"/>
      <c r="L314" s="86"/>
      <c r="M314" s="86"/>
    </row>
    <row r="315" spans="5:13">
      <c r="E315" s="84"/>
      <c r="F315" s="85"/>
      <c r="G315" s="85"/>
      <c r="H315" s="86"/>
      <c r="I315" s="87"/>
      <c r="J315" s="86"/>
      <c r="K315" s="86"/>
      <c r="L315" s="86"/>
      <c r="M315" s="86"/>
    </row>
    <row r="316" spans="5:13">
      <c r="E316" s="84"/>
      <c r="F316" s="85"/>
      <c r="G316" s="85"/>
      <c r="H316" s="86"/>
      <c r="I316" s="87"/>
      <c r="J316" s="86"/>
      <c r="K316" s="86"/>
      <c r="L316" s="86"/>
      <c r="M316" s="86"/>
    </row>
    <row r="317" spans="5:13">
      <c r="E317" s="84"/>
      <c r="F317" s="85"/>
      <c r="G317" s="85"/>
      <c r="H317" s="86"/>
      <c r="I317" s="87"/>
      <c r="J317" s="86"/>
      <c r="K317" s="86"/>
      <c r="L317" s="86"/>
      <c r="M317" s="86"/>
    </row>
    <row r="318" spans="5:13">
      <c r="E318" s="84"/>
      <c r="F318" s="85"/>
      <c r="G318" s="85"/>
      <c r="H318" s="86"/>
      <c r="I318" s="87"/>
      <c r="J318" s="86"/>
      <c r="K318" s="86"/>
      <c r="L318" s="86"/>
      <c r="M318" s="86"/>
    </row>
    <row r="319" spans="5:13">
      <c r="E319" s="84"/>
      <c r="F319" s="85"/>
      <c r="G319" s="85"/>
      <c r="H319" s="86"/>
      <c r="I319" s="87"/>
      <c r="J319" s="86"/>
      <c r="K319" s="86"/>
      <c r="L319" s="86"/>
      <c r="M319" s="86"/>
    </row>
    <row r="320" spans="5:13">
      <c r="E320" s="84"/>
      <c r="F320" s="85"/>
      <c r="G320" s="85"/>
      <c r="H320" s="86"/>
      <c r="I320" s="87"/>
      <c r="J320" s="86"/>
      <c r="K320" s="86"/>
      <c r="L320" s="86"/>
      <c r="M320" s="86"/>
    </row>
    <row r="321" spans="5:13">
      <c r="E321" s="84"/>
      <c r="F321" s="85"/>
      <c r="G321" s="85"/>
      <c r="H321" s="86"/>
      <c r="I321" s="87"/>
      <c r="J321" s="86"/>
      <c r="K321" s="86"/>
      <c r="L321" s="86"/>
      <c r="M321" s="86"/>
    </row>
    <row r="322" spans="5:13">
      <c r="E322" s="84"/>
      <c r="F322" s="85"/>
      <c r="G322" s="85"/>
      <c r="H322" s="86"/>
      <c r="I322" s="87"/>
      <c r="J322" s="86"/>
      <c r="K322" s="86"/>
      <c r="L322" s="86"/>
      <c r="M322" s="86"/>
    </row>
    <row r="323" spans="5:13">
      <c r="E323" s="84"/>
      <c r="F323" s="85"/>
      <c r="G323" s="85"/>
      <c r="H323" s="86"/>
      <c r="I323" s="87"/>
      <c r="J323" s="86"/>
      <c r="K323" s="86"/>
      <c r="L323" s="86"/>
      <c r="M323" s="86"/>
    </row>
    <row r="324" spans="5:13">
      <c r="E324" s="84"/>
      <c r="F324" s="85"/>
      <c r="G324" s="85"/>
      <c r="H324" s="86"/>
      <c r="I324" s="87"/>
      <c r="J324" s="86"/>
      <c r="K324" s="86"/>
      <c r="L324" s="86"/>
      <c r="M324" s="86"/>
    </row>
    <row r="325" spans="5:13">
      <c r="E325" s="84"/>
      <c r="F325" s="85"/>
      <c r="G325" s="85"/>
      <c r="H325" s="86"/>
      <c r="I325" s="87"/>
      <c r="J325" s="86"/>
      <c r="K325" s="86"/>
      <c r="L325" s="86"/>
      <c r="M325" s="86"/>
    </row>
    <row r="326" spans="5:13">
      <c r="E326" s="84"/>
      <c r="F326" s="85"/>
      <c r="G326" s="85"/>
      <c r="H326" s="86"/>
      <c r="I326" s="87"/>
      <c r="J326" s="86"/>
      <c r="K326" s="86"/>
      <c r="L326" s="86"/>
      <c r="M326" s="86"/>
    </row>
    <row r="327" spans="5:13">
      <c r="E327" s="84"/>
      <c r="F327" s="85"/>
      <c r="G327" s="85"/>
      <c r="H327" s="86"/>
      <c r="I327" s="87"/>
      <c r="J327" s="86"/>
      <c r="K327" s="86"/>
      <c r="L327" s="86"/>
      <c r="M327" s="86"/>
    </row>
    <row r="328" spans="5:13">
      <c r="E328" s="84"/>
      <c r="F328" s="85"/>
      <c r="G328" s="85"/>
      <c r="H328" s="86"/>
      <c r="I328" s="87"/>
      <c r="J328" s="86"/>
      <c r="K328" s="86"/>
      <c r="L328" s="86"/>
      <c r="M328" s="86"/>
    </row>
    <row r="329" spans="5:13">
      <c r="E329" s="84"/>
      <c r="F329" s="85"/>
      <c r="G329" s="85"/>
      <c r="H329" s="86"/>
      <c r="I329" s="87"/>
      <c r="J329" s="86"/>
      <c r="K329" s="86"/>
      <c r="L329" s="86"/>
      <c r="M329" s="86"/>
    </row>
    <row r="330" spans="5:13">
      <c r="E330" s="84"/>
      <c r="F330" s="85"/>
      <c r="G330" s="85"/>
      <c r="H330" s="86"/>
      <c r="I330" s="87"/>
      <c r="J330" s="86"/>
      <c r="K330" s="86"/>
      <c r="L330" s="86"/>
      <c r="M330" s="86"/>
    </row>
    <row r="331" spans="5:13">
      <c r="E331" s="84"/>
      <c r="F331" s="85"/>
      <c r="G331" s="85"/>
      <c r="H331" s="86"/>
      <c r="I331" s="87"/>
      <c r="J331" s="86"/>
      <c r="K331" s="86"/>
      <c r="L331" s="86"/>
      <c r="M331" s="86"/>
    </row>
    <row r="332" spans="5:13">
      <c r="E332" s="84"/>
      <c r="F332" s="85"/>
      <c r="G332" s="85"/>
      <c r="H332" s="86"/>
      <c r="I332" s="87"/>
      <c r="J332" s="86"/>
      <c r="K332" s="86"/>
      <c r="L332" s="86"/>
      <c r="M332" s="86"/>
    </row>
    <row r="333" spans="5:13">
      <c r="E333" s="84"/>
      <c r="F333" s="85"/>
      <c r="G333" s="85"/>
      <c r="H333" s="86"/>
      <c r="I333" s="87"/>
      <c r="J333" s="86"/>
      <c r="K333" s="86"/>
      <c r="L333" s="86"/>
      <c r="M333" s="86"/>
    </row>
    <row r="334" spans="5:13">
      <c r="E334" s="84"/>
      <c r="F334" s="85"/>
      <c r="G334" s="85"/>
      <c r="H334" s="86"/>
      <c r="I334" s="87"/>
      <c r="J334" s="86"/>
      <c r="K334" s="86"/>
      <c r="L334" s="86"/>
      <c r="M334" s="86"/>
    </row>
    <row r="335" spans="5:13">
      <c r="E335" s="84"/>
      <c r="F335" s="85"/>
      <c r="G335" s="85"/>
      <c r="H335" s="86"/>
      <c r="I335" s="87"/>
      <c r="J335" s="86"/>
      <c r="K335" s="86"/>
      <c r="L335" s="86"/>
      <c r="M335" s="86"/>
    </row>
    <row r="336" spans="5:13">
      <c r="E336" s="84"/>
      <c r="F336" s="85"/>
      <c r="G336" s="85"/>
      <c r="H336" s="86"/>
      <c r="I336" s="87"/>
      <c r="J336" s="86"/>
      <c r="K336" s="86"/>
      <c r="L336" s="86"/>
      <c r="M336" s="86"/>
    </row>
    <row r="337" spans="5:13">
      <c r="E337" s="84"/>
      <c r="F337" s="85"/>
      <c r="G337" s="85"/>
      <c r="H337" s="86"/>
      <c r="I337" s="87"/>
      <c r="J337" s="86"/>
      <c r="K337" s="86"/>
      <c r="L337" s="86"/>
      <c r="M337" s="86"/>
    </row>
    <row r="338" spans="5:13">
      <c r="E338" s="84"/>
      <c r="F338" s="85"/>
      <c r="G338" s="85"/>
      <c r="H338" s="86"/>
      <c r="I338" s="87"/>
      <c r="J338" s="86"/>
      <c r="K338" s="86"/>
      <c r="L338" s="86"/>
      <c r="M338" s="86"/>
    </row>
    <row r="339" spans="5:13">
      <c r="E339" s="84"/>
      <c r="F339" s="85"/>
      <c r="G339" s="85"/>
      <c r="H339" s="86"/>
      <c r="I339" s="87"/>
      <c r="J339" s="86"/>
      <c r="K339" s="86"/>
      <c r="L339" s="86"/>
      <c r="M339" s="86"/>
    </row>
    <row r="340" spans="5:13">
      <c r="E340" s="84"/>
      <c r="F340" s="85"/>
      <c r="G340" s="85"/>
      <c r="H340" s="86"/>
      <c r="I340" s="87"/>
      <c r="J340" s="86"/>
      <c r="K340" s="86"/>
      <c r="L340" s="86"/>
      <c r="M340" s="86"/>
    </row>
    <row r="341" spans="5:13">
      <c r="E341" s="84"/>
      <c r="F341" s="85"/>
      <c r="G341" s="85"/>
      <c r="H341" s="86"/>
      <c r="I341" s="87"/>
      <c r="J341" s="86"/>
      <c r="K341" s="86"/>
      <c r="L341" s="86"/>
      <c r="M341" s="86"/>
    </row>
    <row r="342" spans="5:13">
      <c r="E342" s="84"/>
      <c r="F342" s="85"/>
      <c r="G342" s="85"/>
      <c r="H342" s="86"/>
      <c r="I342" s="87"/>
      <c r="J342" s="86"/>
      <c r="K342" s="86"/>
      <c r="L342" s="86"/>
      <c r="M342" s="86"/>
    </row>
    <row r="343" spans="5:13">
      <c r="E343" s="84"/>
      <c r="F343" s="85"/>
      <c r="G343" s="85"/>
      <c r="H343" s="86"/>
      <c r="I343" s="87"/>
      <c r="J343" s="86"/>
      <c r="K343" s="86"/>
      <c r="L343" s="86"/>
      <c r="M343" s="86"/>
    </row>
    <row r="344" spans="5:13">
      <c r="E344" s="84"/>
      <c r="F344" s="85"/>
      <c r="G344" s="85"/>
      <c r="H344" s="86"/>
      <c r="I344" s="87"/>
      <c r="J344" s="86"/>
      <c r="K344" s="86"/>
      <c r="L344" s="86"/>
      <c r="M344" s="86"/>
    </row>
    <row r="345" spans="5:13">
      <c r="E345" s="84"/>
      <c r="F345" s="85"/>
      <c r="G345" s="85"/>
      <c r="H345" s="86"/>
      <c r="I345" s="87"/>
      <c r="J345" s="86"/>
      <c r="K345" s="86"/>
      <c r="L345" s="86"/>
      <c r="M345" s="86"/>
    </row>
    <row r="346" spans="5:13">
      <c r="E346" s="84"/>
      <c r="F346" s="85"/>
      <c r="G346" s="85"/>
      <c r="H346" s="86"/>
      <c r="I346" s="87"/>
      <c r="J346" s="86"/>
      <c r="K346" s="86"/>
      <c r="L346" s="86"/>
      <c r="M346" s="86"/>
    </row>
    <row r="347" spans="5:13">
      <c r="E347" s="84"/>
      <c r="F347" s="85"/>
      <c r="G347" s="85"/>
      <c r="H347" s="86"/>
      <c r="I347" s="87"/>
      <c r="J347" s="86"/>
      <c r="K347" s="86"/>
      <c r="L347" s="86"/>
      <c r="M347" s="86"/>
    </row>
    <row r="348" spans="5:13">
      <c r="E348" s="84"/>
      <c r="F348" s="85"/>
      <c r="G348" s="85"/>
      <c r="H348" s="86"/>
      <c r="I348" s="87"/>
      <c r="J348" s="86"/>
      <c r="K348" s="86"/>
      <c r="L348" s="86"/>
      <c r="M348" s="86"/>
    </row>
    <row r="349" spans="5:13">
      <c r="E349" s="84"/>
      <c r="F349" s="85"/>
      <c r="G349" s="85"/>
      <c r="H349" s="86"/>
      <c r="I349" s="87"/>
      <c r="J349" s="86"/>
      <c r="K349" s="86"/>
      <c r="L349" s="86"/>
      <c r="M349" s="86"/>
    </row>
    <row r="350" spans="5:13">
      <c r="E350" s="84"/>
      <c r="F350" s="85"/>
      <c r="G350" s="85"/>
      <c r="H350" s="86"/>
      <c r="I350" s="87"/>
      <c r="J350" s="86"/>
      <c r="K350" s="86"/>
      <c r="L350" s="86"/>
      <c r="M350" s="86"/>
    </row>
    <row r="351" spans="5:13">
      <c r="E351" s="84"/>
      <c r="F351" s="85"/>
      <c r="G351" s="85"/>
      <c r="H351" s="86"/>
      <c r="I351" s="87"/>
      <c r="J351" s="86"/>
      <c r="K351" s="86"/>
      <c r="L351" s="86"/>
      <c r="M351" s="86"/>
    </row>
    <row r="352" spans="5:13">
      <c r="E352" s="84"/>
      <c r="F352" s="85"/>
      <c r="G352" s="85"/>
      <c r="H352" s="86"/>
      <c r="I352" s="87"/>
      <c r="J352" s="86"/>
      <c r="K352" s="86"/>
      <c r="L352" s="86"/>
      <c r="M352" s="86"/>
    </row>
    <row r="353" spans="5:13">
      <c r="E353" s="84"/>
      <c r="F353" s="85"/>
      <c r="G353" s="85"/>
      <c r="H353" s="86"/>
      <c r="I353" s="87"/>
      <c r="J353" s="86"/>
      <c r="K353" s="86"/>
      <c r="L353" s="86"/>
      <c r="M353" s="86"/>
    </row>
    <row r="354" spans="5:13">
      <c r="E354" s="84"/>
      <c r="F354" s="85"/>
      <c r="G354" s="85"/>
      <c r="H354" s="86"/>
      <c r="I354" s="87"/>
      <c r="J354" s="86"/>
      <c r="K354" s="86"/>
      <c r="L354" s="86"/>
      <c r="M354" s="86"/>
    </row>
    <row r="355" spans="5:13">
      <c r="E355" s="84"/>
      <c r="F355" s="85"/>
      <c r="G355" s="85"/>
      <c r="H355" s="86"/>
      <c r="I355" s="87"/>
      <c r="J355" s="86"/>
      <c r="K355" s="86"/>
      <c r="L355" s="86"/>
      <c r="M355" s="86"/>
    </row>
    <row r="356" spans="5:13">
      <c r="E356" s="84"/>
      <c r="F356" s="85"/>
      <c r="G356" s="85"/>
      <c r="H356" s="86"/>
      <c r="I356" s="87"/>
      <c r="J356" s="86"/>
      <c r="K356" s="86"/>
      <c r="L356" s="86"/>
      <c r="M356" s="86"/>
    </row>
    <row r="357" spans="5:13">
      <c r="E357" s="84"/>
      <c r="F357" s="85"/>
      <c r="G357" s="85"/>
      <c r="H357" s="86"/>
      <c r="I357" s="87"/>
      <c r="J357" s="86"/>
      <c r="K357" s="86"/>
      <c r="L357" s="86"/>
      <c r="M357" s="86"/>
    </row>
    <row r="358" spans="5:13">
      <c r="E358" s="84"/>
      <c r="F358" s="85"/>
      <c r="G358" s="85"/>
      <c r="H358" s="86"/>
      <c r="I358" s="87"/>
      <c r="J358" s="86"/>
      <c r="K358" s="86"/>
      <c r="L358" s="86"/>
      <c r="M358" s="86"/>
    </row>
    <row r="359" spans="5:13">
      <c r="E359" s="84"/>
      <c r="F359" s="85"/>
      <c r="G359" s="85"/>
      <c r="H359" s="86"/>
      <c r="I359" s="87"/>
      <c r="J359" s="86"/>
      <c r="K359" s="86"/>
      <c r="L359" s="86"/>
      <c r="M359" s="86"/>
    </row>
    <row r="360" spans="5:13">
      <c r="E360" s="84"/>
      <c r="F360" s="85"/>
      <c r="G360" s="85"/>
      <c r="H360" s="86"/>
      <c r="I360" s="87"/>
      <c r="J360" s="86"/>
      <c r="K360" s="86"/>
      <c r="L360" s="86"/>
      <c r="M360" s="86"/>
    </row>
    <row r="361" spans="5:13">
      <c r="E361" s="84"/>
      <c r="F361" s="85"/>
      <c r="G361" s="85"/>
      <c r="H361" s="86"/>
      <c r="I361" s="87"/>
      <c r="J361" s="86"/>
      <c r="K361" s="86"/>
      <c r="L361" s="86"/>
      <c r="M361" s="86"/>
    </row>
    <row r="362" spans="5:13">
      <c r="E362" s="84"/>
      <c r="F362" s="85"/>
      <c r="G362" s="85"/>
      <c r="H362" s="86"/>
      <c r="I362" s="87"/>
      <c r="J362" s="86"/>
      <c r="K362" s="86"/>
      <c r="L362" s="86"/>
      <c r="M362" s="86"/>
    </row>
    <row r="363" spans="5:13">
      <c r="E363" s="84"/>
      <c r="F363" s="85"/>
      <c r="G363" s="85"/>
      <c r="H363" s="86"/>
      <c r="I363" s="87"/>
      <c r="J363" s="86"/>
      <c r="K363" s="86"/>
      <c r="L363" s="86"/>
      <c r="M363" s="86"/>
    </row>
    <row r="364" spans="5:13">
      <c r="E364" s="84"/>
      <c r="F364" s="85"/>
      <c r="G364" s="85"/>
      <c r="H364" s="86"/>
      <c r="I364" s="87"/>
      <c r="J364" s="86"/>
      <c r="K364" s="86"/>
      <c r="L364" s="86"/>
      <c r="M364" s="86"/>
    </row>
    <row r="365" spans="5:13">
      <c r="E365" s="84"/>
      <c r="F365" s="85"/>
      <c r="G365" s="85"/>
      <c r="H365" s="86"/>
      <c r="I365" s="87"/>
      <c r="J365" s="86"/>
      <c r="K365" s="86"/>
      <c r="L365" s="86"/>
      <c r="M365" s="86"/>
    </row>
    <row r="366" spans="5:13">
      <c r="E366" s="84"/>
      <c r="F366" s="85"/>
      <c r="G366" s="85"/>
      <c r="H366" s="86"/>
      <c r="I366" s="87"/>
      <c r="J366" s="86"/>
      <c r="K366" s="86"/>
      <c r="L366" s="86"/>
      <c r="M366" s="86"/>
    </row>
    <row r="367" spans="5:13">
      <c r="E367" s="84"/>
      <c r="F367" s="85"/>
      <c r="G367" s="85"/>
      <c r="H367" s="86"/>
      <c r="I367" s="87"/>
      <c r="J367" s="86"/>
      <c r="K367" s="86"/>
      <c r="L367" s="86"/>
      <c r="M367" s="86"/>
    </row>
    <row r="368" spans="5:13">
      <c r="E368" s="84"/>
      <c r="F368" s="85"/>
      <c r="G368" s="85"/>
      <c r="H368" s="86"/>
      <c r="I368" s="87"/>
      <c r="J368" s="86"/>
      <c r="K368" s="86"/>
      <c r="L368" s="86"/>
      <c r="M368" s="86"/>
    </row>
    <row r="369" spans="5:13">
      <c r="E369" s="84"/>
      <c r="F369" s="85"/>
      <c r="G369" s="85"/>
      <c r="H369" s="86"/>
      <c r="I369" s="87"/>
      <c r="J369" s="86"/>
      <c r="K369" s="86"/>
      <c r="L369" s="86"/>
      <c r="M369" s="86"/>
    </row>
    <row r="370" spans="5:13">
      <c r="E370" s="84"/>
      <c r="F370" s="85"/>
      <c r="G370" s="85"/>
      <c r="H370" s="86"/>
      <c r="I370" s="87"/>
      <c r="J370" s="86"/>
      <c r="K370" s="86"/>
      <c r="L370" s="86"/>
      <c r="M370" s="86"/>
    </row>
    <row r="371" spans="5:13">
      <c r="E371" s="84"/>
      <c r="F371" s="85"/>
      <c r="G371" s="85"/>
      <c r="H371" s="86"/>
      <c r="I371" s="87"/>
      <c r="J371" s="86"/>
      <c r="K371" s="86"/>
      <c r="L371" s="86"/>
      <c r="M371" s="86"/>
    </row>
    <row r="372" spans="5:13">
      <c r="E372" s="84"/>
      <c r="F372" s="85"/>
      <c r="G372" s="85"/>
      <c r="H372" s="86"/>
      <c r="I372" s="87"/>
      <c r="J372" s="86"/>
      <c r="K372" s="86"/>
      <c r="L372" s="86"/>
      <c r="M372" s="86"/>
    </row>
    <row r="373" spans="5:13">
      <c r="E373" s="84"/>
      <c r="F373" s="85"/>
      <c r="G373" s="85"/>
      <c r="H373" s="86"/>
      <c r="I373" s="87"/>
      <c r="J373" s="86"/>
      <c r="K373" s="86"/>
      <c r="L373" s="86"/>
      <c r="M373" s="86"/>
    </row>
    <row r="374" spans="5:13">
      <c r="E374" s="84"/>
      <c r="F374" s="85"/>
      <c r="G374" s="85"/>
      <c r="H374" s="86"/>
      <c r="I374" s="87"/>
      <c r="J374" s="86"/>
      <c r="K374" s="86"/>
      <c r="L374" s="86"/>
      <c r="M374" s="86"/>
    </row>
    <row r="375" spans="5:13">
      <c r="E375" s="84"/>
      <c r="F375" s="85"/>
      <c r="G375" s="85"/>
      <c r="H375" s="86"/>
      <c r="I375" s="87"/>
      <c r="J375" s="86"/>
      <c r="K375" s="86"/>
      <c r="L375" s="86"/>
      <c r="M375" s="86"/>
    </row>
    <row r="376" spans="5:13">
      <c r="E376" s="84"/>
      <c r="F376" s="85"/>
      <c r="G376" s="85"/>
      <c r="H376" s="86"/>
      <c r="I376" s="87"/>
      <c r="J376" s="86"/>
      <c r="K376" s="86"/>
      <c r="L376" s="86"/>
      <c r="M376" s="86"/>
    </row>
    <row r="377" spans="5:13">
      <c r="E377" s="84"/>
      <c r="F377" s="85"/>
      <c r="G377" s="85"/>
      <c r="H377" s="86"/>
      <c r="I377" s="87"/>
      <c r="J377" s="86"/>
      <c r="K377" s="86"/>
      <c r="L377" s="86"/>
      <c r="M377" s="86"/>
    </row>
    <row r="378" spans="5:13">
      <c r="E378" s="84"/>
      <c r="F378" s="85"/>
      <c r="G378" s="85"/>
      <c r="H378" s="86"/>
      <c r="I378" s="87"/>
      <c r="J378" s="86"/>
      <c r="K378" s="86"/>
      <c r="L378" s="86"/>
      <c r="M378" s="86"/>
    </row>
    <row r="379" spans="5:13">
      <c r="E379" s="84"/>
      <c r="F379" s="85"/>
      <c r="G379" s="85"/>
      <c r="H379" s="86"/>
      <c r="I379" s="87"/>
      <c r="J379" s="86"/>
      <c r="K379" s="86"/>
      <c r="L379" s="86"/>
      <c r="M379" s="86"/>
    </row>
    <row r="380" spans="5:13">
      <c r="E380" s="84"/>
      <c r="F380" s="85"/>
      <c r="G380" s="85"/>
      <c r="H380" s="86"/>
      <c r="I380" s="87"/>
      <c r="J380" s="86"/>
      <c r="K380" s="86"/>
      <c r="L380" s="86"/>
      <c r="M380" s="86"/>
    </row>
    <row r="381" spans="5:13">
      <c r="E381" s="84"/>
      <c r="F381" s="85"/>
      <c r="G381" s="85"/>
      <c r="H381" s="86"/>
      <c r="I381" s="87"/>
      <c r="J381" s="86"/>
      <c r="K381" s="86"/>
      <c r="L381" s="86"/>
      <c r="M381" s="86"/>
    </row>
    <row r="382" spans="5:13">
      <c r="E382" s="84"/>
      <c r="F382" s="85"/>
      <c r="G382" s="85"/>
      <c r="H382" s="86"/>
      <c r="I382" s="87"/>
      <c r="J382" s="86"/>
      <c r="K382" s="86"/>
      <c r="L382" s="86"/>
      <c r="M382" s="86"/>
    </row>
    <row r="383" spans="5:13">
      <c r="E383" s="84"/>
      <c r="F383" s="85"/>
      <c r="G383" s="85"/>
      <c r="H383" s="86"/>
      <c r="I383" s="87"/>
      <c r="J383" s="86"/>
      <c r="K383" s="86"/>
      <c r="L383" s="86"/>
      <c r="M383" s="86"/>
    </row>
    <row r="384" spans="5:13">
      <c r="E384" s="84"/>
      <c r="F384" s="85"/>
      <c r="G384" s="85"/>
      <c r="H384" s="86"/>
      <c r="I384" s="87"/>
      <c r="J384" s="86"/>
      <c r="K384" s="86"/>
      <c r="L384" s="86"/>
      <c r="M384" s="86"/>
    </row>
    <row r="385" spans="5:13">
      <c r="E385" s="84"/>
      <c r="F385" s="85"/>
      <c r="G385" s="85"/>
      <c r="H385" s="86"/>
      <c r="I385" s="87"/>
      <c r="J385" s="86"/>
      <c r="K385" s="86"/>
      <c r="L385" s="86"/>
      <c r="M385" s="86"/>
    </row>
    <row r="386" spans="5:13">
      <c r="E386" s="84"/>
      <c r="F386" s="85"/>
      <c r="G386" s="85"/>
      <c r="H386" s="86"/>
      <c r="I386" s="87"/>
      <c r="J386" s="86"/>
      <c r="K386" s="86"/>
      <c r="L386" s="86"/>
      <c r="M386" s="86"/>
    </row>
    <row r="387" spans="5:13">
      <c r="E387" s="84"/>
      <c r="F387" s="85"/>
      <c r="G387" s="85"/>
      <c r="H387" s="86"/>
      <c r="I387" s="87"/>
      <c r="J387" s="86"/>
      <c r="K387" s="86"/>
      <c r="L387" s="86"/>
      <c r="M387" s="86"/>
    </row>
    <row r="388" spans="5:13">
      <c r="E388" s="84"/>
      <c r="F388" s="85"/>
      <c r="G388" s="85"/>
      <c r="H388" s="86"/>
      <c r="I388" s="87"/>
      <c r="J388" s="86"/>
      <c r="K388" s="86"/>
      <c r="L388" s="86"/>
      <c r="M388" s="86"/>
    </row>
    <row r="389" spans="5:13">
      <c r="E389" s="84"/>
      <c r="F389" s="85"/>
      <c r="G389" s="85"/>
      <c r="H389" s="86"/>
      <c r="I389" s="87"/>
      <c r="J389" s="86"/>
      <c r="K389" s="86"/>
      <c r="L389" s="86"/>
      <c r="M389" s="86"/>
    </row>
    <row r="390" spans="5:13">
      <c r="E390" s="84"/>
      <c r="F390" s="85"/>
      <c r="G390" s="85"/>
      <c r="H390" s="86"/>
      <c r="I390" s="87"/>
      <c r="J390" s="86"/>
      <c r="K390" s="86"/>
      <c r="L390" s="86"/>
      <c r="M390" s="86"/>
    </row>
    <row r="391" spans="5:13">
      <c r="E391" s="84"/>
      <c r="F391" s="85"/>
      <c r="G391" s="85"/>
      <c r="H391" s="86"/>
      <c r="I391" s="87"/>
      <c r="J391" s="86"/>
      <c r="K391" s="86"/>
      <c r="L391" s="86"/>
      <c r="M391" s="86"/>
    </row>
    <row r="392" spans="5:13">
      <c r="E392" s="84"/>
      <c r="F392" s="85"/>
      <c r="G392" s="85"/>
      <c r="H392" s="86"/>
      <c r="I392" s="87"/>
      <c r="J392" s="86"/>
      <c r="K392" s="86"/>
      <c r="L392" s="86"/>
      <c r="M392" s="86"/>
    </row>
    <row r="393" spans="5:13">
      <c r="E393" s="84"/>
      <c r="F393" s="85"/>
      <c r="G393" s="85"/>
      <c r="H393" s="86"/>
      <c r="I393" s="87"/>
      <c r="J393" s="86"/>
      <c r="K393" s="86"/>
      <c r="L393" s="86"/>
      <c r="M393" s="86"/>
    </row>
    <row r="394" spans="5:13">
      <c r="E394" s="84"/>
      <c r="F394" s="85"/>
      <c r="G394" s="85"/>
      <c r="H394" s="86"/>
      <c r="I394" s="87"/>
      <c r="J394" s="86"/>
      <c r="K394" s="86"/>
      <c r="L394" s="86"/>
      <c r="M394" s="86"/>
    </row>
    <row r="395" spans="5:13">
      <c r="E395" s="84"/>
      <c r="F395" s="85"/>
      <c r="G395" s="85"/>
      <c r="H395" s="86"/>
      <c r="I395" s="87"/>
      <c r="J395" s="86"/>
      <c r="K395" s="86"/>
      <c r="L395" s="86"/>
      <c r="M395" s="86"/>
    </row>
    <row r="396" spans="5:13">
      <c r="E396" s="84"/>
      <c r="F396" s="85"/>
      <c r="G396" s="85"/>
      <c r="H396" s="86"/>
      <c r="I396" s="87"/>
      <c r="J396" s="86"/>
      <c r="K396" s="86"/>
      <c r="L396" s="86"/>
      <c r="M396" s="86"/>
    </row>
    <row r="397" spans="5:13">
      <c r="E397" s="84"/>
      <c r="F397" s="85"/>
      <c r="G397" s="85"/>
      <c r="H397" s="86"/>
      <c r="I397" s="87"/>
      <c r="J397" s="86"/>
      <c r="K397" s="86"/>
      <c r="L397" s="86"/>
      <c r="M397" s="86"/>
    </row>
    <row r="398" spans="5:13">
      <c r="E398" s="84"/>
      <c r="F398" s="85"/>
      <c r="G398" s="85"/>
      <c r="H398" s="86"/>
      <c r="I398" s="87"/>
      <c r="J398" s="86"/>
      <c r="K398" s="86"/>
      <c r="L398" s="86"/>
      <c r="M398" s="86"/>
    </row>
    <row r="399" spans="5:13">
      <c r="E399" s="84"/>
      <c r="F399" s="85"/>
      <c r="G399" s="85"/>
      <c r="H399" s="86"/>
      <c r="I399" s="87"/>
      <c r="J399" s="86"/>
      <c r="K399" s="86"/>
      <c r="L399" s="86"/>
      <c r="M399" s="86"/>
    </row>
    <row r="400" spans="5:13">
      <c r="E400" s="84"/>
      <c r="F400" s="85"/>
      <c r="G400" s="85"/>
      <c r="H400" s="86"/>
      <c r="I400" s="87"/>
      <c r="J400" s="86"/>
      <c r="K400" s="86"/>
      <c r="L400" s="86"/>
      <c r="M400" s="86"/>
    </row>
    <row r="401" spans="5:13">
      <c r="E401" s="84"/>
      <c r="F401" s="85"/>
      <c r="G401" s="85"/>
      <c r="H401" s="86"/>
      <c r="I401" s="87"/>
      <c r="J401" s="86"/>
      <c r="K401" s="86"/>
      <c r="L401" s="86"/>
      <c r="M401" s="86"/>
    </row>
    <row r="402" spans="5:13">
      <c r="E402" s="84"/>
      <c r="F402" s="85"/>
      <c r="G402" s="85"/>
      <c r="H402" s="86"/>
      <c r="I402" s="87"/>
      <c r="J402" s="86"/>
      <c r="K402" s="86"/>
      <c r="L402" s="86"/>
      <c r="M402" s="86"/>
    </row>
    <row r="403" spans="5:13">
      <c r="E403" s="84"/>
      <c r="F403" s="85"/>
      <c r="G403" s="85"/>
      <c r="H403" s="86"/>
      <c r="I403" s="87"/>
      <c r="J403" s="86"/>
      <c r="K403" s="86"/>
      <c r="L403" s="86"/>
      <c r="M403" s="86"/>
    </row>
    <row r="404" spans="5:13">
      <c r="E404" s="84"/>
      <c r="F404" s="85"/>
      <c r="G404" s="85"/>
      <c r="H404" s="86"/>
      <c r="I404" s="87"/>
      <c r="J404" s="86"/>
      <c r="K404" s="86"/>
      <c r="L404" s="86"/>
      <c r="M404" s="86"/>
    </row>
    <row r="405" spans="5:13">
      <c r="E405" s="84"/>
      <c r="F405" s="85"/>
      <c r="G405" s="85"/>
      <c r="H405" s="86"/>
      <c r="I405" s="87"/>
      <c r="J405" s="86"/>
      <c r="K405" s="86"/>
      <c r="L405" s="86"/>
      <c r="M405" s="86"/>
    </row>
    <row r="406" spans="5:13">
      <c r="E406" s="84"/>
      <c r="F406" s="85"/>
      <c r="G406" s="85"/>
      <c r="H406" s="86"/>
      <c r="I406" s="87"/>
      <c r="J406" s="86"/>
      <c r="K406" s="86"/>
      <c r="L406" s="86"/>
      <c r="M406" s="86"/>
    </row>
    <row r="407" spans="5:13">
      <c r="E407" s="84"/>
      <c r="F407" s="85"/>
      <c r="G407" s="85"/>
      <c r="H407" s="86"/>
      <c r="I407" s="87"/>
      <c r="J407" s="86"/>
      <c r="K407" s="86"/>
      <c r="L407" s="86"/>
      <c r="M407" s="86"/>
    </row>
    <row r="408" spans="5:13">
      <c r="E408" s="84"/>
      <c r="F408" s="85"/>
      <c r="G408" s="85"/>
      <c r="H408" s="86"/>
      <c r="I408" s="87"/>
      <c r="J408" s="86"/>
      <c r="K408" s="86"/>
      <c r="L408" s="86"/>
      <c r="M408" s="86"/>
    </row>
    <row r="409" spans="5:13">
      <c r="E409" s="84"/>
      <c r="F409" s="85"/>
      <c r="G409" s="85"/>
      <c r="H409" s="86"/>
      <c r="I409" s="87"/>
      <c r="J409" s="86"/>
      <c r="K409" s="86"/>
      <c r="L409" s="86"/>
      <c r="M409" s="86"/>
    </row>
    <row r="410" spans="5:13">
      <c r="E410" s="84"/>
      <c r="F410" s="85"/>
      <c r="G410" s="85"/>
      <c r="H410" s="86"/>
      <c r="I410" s="87"/>
      <c r="J410" s="86"/>
      <c r="K410" s="86"/>
      <c r="L410" s="86"/>
      <c r="M410" s="86"/>
    </row>
    <row r="411" spans="5:13">
      <c r="E411" s="84"/>
      <c r="F411" s="85"/>
      <c r="G411" s="85"/>
      <c r="H411" s="86"/>
      <c r="I411" s="87"/>
      <c r="J411" s="86"/>
      <c r="K411" s="86"/>
      <c r="L411" s="86"/>
      <c r="M411" s="86"/>
    </row>
    <row r="412" spans="5:13">
      <c r="E412" s="84"/>
      <c r="F412" s="85"/>
      <c r="G412" s="85"/>
      <c r="H412" s="86"/>
      <c r="I412" s="87"/>
      <c r="J412" s="86"/>
      <c r="K412" s="86"/>
      <c r="L412" s="86"/>
      <c r="M412" s="86"/>
    </row>
    <row r="413" spans="5:13">
      <c r="E413" s="84"/>
      <c r="F413" s="85"/>
      <c r="G413" s="85"/>
      <c r="H413" s="86"/>
      <c r="I413" s="87"/>
      <c r="J413" s="86"/>
      <c r="K413" s="86"/>
      <c r="L413" s="86"/>
      <c r="M413" s="86"/>
    </row>
    <row r="414" spans="5:13">
      <c r="E414" s="84"/>
      <c r="F414" s="85"/>
      <c r="G414" s="85"/>
      <c r="H414" s="86"/>
      <c r="I414" s="87"/>
      <c r="J414" s="86"/>
      <c r="K414" s="86"/>
      <c r="L414" s="86"/>
      <c r="M414" s="86"/>
    </row>
    <row r="415" spans="5:13">
      <c r="E415" s="84"/>
      <c r="F415" s="85"/>
      <c r="G415" s="85"/>
      <c r="H415" s="86"/>
      <c r="I415" s="87"/>
      <c r="J415" s="86"/>
      <c r="K415" s="86"/>
      <c r="L415" s="86"/>
      <c r="M415" s="86"/>
    </row>
    <row r="416" spans="5:13">
      <c r="E416" s="84"/>
      <c r="F416" s="85"/>
      <c r="G416" s="85"/>
      <c r="H416" s="86"/>
      <c r="I416" s="87"/>
      <c r="J416" s="86"/>
      <c r="K416" s="86"/>
      <c r="L416" s="86"/>
      <c r="M416" s="86"/>
    </row>
    <row r="417" spans="5:13">
      <c r="E417" s="84"/>
      <c r="F417" s="85"/>
      <c r="G417" s="85"/>
      <c r="H417" s="86"/>
      <c r="I417" s="87"/>
      <c r="J417" s="86"/>
      <c r="K417" s="86"/>
      <c r="L417" s="86"/>
      <c r="M417" s="86"/>
    </row>
    <row r="418" spans="5:13">
      <c r="E418" s="84"/>
      <c r="F418" s="85"/>
      <c r="G418" s="85"/>
      <c r="H418" s="86"/>
      <c r="I418" s="87"/>
      <c r="J418" s="86"/>
      <c r="K418" s="86"/>
      <c r="L418" s="86"/>
      <c r="M418" s="86"/>
    </row>
    <row r="419" spans="5:13">
      <c r="E419" s="84"/>
      <c r="F419" s="85"/>
      <c r="G419" s="85"/>
      <c r="H419" s="86"/>
      <c r="I419" s="87"/>
      <c r="J419" s="86"/>
      <c r="K419" s="86"/>
      <c r="L419" s="86"/>
      <c r="M419" s="86"/>
    </row>
    <row r="420" spans="5:13">
      <c r="E420" s="84"/>
      <c r="F420" s="85"/>
      <c r="G420" s="85"/>
      <c r="H420" s="86"/>
      <c r="I420" s="87"/>
      <c r="J420" s="86"/>
      <c r="K420" s="86"/>
      <c r="L420" s="86"/>
      <c r="M420" s="86"/>
    </row>
    <row r="421" spans="5:13">
      <c r="E421" s="84"/>
      <c r="F421" s="85"/>
      <c r="G421" s="85"/>
      <c r="H421" s="86"/>
      <c r="I421" s="87"/>
      <c r="J421" s="86"/>
      <c r="K421" s="86"/>
      <c r="L421" s="86"/>
      <c r="M421" s="86"/>
    </row>
    <row r="422" spans="5:13">
      <c r="E422" s="84"/>
      <c r="F422" s="85"/>
      <c r="G422" s="85"/>
      <c r="H422" s="86"/>
      <c r="I422" s="87"/>
      <c r="J422" s="86"/>
      <c r="K422" s="86"/>
      <c r="L422" s="86"/>
      <c r="M422" s="86"/>
    </row>
    <row r="423" spans="5:13">
      <c r="E423" s="84"/>
      <c r="F423" s="85"/>
      <c r="G423" s="85"/>
      <c r="H423" s="86"/>
      <c r="I423" s="87"/>
      <c r="J423" s="86"/>
      <c r="K423" s="86"/>
      <c r="L423" s="86"/>
      <c r="M423" s="86"/>
    </row>
    <row r="424" spans="5:13">
      <c r="E424" s="84"/>
      <c r="F424" s="85"/>
      <c r="G424" s="85"/>
      <c r="H424" s="86"/>
      <c r="I424" s="87"/>
      <c r="J424" s="86"/>
      <c r="K424" s="86"/>
      <c r="L424" s="86"/>
      <c r="M424" s="86"/>
    </row>
    <row r="425" spans="5:13">
      <c r="E425" s="84"/>
      <c r="F425" s="85"/>
      <c r="G425" s="85"/>
      <c r="H425" s="86"/>
      <c r="I425" s="87"/>
      <c r="J425" s="86"/>
      <c r="K425" s="86"/>
      <c r="L425" s="86"/>
      <c r="M425" s="86"/>
    </row>
    <row r="426" spans="5:13">
      <c r="E426" s="84"/>
      <c r="F426" s="85"/>
      <c r="G426" s="85"/>
      <c r="H426" s="86"/>
      <c r="I426" s="87"/>
      <c r="J426" s="86"/>
      <c r="K426" s="86"/>
      <c r="L426" s="86"/>
      <c r="M426" s="86"/>
    </row>
    <row r="427" spans="5:13">
      <c r="E427" s="84"/>
      <c r="F427" s="85"/>
      <c r="G427" s="85"/>
      <c r="H427" s="86"/>
      <c r="I427" s="87"/>
      <c r="J427" s="86"/>
      <c r="K427" s="86"/>
      <c r="L427" s="86"/>
      <c r="M427" s="86"/>
    </row>
    <row r="428" spans="5:13">
      <c r="E428" s="84"/>
      <c r="F428" s="85"/>
      <c r="G428" s="85"/>
      <c r="H428" s="86"/>
      <c r="I428" s="87"/>
      <c r="J428" s="86"/>
      <c r="K428" s="86"/>
      <c r="L428" s="86"/>
      <c r="M428" s="86"/>
    </row>
    <row r="429" spans="5:13">
      <c r="E429" s="84"/>
      <c r="F429" s="85"/>
      <c r="G429" s="85"/>
      <c r="H429" s="86"/>
      <c r="I429" s="87"/>
      <c r="J429" s="86"/>
      <c r="K429" s="86"/>
      <c r="L429" s="86"/>
      <c r="M429" s="86"/>
    </row>
    <row r="430" spans="5:13">
      <c r="E430" s="84"/>
      <c r="F430" s="85"/>
      <c r="G430" s="85"/>
      <c r="H430" s="86"/>
      <c r="I430" s="87"/>
      <c r="J430" s="86"/>
      <c r="K430" s="86"/>
      <c r="L430" s="86"/>
      <c r="M430" s="86"/>
    </row>
    <row r="431" spans="5:13">
      <c r="E431" s="84"/>
      <c r="F431" s="85"/>
      <c r="G431" s="85"/>
      <c r="H431" s="86"/>
      <c r="I431" s="87"/>
      <c r="J431" s="86"/>
      <c r="K431" s="86"/>
      <c r="L431" s="86"/>
      <c r="M431" s="86"/>
    </row>
    <row r="432" spans="5:13">
      <c r="E432" s="84"/>
      <c r="F432" s="85"/>
      <c r="G432" s="85"/>
      <c r="H432" s="86"/>
      <c r="I432" s="87"/>
      <c r="J432" s="86"/>
      <c r="K432" s="86"/>
      <c r="L432" s="86"/>
      <c r="M432" s="86"/>
    </row>
    <row r="433" spans="5:13">
      <c r="E433" s="84"/>
      <c r="F433" s="85"/>
      <c r="G433" s="85"/>
      <c r="H433" s="86"/>
      <c r="I433" s="87"/>
      <c r="J433" s="86"/>
      <c r="K433" s="86"/>
      <c r="L433" s="86"/>
      <c r="M433" s="86"/>
    </row>
    <row r="434" spans="5:13">
      <c r="E434" s="84"/>
      <c r="F434" s="85"/>
      <c r="G434" s="85"/>
      <c r="H434" s="86"/>
      <c r="I434" s="87"/>
      <c r="J434" s="86"/>
      <c r="K434" s="86"/>
      <c r="L434" s="86"/>
      <c r="M434" s="86"/>
    </row>
    <row r="435" spans="5:13">
      <c r="E435" s="84"/>
      <c r="F435" s="85"/>
      <c r="G435" s="85"/>
      <c r="H435" s="86"/>
      <c r="I435" s="87"/>
      <c r="J435" s="86"/>
      <c r="K435" s="86"/>
      <c r="L435" s="86"/>
      <c r="M435" s="86"/>
    </row>
    <row r="436" spans="5:13">
      <c r="E436" s="84"/>
      <c r="F436" s="85"/>
      <c r="G436" s="85"/>
      <c r="H436" s="86"/>
      <c r="I436" s="87"/>
      <c r="J436" s="86"/>
      <c r="K436" s="86"/>
      <c r="L436" s="86"/>
      <c r="M436" s="86"/>
    </row>
    <row r="437" spans="5:13">
      <c r="E437" s="84"/>
      <c r="F437" s="85"/>
      <c r="G437" s="85"/>
      <c r="H437" s="86"/>
      <c r="I437" s="87"/>
      <c r="J437" s="86"/>
      <c r="K437" s="86"/>
      <c r="L437" s="86"/>
      <c r="M437" s="86"/>
    </row>
    <row r="438" spans="5:13">
      <c r="E438" s="84"/>
      <c r="F438" s="85"/>
      <c r="G438" s="85"/>
      <c r="H438" s="86"/>
      <c r="I438" s="87"/>
      <c r="J438" s="86"/>
      <c r="K438" s="86"/>
      <c r="L438" s="86"/>
      <c r="M438" s="86"/>
    </row>
    <row r="439" spans="5:13">
      <c r="E439" s="84"/>
      <c r="F439" s="85"/>
      <c r="G439" s="85"/>
      <c r="H439" s="86"/>
      <c r="I439" s="87"/>
      <c r="J439" s="86"/>
      <c r="K439" s="86"/>
      <c r="L439" s="86"/>
      <c r="M439" s="86"/>
    </row>
    <row r="440" spans="5:13">
      <c r="E440" s="84"/>
      <c r="F440" s="85"/>
      <c r="G440" s="85"/>
      <c r="H440" s="86"/>
      <c r="I440" s="87"/>
      <c r="J440" s="86"/>
      <c r="K440" s="86"/>
      <c r="L440" s="86"/>
      <c r="M440" s="86"/>
    </row>
    <row r="441" spans="5:13">
      <c r="E441" s="84"/>
      <c r="F441" s="85"/>
      <c r="G441" s="85"/>
      <c r="H441" s="86"/>
      <c r="I441" s="87"/>
      <c r="J441" s="86"/>
      <c r="K441" s="86"/>
      <c r="L441" s="86"/>
      <c r="M441" s="86"/>
    </row>
    <row r="442" spans="5:13">
      <c r="E442" s="84"/>
      <c r="F442" s="85"/>
      <c r="G442" s="85"/>
      <c r="H442" s="86"/>
      <c r="I442" s="87"/>
      <c r="J442" s="86"/>
      <c r="K442" s="86"/>
      <c r="L442" s="86"/>
      <c r="M442" s="86"/>
    </row>
    <row r="443" spans="5:13">
      <c r="E443" s="84"/>
      <c r="F443" s="85"/>
      <c r="G443" s="85"/>
      <c r="H443" s="86"/>
      <c r="I443" s="87"/>
      <c r="J443" s="86"/>
      <c r="K443" s="86"/>
      <c r="L443" s="86"/>
      <c r="M443" s="86"/>
    </row>
    <row r="444" spans="5:13">
      <c r="E444" s="84"/>
      <c r="F444" s="85"/>
      <c r="G444" s="85"/>
      <c r="H444" s="86"/>
      <c r="I444" s="87"/>
      <c r="J444" s="86"/>
      <c r="K444" s="86"/>
      <c r="L444" s="86"/>
      <c r="M444" s="86"/>
    </row>
    <row r="445" spans="5:13">
      <c r="E445" s="84"/>
      <c r="F445" s="85"/>
      <c r="G445" s="85"/>
      <c r="H445" s="86"/>
      <c r="I445" s="87"/>
      <c r="J445" s="86"/>
      <c r="K445" s="86"/>
      <c r="L445" s="86"/>
      <c r="M445" s="86"/>
    </row>
    <row r="446" spans="5:13">
      <c r="E446" s="84"/>
      <c r="F446" s="85"/>
      <c r="G446" s="85"/>
      <c r="H446" s="86"/>
      <c r="I446" s="87"/>
      <c r="J446" s="86"/>
      <c r="K446" s="86"/>
      <c r="L446" s="86"/>
      <c r="M446" s="86"/>
    </row>
    <row r="447" spans="5:13">
      <c r="E447" s="84"/>
      <c r="F447" s="85"/>
      <c r="G447" s="85"/>
      <c r="H447" s="86"/>
      <c r="I447" s="87"/>
      <c r="J447" s="86"/>
      <c r="K447" s="86"/>
      <c r="L447" s="86"/>
      <c r="M447" s="86"/>
    </row>
    <row r="448" spans="5:13">
      <c r="E448" s="84"/>
      <c r="F448" s="85"/>
      <c r="G448" s="85"/>
      <c r="H448" s="86"/>
      <c r="I448" s="87"/>
      <c r="J448" s="86"/>
      <c r="K448" s="86"/>
      <c r="L448" s="86"/>
      <c r="M448" s="86"/>
    </row>
    <row r="449" spans="5:13">
      <c r="E449" s="84"/>
      <c r="F449" s="85"/>
      <c r="G449" s="85"/>
      <c r="H449" s="86"/>
      <c r="I449" s="87"/>
      <c r="J449" s="86"/>
      <c r="K449" s="86"/>
      <c r="L449" s="86"/>
      <c r="M449" s="86"/>
    </row>
    <row r="450" spans="5:13">
      <c r="E450" s="84"/>
      <c r="F450" s="85"/>
      <c r="G450" s="85"/>
      <c r="H450" s="86"/>
      <c r="I450" s="87"/>
      <c r="J450" s="86"/>
      <c r="K450" s="86"/>
      <c r="L450" s="86"/>
      <c r="M450" s="86"/>
    </row>
    <row r="451" spans="5:13">
      <c r="E451" s="84"/>
      <c r="F451" s="85"/>
      <c r="G451" s="85"/>
      <c r="H451" s="86"/>
      <c r="I451" s="87"/>
      <c r="J451" s="86"/>
      <c r="K451" s="86"/>
      <c r="L451" s="86"/>
      <c r="M451" s="86"/>
    </row>
    <row r="452" spans="5:13">
      <c r="E452" s="84"/>
      <c r="F452" s="85"/>
      <c r="G452" s="85"/>
      <c r="H452" s="86"/>
      <c r="I452" s="87"/>
      <c r="J452" s="86"/>
      <c r="K452" s="86"/>
      <c r="L452" s="86"/>
      <c r="M452" s="86"/>
    </row>
    <row r="453" spans="5:13">
      <c r="E453" s="84"/>
      <c r="F453" s="85"/>
      <c r="G453" s="85"/>
      <c r="H453" s="86"/>
      <c r="I453" s="87"/>
      <c r="J453" s="86"/>
      <c r="K453" s="86"/>
      <c r="L453" s="86"/>
      <c r="M453" s="86"/>
    </row>
    <row r="454" spans="5:13">
      <c r="E454" s="84"/>
      <c r="F454" s="85"/>
      <c r="G454" s="85"/>
      <c r="H454" s="86"/>
      <c r="I454" s="87"/>
      <c r="J454" s="86"/>
      <c r="K454" s="86"/>
      <c r="L454" s="86"/>
      <c r="M454" s="86"/>
    </row>
    <row r="455" spans="5:13">
      <c r="E455" s="84"/>
      <c r="F455" s="85"/>
      <c r="G455" s="85"/>
      <c r="H455" s="86"/>
      <c r="I455" s="87"/>
      <c r="J455" s="86"/>
      <c r="K455" s="86"/>
      <c r="L455" s="86"/>
      <c r="M455" s="86"/>
    </row>
    <row r="456" spans="5:13">
      <c r="E456" s="84"/>
      <c r="F456" s="85"/>
      <c r="G456" s="85"/>
      <c r="H456" s="86"/>
      <c r="I456" s="87"/>
      <c r="J456" s="86"/>
      <c r="K456" s="86"/>
      <c r="L456" s="86"/>
      <c r="M456" s="86"/>
    </row>
    <row r="457" spans="5:13">
      <c r="E457" s="84"/>
      <c r="F457" s="85"/>
      <c r="G457" s="85"/>
      <c r="H457" s="86"/>
      <c r="I457" s="87"/>
      <c r="J457" s="86"/>
      <c r="K457" s="86"/>
      <c r="L457" s="86"/>
      <c r="M457" s="86"/>
    </row>
    <row r="458" spans="5:13">
      <c r="E458" s="84"/>
      <c r="F458" s="85"/>
      <c r="G458" s="85"/>
      <c r="H458" s="86"/>
      <c r="I458" s="87"/>
      <c r="J458" s="86"/>
      <c r="K458" s="86"/>
      <c r="L458" s="86"/>
      <c r="M458" s="86"/>
    </row>
    <row r="459" spans="5:13">
      <c r="E459" s="84"/>
      <c r="F459" s="85"/>
      <c r="G459" s="85"/>
      <c r="H459" s="86"/>
      <c r="I459" s="87"/>
      <c r="J459" s="86"/>
      <c r="K459" s="86"/>
      <c r="L459" s="86"/>
      <c r="M459" s="86"/>
    </row>
    <row r="460" spans="5:13">
      <c r="E460" s="84"/>
      <c r="F460" s="85"/>
      <c r="G460" s="85"/>
      <c r="H460" s="86"/>
      <c r="I460" s="87"/>
      <c r="J460" s="86"/>
      <c r="K460" s="86"/>
      <c r="L460" s="86"/>
      <c r="M460" s="86"/>
    </row>
    <row r="461" spans="5:13">
      <c r="E461" s="84"/>
      <c r="F461" s="85"/>
      <c r="G461" s="85"/>
      <c r="H461" s="86"/>
      <c r="I461" s="87"/>
      <c r="J461" s="86"/>
      <c r="K461" s="86"/>
      <c r="L461" s="86"/>
      <c r="M461" s="86"/>
    </row>
    <row r="462" spans="5:13">
      <c r="E462" s="84"/>
      <c r="F462" s="85"/>
      <c r="G462" s="85"/>
      <c r="H462" s="86"/>
      <c r="I462" s="87"/>
      <c r="J462" s="86"/>
      <c r="K462" s="86"/>
      <c r="L462" s="86"/>
      <c r="M462" s="86"/>
    </row>
    <row r="463" spans="5:13">
      <c r="E463" s="84"/>
      <c r="F463" s="85"/>
      <c r="G463" s="85"/>
      <c r="H463" s="86"/>
      <c r="I463" s="87"/>
      <c r="J463" s="86"/>
      <c r="K463" s="86"/>
      <c r="L463" s="86"/>
      <c r="M463" s="86"/>
    </row>
    <row r="464" spans="5:13">
      <c r="E464" s="84"/>
      <c r="F464" s="85"/>
      <c r="G464" s="85"/>
      <c r="H464" s="86"/>
      <c r="I464" s="87"/>
      <c r="J464" s="86"/>
      <c r="K464" s="86"/>
      <c r="L464" s="86"/>
      <c r="M464" s="86"/>
    </row>
    <row r="465" spans="5:13">
      <c r="E465" s="84"/>
      <c r="F465" s="85"/>
      <c r="G465" s="85"/>
      <c r="H465" s="86"/>
      <c r="I465" s="87"/>
      <c r="J465" s="86"/>
      <c r="K465" s="86"/>
      <c r="L465" s="86"/>
      <c r="M465" s="86"/>
    </row>
    <row r="466" spans="5:13">
      <c r="E466" s="84"/>
      <c r="F466" s="85"/>
      <c r="G466" s="85"/>
      <c r="H466" s="86"/>
      <c r="I466" s="87"/>
      <c r="J466" s="86"/>
      <c r="K466" s="86"/>
      <c r="L466" s="86"/>
      <c r="M466" s="86"/>
    </row>
    <row r="467" spans="5:13">
      <c r="E467" s="84"/>
      <c r="F467" s="85"/>
      <c r="G467" s="85"/>
      <c r="H467" s="86"/>
      <c r="I467" s="87"/>
      <c r="J467" s="86"/>
      <c r="K467" s="86"/>
      <c r="L467" s="86"/>
      <c r="M467" s="86"/>
    </row>
    <row r="468" spans="5:13">
      <c r="E468" s="84"/>
      <c r="F468" s="85"/>
      <c r="G468" s="85"/>
      <c r="H468" s="86"/>
      <c r="I468" s="87"/>
      <c r="J468" s="86"/>
      <c r="K468" s="86"/>
      <c r="L468" s="86"/>
      <c r="M468" s="86"/>
    </row>
    <row r="469" spans="5:13">
      <c r="E469" s="84"/>
      <c r="F469" s="85"/>
      <c r="G469" s="85"/>
      <c r="H469" s="86"/>
      <c r="I469" s="87"/>
      <c r="J469" s="86"/>
      <c r="K469" s="86"/>
      <c r="L469" s="86"/>
      <c r="M469" s="86"/>
    </row>
    <row r="470" spans="5:13">
      <c r="E470" s="84"/>
      <c r="F470" s="85"/>
      <c r="G470" s="85"/>
      <c r="H470" s="86"/>
      <c r="I470" s="87"/>
      <c r="J470" s="86"/>
      <c r="K470" s="86"/>
      <c r="L470" s="86"/>
      <c r="M470" s="86"/>
    </row>
    <row r="471" spans="5:13">
      <c r="E471" s="84"/>
      <c r="F471" s="85"/>
      <c r="G471" s="85"/>
      <c r="H471" s="86"/>
      <c r="I471" s="87"/>
      <c r="J471" s="86"/>
      <c r="K471" s="86"/>
      <c r="L471" s="86"/>
      <c r="M471" s="86"/>
    </row>
    <row r="472" spans="5:13">
      <c r="E472" s="84"/>
      <c r="F472" s="85"/>
      <c r="G472" s="85"/>
      <c r="H472" s="86"/>
      <c r="I472" s="87"/>
      <c r="J472" s="86"/>
      <c r="K472" s="86"/>
      <c r="L472" s="86"/>
      <c r="M472" s="86"/>
    </row>
    <row r="473" spans="5:13">
      <c r="E473" s="84"/>
      <c r="F473" s="85"/>
      <c r="G473" s="85"/>
      <c r="H473" s="86"/>
      <c r="I473" s="87"/>
      <c r="J473" s="86"/>
      <c r="K473" s="86"/>
      <c r="L473" s="86"/>
      <c r="M473" s="86"/>
    </row>
    <row r="474" spans="5:13">
      <c r="E474" s="84"/>
      <c r="F474" s="85"/>
      <c r="G474" s="85"/>
      <c r="H474" s="86"/>
      <c r="I474" s="87"/>
      <c r="J474" s="86"/>
      <c r="K474" s="86"/>
      <c r="L474" s="86"/>
      <c r="M474" s="86"/>
    </row>
    <row r="475" spans="5:13">
      <c r="E475" s="84"/>
      <c r="F475" s="85"/>
      <c r="G475" s="85"/>
      <c r="H475" s="86"/>
      <c r="I475" s="87"/>
      <c r="J475" s="86"/>
      <c r="K475" s="86"/>
      <c r="L475" s="86"/>
      <c r="M475" s="86"/>
    </row>
    <row r="476" spans="5:13">
      <c r="E476" s="84"/>
      <c r="F476" s="85"/>
      <c r="G476" s="85"/>
      <c r="H476" s="86"/>
      <c r="I476" s="87"/>
      <c r="J476" s="86"/>
      <c r="K476" s="86"/>
      <c r="L476" s="86"/>
      <c r="M476" s="86"/>
    </row>
    <row r="477" spans="5:13">
      <c r="E477" s="84"/>
      <c r="F477" s="85"/>
      <c r="G477" s="85"/>
      <c r="H477" s="86"/>
      <c r="I477" s="87"/>
      <c r="J477" s="86"/>
      <c r="K477" s="86"/>
      <c r="L477" s="86"/>
      <c r="M477" s="86"/>
    </row>
    <row r="478" spans="5:13">
      <c r="E478" s="84"/>
      <c r="F478" s="85"/>
      <c r="G478" s="85"/>
      <c r="H478" s="86"/>
      <c r="I478" s="87"/>
      <c r="J478" s="86"/>
      <c r="K478" s="86"/>
      <c r="L478" s="86"/>
      <c r="M478" s="86"/>
    </row>
    <row r="479" spans="5:13">
      <c r="E479" s="84"/>
      <c r="F479" s="85"/>
      <c r="G479" s="85"/>
      <c r="H479" s="86"/>
      <c r="I479" s="87"/>
      <c r="J479" s="86"/>
      <c r="K479" s="86"/>
      <c r="L479" s="86"/>
      <c r="M479" s="86"/>
    </row>
    <row r="480" spans="5:13">
      <c r="E480" s="84"/>
      <c r="F480" s="85"/>
      <c r="G480" s="85"/>
      <c r="H480" s="86"/>
      <c r="I480" s="87"/>
      <c r="J480" s="86"/>
      <c r="K480" s="86"/>
      <c r="L480" s="86"/>
      <c r="M480" s="86"/>
    </row>
    <row r="481" spans="5:13">
      <c r="E481" s="84"/>
      <c r="F481" s="85"/>
      <c r="G481" s="85"/>
      <c r="H481" s="86"/>
      <c r="I481" s="87"/>
      <c r="J481" s="86"/>
      <c r="K481" s="86"/>
      <c r="L481" s="86"/>
      <c r="M481" s="86"/>
    </row>
    <row r="482" spans="5:13">
      <c r="E482" s="84"/>
      <c r="F482" s="85"/>
      <c r="G482" s="85"/>
      <c r="H482" s="86"/>
      <c r="I482" s="87"/>
      <c r="J482" s="86"/>
      <c r="K482" s="86"/>
      <c r="L482" s="86"/>
      <c r="M482" s="86"/>
    </row>
    <row r="483" spans="5:13">
      <c r="E483" s="84"/>
      <c r="F483" s="85"/>
      <c r="G483" s="85"/>
      <c r="H483" s="86"/>
      <c r="I483" s="87"/>
      <c r="J483" s="86"/>
      <c r="K483" s="86"/>
      <c r="L483" s="86"/>
      <c r="M483" s="86"/>
    </row>
    <row r="484" spans="5:13">
      <c r="E484" s="84"/>
      <c r="F484" s="85"/>
      <c r="G484" s="85"/>
      <c r="H484" s="86"/>
      <c r="I484" s="87"/>
      <c r="J484" s="86"/>
      <c r="K484" s="86"/>
      <c r="L484" s="86"/>
      <c r="M484" s="86"/>
    </row>
    <row r="485" spans="5:13">
      <c r="E485" s="84"/>
      <c r="F485" s="85"/>
      <c r="G485" s="85"/>
      <c r="H485" s="86"/>
      <c r="I485" s="87"/>
      <c r="J485" s="86"/>
      <c r="K485" s="86"/>
      <c r="L485" s="86"/>
      <c r="M485" s="86"/>
    </row>
    <row r="486" spans="5:13">
      <c r="E486" s="84"/>
      <c r="F486" s="85"/>
      <c r="G486" s="85"/>
      <c r="H486" s="86"/>
      <c r="I486" s="87"/>
      <c r="J486" s="86"/>
      <c r="K486" s="86"/>
      <c r="L486" s="86"/>
      <c r="M486" s="86"/>
    </row>
    <row r="487" spans="5:13">
      <c r="E487" s="84"/>
      <c r="F487" s="85"/>
      <c r="G487" s="85"/>
      <c r="H487" s="86"/>
      <c r="I487" s="87"/>
      <c r="J487" s="86"/>
      <c r="K487" s="86"/>
      <c r="L487" s="86"/>
      <c r="M487" s="86"/>
    </row>
    <row r="488" spans="5:13">
      <c r="E488" s="84"/>
      <c r="F488" s="85"/>
      <c r="G488" s="85"/>
      <c r="H488" s="86"/>
      <c r="I488" s="87"/>
      <c r="J488" s="86"/>
      <c r="K488" s="86"/>
      <c r="L488" s="86"/>
      <c r="M488" s="86"/>
    </row>
    <row r="489" spans="5:13">
      <c r="E489" s="84"/>
      <c r="F489" s="85"/>
      <c r="G489" s="85"/>
      <c r="H489" s="86"/>
      <c r="I489" s="87"/>
      <c r="J489" s="86"/>
      <c r="K489" s="86"/>
      <c r="L489" s="86"/>
      <c r="M489" s="86"/>
    </row>
    <row r="490" spans="5:13">
      <c r="E490" s="84"/>
      <c r="F490" s="85"/>
      <c r="G490" s="85"/>
      <c r="H490" s="86"/>
      <c r="I490" s="87"/>
      <c r="J490" s="86"/>
      <c r="K490" s="86"/>
      <c r="L490" s="86"/>
      <c r="M490" s="86"/>
    </row>
    <row r="491" spans="5:13">
      <c r="E491" s="84"/>
      <c r="F491" s="85"/>
      <c r="G491" s="85"/>
      <c r="H491" s="86"/>
      <c r="I491" s="87"/>
      <c r="J491" s="86"/>
      <c r="K491" s="86"/>
      <c r="L491" s="86"/>
      <c r="M491" s="86"/>
    </row>
    <row r="492" spans="5:13">
      <c r="E492" s="84"/>
      <c r="F492" s="85"/>
      <c r="G492" s="85"/>
      <c r="H492" s="86"/>
      <c r="I492" s="87"/>
      <c r="J492" s="86"/>
      <c r="K492" s="86"/>
      <c r="L492" s="86"/>
      <c r="M492" s="86"/>
    </row>
    <row r="493" spans="5:13">
      <c r="E493" s="84"/>
      <c r="F493" s="85"/>
      <c r="G493" s="85"/>
      <c r="H493" s="86"/>
      <c r="I493" s="87"/>
      <c r="J493" s="86"/>
      <c r="K493" s="86"/>
      <c r="L493" s="86"/>
      <c r="M493" s="86"/>
    </row>
    <row r="494" spans="5:13">
      <c r="E494" s="84"/>
      <c r="F494" s="85"/>
      <c r="G494" s="85"/>
      <c r="H494" s="86"/>
      <c r="I494" s="87"/>
      <c r="J494" s="86"/>
      <c r="K494" s="86"/>
      <c r="L494" s="86"/>
      <c r="M494" s="86"/>
    </row>
    <row r="495" spans="5:13">
      <c r="E495" s="84"/>
      <c r="F495" s="85"/>
      <c r="G495" s="85"/>
      <c r="H495" s="86"/>
      <c r="I495" s="87"/>
      <c r="J495" s="86"/>
      <c r="K495" s="86"/>
      <c r="L495" s="86"/>
      <c r="M495" s="86"/>
    </row>
    <row r="496" spans="5:13">
      <c r="E496" s="84"/>
      <c r="F496" s="85"/>
      <c r="G496" s="85"/>
      <c r="H496" s="86"/>
      <c r="I496" s="87"/>
      <c r="J496" s="86"/>
      <c r="K496" s="86"/>
      <c r="L496" s="86"/>
      <c r="M496" s="86"/>
    </row>
    <row r="497" spans="5:13">
      <c r="E497" s="84"/>
      <c r="F497" s="85"/>
      <c r="G497" s="85"/>
      <c r="H497" s="86"/>
      <c r="I497" s="87"/>
      <c r="J497" s="86"/>
      <c r="K497" s="86"/>
      <c r="L497" s="86"/>
      <c r="M497" s="86"/>
    </row>
    <row r="498" spans="5:13">
      <c r="E498" s="84"/>
      <c r="F498" s="85"/>
      <c r="G498" s="85"/>
      <c r="H498" s="86"/>
      <c r="I498" s="87"/>
      <c r="J498" s="86"/>
      <c r="K498" s="86"/>
      <c r="L498" s="86"/>
      <c r="M498" s="86"/>
    </row>
    <row r="499" spans="5:13">
      <c r="E499" s="84"/>
      <c r="F499" s="85"/>
      <c r="G499" s="85"/>
      <c r="H499" s="86"/>
      <c r="I499" s="87"/>
      <c r="J499" s="86"/>
      <c r="K499" s="86"/>
      <c r="L499" s="86"/>
      <c r="M499" s="86"/>
    </row>
    <row r="500" spans="5:13">
      <c r="E500" s="84"/>
      <c r="F500" s="85"/>
      <c r="G500" s="85"/>
      <c r="H500" s="86"/>
      <c r="I500" s="87"/>
      <c r="J500" s="86"/>
      <c r="K500" s="86"/>
      <c r="L500" s="86"/>
      <c r="M500" s="86"/>
    </row>
    <row r="501" spans="5:13">
      <c r="E501" s="84"/>
      <c r="F501" s="85"/>
      <c r="G501" s="85"/>
      <c r="H501" s="86"/>
      <c r="I501" s="87"/>
      <c r="J501" s="86"/>
      <c r="K501" s="86"/>
      <c r="L501" s="86"/>
      <c r="M501" s="86"/>
    </row>
    <row r="502" spans="5:13">
      <c r="E502" s="84"/>
      <c r="F502" s="85"/>
      <c r="G502" s="85"/>
      <c r="H502" s="86"/>
      <c r="I502" s="87"/>
      <c r="J502" s="86"/>
      <c r="K502" s="86"/>
      <c r="L502" s="86"/>
      <c r="M502" s="86"/>
    </row>
    <row r="503" spans="5:13">
      <c r="E503" s="84"/>
      <c r="F503" s="85"/>
      <c r="G503" s="85"/>
      <c r="H503" s="86"/>
      <c r="I503" s="87"/>
      <c r="J503" s="86"/>
      <c r="K503" s="86"/>
      <c r="L503" s="86"/>
      <c r="M503" s="86"/>
    </row>
    <row r="504" spans="5:13">
      <c r="E504" s="84"/>
      <c r="F504" s="85"/>
      <c r="G504" s="85"/>
      <c r="H504" s="86"/>
      <c r="I504" s="87"/>
      <c r="J504" s="86"/>
      <c r="K504" s="86"/>
      <c r="L504" s="86"/>
      <c r="M504" s="86"/>
    </row>
    <row r="505" spans="5:13">
      <c r="E505" s="84"/>
      <c r="F505" s="85"/>
      <c r="G505" s="85"/>
      <c r="H505" s="86"/>
      <c r="I505" s="87"/>
      <c r="J505" s="86"/>
      <c r="K505" s="86"/>
      <c r="L505" s="86"/>
      <c r="M505" s="86"/>
    </row>
    <row r="506" spans="5:13">
      <c r="E506" s="84"/>
      <c r="F506" s="85"/>
      <c r="G506" s="85"/>
      <c r="H506" s="86"/>
      <c r="I506" s="87"/>
      <c r="J506" s="86"/>
      <c r="K506" s="86"/>
      <c r="L506" s="86"/>
      <c r="M506" s="86"/>
    </row>
    <row r="507" spans="5:13">
      <c r="E507" s="84"/>
      <c r="F507" s="85"/>
      <c r="G507" s="85"/>
      <c r="H507" s="86"/>
      <c r="I507" s="87"/>
      <c r="J507" s="86"/>
      <c r="K507" s="86"/>
      <c r="L507" s="86"/>
      <c r="M507" s="86"/>
    </row>
    <row r="508" spans="5:13">
      <c r="E508" s="84"/>
      <c r="F508" s="85"/>
      <c r="G508" s="85"/>
      <c r="H508" s="86"/>
      <c r="I508" s="87"/>
      <c r="J508" s="86"/>
      <c r="K508" s="86"/>
      <c r="L508" s="86"/>
      <c r="M508" s="86"/>
    </row>
    <row r="509" spans="5:13">
      <c r="E509" s="84"/>
      <c r="F509" s="85"/>
      <c r="G509" s="85"/>
      <c r="H509" s="86"/>
      <c r="I509" s="87"/>
      <c r="J509" s="86"/>
      <c r="K509" s="86"/>
      <c r="L509" s="86"/>
      <c r="M509" s="86"/>
    </row>
    <row r="510" spans="5:13">
      <c r="E510" s="84"/>
      <c r="F510" s="85"/>
      <c r="G510" s="85"/>
      <c r="H510" s="86"/>
      <c r="I510" s="87"/>
      <c r="J510" s="86"/>
      <c r="K510" s="86"/>
      <c r="L510" s="86"/>
      <c r="M510" s="86"/>
    </row>
    <row r="511" spans="5:13">
      <c r="E511" s="84"/>
      <c r="F511" s="85"/>
      <c r="G511" s="85"/>
      <c r="H511" s="86"/>
      <c r="I511" s="87"/>
      <c r="J511" s="86"/>
      <c r="K511" s="86"/>
      <c r="L511" s="86"/>
      <c r="M511" s="86"/>
    </row>
    <row r="512" spans="5:13">
      <c r="E512" s="84"/>
      <c r="F512" s="85"/>
      <c r="G512" s="85"/>
      <c r="H512" s="86"/>
      <c r="I512" s="87"/>
      <c r="J512" s="86"/>
      <c r="K512" s="86"/>
      <c r="L512" s="86"/>
      <c r="M512" s="86"/>
    </row>
  </sheetData>
  <mergeCells count="39">
    <mergeCell ref="M277:M278"/>
    <mergeCell ref="C279:C280"/>
    <mergeCell ref="C190:C271"/>
    <mergeCell ref="C272:C273"/>
    <mergeCell ref="B277:B278"/>
    <mergeCell ref="C277:C278"/>
    <mergeCell ref="D277:D278"/>
    <mergeCell ref="E277:E278"/>
    <mergeCell ref="E156:E157"/>
    <mergeCell ref="M156:M157"/>
    <mergeCell ref="C158:C165"/>
    <mergeCell ref="C166:C171"/>
    <mergeCell ref="C172:C176"/>
    <mergeCell ref="D156:D157"/>
    <mergeCell ref="C177:C189"/>
    <mergeCell ref="C95:C98"/>
    <mergeCell ref="C99:C149"/>
    <mergeCell ref="C150:C152"/>
    <mergeCell ref="B156:B157"/>
    <mergeCell ref="C156:C157"/>
    <mergeCell ref="C93:C94"/>
    <mergeCell ref="C10:C17"/>
    <mergeCell ref="C18:C25"/>
    <mergeCell ref="C26:C61"/>
    <mergeCell ref="C62:C79"/>
    <mergeCell ref="C80:C83"/>
    <mergeCell ref="C89:C90"/>
    <mergeCell ref="C91:C92"/>
    <mergeCell ref="E2:E3"/>
    <mergeCell ref="M2:M3"/>
    <mergeCell ref="C4:C9"/>
    <mergeCell ref="B87:B88"/>
    <mergeCell ref="C87:C88"/>
    <mergeCell ref="B2:B3"/>
    <mergeCell ref="C2:C3"/>
    <mergeCell ref="D2:D3"/>
    <mergeCell ref="D87:D88"/>
    <mergeCell ref="E87:E88"/>
    <mergeCell ref="M87:M88"/>
  </mergeCells>
  <phoneticPr fontId="1" type="noConversion"/>
  <hyperlinks>
    <hyperlink ref="N4" r:id="rId1"/>
    <hyperlink ref="N5" r:id="rId2"/>
    <hyperlink ref="N6" r:id="rId3" location="section=Vapor-Pressure" display="https://pubchem.ncbi.nlm.nih.gov/compound/527 - section=Vapor-Pressure"/>
    <hyperlink ref="N7" r:id="rId4"/>
    <hyperlink ref="N8" r:id="rId5" location="section=Octanol-Water-Partition-Coefficient" display="https://pubchem.ncbi.nlm.nih.gov/compound/177 - section=Octanol-Water-Partition-Coefficient"/>
    <hyperlink ref="N10" r:id="rId6" location="section=Non-Human-Toxicity-Excerpts" display="https://pubchem.ncbi.nlm.nih.gov/compound/6124 - section=Non-Human-Toxicity-Excerpts"/>
    <hyperlink ref="N11" r:id="rId7" location="section=Non-Human-Toxicity-Excerpts" display="section=Non-Human-Toxicity-Excerpts"/>
    <hyperlink ref="N12" r:id="rId8" location="section=Interactions" display="https://pubchem.ncbi.nlm.nih.gov/compound/5921 - section=Interactions"/>
    <hyperlink ref="N13" r:id="rId9" location="section=Toxicity-Summary" display="https://pubchem.ncbi.nlm.nih.gov/compound/12130 - section=Toxicity-Summary"/>
    <hyperlink ref="N14" r:id="rId10" location="section=Vapor-Pressure" display="https://pubchem.ncbi.nlm.nih.gov/compound/25418 - section=Vapor-Pressure"/>
    <hyperlink ref="N15" r:id="rId11" location="section=Kovats-Retention-Index" display="https://pubchem.ncbi.nlm.nih.gov/compound/6046 - section=Kovats-Retention-Index"/>
    <hyperlink ref="N16" r:id="rId12" location="section=Structures" display="https://pubchem.ncbi.nlm.nih.gov/compound/13591 - section=Structures"/>
    <hyperlink ref="N17" r:id="rId13"/>
    <hyperlink ref="N18" r:id="rId14" location="section=Octanol-Water-Partition-Coefficient" display="https://pubchem.ncbi.nlm.nih.gov/compound/6623 - section=Octanol-Water-Partition-Coefficient"/>
    <hyperlink ref="N19" r:id="rId15" location="section=Density" display="https://pubchem.ncbi.nlm.nih.gov/compound/1752 - section=Density"/>
    <hyperlink ref="N20" r:id="rId16" location="section=Chemical-and-Physical-Properties" display="https://pubchem.ncbi.nlm.nih.gov/compound/71751161 - section=Chemical-and-Physical-Properties"/>
    <hyperlink ref="N21" r:id="rId17" location="section=Vapor-Pressure" display="https://pubchem.ncbi.nlm.nih.gov/compound/6618 - section=Vapor-Pressure"/>
    <hyperlink ref="N22" r:id="rId18"/>
    <hyperlink ref="N23" r:id="rId19" location="section=Octanol-Water-Partition-Coefficient" display="https://pubchem.ncbi.nlm.nih.gov/compound/8449 - section=Octanol-Water-Partition-Coefficient"/>
    <hyperlink ref="N24" r:id="rId20"/>
    <hyperlink ref="N25" r:id="rId21"/>
    <hyperlink ref="N26" r:id="rId22"/>
    <hyperlink ref="N27" r:id="rId23"/>
    <hyperlink ref="N28" r:id="rId24"/>
    <hyperlink ref="N29" r:id="rId25"/>
    <hyperlink ref="N30" r:id="rId26"/>
    <hyperlink ref="N31" r:id="rId27"/>
    <hyperlink ref="N32" r:id="rId28"/>
    <hyperlink ref="N33" r:id="rId29"/>
    <hyperlink ref="N34" r:id="rId30"/>
    <hyperlink ref="N36" r:id="rId31"/>
    <hyperlink ref="N35" r:id="rId32"/>
    <hyperlink ref="N37" r:id="rId33"/>
    <hyperlink ref="N38" r:id="rId34"/>
    <hyperlink ref="N39" r:id="rId35"/>
    <hyperlink ref="N40" r:id="rId36"/>
    <hyperlink ref="N41" r:id="rId37"/>
    <hyperlink ref="N42" r:id="rId38"/>
    <hyperlink ref="N43" r:id="rId39"/>
    <hyperlink ref="N44" r:id="rId40"/>
    <hyperlink ref="N45" r:id="rId41"/>
    <hyperlink ref="N46" r:id="rId42"/>
    <hyperlink ref="N47" r:id="rId43"/>
    <hyperlink ref="N48" r:id="rId44"/>
    <hyperlink ref="N49" r:id="rId45"/>
    <hyperlink ref="N50" r:id="rId46"/>
    <hyperlink ref="N51" r:id="rId47"/>
    <hyperlink ref="N52" r:id="rId48"/>
    <hyperlink ref="N53" r:id="rId49"/>
    <hyperlink ref="N54" r:id="rId50"/>
    <hyperlink ref="N55" r:id="rId51"/>
    <hyperlink ref="N56" r:id="rId52"/>
    <hyperlink ref="N57" r:id="rId53"/>
    <hyperlink ref="N58" r:id="rId54"/>
    <hyperlink ref="N59" r:id="rId55"/>
    <hyperlink ref="N60" r:id="rId56"/>
    <hyperlink ref="N61" r:id="rId57"/>
    <hyperlink ref="N62" r:id="rId58"/>
    <hyperlink ref="N63" r:id="rId59"/>
    <hyperlink ref="N64" r:id="rId60"/>
    <hyperlink ref="N65" r:id="rId61"/>
    <hyperlink ref="N66" r:id="rId62"/>
    <hyperlink ref="N67" r:id="rId63"/>
    <hyperlink ref="N68" r:id="rId64"/>
    <hyperlink ref="N69" r:id="rId65"/>
    <hyperlink ref="N70" r:id="rId66"/>
    <hyperlink ref="N73" r:id="rId67"/>
    <hyperlink ref="N74" r:id="rId68"/>
    <hyperlink ref="N75" r:id="rId69"/>
    <hyperlink ref="N76" r:id="rId70"/>
    <hyperlink ref="N77" r:id="rId71"/>
    <hyperlink ref="N78" r:id="rId72"/>
    <hyperlink ref="N79" r:id="rId73"/>
    <hyperlink ref="N80" r:id="rId74"/>
    <hyperlink ref="N81" r:id="rId75"/>
    <hyperlink ref="N82" r:id="rId76"/>
    <hyperlink ref="N83" r:id="rId77"/>
    <hyperlink ref="N89" r:id="rId78"/>
    <hyperlink ref="N90" r:id="rId79"/>
    <hyperlink ref="N91" r:id="rId80"/>
    <hyperlink ref="N92" r:id="rId81"/>
    <hyperlink ref="N93" r:id="rId82"/>
    <hyperlink ref="N94" r:id="rId83"/>
    <hyperlink ref="N95" r:id="rId84"/>
    <hyperlink ref="N96" r:id="rId85"/>
    <hyperlink ref="N97" r:id="rId86"/>
    <hyperlink ref="N98" r:id="rId87"/>
    <hyperlink ref="N99" r:id="rId88"/>
    <hyperlink ref="N100" r:id="rId89"/>
    <hyperlink ref="N101" r:id="rId90"/>
    <hyperlink ref="N102" r:id="rId91"/>
    <hyperlink ref="N103" r:id="rId92"/>
    <hyperlink ref="N104" r:id="rId93"/>
    <hyperlink ref="N105" r:id="rId94"/>
    <hyperlink ref="N106" r:id="rId95"/>
    <hyperlink ref="N107" r:id="rId96"/>
    <hyperlink ref="N108" r:id="rId97"/>
    <hyperlink ref="N109" r:id="rId98"/>
    <hyperlink ref="N110" r:id="rId99"/>
    <hyperlink ref="N111" r:id="rId100"/>
    <hyperlink ref="N112" r:id="rId101"/>
    <hyperlink ref="N113" r:id="rId102"/>
    <hyperlink ref="N114" r:id="rId103"/>
    <hyperlink ref="N115" r:id="rId104"/>
    <hyperlink ref="N116" r:id="rId105"/>
    <hyperlink ref="N117" r:id="rId106"/>
    <hyperlink ref="N118" r:id="rId107"/>
    <hyperlink ref="N119" r:id="rId108"/>
    <hyperlink ref="N120" r:id="rId109"/>
    <hyperlink ref="N121" r:id="rId110"/>
    <hyperlink ref="N122" r:id="rId111"/>
    <hyperlink ref="N123" r:id="rId112"/>
    <hyperlink ref="N124" r:id="rId113"/>
    <hyperlink ref="N125" r:id="rId114"/>
    <hyperlink ref="N126" r:id="rId115"/>
    <hyperlink ref="N127" r:id="rId116"/>
    <hyperlink ref="N128" r:id="rId117"/>
    <hyperlink ref="N129" r:id="rId118"/>
    <hyperlink ref="N130" r:id="rId119"/>
    <hyperlink ref="N131" r:id="rId120"/>
    <hyperlink ref="N132" r:id="rId121"/>
    <hyperlink ref="N133" r:id="rId122"/>
    <hyperlink ref="N134" r:id="rId123"/>
    <hyperlink ref="N135" r:id="rId124"/>
    <hyperlink ref="N136" r:id="rId125"/>
    <hyperlink ref="N137" r:id="rId126"/>
    <hyperlink ref="N138" r:id="rId127"/>
    <hyperlink ref="N139" r:id="rId128"/>
    <hyperlink ref="N140" r:id="rId129"/>
    <hyperlink ref="N141" r:id="rId130"/>
    <hyperlink ref="N142" r:id="rId131"/>
    <hyperlink ref="N143" r:id="rId132"/>
    <hyperlink ref="N144" r:id="rId133"/>
    <hyperlink ref="N145" r:id="rId134"/>
    <hyperlink ref="N146" r:id="rId135"/>
    <hyperlink ref="N147" r:id="rId136"/>
    <hyperlink ref="N148" r:id="rId137"/>
    <hyperlink ref="N149" r:id="rId138"/>
    <hyperlink ref="N150" r:id="rId139"/>
    <hyperlink ref="N151" r:id="rId140"/>
    <hyperlink ref="N152" r:id="rId141"/>
    <hyperlink ref="N9" r:id="rId142"/>
    <hyperlink ref="F158" r:id="rId143" location="query=C2H6S" tooltip="Find all compounds that have this formula" display="https://pubchem.ncbi.nlm.nih.gov/ - query=C2H6S"/>
    <hyperlink ref="F159" r:id="rId144" location="query=C2H6S2" tooltip="Find all compounds that have this formula" display="https://pubchem.ncbi.nlm.nih.gov/ - query=C2H6S2"/>
    <hyperlink ref="F160" r:id="rId145" location="query=C8H8" tooltip="Find all compounds that have this formula" display="https://pubchem.ncbi.nlm.nih.gov/ - query=C8H8"/>
    <hyperlink ref="N159" r:id="rId146"/>
    <hyperlink ref="N160" r:id="rId147"/>
    <hyperlink ref="N158" r:id="rId148"/>
    <hyperlink ref="N161" r:id="rId149"/>
    <hyperlink ref="F161" r:id="rId150" location="query=C22H32O4" tooltip="Find all compounds that have this formula" display="https://pubchem.ncbi.nlm.nih.gov/ - query=C22H32O4"/>
    <hyperlink ref="F162" r:id="rId151" location="query=CH4S" tooltip="Find all compounds that have this formula" display="https://pubchem.ncbi.nlm.nih.gov/ - query=CH4S"/>
    <hyperlink ref="N162" r:id="rId152"/>
    <hyperlink ref="F163" r:id="rId153" location="query=N2H4" tooltip="Find all compounds that have this formula" display="https://pubchem.ncbi.nlm.nih.gov/ - query=N2H4"/>
    <hyperlink ref="N163" r:id="rId154"/>
    <hyperlink ref="F164" r:id="rId155" location="query=C9H7N" tooltip="Find all compounds that have this formula" display="https://pubchem.ncbi.nlm.nih.gov/ - query=C9H7N"/>
    <hyperlink ref="N164" r:id="rId156"/>
    <hyperlink ref="F165" r:id="rId157" location="query=C8H18O4" tooltip="Find all compounds that have this formula" display="https://pubchem.ncbi.nlm.nih.gov/ - query=C8H18O4"/>
    <hyperlink ref="N165" r:id="rId158"/>
    <hyperlink ref="F166" r:id="rId159" location="query=C3H5NO" tooltip="Find all compounds that have this formula" display="https://pubchem.ncbi.nlm.nih.gov/ - query=C3H5NO"/>
    <hyperlink ref="N166" r:id="rId160"/>
    <hyperlink ref="F167" r:id="rId161" location="query=C3H4Cl2O" tooltip="Find all compounds that have this formula" display="https://pubchem.ncbi.nlm.nih.gov/ - query=C3H4Cl2O"/>
    <hyperlink ref="N167" r:id="rId162"/>
    <hyperlink ref="F168" r:id="rId163" location="query=C2H2BrClO2" tooltip="Find all compounds that have this formula" display="https://pubchem.ncbi.nlm.nih.gov/ - query=C2H2BrClO2"/>
    <hyperlink ref="N168" r:id="rId164"/>
    <hyperlink ref="F169" r:id="rId165" location="query=C2H2Cl2O" tooltip="Find all compounds that have this formula" display="https://pubchem.ncbi.nlm.nih.gov/ - query=C2H2Cl2O"/>
    <hyperlink ref="N169" r:id="rId166"/>
    <hyperlink ref="F170" r:id="rId167" location="query=C2HBrClN" tooltip="Find all compounds that have this formula" display="https://pubchem.ncbi.nlm.nih.gov/ - query=C2HBrClN"/>
    <hyperlink ref="F171" r:id="rId168" location="query=C12H12N2" tooltip="Find all compounds that have this formula" display="https://pubchem.ncbi.nlm.nih.gov/ - query=C12H12N2"/>
    <hyperlink ref="N171" r:id="rId169"/>
    <hyperlink ref="N172" r:id="rId170"/>
    <hyperlink ref="F174" r:id="rId171" location="query=C3H6N6O6" tooltip="Find all compounds that have this formula" display="https://pubchem.ncbi.nlm.nih.gov/ - query=C3H6N6O6"/>
    <hyperlink ref="N174" r:id="rId172"/>
    <hyperlink ref="F175" r:id="rId173" location="query=C7H7Cl" tooltip="Find all compounds that have this formula" display="https://pubchem.ncbi.nlm.nih.gov/ - query=C7H7Cl"/>
    <hyperlink ref="N175" r:id="rId174"/>
    <hyperlink ref="F176" r:id="rId175" location="query=C16H36Sn" tooltip="Find all compounds that have this formula" display="https://pubchem.ncbi.nlm.nih.gov/ - query=C16H36Sn"/>
    <hyperlink ref="N176" r:id="rId176"/>
    <hyperlink ref="F177" r:id="rId177" location="query=C22H24N2O8" tooltip="Find all compounds that have this formula" display="https://pubchem.ncbi.nlm.nih.gov/ - query=C22H24N2O8"/>
    <hyperlink ref="N177" r:id="rId178"/>
    <hyperlink ref="F178" r:id="rId179" location="query=C14H10Cl2NNaO2" tooltip="Find all compounds that have this formula" display="https://pubchem.ncbi.nlm.nih.gov/ - query=C14H10Cl2NNaO2"/>
    <hyperlink ref="N178" r:id="rId180"/>
    <hyperlink ref="F179" r:id="rId181" location="query=C14H16N4O3S" tooltip="Find all compounds that have this formula" display="https://pubchem.ncbi.nlm.nih.gov/ - query=C14H16N4O3S"/>
    <hyperlink ref="N180" r:id="rId182"/>
    <hyperlink ref="F181" r:id="rId183" location="query=C18H24O2" tooltip="Find all compounds that have this formula" display="https://pubchem.ncbi.nlm.nih.gov/ - query=C18H24O2"/>
    <hyperlink ref="N181" r:id="rId184"/>
    <hyperlink ref="N182" r:id="rId185"/>
    <hyperlink ref="F183" r:id="rId186" location="query=C21H26O2" tooltip="Find all compounds that have this formula" display="https://pubchem.ncbi.nlm.nih.gov/ - query=C21H26O2"/>
    <hyperlink ref="N183" r:id="rId187"/>
    <hyperlink ref="F184" r:id="rId188" location="query=C20H26O2" tooltip="Find all compounds that have this formula" display="https://pubchem.ncbi.nlm.nih.gov/ - query=C20H26O2"/>
    <hyperlink ref="N184" r:id="rId189"/>
    <hyperlink ref="F185" r:id="rId190" location="query=C18H20O2" tooltip="Find all compounds that have this formula" display="https://pubchem.ncbi.nlm.nih.gov/ - query=C18H20O2"/>
    <hyperlink ref="N186" r:id="rId191"/>
    <hyperlink ref="N187" r:id="rId192"/>
    <hyperlink ref="F188" r:id="rId193" location="query=C41H76N2O15" tooltip="Find all compounds that have this formula" display="https://pubchem.ncbi.nlm.nih.gov/ - query=C41H76N2O15"/>
    <hyperlink ref="N188" r:id="rId194"/>
    <hyperlink ref="F189" r:id="rId195" location="query=C12H20N2O3S" tooltip="Find all compounds that have this formula" display="https://pubchem.ncbi.nlm.nih.gov/ - query=C12H20N2O3S"/>
    <hyperlink ref="N189" r:id="rId196"/>
    <hyperlink ref="N179" r:id="rId197"/>
    <hyperlink ref="N185" r:id="rId198"/>
    <hyperlink ref="F197" r:id="rId199" location="query=C10H12N2O5" tooltip="Find all compounds that have this formula" display="https://pubchem.ncbi.nlm.nih.gov/ - query=C10H12N2O5"/>
    <hyperlink ref="N197" r:id="rId200"/>
    <hyperlink ref="F198" r:id="rId201" location="query=C7H6N2O5" tooltip="Find all compounds that have this formula" display="https://pubchem.ncbi.nlm.nih.gov/ - query=C7H6N2O5"/>
    <hyperlink ref="N198" r:id="rId202"/>
    <hyperlink ref="F199" r:id="rId203" location="query=C6H6Cl6" tooltip="Find all compounds that have this formula" display="https://pubchem.ncbi.nlm.nih.gov/ - query=C6H6Cl6"/>
    <hyperlink ref="N199" r:id="rId204"/>
    <hyperlink ref="N200" r:id="rId205"/>
    <hyperlink ref="F200" r:id="rId206" location="query=C10H13ClN2O" tooltip="Find all compounds that have this formula" display="https://pubchem.ncbi.nlm.nih.gov/ - query=C10H13ClN2O"/>
    <hyperlink ref="N201" r:id="rId207"/>
    <hyperlink ref="F201" r:id="rId208" location="query=C9H16ClN5" tooltip="Find all compounds that have this formula" display="https://pubchem.ncbi.nlm.nih.gov/ - query=C9H16ClN5"/>
    <hyperlink ref="F202" r:id="rId209" location="query=C10H12N3O3PS2" tooltip="Find all compounds that have this formula" display="https://pubchem.ncbi.nlm.nih.gov/ - query=C10H12N3O3PS2"/>
    <hyperlink ref="N202" r:id="rId210"/>
    <hyperlink ref="F203" r:id="rId211" location="query=C9H8Cl3NO2S" tooltip="Find all compounds that have this formula" display="https://pubchem.ncbi.nlm.nih.gov/ - query=C9H8Cl3NO2S"/>
    <hyperlink ref="N203" r:id="rId212"/>
    <hyperlink ref="N204" r:id="rId213"/>
    <hyperlink ref="F204" r:id="rId214" location="query=C10H15O3PS2" tooltip="Find all compounds that have this formula" display="https://pubchem.ncbi.nlm.nih.gov/ - query=C10H15O3PS2"/>
    <hyperlink ref="F205" r:id="rId215" location="query=C15H21NO4" tooltip="Find all compounds that have this formula" display="https://pubchem.ncbi.nlm.nih.gov/ - query=C15H21NO4"/>
    <hyperlink ref="N205" r:id="rId216"/>
    <hyperlink ref="F206" r:id="rId217" location="query=C15H22ClNO2" tooltip="Find all compounds that have this formula" display="https://pubchem.ncbi.nlm.nih.gov/ - query=C15H22ClNO2"/>
    <hyperlink ref="F207" r:id="rId218" location="query=C9H17NOS" tooltip="Find all compounds that have this formula" display="https://pubchem.ncbi.nlm.nih.gov/ - query=C9H17NOS"/>
    <hyperlink ref="N206" r:id="rId219"/>
    <hyperlink ref="N207" r:id="rId220"/>
    <hyperlink ref="F208" r:id="rId221" location="query=C21H20Cl2O3" tooltip="Find all compounds that have this formula" display="https://pubchem.ncbi.nlm.nih.gov/ - query=C21H20Cl2O3"/>
    <hyperlink ref="N208" r:id="rId222"/>
    <hyperlink ref="F223" r:id="rId223" location="query=C6H6Cl6" tooltip="Find all compounds that have this formula" display="https://pubchem.ncbi.nlm.nih.gov/ - query=C6H6Cl6"/>
    <hyperlink ref="F222" r:id="rId224" location="query=C14H19NO4" tooltip="Find all compounds that have this formula" display="https://pubchem.ncbi.nlm.nih.gov/ - query=C14H19NO4"/>
    <hyperlink ref="N223" r:id="rId225"/>
    <hyperlink ref="N222" r:id="rId226"/>
    <hyperlink ref="F221" r:id="rId227" location="query=C14H21NO5S" tooltip="Find all compounds that have this formula" display="https://pubchem.ncbi.nlm.nih.gov/ - query=C14H21NO5S"/>
    <hyperlink ref="N221" r:id="rId228"/>
    <hyperlink ref="F220" r:id="rId229" location="query=C3H4O" tooltip="Find all compounds that have this formula" display="https://pubchem.ncbi.nlm.nih.gov/ - query=C3H4O"/>
    <hyperlink ref="N220" r:id="rId230"/>
    <hyperlink ref="F219" r:id="rId231" location="query=C14H19NO4" tooltip="Find all compounds that have this formula" display="https://pubchem.ncbi.nlm.nih.gov/ - query=C14H19NO4"/>
    <hyperlink ref="N219" r:id="rId232"/>
    <hyperlink ref="F218" r:id="rId233" location="query=C14H21NO5S" tooltip="Find all compounds that have this formula" display="https://pubchem.ncbi.nlm.nih.gov/ - query=C14H21NO5S"/>
    <hyperlink ref="N218" r:id="rId234"/>
    <hyperlink ref="F217" r:id="rId235" location="query=C14H20ClNO2" tooltip="Find all compounds that have this formula" display="https://pubchem.ncbi.nlm.nih.gov/ - query=C14H20ClNO2"/>
    <hyperlink ref="N217" r:id="rId236"/>
    <hyperlink ref="F209" r:id="rId237" location="query=C11H15BrClO3PS" tooltip="Find all compounds that have this formula" display="https://pubchem.ncbi.nlm.nih.gov/ - query=C11H15BrClO3PS"/>
    <hyperlink ref="N209" r:id="rId238"/>
    <hyperlink ref="F210" r:id="rId239" location="query=C16H22ClN3O" tooltip="Find all compounds that have this formula" display="https://pubchem.ncbi.nlm.nih.gov/ - query=C16H22ClN3O"/>
    <hyperlink ref="N210" r:id="rId240"/>
    <hyperlink ref="F211" r:id="rId241" location="query=C22H28N2O2" tooltip="Find all compounds that have this formula" display="https://pubchem.ncbi.nlm.nih.gov/ - query=C22H28N2O2"/>
    <hyperlink ref="N211" r:id="rId242"/>
    <hyperlink ref="F212" r:id="rId243" location="query=C12H16ClNOS" tooltip="Find all compounds that have this formula" display="https://pubchem.ncbi.nlm.nih.gov/ - query=C12H16ClNOS"/>
    <hyperlink ref="N212" r:id="rId244"/>
    <hyperlink ref="F213" r:id="rId245" location="query=C9H11Cl2O3PS" tooltip="Find all compounds that have this formula" display="https://pubchem.ncbi.nlm.nih.gov/ - query=C9H11Cl2O3PS"/>
    <hyperlink ref="F214" r:id="rId246" location="query=C14H16ClN3O2" tooltip="Find all compounds that have this formula" display="https://pubchem.ncbi.nlm.nih.gov/ - query=C14H16ClN3O2"/>
    <hyperlink ref="N214" r:id="rId247"/>
    <hyperlink ref="N213" r:id="rId248"/>
    <hyperlink ref="F215" r:id="rId249" location="query=C12H9Cl2NO3" tooltip="Find all compounds that have this formula" display="https://pubchem.ncbi.nlm.nih.gov/ - query=C12H9Cl2NO3"/>
    <hyperlink ref="N215" r:id="rId250"/>
    <hyperlink ref="F216" r:id="rId251" location="query=C12H15NO4" tooltip="Find all compounds that have this formula" display="https://pubchem.ncbi.nlm.nih.gov/ - query=C12H15NO4"/>
    <hyperlink ref="N216" r:id="rId252"/>
    <hyperlink ref="F224" r:id="rId253" location="query=C6H7N" tooltip="Find all compounds that have this formula" display="https://pubchem.ncbi.nlm.nih.gov/ - query=C6H7N"/>
    <hyperlink ref="N224" r:id="rId254"/>
    <hyperlink ref="F225" r:id="rId255" location="query=C14H24NO4PS3" tooltip="Find all compounds that have this formula" display="https://pubchem.ncbi.nlm.nih.gov/ - query=C14H24NO4PS3"/>
    <hyperlink ref="N225" r:id="rId256"/>
    <hyperlink ref="F226" r:id="rId257" location="query=C17H26ClNO3S" tooltip="Find all compounds that have this formula" display="https://pubchem.ncbi.nlm.nih.gov/ - query=C17H26ClNO3S"/>
    <hyperlink ref="N226" r:id="rId258"/>
    <hyperlink ref="F227" r:id="rId259" location="query=C9H12O2" tooltip="Find all compounds that have this formula" display="https://pubchem.ncbi.nlm.nih.gov/ - query=C9H12O2"/>
    <hyperlink ref="N227" r:id="rId260"/>
    <hyperlink ref="F228" r:id="rId261" location="query=C8H16NO5P" tooltip="Find all compounds that have this formula" display="https://pubchem.ncbi.nlm.nih.gov/ - query=C8H16NO5P"/>
    <hyperlink ref="N228" r:id="rId262"/>
    <hyperlink ref="F229" r:id="rId263" location="query=C6H10O4S2" tooltip="Find all compounds that have this formula" display="https://pubchem.ncbi.nlm.nih.gov/ - query=C6H10O4S2"/>
    <hyperlink ref="N229" r:id="rId264"/>
    <hyperlink ref="F230" r:id="rId265" location="query=C9H19NOS" tooltip="Find all compounds that have this formula" display="https://pubchem.ncbi.nlm.nih.gov/ - query=C9H19NOS"/>
    <hyperlink ref="N230" r:id="rId266"/>
    <hyperlink ref="F231" r:id="rId267" location="query=C18H18O2" tooltip="Find all compounds that have this formula" display="https://pubchem.ncbi.nlm.nih.gov/ - query=C18H18O2"/>
    <hyperlink ref="N231" r:id="rId268"/>
    <hyperlink ref="F232" r:id="rId269" location="query=C8H19O2PS2" tooltip="Find all compounds that have this formula" display="https://pubchem.ncbi.nlm.nih.gov/ - query=C8H19O2PS2"/>
    <hyperlink ref="N232" r:id="rId270"/>
    <hyperlink ref="F233" r:id="rId271" location="query=C9H10Cl2N2O2" tooltip="Find all compounds that have this formula" display="https://pubchem.ncbi.nlm.nih.gov/ - query=C9H10Cl2N2O2"/>
    <hyperlink ref="N233" r:id="rId272"/>
    <hyperlink ref="F234" r:id="rId273" location="query=C2H8NO2PS" tooltip="Find all compounds that have this formula" display="https://pubchem.ncbi.nlm.nih.gov/ - query=C2H8NO2PS"/>
    <hyperlink ref="N234" r:id="rId274"/>
    <hyperlink ref="F235" r:id="rId275" location="query=C15H23NO5S" tooltip="Find all compounds that have this formula" display="https://pubchem.ncbi.nlm.nih.gov/ - query=C15H23NO5S"/>
    <hyperlink ref="N235" r:id="rId276"/>
    <hyperlink ref="F236" r:id="rId277" location="query=C15H21NO4" tooltip="Find all compounds that have this formula" display="https://pubchem.ncbi.nlm.nih.gov/ - query=C15H21NO4"/>
    <hyperlink ref="N236" r:id="rId278"/>
    <hyperlink ref="F237" r:id="rId279" location="query=C15H11ClF3NO4" tooltip="Find all compounds that have this formula" display="https://pubchem.ncbi.nlm.nih.gov/ - query=C15H11ClF3NO4"/>
    <hyperlink ref="F238" r:id="rId280" location="query=C9H21O4PS3" tooltip="Find all compounds that have this formula" display="https://pubchem.ncbi.nlm.nih.gov/ - query=C9H21O4PS3"/>
    <hyperlink ref="N238" r:id="rId281"/>
    <hyperlink ref="F239" r:id="rId282" location="query=C10H18N4O4S3" tooltip="Find all compounds that have this formula" display="https://pubchem.ncbi.nlm.nih.gov/ - query=C10H18N4O4S3"/>
    <hyperlink ref="N239" r:id="rId283"/>
    <hyperlink ref="N237" r:id="rId284"/>
    <hyperlink ref="F241" r:id="rId285" location="query=C12H27OPS3" tooltip="Find all compounds that have this formula" display="https://pubchem.ncbi.nlm.nih.gov/ - query=C12H27OPS3"/>
    <hyperlink ref="N241" r:id="rId286"/>
    <hyperlink ref="F242" r:id="rId287" location="query=C12H4Br6O" tooltip="Find all compounds that have this formula" display="https://pubchem.ncbi.nlm.nih.gov/ - query=C12H4Br6O"/>
    <hyperlink ref="N242" r:id="rId288"/>
    <hyperlink ref="N243" r:id="rId289"/>
    <hyperlink ref="F243" r:id="rId290" location="query=C12H4Br6O" tooltip="Find all compounds that have this formula" display="https://pubchem.ncbi.nlm.nih.gov/ - query=C12H4Br6O"/>
    <hyperlink ref="F244" r:id="rId291" location="query=C12H5Br5O" tooltip="Find all compounds that have this formula" display="https://pubchem.ncbi.nlm.nih.gov/ - query=C12H5Br5O"/>
    <hyperlink ref="N244" r:id="rId292"/>
    <hyperlink ref="N248" r:id="rId293"/>
    <hyperlink ref="F248" r:id="rId294" location="query=C8H5Cl3O3" tooltip="Find all compounds that have this formula" display="https://pubchem.ncbi.nlm.nih.gov/ - query=C8H5Cl3O3"/>
    <hyperlink ref="F246" r:id="rId295" location="query=C12H6Br4O" tooltip="Find all compounds that have this formula" display="https://pubchem.ncbi.nlm.nih.gov/ - query=C12H6Br4O"/>
    <hyperlink ref="N246" r:id="rId296"/>
    <hyperlink ref="F245" r:id="rId297" location="query=C12H5Br5O" tooltip="Find all compounds that have this formula" display="https://pubchem.ncbi.nlm.nih.gov/ - query=C12H5Br5O"/>
    <hyperlink ref="N245" r:id="rId298"/>
    <hyperlink ref="N247" r:id="rId299"/>
    <hyperlink ref="F249" r:id="rId300" location="query=C13H18O5S" tooltip="Find all compounds that have this formula" display="https://pubchem.ncbi.nlm.nih.gov/ - query=C13H18O5S"/>
    <hyperlink ref="N249" r:id="rId301"/>
    <hyperlink ref="F250" r:id="rId302" location="query=C18H26O" tooltip="Find all compounds that have this formula" display="https://pubchem.ncbi.nlm.nih.gov/ - query=C18H26O"/>
    <hyperlink ref="N250" r:id="rId303"/>
    <hyperlink ref="N257" r:id="rId304"/>
    <hyperlink ref="F257" r:id="rId305" location="query=C7H13O6P" tooltip="Find all compounds that have this formula" display="https://pubchem.ncbi.nlm.nih.gov/ - query=C7H13O6P"/>
    <hyperlink ref="F258" r:id="rId306" location="query=C9H11ClN2O2" tooltip="Find all compounds that have this formula" display="https://pubchem.ncbi.nlm.nih.gov/ - query=C9H11ClN2O2"/>
    <hyperlink ref="N258" r:id="rId307"/>
    <hyperlink ref="F253" r:id="rId308" location="query=C12H8Cl6" tooltip="Find all compounds that have this formula" display="https://pubchem.ncbi.nlm.nih.gov/ - query=C12H8Cl6"/>
    <hyperlink ref="N253" r:id="rId309"/>
    <hyperlink ref="F254" r:id="rId310" location="query=C10H11N3OS" tooltip="Find all compounds that have this formula" display="https://pubchem.ncbi.nlm.nih.gov/ - query=C10H11N3OS"/>
    <hyperlink ref="N254" r:id="rId311"/>
    <hyperlink ref="F255" r:id="rId312" location="query=C14H16ClN3O" tooltip="Find all compounds that have this formula" display="https://pubchem.ncbi.nlm.nih.gov/ - query=C14H16ClN3O"/>
    <hyperlink ref="N255" r:id="rId313"/>
    <hyperlink ref="F256" r:id="rId314" location="query=C10H13ClN2O2" tooltip="Find all compounds that have this formula" display="https://pubchem.ncbi.nlm.nih.gov/ - query=C10H13ClN2O2"/>
    <hyperlink ref="N256" r:id="rId315"/>
    <hyperlink ref="F252" r:id="rId316" location="query=C10H8ClN3O" tooltip="Find all compounds that have this formula" display="https://pubchem.ncbi.nlm.nih.gov/ - query=C10H8ClN3O"/>
    <hyperlink ref="N252" r:id="rId317"/>
    <hyperlink ref="F259" r:id="rId318" location="query=C12H15N3O6" tooltip="Find all compounds that have this formula" display="https://pubchem.ncbi.nlm.nih.gov/ - query=C12H15N3O6"/>
    <hyperlink ref="N259" r:id="rId319"/>
    <hyperlink ref="F260" r:id="rId320" location="query=C6HCl5" tooltip="Find all compounds that have this formula" display="https://pubchem.ncbi.nlm.nih.gov/ - query=C6HCl5"/>
    <hyperlink ref="N260" r:id="rId321"/>
    <hyperlink ref="F261" r:id="rId322" location="query=C14H10Cl4" tooltip="Find all compounds that have this formula" display="https://pubchem.ncbi.nlm.nih.gov/ - query=C14H10Cl4"/>
    <hyperlink ref="N261" r:id="rId323"/>
    <hyperlink ref="F262" r:id="rId324" location="query=C14H8Cl4" tooltip="Find all compounds that have this formula" display="https://pubchem.ncbi.nlm.nih.gov/ - query=C14H8Cl4"/>
    <hyperlink ref="N262" r:id="rId325"/>
    <hyperlink ref="F263" r:id="rId326" location="query=C14H9Cl5" tooltip="Find all compounds that have this formula" display="https://pubchem.ncbi.nlm.nih.gov/ - query=C14H9Cl5"/>
    <hyperlink ref="N263" r:id="rId327"/>
    <hyperlink ref="F267" r:id="rId328" location="query=C9H6Cl6O3S" tooltip="Find all compounds that have this formula" display="https://pubchem.ncbi.nlm.nih.gov/ - query=C9H6Cl6O3S"/>
    <hyperlink ref="F268" r:id="rId329" location="query=C9H6Cl6O3S" tooltip="Find all compounds that have this formula" display="https://pubchem.ncbi.nlm.nih.gov/ - query=C9H6Cl6O3S"/>
    <hyperlink ref="N268" r:id="rId330"/>
    <hyperlink ref="F270" r:id="rId331" location="query=C15H17Cl2N3O2" tooltip="Find all compounds that have this formula" display="https://pubchem.ncbi.nlm.nih.gov/ - query=C15H17Cl2N3O2"/>
    <hyperlink ref="N270" r:id="rId332"/>
    <hyperlink ref="F272" r:id="rId333" location="query=Be" tooltip="Find all compounds that have this formula" display="https://pubchem.ncbi.nlm.nih.gov/ - query=Be"/>
    <hyperlink ref="N272" r:id="rId334"/>
    <hyperlink ref="F273" r:id="rId335" location="query=V" tooltip="Find all compounds that have this formula" display="https://pubchem.ncbi.nlm.nih.gov/ - query=V"/>
    <hyperlink ref="N273" r:id="rId336"/>
    <hyperlink ref="F190" r:id="rId337" location="query=C10H8ClN3O" tooltip="Find all compounds that have this formula" display="https://pubchem.ncbi.nlm.nih.gov/ - query=C10H8ClN3O"/>
    <hyperlink ref="N190" r:id="rId338"/>
    <hyperlink ref="N191" r:id="rId339"/>
    <hyperlink ref="N269" r:id="rId340"/>
    <hyperlink ref="N271" r:id="rId341"/>
    <hyperlink ref="F192" r:id="rId342" location="query=C7H12ClN5" tooltip="Find all compounds that have this formula" display="https://pubchem.ncbi.nlm.nih.gov/ - query=C7H12ClN5"/>
    <hyperlink ref="N192" r:id="rId343"/>
    <hyperlink ref="F193" r:id="rId344" location="query=C5H8ClN5" tooltip="Find all compounds that have this formula" display="https://pubchem.ncbi.nlm.nih.gov/ - query=C5H8ClN5"/>
    <hyperlink ref="N193" r:id="rId345"/>
    <hyperlink ref="F194" r:id="rId346" location="query=C11H9I3N2O4" tooltip="Find all compounds that have this formula" display="https://pubchem.ncbi.nlm.nih.gov/ - query=C11H9I3N2O4"/>
    <hyperlink ref="N194" r:id="rId347"/>
    <hyperlink ref="F195" r:id="rId348" location="query=C8H18Sn" tooltip="Find all compounds that have this formula" display="https://pubchem.ncbi.nlm.nih.gov/ - query=C8H18Sn"/>
    <hyperlink ref="N195" r:id="rId349"/>
    <hyperlink ref="F196" r:id="rId350" location="query=C14H23N3O10" tooltip="Find all compounds that have this formula" display="https://pubchem.ncbi.nlm.nih.gov/ - query=C14H23N3O10"/>
    <hyperlink ref="N196" r:id="rId351"/>
  </hyperlinks>
  <pageMargins left="0.7" right="0.7" top="0.75" bottom="0.75" header="0.3" footer="0.3"/>
  <pageSetup paperSize="9" orientation="portrait" r:id="rId352"/>
  <legacyDrawing r:id="rId35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6"/>
  <sheetViews>
    <sheetView workbookViewId="0">
      <selection activeCell="H39" sqref="H39"/>
    </sheetView>
  </sheetViews>
  <sheetFormatPr defaultRowHeight="16.5"/>
  <cols>
    <col min="8" max="8" width="35.25" bestFit="1" customWidth="1"/>
  </cols>
  <sheetData>
    <row r="1" spans="1:10" ht="148.5">
      <c r="A1" s="27" t="s">
        <v>143</v>
      </c>
      <c r="B1" s="27" t="s">
        <v>144</v>
      </c>
      <c r="C1" s="27" t="s">
        <v>145</v>
      </c>
      <c r="D1" t="s">
        <v>146</v>
      </c>
      <c r="G1" t="s">
        <v>830</v>
      </c>
      <c r="H1" s="27" t="s">
        <v>147</v>
      </c>
      <c r="I1" s="27"/>
      <c r="J1" t="s">
        <v>148</v>
      </c>
    </row>
    <row r="2" spans="1:10">
      <c r="A2" t="s">
        <v>149</v>
      </c>
      <c r="B2" t="s">
        <v>149</v>
      </c>
      <c r="C2" t="s">
        <v>149</v>
      </c>
      <c r="D2">
        <v>1</v>
      </c>
      <c r="G2" t="s">
        <v>76</v>
      </c>
      <c r="H2" t="s">
        <v>791</v>
      </c>
      <c r="J2" t="s">
        <v>150</v>
      </c>
    </row>
    <row r="3" spans="1:10">
      <c r="A3" t="s">
        <v>149</v>
      </c>
      <c r="B3" t="s">
        <v>149</v>
      </c>
      <c r="C3" t="s">
        <v>149</v>
      </c>
      <c r="D3">
        <v>2</v>
      </c>
      <c r="G3" t="s">
        <v>78</v>
      </c>
      <c r="H3" t="s">
        <v>792</v>
      </c>
      <c r="J3" t="s">
        <v>151</v>
      </c>
    </row>
    <row r="4" spans="1:10">
      <c r="A4" t="s">
        <v>149</v>
      </c>
      <c r="B4" t="s">
        <v>149</v>
      </c>
      <c r="C4" t="s">
        <v>149</v>
      </c>
      <c r="D4">
        <v>3</v>
      </c>
      <c r="G4" t="s">
        <v>79</v>
      </c>
      <c r="H4" t="s">
        <v>793</v>
      </c>
      <c r="J4" t="s">
        <v>152</v>
      </c>
    </row>
    <row r="5" spans="1:10">
      <c r="A5" t="s">
        <v>149</v>
      </c>
      <c r="B5" t="s">
        <v>149</v>
      </c>
      <c r="C5" t="s">
        <v>149</v>
      </c>
      <c r="D5">
        <v>4</v>
      </c>
      <c r="G5" t="s">
        <v>80</v>
      </c>
      <c r="H5" t="s">
        <v>794</v>
      </c>
      <c r="J5" t="s">
        <v>153</v>
      </c>
    </row>
    <row r="6" spans="1:10">
      <c r="A6" t="s">
        <v>149</v>
      </c>
      <c r="B6" t="s">
        <v>149</v>
      </c>
      <c r="C6" t="s">
        <v>149</v>
      </c>
      <c r="D6">
        <v>5</v>
      </c>
      <c r="G6" t="s">
        <v>81</v>
      </c>
      <c r="H6" t="s">
        <v>795</v>
      </c>
      <c r="J6" t="s">
        <v>154</v>
      </c>
    </row>
    <row r="7" spans="1:10">
      <c r="A7" t="s">
        <v>149</v>
      </c>
      <c r="B7" t="s">
        <v>149</v>
      </c>
      <c r="C7" t="s">
        <v>149</v>
      </c>
      <c r="D7">
        <v>6</v>
      </c>
      <c r="G7" t="s">
        <v>82</v>
      </c>
      <c r="H7" t="s">
        <v>796</v>
      </c>
      <c r="J7" t="s">
        <v>155</v>
      </c>
    </row>
    <row r="8" spans="1:10">
      <c r="A8" t="s">
        <v>149</v>
      </c>
      <c r="B8" t="s">
        <v>149</v>
      </c>
      <c r="C8" t="s">
        <v>149</v>
      </c>
      <c r="D8">
        <v>7</v>
      </c>
      <c r="G8" t="s">
        <v>83</v>
      </c>
      <c r="H8" t="s">
        <v>797</v>
      </c>
      <c r="J8" t="s">
        <v>156</v>
      </c>
    </row>
    <row r="9" spans="1:10">
      <c r="A9" t="s">
        <v>149</v>
      </c>
      <c r="B9" t="s">
        <v>149</v>
      </c>
      <c r="C9" t="s">
        <v>149</v>
      </c>
      <c r="D9">
        <v>8</v>
      </c>
      <c r="G9" t="s">
        <v>84</v>
      </c>
      <c r="H9" t="s">
        <v>798</v>
      </c>
      <c r="J9" t="s">
        <v>157</v>
      </c>
    </row>
    <row r="10" spans="1:10">
      <c r="A10" t="s">
        <v>149</v>
      </c>
      <c r="B10" t="s">
        <v>149</v>
      </c>
      <c r="C10" t="s">
        <v>149</v>
      </c>
      <c r="D10">
        <v>9</v>
      </c>
      <c r="G10" t="s">
        <v>158</v>
      </c>
      <c r="H10" t="s">
        <v>799</v>
      </c>
      <c r="J10" t="s">
        <v>159</v>
      </c>
    </row>
    <row r="11" spans="1:10">
      <c r="A11" t="s">
        <v>149</v>
      </c>
      <c r="B11" t="s">
        <v>149</v>
      </c>
      <c r="C11" t="s">
        <v>149</v>
      </c>
      <c r="D11">
        <v>10</v>
      </c>
      <c r="G11" t="s">
        <v>160</v>
      </c>
      <c r="H11" t="s">
        <v>800</v>
      </c>
      <c r="J11" t="s">
        <v>161</v>
      </c>
    </row>
    <row r="12" spans="1:10">
      <c r="A12" t="s">
        <v>149</v>
      </c>
      <c r="B12" t="s">
        <v>149</v>
      </c>
      <c r="C12" t="s">
        <v>149</v>
      </c>
      <c r="D12">
        <v>11</v>
      </c>
      <c r="G12" t="s">
        <v>162</v>
      </c>
      <c r="H12" t="s">
        <v>801</v>
      </c>
      <c r="J12" t="s">
        <v>163</v>
      </c>
    </row>
    <row r="13" spans="1:10">
      <c r="A13" t="s">
        <v>149</v>
      </c>
      <c r="B13" t="s">
        <v>149</v>
      </c>
      <c r="C13" t="s">
        <v>149</v>
      </c>
      <c r="D13">
        <v>12</v>
      </c>
      <c r="G13" t="s">
        <v>164</v>
      </c>
      <c r="H13" t="s">
        <v>802</v>
      </c>
      <c r="J13" t="s">
        <v>165</v>
      </c>
    </row>
    <row r="14" spans="1:10">
      <c r="A14" t="s">
        <v>149</v>
      </c>
      <c r="B14" t="s">
        <v>149</v>
      </c>
      <c r="C14" t="s">
        <v>149</v>
      </c>
      <c r="D14">
        <v>13</v>
      </c>
      <c r="G14" t="s">
        <v>166</v>
      </c>
      <c r="H14" t="s">
        <v>803</v>
      </c>
      <c r="J14" t="s">
        <v>167</v>
      </c>
    </row>
    <row r="15" spans="1:10">
      <c r="A15" t="s">
        <v>149</v>
      </c>
      <c r="B15" t="s">
        <v>149</v>
      </c>
      <c r="C15" t="s">
        <v>149</v>
      </c>
      <c r="D15">
        <v>14</v>
      </c>
      <c r="G15" t="s">
        <v>168</v>
      </c>
      <c r="H15" t="s">
        <v>804</v>
      </c>
      <c r="J15" t="s">
        <v>169</v>
      </c>
    </row>
    <row r="16" spans="1:10">
      <c r="A16" t="s">
        <v>149</v>
      </c>
      <c r="B16" t="s">
        <v>149</v>
      </c>
      <c r="C16" t="s">
        <v>149</v>
      </c>
      <c r="D16">
        <v>15</v>
      </c>
      <c r="G16" t="s">
        <v>170</v>
      </c>
      <c r="H16" t="s">
        <v>805</v>
      </c>
      <c r="J16" t="s">
        <v>171</v>
      </c>
    </row>
    <row r="17" spans="1:10">
      <c r="A17" t="s">
        <v>149</v>
      </c>
      <c r="B17" t="s">
        <v>149</v>
      </c>
      <c r="C17" t="s">
        <v>149</v>
      </c>
      <c r="D17">
        <v>16</v>
      </c>
      <c r="G17" t="s">
        <v>172</v>
      </c>
      <c r="H17" t="str">
        <f>VLOOKUP(G17,'Basic information'!$H$2:$I$51,2,FALSE)</f>
        <v>1-H-benzotriazole</v>
      </c>
      <c r="J17" t="s">
        <v>173</v>
      </c>
    </row>
    <row r="18" spans="1:10">
      <c r="A18" t="s">
        <v>149</v>
      </c>
      <c r="B18" t="s">
        <v>149</v>
      </c>
      <c r="C18" t="s">
        <v>149</v>
      </c>
      <c r="D18">
        <v>17</v>
      </c>
      <c r="G18" t="s">
        <v>174</v>
      </c>
      <c r="H18" t="str">
        <f>VLOOKUP(G18,'Basic information'!$H$2:$I$51,2,FALSE)</f>
        <v>4-methyl-1-H-benzotriazole</v>
      </c>
      <c r="J18" t="s">
        <v>175</v>
      </c>
    </row>
    <row r="19" spans="1:10">
      <c r="A19" t="s">
        <v>149</v>
      </c>
      <c r="B19" t="s">
        <v>149</v>
      </c>
      <c r="C19" t="s">
        <v>149</v>
      </c>
      <c r="D19">
        <v>18</v>
      </c>
      <c r="G19" t="s">
        <v>17</v>
      </c>
      <c r="H19" t="str">
        <f>VLOOKUP(G19,'Basic information'!$H$2:$I$51,2,FALSE)</f>
        <v>Methylparaben</v>
      </c>
      <c r="J19" t="s">
        <v>176</v>
      </c>
    </row>
    <row r="20" spans="1:10">
      <c r="A20" t="s">
        <v>149</v>
      </c>
      <c r="B20" t="s">
        <v>149</v>
      </c>
      <c r="C20" t="s">
        <v>149</v>
      </c>
      <c r="D20">
        <v>19</v>
      </c>
      <c r="G20" t="s">
        <v>31</v>
      </c>
      <c r="H20" t="str">
        <f>VLOOKUP(G20,'Basic information'!$H$2:$I$51,2,FALSE)</f>
        <v>Ethylparaben</v>
      </c>
      <c r="J20" t="s">
        <v>177</v>
      </c>
    </row>
    <row r="21" spans="1:10">
      <c r="A21" t="s">
        <v>149</v>
      </c>
      <c r="B21" t="s">
        <v>149</v>
      </c>
      <c r="C21" t="s">
        <v>149</v>
      </c>
      <c r="D21">
        <v>20</v>
      </c>
      <c r="G21" t="s">
        <v>32</v>
      </c>
      <c r="H21" t="str">
        <f>VLOOKUP(G21,'Basic information'!$H$2:$I$51,2,FALSE)</f>
        <v>Propylparaben</v>
      </c>
      <c r="J21" t="s">
        <v>178</v>
      </c>
    </row>
    <row r="22" spans="1:10">
      <c r="A22" t="s">
        <v>149</v>
      </c>
      <c r="B22" t="s">
        <v>149</v>
      </c>
      <c r="C22" t="s">
        <v>149</v>
      </c>
      <c r="D22">
        <v>21</v>
      </c>
      <c r="G22" t="s">
        <v>33</v>
      </c>
      <c r="H22" t="str">
        <f>VLOOKUP(G22,'Basic information'!$H$2:$I$51,2,FALSE)</f>
        <v>Butylparaben</v>
      </c>
      <c r="J22" t="s">
        <v>179</v>
      </c>
    </row>
    <row r="23" spans="1:10">
      <c r="A23" t="s">
        <v>149</v>
      </c>
      <c r="B23" t="s">
        <v>149</v>
      </c>
      <c r="C23" t="s">
        <v>149</v>
      </c>
      <c r="D23">
        <v>22</v>
      </c>
      <c r="G23" t="s">
        <v>18</v>
      </c>
      <c r="H23" t="str">
        <f>VLOOKUP(G23,'Basic information'!$H$2:$I$51,2,FALSE)</f>
        <v>Caffeine</v>
      </c>
      <c r="J23" t="s">
        <v>180</v>
      </c>
    </row>
    <row r="24" spans="1:10">
      <c r="A24" t="s">
        <v>149</v>
      </c>
      <c r="B24" t="s">
        <v>149</v>
      </c>
      <c r="C24" t="s">
        <v>149</v>
      </c>
      <c r="D24">
        <v>23</v>
      </c>
      <c r="G24" t="s">
        <v>19</v>
      </c>
      <c r="H24" t="str">
        <f>VLOOKUP(G24,'Basic information'!$H$2:$I$51,2,FALSE)</f>
        <v>Clofibric acid</v>
      </c>
      <c r="J24" t="s">
        <v>181</v>
      </c>
    </row>
    <row r="25" spans="1:10">
      <c r="A25" t="s">
        <v>149</v>
      </c>
      <c r="B25" t="s">
        <v>149</v>
      </c>
      <c r="C25" t="s">
        <v>149</v>
      </c>
      <c r="D25">
        <v>24</v>
      </c>
      <c r="G25" t="s">
        <v>20</v>
      </c>
      <c r="H25" t="str">
        <f>VLOOKUP(G25,'Basic information'!$H$2:$I$51,2,FALSE)</f>
        <v>Gemfibrozil</v>
      </c>
      <c r="J25" t="s">
        <v>182</v>
      </c>
    </row>
    <row r="26" spans="1:10">
      <c r="A26" t="s">
        <v>149</v>
      </c>
      <c r="B26" t="s">
        <v>149</v>
      </c>
      <c r="C26" t="s">
        <v>149</v>
      </c>
      <c r="D26">
        <v>25</v>
      </c>
      <c r="G26" t="s">
        <v>21</v>
      </c>
      <c r="H26" t="str">
        <f>VLOOKUP(G26,'Basic information'!$H$2:$I$51,2,FALSE)</f>
        <v>Atorvastatin</v>
      </c>
      <c r="J26" t="s">
        <v>183</v>
      </c>
    </row>
    <row r="27" spans="1:10">
      <c r="A27" t="s">
        <v>149</v>
      </c>
      <c r="B27" t="s">
        <v>149</v>
      </c>
      <c r="C27" t="s">
        <v>149</v>
      </c>
      <c r="D27">
        <v>26</v>
      </c>
      <c r="G27" t="s">
        <v>22</v>
      </c>
      <c r="H27" t="str">
        <f>VLOOKUP(G27,'Basic information'!$H$2:$I$51,2,FALSE)</f>
        <v>Lovastatin</v>
      </c>
      <c r="J27" t="s">
        <v>184</v>
      </c>
    </row>
    <row r="28" spans="1:10">
      <c r="A28" t="s">
        <v>149</v>
      </c>
      <c r="B28" t="s">
        <v>149</v>
      </c>
      <c r="C28" t="s">
        <v>149</v>
      </c>
      <c r="D28">
        <v>27</v>
      </c>
      <c r="G28" t="s">
        <v>23</v>
      </c>
      <c r="H28" t="str">
        <f>VLOOKUP(G28,'Basic information'!$H$2:$I$51,2,FALSE)</f>
        <v>Simvastatin</v>
      </c>
      <c r="J28" t="s">
        <v>185</v>
      </c>
    </row>
    <row r="29" spans="1:10">
      <c r="A29" t="s">
        <v>149</v>
      </c>
      <c r="B29" t="s">
        <v>149</v>
      </c>
      <c r="C29" t="s">
        <v>149</v>
      </c>
      <c r="D29">
        <v>28</v>
      </c>
      <c r="G29" t="s">
        <v>39</v>
      </c>
      <c r="H29" t="str">
        <f>VLOOKUP(G29,'Basic information'!$H$2:$I$51,2,FALSE)</f>
        <v>Propranolol</v>
      </c>
      <c r="J29" t="s">
        <v>184</v>
      </c>
    </row>
    <row r="30" spans="1:10">
      <c r="A30" t="s">
        <v>149</v>
      </c>
      <c r="B30" t="s">
        <v>149</v>
      </c>
      <c r="C30" t="s">
        <v>149</v>
      </c>
      <c r="D30">
        <v>29</v>
      </c>
      <c r="G30" t="s">
        <v>24</v>
      </c>
      <c r="H30" t="str">
        <f>VLOOKUP(G30,'Basic information'!$H$2:$I$51,2,FALSE)</f>
        <v>Atenolol</v>
      </c>
      <c r="J30" t="s">
        <v>186</v>
      </c>
    </row>
    <row r="31" spans="1:10">
      <c r="A31" t="s">
        <v>149</v>
      </c>
      <c r="B31" t="s">
        <v>149</v>
      </c>
      <c r="C31" t="s">
        <v>149</v>
      </c>
      <c r="D31">
        <v>30</v>
      </c>
      <c r="G31" t="s">
        <v>43</v>
      </c>
      <c r="H31" t="str">
        <f>VLOOKUP(G31,'Basic information'!$H$2:$I$51,2,FALSE)</f>
        <v>Metoprolol</v>
      </c>
      <c r="J31" t="s">
        <v>187</v>
      </c>
    </row>
    <row r="32" spans="1:10">
      <c r="A32" t="s">
        <v>149</v>
      </c>
      <c r="B32" t="s">
        <v>149</v>
      </c>
      <c r="C32" t="s">
        <v>149</v>
      </c>
      <c r="D32">
        <v>31</v>
      </c>
      <c r="G32" t="s">
        <v>45</v>
      </c>
      <c r="H32" t="str">
        <f>VLOOKUP(G32,'Basic information'!$H$2:$I$51,2,FALSE)</f>
        <v>Diclofenac</v>
      </c>
      <c r="J32" t="s">
        <v>188</v>
      </c>
    </row>
    <row r="33" spans="1:10">
      <c r="A33" t="s">
        <v>149</v>
      </c>
      <c r="B33" t="s">
        <v>149</v>
      </c>
      <c r="C33" t="s">
        <v>149</v>
      </c>
      <c r="D33">
        <v>32</v>
      </c>
      <c r="G33" t="s">
        <v>25</v>
      </c>
      <c r="H33" t="str">
        <f>VLOOKUP(G33,'Basic information'!$H$2:$I$51,2,FALSE)</f>
        <v>Acetaminophen</v>
      </c>
      <c r="J33" t="s">
        <v>189</v>
      </c>
    </row>
    <row r="34" spans="1:10">
      <c r="A34" t="s">
        <v>149</v>
      </c>
      <c r="B34" t="s">
        <v>149</v>
      </c>
      <c r="C34" t="s">
        <v>149</v>
      </c>
      <c r="D34">
        <v>33</v>
      </c>
      <c r="G34" t="s">
        <v>48</v>
      </c>
      <c r="H34" t="str">
        <f>VLOOKUP(G34,'Basic information'!$H$2:$I$51,2,FALSE)</f>
        <v>Carbamazepine</v>
      </c>
      <c r="J34" t="s">
        <v>190</v>
      </c>
    </row>
    <row r="35" spans="1:10">
      <c r="A35" t="s">
        <v>149</v>
      </c>
      <c r="B35" t="s">
        <v>149</v>
      </c>
      <c r="C35" t="s">
        <v>149</v>
      </c>
      <c r="D35">
        <v>34</v>
      </c>
      <c r="G35" t="s">
        <v>26</v>
      </c>
      <c r="H35" t="str">
        <f>VLOOKUP(G35,'Basic information'!$H$2:$I$51,2,FALSE)</f>
        <v>Lincomycin</v>
      </c>
      <c r="J35" t="s">
        <v>191</v>
      </c>
    </row>
    <row r="36" spans="1:10">
      <c r="A36" t="s">
        <v>149</v>
      </c>
      <c r="B36" t="s">
        <v>149</v>
      </c>
      <c r="C36" t="s">
        <v>149</v>
      </c>
      <c r="D36">
        <v>35</v>
      </c>
      <c r="G36" t="s">
        <v>27</v>
      </c>
      <c r="H36" t="str">
        <f>VLOOKUP(G36,'Basic information'!$H$2:$I$51,2,FALSE)</f>
        <v>Sulfathiazole</v>
      </c>
      <c r="J36" t="s">
        <v>192</v>
      </c>
    </row>
    <row r="37" spans="1:10">
      <c r="A37" t="s">
        <v>149</v>
      </c>
      <c r="B37" t="s">
        <v>149</v>
      </c>
      <c r="C37" t="s">
        <v>149</v>
      </c>
      <c r="D37">
        <v>36</v>
      </c>
      <c r="G37" t="s">
        <v>52</v>
      </c>
      <c r="H37" t="str">
        <f>VLOOKUP(G37,'Basic information'!$H$2:$I$51,2,FALSE)</f>
        <v>Trimethoprim</v>
      </c>
      <c r="J37" t="s">
        <v>193</v>
      </c>
    </row>
    <row r="38" spans="1:10">
      <c r="A38" t="s">
        <v>149</v>
      </c>
      <c r="B38" t="s">
        <v>149</v>
      </c>
      <c r="C38" t="s">
        <v>149</v>
      </c>
      <c r="D38">
        <v>37</v>
      </c>
      <c r="G38" t="s">
        <v>54</v>
      </c>
      <c r="H38" t="str">
        <f>VLOOKUP(G38,'Basic information'!$H$2:$I$51,2,FALSE)</f>
        <v>Sulfamethazine</v>
      </c>
      <c r="J38" t="s">
        <v>194</v>
      </c>
    </row>
    <row r="39" spans="1:10">
      <c r="A39" t="s">
        <v>149</v>
      </c>
      <c r="B39" t="s">
        <v>149</v>
      </c>
      <c r="C39" t="s">
        <v>149</v>
      </c>
      <c r="D39">
        <v>38</v>
      </c>
      <c r="G39" t="s">
        <v>56</v>
      </c>
      <c r="H39" t="str">
        <f>VLOOKUP(G39,'Basic information'!$H$2:$I$51,2,FALSE)</f>
        <v>Sulfamethoxazole</v>
      </c>
      <c r="J39" t="s">
        <v>195</v>
      </c>
    </row>
    <row r="40" spans="1:10">
      <c r="A40" t="s">
        <v>149</v>
      </c>
      <c r="B40" t="s">
        <v>149</v>
      </c>
      <c r="C40" t="s">
        <v>149</v>
      </c>
      <c r="D40">
        <v>39</v>
      </c>
      <c r="G40" t="s">
        <v>196</v>
      </c>
      <c r="H40" t="str">
        <f>VLOOKUP(G40,'Basic information'!$H$2:$I$51,2,FALSE)</f>
        <v>Estrone</v>
      </c>
      <c r="J40" t="s">
        <v>197</v>
      </c>
    </row>
    <row r="41" spans="1:10">
      <c r="A41" t="s">
        <v>149</v>
      </c>
      <c r="B41" t="s">
        <v>149</v>
      </c>
      <c r="C41" t="s">
        <v>149</v>
      </c>
      <c r="D41">
        <v>40</v>
      </c>
      <c r="G41" t="s">
        <v>198</v>
      </c>
      <c r="H41" t="str">
        <f>VLOOKUP(G41,'Basic information'!$H$2:$I$51,2,FALSE)</f>
        <v>Estriol</v>
      </c>
      <c r="J41" t="s">
        <v>199</v>
      </c>
    </row>
    <row r="42" spans="1:10">
      <c r="A42" t="s">
        <v>149</v>
      </c>
      <c r="B42" t="s">
        <v>149</v>
      </c>
      <c r="C42" t="s">
        <v>149</v>
      </c>
      <c r="D42">
        <v>41</v>
      </c>
      <c r="G42" t="s">
        <v>790</v>
      </c>
      <c r="H42" t="s">
        <v>790</v>
      </c>
      <c r="J42" t="s">
        <v>200</v>
      </c>
    </row>
    <row r="43" spans="1:10">
      <c r="A43" t="s">
        <v>149</v>
      </c>
      <c r="B43" t="s">
        <v>149</v>
      </c>
      <c r="C43" t="s">
        <v>149</v>
      </c>
      <c r="D43">
        <v>42</v>
      </c>
      <c r="G43" t="s">
        <v>130</v>
      </c>
      <c r="H43" t="s">
        <v>130</v>
      </c>
      <c r="J43" t="s">
        <v>201</v>
      </c>
    </row>
    <row r="44" spans="1:10">
      <c r="A44" t="s">
        <v>149</v>
      </c>
      <c r="B44" t="s">
        <v>149</v>
      </c>
      <c r="C44" t="s">
        <v>149</v>
      </c>
      <c r="D44">
        <v>43</v>
      </c>
      <c r="G44" t="s">
        <v>28</v>
      </c>
      <c r="H44" t="str">
        <f>VLOOKUP(G44,'Basic information'!$H$2:$I$51,2,FALSE)</f>
        <v>Iopromide</v>
      </c>
      <c r="J44" t="s">
        <v>202</v>
      </c>
    </row>
    <row r="45" spans="1:10">
      <c r="A45" t="s">
        <v>149</v>
      </c>
      <c r="B45" t="s">
        <v>149</v>
      </c>
      <c r="C45" t="s">
        <v>149</v>
      </c>
      <c r="D45">
        <v>44</v>
      </c>
      <c r="G45" t="s">
        <v>203</v>
      </c>
      <c r="H45" t="s">
        <v>203</v>
      </c>
      <c r="J45" t="s">
        <v>204</v>
      </c>
    </row>
    <row r="46" spans="1:10">
      <c r="A46" t="s">
        <v>149</v>
      </c>
      <c r="B46" t="s">
        <v>149</v>
      </c>
      <c r="C46" t="s">
        <v>149</v>
      </c>
      <c r="D46">
        <v>45</v>
      </c>
      <c r="G46" t="s">
        <v>65</v>
      </c>
      <c r="H46" t="str">
        <f>VLOOKUP(G46,'Basic information'!$H$2:$I$51,2,FALSE)</f>
        <v>Ibuprofen</v>
      </c>
      <c r="J46" t="s">
        <v>205</v>
      </c>
    </row>
    <row r="47" spans="1:10">
      <c r="A47" t="s">
        <v>149</v>
      </c>
      <c r="B47" t="s">
        <v>149</v>
      </c>
      <c r="C47" t="s">
        <v>149</v>
      </c>
      <c r="D47">
        <v>46</v>
      </c>
      <c r="G47" t="s">
        <v>66</v>
      </c>
      <c r="H47" t="str">
        <f>VLOOKUP(G47,'Basic information'!$H$2:$I$51,2,FALSE)</f>
        <v>Naproxen</v>
      </c>
      <c r="J47" t="s">
        <v>206</v>
      </c>
    </row>
    <row r="48" spans="1:10">
      <c r="A48" t="s">
        <v>149</v>
      </c>
      <c r="B48" t="s">
        <v>149</v>
      </c>
      <c r="C48" t="s">
        <v>149</v>
      </c>
      <c r="D48">
        <v>47</v>
      </c>
      <c r="G48" t="s">
        <v>68</v>
      </c>
      <c r="H48" t="str">
        <f>VLOOKUP(G48,'Basic information'!$H$2:$I$51,2,FALSE)</f>
        <v>Ranitidine</v>
      </c>
      <c r="J48" t="s">
        <v>207</v>
      </c>
    </row>
    <row r="49" spans="1:10">
      <c r="A49" t="s">
        <v>149</v>
      </c>
      <c r="B49" t="s">
        <v>149</v>
      </c>
      <c r="C49" t="s">
        <v>149</v>
      </c>
      <c r="D49">
        <v>48</v>
      </c>
      <c r="G49" t="s">
        <v>70</v>
      </c>
      <c r="H49" t="str">
        <f>VLOOKUP(G49,'Basic information'!$H$2:$I$51,2,FALSE)</f>
        <v>Cimetidine</v>
      </c>
      <c r="J49" t="s">
        <v>208</v>
      </c>
    </row>
    <row r="50" spans="1:10">
      <c r="A50" t="s">
        <v>149</v>
      </c>
      <c r="B50" t="s">
        <v>149</v>
      </c>
      <c r="C50" t="s">
        <v>149</v>
      </c>
      <c r="D50">
        <v>49</v>
      </c>
      <c r="G50" t="s">
        <v>71</v>
      </c>
      <c r="H50" t="str">
        <f>VLOOKUP(G50,'Basic information'!$H$2:$I$51,2,FALSE)</f>
        <v>DEET</v>
      </c>
      <c r="J50" t="s">
        <v>209</v>
      </c>
    </row>
    <row r="51" spans="1:10">
      <c r="A51" t="s">
        <v>149</v>
      </c>
      <c r="B51" t="s">
        <v>149</v>
      </c>
      <c r="C51" t="s">
        <v>149</v>
      </c>
      <c r="D51">
        <v>50</v>
      </c>
      <c r="G51" t="s">
        <v>73</v>
      </c>
      <c r="H51" t="str">
        <f>VLOOKUP(G51,'Basic information'!$H$2:$I$51,2,FALSE)</f>
        <v>Atrazine</v>
      </c>
      <c r="J51" t="s">
        <v>210</v>
      </c>
    </row>
    <row r="52" spans="1:10">
      <c r="C52" t="s">
        <v>149</v>
      </c>
      <c r="D52">
        <v>51</v>
      </c>
      <c r="G52" t="s">
        <v>211</v>
      </c>
      <c r="H52" t="s">
        <v>211</v>
      </c>
      <c r="J52" t="s">
        <v>212</v>
      </c>
    </row>
    <row r="53" spans="1:10">
      <c r="C53" t="s">
        <v>149</v>
      </c>
      <c r="D53">
        <v>52</v>
      </c>
      <c r="G53" t="s">
        <v>213</v>
      </c>
      <c r="H53" t="s">
        <v>213</v>
      </c>
      <c r="J53" t="s">
        <v>214</v>
      </c>
    </row>
    <row r="54" spans="1:10">
      <c r="B54" t="s">
        <v>149</v>
      </c>
      <c r="C54" t="s">
        <v>149</v>
      </c>
      <c r="D54">
        <v>53</v>
      </c>
      <c r="G54" t="s">
        <v>215</v>
      </c>
      <c r="H54" t="s">
        <v>215</v>
      </c>
      <c r="J54" t="s">
        <v>216</v>
      </c>
    </row>
    <row r="55" spans="1:10">
      <c r="B55" t="s">
        <v>149</v>
      </c>
      <c r="C55" t="s">
        <v>149</v>
      </c>
      <c r="D55">
        <v>54</v>
      </c>
      <c r="G55" t="s">
        <v>217</v>
      </c>
      <c r="H55" t="s">
        <v>217</v>
      </c>
      <c r="J55" t="s">
        <v>218</v>
      </c>
    </row>
    <row r="56" spans="1:10">
      <c r="B56" t="s">
        <v>149</v>
      </c>
      <c r="C56" t="s">
        <v>149</v>
      </c>
      <c r="D56">
        <v>55</v>
      </c>
      <c r="G56" t="s">
        <v>219</v>
      </c>
      <c r="H56" t="s">
        <v>219</v>
      </c>
      <c r="J56" t="s">
        <v>220</v>
      </c>
    </row>
    <row r="57" spans="1:10">
      <c r="B57" t="s">
        <v>149</v>
      </c>
      <c r="C57" t="s">
        <v>149</v>
      </c>
      <c r="D57">
        <v>56</v>
      </c>
      <c r="G57" t="s">
        <v>221</v>
      </c>
      <c r="H57" t="s">
        <v>221</v>
      </c>
      <c r="J57" t="s">
        <v>222</v>
      </c>
    </row>
    <row r="58" spans="1:10">
      <c r="C58" t="s">
        <v>149</v>
      </c>
      <c r="D58">
        <v>57</v>
      </c>
      <c r="G58" t="s">
        <v>806</v>
      </c>
      <c r="H58" t="s">
        <v>811</v>
      </c>
      <c r="J58" t="s">
        <v>224</v>
      </c>
    </row>
    <row r="59" spans="1:10">
      <c r="C59" t="s">
        <v>149</v>
      </c>
      <c r="D59">
        <v>58</v>
      </c>
      <c r="G59" t="s">
        <v>822</v>
      </c>
      <c r="H59" t="s">
        <v>823</v>
      </c>
      <c r="J59" t="s">
        <v>226</v>
      </c>
    </row>
    <row r="60" spans="1:10">
      <c r="C60" t="s">
        <v>149</v>
      </c>
      <c r="D60">
        <v>59</v>
      </c>
      <c r="G60" t="s">
        <v>227</v>
      </c>
      <c r="H60" t="s">
        <v>227</v>
      </c>
      <c r="J60" t="s">
        <v>228</v>
      </c>
    </row>
    <row r="61" spans="1:10">
      <c r="C61" t="s">
        <v>149</v>
      </c>
      <c r="D61">
        <v>60</v>
      </c>
      <c r="G61" t="s">
        <v>229</v>
      </c>
      <c r="H61" t="s">
        <v>229</v>
      </c>
      <c r="J61" t="s">
        <v>230</v>
      </c>
    </row>
    <row r="62" spans="1:10">
      <c r="C62" t="s">
        <v>149</v>
      </c>
      <c r="D62">
        <v>61</v>
      </c>
      <c r="G62" t="s">
        <v>231</v>
      </c>
      <c r="H62" t="s">
        <v>231</v>
      </c>
      <c r="J62" t="s">
        <v>232</v>
      </c>
    </row>
    <row r="63" spans="1:10">
      <c r="C63" t="s">
        <v>149</v>
      </c>
      <c r="D63">
        <v>62</v>
      </c>
      <c r="G63" t="s">
        <v>233</v>
      </c>
      <c r="H63" t="s">
        <v>233</v>
      </c>
      <c r="J63" t="s">
        <v>234</v>
      </c>
    </row>
    <row r="64" spans="1:10">
      <c r="C64" t="s">
        <v>149</v>
      </c>
      <c r="D64">
        <v>63</v>
      </c>
      <c r="G64" t="s">
        <v>235</v>
      </c>
      <c r="H64" t="s">
        <v>235</v>
      </c>
      <c r="J64" t="s">
        <v>236</v>
      </c>
    </row>
    <row r="65" spans="3:10">
      <c r="C65" t="s">
        <v>149</v>
      </c>
      <c r="D65">
        <v>64</v>
      </c>
      <c r="G65" t="s">
        <v>237</v>
      </c>
      <c r="H65" t="s">
        <v>237</v>
      </c>
      <c r="J65" t="s">
        <v>238</v>
      </c>
    </row>
    <row r="66" spans="3:10">
      <c r="C66" t="s">
        <v>149</v>
      </c>
      <c r="D66">
        <v>65</v>
      </c>
      <c r="G66" t="s">
        <v>239</v>
      </c>
      <c r="H66" t="s">
        <v>239</v>
      </c>
      <c r="J66" t="s">
        <v>240</v>
      </c>
    </row>
    <row r="67" spans="3:10">
      <c r="C67" t="s">
        <v>149</v>
      </c>
      <c r="D67">
        <v>66</v>
      </c>
      <c r="G67" t="s">
        <v>241</v>
      </c>
      <c r="H67" t="s">
        <v>241</v>
      </c>
      <c r="J67" t="s">
        <v>242</v>
      </c>
    </row>
    <row r="68" spans="3:10">
      <c r="C68" t="s">
        <v>149</v>
      </c>
      <c r="D68">
        <v>67</v>
      </c>
      <c r="G68" t="s">
        <v>243</v>
      </c>
      <c r="H68" t="s">
        <v>243</v>
      </c>
      <c r="J68" t="s">
        <v>244</v>
      </c>
    </row>
    <row r="69" spans="3:10">
      <c r="C69" t="s">
        <v>149</v>
      </c>
      <c r="D69">
        <v>68</v>
      </c>
      <c r="G69" t="s">
        <v>245</v>
      </c>
      <c r="H69" t="s">
        <v>245</v>
      </c>
      <c r="J69" t="s">
        <v>246</v>
      </c>
    </row>
    <row r="70" spans="3:10">
      <c r="C70" t="s">
        <v>149</v>
      </c>
      <c r="D70">
        <v>69</v>
      </c>
      <c r="G70" t="s">
        <v>247</v>
      </c>
      <c r="H70" t="s">
        <v>247</v>
      </c>
      <c r="J70" t="s">
        <v>248</v>
      </c>
    </row>
    <row r="71" spans="3:10">
      <c r="C71" t="s">
        <v>149</v>
      </c>
      <c r="D71">
        <v>70</v>
      </c>
      <c r="G71" t="s">
        <v>249</v>
      </c>
      <c r="H71" t="s">
        <v>249</v>
      </c>
      <c r="J71" t="s">
        <v>250</v>
      </c>
    </row>
    <row r="72" spans="3:10">
      <c r="C72" t="s">
        <v>149</v>
      </c>
      <c r="D72">
        <v>71</v>
      </c>
      <c r="G72" t="s">
        <v>251</v>
      </c>
      <c r="H72" t="s">
        <v>251</v>
      </c>
      <c r="J72" t="s">
        <v>252</v>
      </c>
    </row>
    <row r="73" spans="3:10">
      <c r="C73" t="s">
        <v>149</v>
      </c>
      <c r="D73">
        <v>72</v>
      </c>
      <c r="G73" t="s">
        <v>253</v>
      </c>
      <c r="H73" t="s">
        <v>253</v>
      </c>
      <c r="J73" t="s">
        <v>254</v>
      </c>
    </row>
    <row r="74" spans="3:10">
      <c r="C74" t="s">
        <v>149</v>
      </c>
      <c r="D74">
        <v>73</v>
      </c>
      <c r="G74" t="s">
        <v>255</v>
      </c>
      <c r="H74" t="s">
        <v>255</v>
      </c>
      <c r="J74" t="s">
        <v>256</v>
      </c>
    </row>
    <row r="75" spans="3:10">
      <c r="C75" t="s">
        <v>149</v>
      </c>
      <c r="D75">
        <v>74</v>
      </c>
      <c r="G75" t="s">
        <v>257</v>
      </c>
      <c r="H75" t="s">
        <v>257</v>
      </c>
      <c r="J75" t="s">
        <v>258</v>
      </c>
    </row>
    <row r="76" spans="3:10">
      <c r="C76" t="s">
        <v>149</v>
      </c>
      <c r="D76">
        <v>75</v>
      </c>
      <c r="G76" t="s">
        <v>259</v>
      </c>
      <c r="H76" t="s">
        <v>259</v>
      </c>
      <c r="J76" t="s">
        <v>260</v>
      </c>
    </row>
    <row r="77" spans="3:10">
      <c r="C77" t="s">
        <v>149</v>
      </c>
      <c r="D77">
        <v>76</v>
      </c>
      <c r="G77" t="s">
        <v>261</v>
      </c>
      <c r="H77" t="s">
        <v>261</v>
      </c>
      <c r="J77" t="s">
        <v>262</v>
      </c>
    </row>
    <row r="78" spans="3:10">
      <c r="C78" t="s">
        <v>149</v>
      </c>
      <c r="D78">
        <v>77</v>
      </c>
      <c r="G78" t="s">
        <v>263</v>
      </c>
      <c r="H78" t="s">
        <v>263</v>
      </c>
      <c r="J78" t="s">
        <v>264</v>
      </c>
    </row>
    <row r="79" spans="3:10">
      <c r="C79" t="s">
        <v>149</v>
      </c>
      <c r="D79">
        <v>78</v>
      </c>
      <c r="G79" t="s">
        <v>265</v>
      </c>
      <c r="H79" t="s">
        <v>265</v>
      </c>
      <c r="J79" t="s">
        <v>266</v>
      </c>
    </row>
    <row r="80" spans="3:10">
      <c r="C80" t="s">
        <v>149</v>
      </c>
      <c r="D80">
        <v>79</v>
      </c>
      <c r="G80" t="s">
        <v>267</v>
      </c>
      <c r="H80" t="s">
        <v>267</v>
      </c>
      <c r="J80" t="s">
        <v>268</v>
      </c>
    </row>
    <row r="81" spans="2:10">
      <c r="C81" t="s">
        <v>149</v>
      </c>
      <c r="D81">
        <v>80</v>
      </c>
      <c r="G81" t="s">
        <v>269</v>
      </c>
      <c r="H81" t="s">
        <v>269</v>
      </c>
      <c r="J81" t="s">
        <v>270</v>
      </c>
    </row>
    <row r="82" spans="2:10">
      <c r="B82" t="s">
        <v>149</v>
      </c>
      <c r="C82" t="s">
        <v>149</v>
      </c>
      <c r="D82">
        <v>81</v>
      </c>
      <c r="G82" t="s">
        <v>271</v>
      </c>
      <c r="H82" t="s">
        <v>271</v>
      </c>
      <c r="J82" t="s">
        <v>272</v>
      </c>
    </row>
    <row r="83" spans="2:10">
      <c r="C83" t="s">
        <v>149</v>
      </c>
      <c r="D83">
        <v>82</v>
      </c>
      <c r="G83" t="s">
        <v>273</v>
      </c>
      <c r="H83" t="s">
        <v>273</v>
      </c>
      <c r="J83" t="s">
        <v>274</v>
      </c>
    </row>
    <row r="84" spans="2:10">
      <c r="C84" t="s">
        <v>149</v>
      </c>
      <c r="D84">
        <v>83</v>
      </c>
      <c r="G84" t="s">
        <v>275</v>
      </c>
      <c r="H84" t="s">
        <v>275</v>
      </c>
      <c r="J84" t="s">
        <v>276</v>
      </c>
    </row>
    <row r="85" spans="2:10">
      <c r="C85" t="s">
        <v>149</v>
      </c>
      <c r="D85">
        <v>84</v>
      </c>
      <c r="G85" t="s">
        <v>277</v>
      </c>
      <c r="H85" t="s">
        <v>277</v>
      </c>
      <c r="J85" t="s">
        <v>278</v>
      </c>
    </row>
    <row r="86" spans="2:10">
      <c r="C86" t="s">
        <v>149</v>
      </c>
      <c r="D86">
        <v>85</v>
      </c>
      <c r="G86" t="s">
        <v>279</v>
      </c>
      <c r="H86" t="s">
        <v>279</v>
      </c>
      <c r="J86" t="s">
        <v>280</v>
      </c>
    </row>
    <row r="87" spans="2:10">
      <c r="C87" t="s">
        <v>149</v>
      </c>
      <c r="D87">
        <v>86</v>
      </c>
      <c r="G87" t="s">
        <v>281</v>
      </c>
      <c r="H87" t="s">
        <v>281</v>
      </c>
      <c r="J87" t="s">
        <v>282</v>
      </c>
    </row>
    <row r="88" spans="2:10">
      <c r="C88" t="s">
        <v>149</v>
      </c>
      <c r="D88">
        <v>87</v>
      </c>
      <c r="G88" t="s">
        <v>283</v>
      </c>
      <c r="H88" t="s">
        <v>283</v>
      </c>
      <c r="J88" t="s">
        <v>284</v>
      </c>
    </row>
    <row r="89" spans="2:10">
      <c r="C89" t="s">
        <v>149</v>
      </c>
      <c r="D89">
        <v>88</v>
      </c>
      <c r="G89" t="s">
        <v>285</v>
      </c>
      <c r="H89" t="s">
        <v>285</v>
      </c>
      <c r="J89" t="s">
        <v>286</v>
      </c>
    </row>
    <row r="90" spans="2:10">
      <c r="B90" t="s">
        <v>149</v>
      </c>
      <c r="C90" t="s">
        <v>149</v>
      </c>
      <c r="D90">
        <v>89</v>
      </c>
      <c r="G90" t="s">
        <v>287</v>
      </c>
      <c r="H90" t="s">
        <v>287</v>
      </c>
      <c r="J90" t="s">
        <v>288</v>
      </c>
    </row>
    <row r="91" spans="2:10">
      <c r="C91" t="s">
        <v>149</v>
      </c>
      <c r="D91">
        <v>90</v>
      </c>
      <c r="G91" t="s">
        <v>289</v>
      </c>
      <c r="H91" t="s">
        <v>289</v>
      </c>
      <c r="J91" t="s">
        <v>290</v>
      </c>
    </row>
    <row r="92" spans="2:10">
      <c r="C92" t="s">
        <v>149</v>
      </c>
      <c r="D92">
        <v>91</v>
      </c>
      <c r="G92" t="s">
        <v>291</v>
      </c>
      <c r="H92" t="s">
        <v>291</v>
      </c>
      <c r="J92" t="s">
        <v>292</v>
      </c>
    </row>
    <row r="93" spans="2:10">
      <c r="B93" t="s">
        <v>149</v>
      </c>
      <c r="C93" t="s">
        <v>149</v>
      </c>
      <c r="D93">
        <v>92</v>
      </c>
      <c r="G93" t="s">
        <v>293</v>
      </c>
      <c r="H93" t="s">
        <v>293</v>
      </c>
      <c r="J93" t="s">
        <v>294</v>
      </c>
    </row>
    <row r="94" spans="2:10">
      <c r="C94" t="s">
        <v>149</v>
      </c>
      <c r="D94">
        <v>93</v>
      </c>
      <c r="G94" t="s">
        <v>295</v>
      </c>
      <c r="H94" t="s">
        <v>295</v>
      </c>
      <c r="J94" t="s">
        <v>296</v>
      </c>
    </row>
    <row r="95" spans="2:10">
      <c r="C95" t="s">
        <v>149</v>
      </c>
      <c r="D95">
        <v>94</v>
      </c>
      <c r="G95" t="s">
        <v>297</v>
      </c>
      <c r="H95" t="s">
        <v>297</v>
      </c>
      <c r="J95" t="s">
        <v>298</v>
      </c>
    </row>
    <row r="96" spans="2:10">
      <c r="C96" t="s">
        <v>149</v>
      </c>
      <c r="D96">
        <v>95</v>
      </c>
      <c r="G96" t="s">
        <v>299</v>
      </c>
      <c r="H96" t="s">
        <v>299</v>
      </c>
      <c r="J96" t="s">
        <v>300</v>
      </c>
    </row>
    <row r="97" spans="3:10">
      <c r="C97" t="s">
        <v>149</v>
      </c>
      <c r="D97">
        <v>98</v>
      </c>
      <c r="G97" t="s">
        <v>807</v>
      </c>
      <c r="H97" t="s">
        <v>812</v>
      </c>
      <c r="J97" t="s">
        <v>304</v>
      </c>
    </row>
    <row r="98" spans="3:10">
      <c r="C98" t="s">
        <v>149</v>
      </c>
      <c r="D98">
        <v>99</v>
      </c>
      <c r="G98" t="s">
        <v>808</v>
      </c>
      <c r="H98" t="s">
        <v>814</v>
      </c>
      <c r="J98" t="s">
        <v>813</v>
      </c>
    </row>
    <row r="99" spans="3:10">
      <c r="C99" t="s">
        <v>149</v>
      </c>
      <c r="D99">
        <v>100</v>
      </c>
      <c r="G99" t="s">
        <v>809</v>
      </c>
      <c r="H99" t="s">
        <v>815</v>
      </c>
      <c r="J99" t="s">
        <v>308</v>
      </c>
    </row>
    <row r="100" spans="3:10">
      <c r="C100" t="s">
        <v>149</v>
      </c>
      <c r="D100">
        <v>101</v>
      </c>
      <c r="G100" t="s">
        <v>810</v>
      </c>
      <c r="H100" t="s">
        <v>816</v>
      </c>
      <c r="J100" t="s">
        <v>310</v>
      </c>
    </row>
    <row r="101" spans="3:10">
      <c r="C101" t="s">
        <v>149</v>
      </c>
      <c r="D101">
        <v>102</v>
      </c>
      <c r="G101" t="s">
        <v>311</v>
      </c>
      <c r="H101" t="s">
        <v>311</v>
      </c>
      <c r="J101" t="s">
        <v>312</v>
      </c>
    </row>
    <row r="102" spans="3:10">
      <c r="C102" t="s">
        <v>149</v>
      </c>
      <c r="D102">
        <v>103</v>
      </c>
      <c r="G102" t="s">
        <v>313</v>
      </c>
      <c r="H102" t="s">
        <v>313</v>
      </c>
      <c r="J102" t="s">
        <v>314</v>
      </c>
    </row>
    <row r="103" spans="3:10">
      <c r="C103" t="s">
        <v>149</v>
      </c>
      <c r="D103">
        <v>104</v>
      </c>
      <c r="G103" t="s">
        <v>315</v>
      </c>
      <c r="H103" t="s">
        <v>315</v>
      </c>
      <c r="J103" t="s">
        <v>316</v>
      </c>
    </row>
    <row r="104" spans="3:10">
      <c r="C104" t="s">
        <v>149</v>
      </c>
      <c r="D104">
        <v>105</v>
      </c>
      <c r="G104" t="s">
        <v>317</v>
      </c>
      <c r="H104" t="s">
        <v>317</v>
      </c>
      <c r="J104" t="s">
        <v>318</v>
      </c>
    </row>
    <row r="105" spans="3:10">
      <c r="C105" t="s">
        <v>149</v>
      </c>
      <c r="D105">
        <v>106</v>
      </c>
      <c r="G105" t="s">
        <v>319</v>
      </c>
      <c r="H105" t="s">
        <v>319</v>
      </c>
      <c r="J105" t="s">
        <v>320</v>
      </c>
    </row>
    <row r="106" spans="3:10">
      <c r="C106" t="s">
        <v>149</v>
      </c>
      <c r="D106">
        <v>107</v>
      </c>
      <c r="G106" t="s">
        <v>321</v>
      </c>
      <c r="H106" t="s">
        <v>321</v>
      </c>
      <c r="J106" t="s">
        <v>322</v>
      </c>
    </row>
    <row r="107" spans="3:10">
      <c r="C107" t="s">
        <v>149</v>
      </c>
      <c r="D107">
        <v>108</v>
      </c>
      <c r="G107" t="s">
        <v>323</v>
      </c>
      <c r="H107" t="s">
        <v>323</v>
      </c>
      <c r="J107" t="s">
        <v>324</v>
      </c>
    </row>
    <row r="108" spans="3:10">
      <c r="C108" t="s">
        <v>149</v>
      </c>
      <c r="D108">
        <v>109</v>
      </c>
      <c r="G108" t="s">
        <v>325</v>
      </c>
      <c r="H108" t="s">
        <v>325</v>
      </c>
      <c r="J108" t="s">
        <v>326</v>
      </c>
    </row>
    <row r="109" spans="3:10">
      <c r="C109" t="s">
        <v>149</v>
      </c>
      <c r="D109">
        <v>110</v>
      </c>
      <c r="G109" t="s">
        <v>327</v>
      </c>
      <c r="H109" t="s">
        <v>327</v>
      </c>
      <c r="J109" t="s">
        <v>328</v>
      </c>
    </row>
    <row r="110" spans="3:10">
      <c r="C110" t="s">
        <v>149</v>
      </c>
      <c r="D110">
        <v>111</v>
      </c>
      <c r="G110" t="s">
        <v>329</v>
      </c>
      <c r="H110" t="s">
        <v>329</v>
      </c>
      <c r="J110" t="s">
        <v>330</v>
      </c>
    </row>
    <row r="111" spans="3:10">
      <c r="C111" t="s">
        <v>149</v>
      </c>
      <c r="D111">
        <v>112</v>
      </c>
      <c r="G111" t="s">
        <v>331</v>
      </c>
      <c r="H111" t="s">
        <v>331</v>
      </c>
      <c r="J111" t="s">
        <v>332</v>
      </c>
    </row>
    <row r="112" spans="3:10">
      <c r="C112" t="s">
        <v>149</v>
      </c>
      <c r="D112">
        <v>113</v>
      </c>
      <c r="G112" t="s">
        <v>824</v>
      </c>
      <c r="H112" t="s">
        <v>827</v>
      </c>
      <c r="J112" t="s">
        <v>334</v>
      </c>
    </row>
    <row r="113" spans="3:10">
      <c r="C113" t="s">
        <v>149</v>
      </c>
      <c r="D113">
        <v>114</v>
      </c>
      <c r="G113" t="s">
        <v>825</v>
      </c>
      <c r="H113" t="s">
        <v>826</v>
      </c>
      <c r="J113" t="s">
        <v>336</v>
      </c>
    </row>
    <row r="114" spans="3:10">
      <c r="C114" t="s">
        <v>149</v>
      </c>
      <c r="D114">
        <v>115</v>
      </c>
      <c r="G114" t="s">
        <v>337</v>
      </c>
      <c r="H114" t="s">
        <v>337</v>
      </c>
      <c r="J114" t="s">
        <v>338</v>
      </c>
    </row>
    <row r="115" spans="3:10">
      <c r="C115" t="s">
        <v>149</v>
      </c>
      <c r="D115">
        <v>116</v>
      </c>
      <c r="G115" t="s">
        <v>339</v>
      </c>
      <c r="H115" t="s">
        <v>339</v>
      </c>
      <c r="J115" t="s">
        <v>340</v>
      </c>
    </row>
    <row r="116" spans="3:10">
      <c r="C116" t="s">
        <v>149</v>
      </c>
      <c r="D116">
        <v>117</v>
      </c>
      <c r="G116" t="s">
        <v>341</v>
      </c>
      <c r="H116" t="s">
        <v>341</v>
      </c>
      <c r="J116" t="s">
        <v>342</v>
      </c>
    </row>
    <row r="117" spans="3:10">
      <c r="C117" t="s">
        <v>149</v>
      </c>
      <c r="D117">
        <v>118</v>
      </c>
      <c r="G117" t="s">
        <v>343</v>
      </c>
      <c r="H117" s="27" t="s">
        <v>828</v>
      </c>
      <c r="J117" t="s">
        <v>344</v>
      </c>
    </row>
    <row r="118" spans="3:10">
      <c r="C118" t="s">
        <v>149</v>
      </c>
      <c r="D118">
        <v>119</v>
      </c>
      <c r="G118" t="s">
        <v>819</v>
      </c>
      <c r="H118" t="s">
        <v>817</v>
      </c>
      <c r="J118" t="s">
        <v>346</v>
      </c>
    </row>
    <row r="119" spans="3:10">
      <c r="C119" t="s">
        <v>149</v>
      </c>
      <c r="D119">
        <v>120</v>
      </c>
      <c r="G119" t="s">
        <v>347</v>
      </c>
      <c r="H119" t="s">
        <v>347</v>
      </c>
      <c r="J119" t="s">
        <v>348</v>
      </c>
    </row>
    <row r="120" spans="3:10">
      <c r="C120" t="s">
        <v>149</v>
      </c>
      <c r="D120">
        <v>121</v>
      </c>
      <c r="G120" t="s">
        <v>349</v>
      </c>
      <c r="H120" t="s">
        <v>349</v>
      </c>
      <c r="J120" t="s">
        <v>350</v>
      </c>
    </row>
    <row r="121" spans="3:10">
      <c r="C121" t="s">
        <v>149</v>
      </c>
      <c r="D121">
        <v>122</v>
      </c>
      <c r="G121" t="s">
        <v>351</v>
      </c>
      <c r="H121" t="s">
        <v>351</v>
      </c>
      <c r="J121" t="s">
        <v>352</v>
      </c>
    </row>
    <row r="122" spans="3:10">
      <c r="C122" t="s">
        <v>149</v>
      </c>
      <c r="D122">
        <v>123</v>
      </c>
      <c r="G122" t="s">
        <v>353</v>
      </c>
      <c r="H122" t="s">
        <v>353</v>
      </c>
      <c r="J122" t="s">
        <v>354</v>
      </c>
    </row>
    <row r="123" spans="3:10">
      <c r="C123" t="s">
        <v>149</v>
      </c>
      <c r="D123">
        <v>124</v>
      </c>
      <c r="G123" t="s">
        <v>355</v>
      </c>
      <c r="H123" t="s">
        <v>355</v>
      </c>
      <c r="J123" t="s">
        <v>356</v>
      </c>
    </row>
    <row r="124" spans="3:10">
      <c r="C124" t="s">
        <v>149</v>
      </c>
      <c r="D124">
        <v>125</v>
      </c>
      <c r="G124" t="s">
        <v>357</v>
      </c>
      <c r="H124" t="s">
        <v>357</v>
      </c>
      <c r="J124" t="s">
        <v>358</v>
      </c>
    </row>
    <row r="125" spans="3:10">
      <c r="C125" t="s">
        <v>149</v>
      </c>
      <c r="D125">
        <v>126</v>
      </c>
      <c r="G125" t="s">
        <v>359</v>
      </c>
      <c r="H125" t="s">
        <v>359</v>
      </c>
      <c r="J125" t="s">
        <v>360</v>
      </c>
    </row>
    <row r="126" spans="3:10">
      <c r="C126" t="s">
        <v>149</v>
      </c>
      <c r="D126">
        <v>127</v>
      </c>
      <c r="G126" t="s">
        <v>361</v>
      </c>
      <c r="H126" t="s">
        <v>361</v>
      </c>
      <c r="J126" t="s">
        <v>362</v>
      </c>
    </row>
    <row r="127" spans="3:10">
      <c r="C127" t="s">
        <v>149</v>
      </c>
      <c r="D127">
        <v>128</v>
      </c>
      <c r="G127" t="s">
        <v>363</v>
      </c>
      <c r="H127" t="s">
        <v>363</v>
      </c>
      <c r="J127" t="s">
        <v>364</v>
      </c>
    </row>
    <row r="128" spans="3:10">
      <c r="C128" t="s">
        <v>149</v>
      </c>
      <c r="D128">
        <v>129</v>
      </c>
      <c r="G128" t="s">
        <v>365</v>
      </c>
      <c r="H128" t="s">
        <v>365</v>
      </c>
      <c r="J128" t="s">
        <v>366</v>
      </c>
    </row>
    <row r="129" spans="3:10">
      <c r="C129" t="s">
        <v>149</v>
      </c>
      <c r="D129">
        <v>130</v>
      </c>
      <c r="G129" t="s">
        <v>367</v>
      </c>
      <c r="H129" t="s">
        <v>367</v>
      </c>
      <c r="J129" t="s">
        <v>368</v>
      </c>
    </row>
    <row r="130" spans="3:10">
      <c r="C130" t="s">
        <v>149</v>
      </c>
      <c r="D130">
        <v>131</v>
      </c>
      <c r="G130" t="s">
        <v>369</v>
      </c>
      <c r="H130" t="s">
        <v>369</v>
      </c>
      <c r="J130" t="s">
        <v>370</v>
      </c>
    </row>
    <row r="131" spans="3:10">
      <c r="C131" t="s">
        <v>149</v>
      </c>
      <c r="D131">
        <v>132</v>
      </c>
      <c r="G131" t="s">
        <v>371</v>
      </c>
      <c r="H131" t="s">
        <v>371</v>
      </c>
      <c r="J131" t="s">
        <v>372</v>
      </c>
    </row>
    <row r="132" spans="3:10">
      <c r="C132" t="s">
        <v>149</v>
      </c>
      <c r="D132">
        <v>133</v>
      </c>
      <c r="G132" t="s">
        <v>373</v>
      </c>
      <c r="H132" t="s">
        <v>373</v>
      </c>
      <c r="J132" t="s">
        <v>374</v>
      </c>
    </row>
    <row r="133" spans="3:10">
      <c r="C133" t="s">
        <v>149</v>
      </c>
      <c r="D133">
        <v>134</v>
      </c>
      <c r="G133" t="s">
        <v>820</v>
      </c>
      <c r="H133" t="s">
        <v>818</v>
      </c>
      <c r="J133" t="s">
        <v>376</v>
      </c>
    </row>
    <row r="134" spans="3:10">
      <c r="C134" t="s">
        <v>149</v>
      </c>
      <c r="D134">
        <v>135</v>
      </c>
      <c r="G134" t="s">
        <v>377</v>
      </c>
      <c r="H134" t="s">
        <v>377</v>
      </c>
      <c r="J134" t="s">
        <v>378</v>
      </c>
    </row>
    <row r="135" spans="3:10">
      <c r="C135" t="s">
        <v>149</v>
      </c>
      <c r="D135">
        <v>136</v>
      </c>
      <c r="G135" t="s">
        <v>379</v>
      </c>
      <c r="H135" t="s">
        <v>379</v>
      </c>
      <c r="J135" t="s">
        <v>380</v>
      </c>
    </row>
    <row r="136" spans="3:10">
      <c r="C136" t="s">
        <v>149</v>
      </c>
      <c r="D136">
        <v>137</v>
      </c>
      <c r="G136" t="s">
        <v>381</v>
      </c>
      <c r="H136" t="s">
        <v>381</v>
      </c>
      <c r="J136" t="s">
        <v>382</v>
      </c>
    </row>
    <row r="137" spans="3:10">
      <c r="C137" t="s">
        <v>149</v>
      </c>
      <c r="D137">
        <v>138</v>
      </c>
      <c r="G137" t="s">
        <v>383</v>
      </c>
      <c r="H137" t="s">
        <v>383</v>
      </c>
      <c r="J137" t="s">
        <v>384</v>
      </c>
    </row>
    <row r="138" spans="3:10">
      <c r="C138" t="s">
        <v>149</v>
      </c>
      <c r="D138">
        <v>139</v>
      </c>
      <c r="G138" t="s">
        <v>829</v>
      </c>
      <c r="H138" t="s">
        <v>829</v>
      </c>
      <c r="J138" t="s">
        <v>386</v>
      </c>
    </row>
    <row r="139" spans="3:10">
      <c r="C139" t="s">
        <v>149</v>
      </c>
      <c r="D139">
        <v>140</v>
      </c>
      <c r="G139" t="s">
        <v>387</v>
      </c>
      <c r="H139" t="s">
        <v>387</v>
      </c>
      <c r="J139" t="s">
        <v>388</v>
      </c>
    </row>
    <row r="140" spans="3:10">
      <c r="C140" t="s">
        <v>149</v>
      </c>
      <c r="D140">
        <v>141</v>
      </c>
      <c r="G140" t="s">
        <v>389</v>
      </c>
      <c r="J140" t="s">
        <v>390</v>
      </c>
    </row>
    <row r="141" spans="3:10">
      <c r="C141" t="s">
        <v>149</v>
      </c>
      <c r="D141">
        <v>142</v>
      </c>
      <c r="G141" t="s">
        <v>831</v>
      </c>
      <c r="H141" t="s">
        <v>831</v>
      </c>
      <c r="J141" t="s">
        <v>392</v>
      </c>
    </row>
    <row r="142" spans="3:10">
      <c r="C142" t="s">
        <v>149</v>
      </c>
      <c r="D142">
        <v>143</v>
      </c>
      <c r="G142" t="s">
        <v>393</v>
      </c>
      <c r="H142" t="s">
        <v>393</v>
      </c>
      <c r="J142" t="s">
        <v>394</v>
      </c>
    </row>
    <row r="143" spans="3:10">
      <c r="C143" t="s">
        <v>149</v>
      </c>
      <c r="D143">
        <v>144</v>
      </c>
      <c r="G143" t="s">
        <v>395</v>
      </c>
      <c r="H143" t="s">
        <v>395</v>
      </c>
      <c r="J143" t="s">
        <v>396</v>
      </c>
    </row>
    <row r="144" spans="3:10">
      <c r="C144" t="s">
        <v>149</v>
      </c>
      <c r="D144">
        <v>145</v>
      </c>
      <c r="G144" t="s">
        <v>397</v>
      </c>
      <c r="H144" t="s">
        <v>832</v>
      </c>
      <c r="J144" t="s">
        <v>398</v>
      </c>
    </row>
    <row r="145" spans="3:10">
      <c r="C145" t="s">
        <v>149</v>
      </c>
      <c r="D145">
        <v>146</v>
      </c>
      <c r="G145" t="s">
        <v>399</v>
      </c>
      <c r="H145" t="s">
        <v>399</v>
      </c>
      <c r="J145" t="s">
        <v>400</v>
      </c>
    </row>
    <row r="146" spans="3:10">
      <c r="C146" t="s">
        <v>149</v>
      </c>
      <c r="D146">
        <v>147</v>
      </c>
      <c r="G146" t="s">
        <v>401</v>
      </c>
      <c r="H146" t="s">
        <v>401</v>
      </c>
      <c r="J146" t="s">
        <v>402</v>
      </c>
    </row>
    <row r="147" spans="3:10">
      <c r="C147" t="s">
        <v>149</v>
      </c>
      <c r="D147">
        <v>148</v>
      </c>
      <c r="G147" t="s">
        <v>403</v>
      </c>
      <c r="H147" t="s">
        <v>403</v>
      </c>
      <c r="J147" t="s">
        <v>404</v>
      </c>
    </row>
    <row r="148" spans="3:10">
      <c r="C148" t="s">
        <v>149</v>
      </c>
      <c r="D148">
        <v>149</v>
      </c>
      <c r="G148" t="s">
        <v>405</v>
      </c>
      <c r="H148" t="s">
        <v>405</v>
      </c>
      <c r="J148" t="s">
        <v>360</v>
      </c>
    </row>
    <row r="149" spans="3:10">
      <c r="C149" t="s">
        <v>149</v>
      </c>
      <c r="D149">
        <v>150</v>
      </c>
      <c r="G149" t="s">
        <v>406</v>
      </c>
      <c r="H149" t="s">
        <v>406</v>
      </c>
      <c r="J149" t="s">
        <v>407</v>
      </c>
    </row>
    <row r="150" spans="3:10">
      <c r="C150" t="s">
        <v>149</v>
      </c>
      <c r="D150">
        <v>151</v>
      </c>
      <c r="G150" t="s">
        <v>408</v>
      </c>
      <c r="H150" t="s">
        <v>408</v>
      </c>
      <c r="J150" t="s">
        <v>409</v>
      </c>
    </row>
    <row r="151" spans="3:10">
      <c r="C151" t="s">
        <v>149</v>
      </c>
      <c r="D151">
        <v>152</v>
      </c>
      <c r="G151" t="s">
        <v>410</v>
      </c>
      <c r="H151" t="s">
        <v>410</v>
      </c>
      <c r="J151" t="s">
        <v>411</v>
      </c>
    </row>
    <row r="152" spans="3:10">
      <c r="C152" t="s">
        <v>149</v>
      </c>
      <c r="D152">
        <v>153</v>
      </c>
      <c r="G152" t="s">
        <v>412</v>
      </c>
      <c r="H152" t="s">
        <v>412</v>
      </c>
      <c r="J152" t="s">
        <v>413</v>
      </c>
    </row>
    <row r="153" spans="3:10">
      <c r="C153" t="s">
        <v>149</v>
      </c>
      <c r="D153">
        <v>154</v>
      </c>
      <c r="G153" t="s">
        <v>843</v>
      </c>
      <c r="H153" t="s">
        <v>842</v>
      </c>
      <c r="J153" t="s">
        <v>415</v>
      </c>
    </row>
    <row r="154" spans="3:10">
      <c r="C154" t="s">
        <v>149</v>
      </c>
      <c r="D154">
        <v>155</v>
      </c>
      <c r="G154" t="s">
        <v>844</v>
      </c>
      <c r="H154" t="s">
        <v>844</v>
      </c>
      <c r="J154" t="s">
        <v>416</v>
      </c>
    </row>
    <row r="155" spans="3:10">
      <c r="C155" t="s">
        <v>149</v>
      </c>
      <c r="D155">
        <v>156</v>
      </c>
      <c r="G155" t="s">
        <v>417</v>
      </c>
      <c r="H155" t="s">
        <v>417</v>
      </c>
      <c r="J155" t="s">
        <v>418</v>
      </c>
    </row>
    <row r="156" spans="3:10">
      <c r="C156" t="s">
        <v>149</v>
      </c>
      <c r="D156">
        <v>157</v>
      </c>
      <c r="G156" t="s">
        <v>419</v>
      </c>
      <c r="H156" t="s">
        <v>419</v>
      </c>
      <c r="J156" t="s">
        <v>420</v>
      </c>
    </row>
    <row r="157" spans="3:10">
      <c r="C157" t="s">
        <v>149</v>
      </c>
      <c r="D157">
        <v>158</v>
      </c>
      <c r="G157" t="s">
        <v>421</v>
      </c>
      <c r="H157" t="s">
        <v>421</v>
      </c>
      <c r="J157" t="s">
        <v>422</v>
      </c>
    </row>
    <row r="158" spans="3:10">
      <c r="C158" t="s">
        <v>149</v>
      </c>
      <c r="D158">
        <v>159</v>
      </c>
      <c r="G158" t="s">
        <v>833</v>
      </c>
      <c r="H158" t="s">
        <v>833</v>
      </c>
      <c r="J158" t="s">
        <v>424</v>
      </c>
    </row>
    <row r="159" spans="3:10">
      <c r="C159" t="s">
        <v>149</v>
      </c>
      <c r="D159">
        <v>160</v>
      </c>
      <c r="G159" t="s">
        <v>425</v>
      </c>
      <c r="H159" t="s">
        <v>425</v>
      </c>
      <c r="J159" t="s">
        <v>426</v>
      </c>
    </row>
    <row r="160" spans="3:10">
      <c r="C160" t="s">
        <v>149</v>
      </c>
      <c r="D160">
        <v>161</v>
      </c>
      <c r="G160" t="s">
        <v>427</v>
      </c>
      <c r="H160" t="s">
        <v>427</v>
      </c>
      <c r="J160" t="s">
        <v>428</v>
      </c>
    </row>
    <row r="161" spans="3:10">
      <c r="C161" t="s">
        <v>149</v>
      </c>
      <c r="D161">
        <v>162</v>
      </c>
      <c r="G161" t="s">
        <v>429</v>
      </c>
      <c r="H161" t="s">
        <v>429</v>
      </c>
      <c r="J161" t="s">
        <v>430</v>
      </c>
    </row>
    <row r="162" spans="3:10">
      <c r="C162" t="s">
        <v>149</v>
      </c>
      <c r="D162">
        <v>163</v>
      </c>
      <c r="G162" t="s">
        <v>431</v>
      </c>
      <c r="H162" t="s">
        <v>431</v>
      </c>
      <c r="J162" t="s">
        <v>432</v>
      </c>
    </row>
    <row r="163" spans="3:10">
      <c r="C163" t="s">
        <v>149</v>
      </c>
      <c r="D163">
        <v>164</v>
      </c>
      <c r="G163" t="s">
        <v>834</v>
      </c>
      <c r="H163" t="s">
        <v>834</v>
      </c>
      <c r="J163" t="s">
        <v>434</v>
      </c>
    </row>
    <row r="164" spans="3:10">
      <c r="C164" t="s">
        <v>149</v>
      </c>
      <c r="D164">
        <v>165</v>
      </c>
      <c r="G164" t="s">
        <v>435</v>
      </c>
      <c r="H164" t="s">
        <v>435</v>
      </c>
      <c r="J164" t="s">
        <v>436</v>
      </c>
    </row>
    <row r="165" spans="3:10">
      <c r="C165" t="s">
        <v>149</v>
      </c>
      <c r="D165">
        <v>166</v>
      </c>
      <c r="G165" t="s">
        <v>437</v>
      </c>
      <c r="H165" s="27" t="s">
        <v>835</v>
      </c>
      <c r="J165" t="s">
        <v>438</v>
      </c>
    </row>
    <row r="166" spans="3:10">
      <c r="C166" t="s">
        <v>149</v>
      </c>
      <c r="D166">
        <v>167</v>
      </c>
      <c r="G166" t="s">
        <v>439</v>
      </c>
      <c r="H166" t="s">
        <v>439</v>
      </c>
      <c r="J166" t="s">
        <v>440</v>
      </c>
    </row>
    <row r="167" spans="3:10">
      <c r="C167" t="s">
        <v>149</v>
      </c>
      <c r="D167">
        <v>168</v>
      </c>
      <c r="G167" t="s">
        <v>441</v>
      </c>
      <c r="H167" t="s">
        <v>441</v>
      </c>
      <c r="J167" t="s">
        <v>442</v>
      </c>
    </row>
    <row r="168" spans="3:10">
      <c r="C168" t="s">
        <v>149</v>
      </c>
      <c r="D168">
        <v>169</v>
      </c>
      <c r="G168" t="s">
        <v>443</v>
      </c>
      <c r="H168" t="s">
        <v>443</v>
      </c>
      <c r="J168" t="s">
        <v>444</v>
      </c>
    </row>
    <row r="169" spans="3:10">
      <c r="C169" t="s">
        <v>149</v>
      </c>
      <c r="D169">
        <v>170</v>
      </c>
      <c r="G169" t="s">
        <v>445</v>
      </c>
      <c r="H169" t="s">
        <v>445</v>
      </c>
      <c r="J169" t="s">
        <v>446</v>
      </c>
    </row>
    <row r="170" spans="3:10">
      <c r="C170" t="s">
        <v>149</v>
      </c>
      <c r="D170">
        <v>171</v>
      </c>
      <c r="G170" t="s">
        <v>447</v>
      </c>
      <c r="H170" t="s">
        <v>447</v>
      </c>
      <c r="J170" t="s">
        <v>448</v>
      </c>
    </row>
    <row r="171" spans="3:10">
      <c r="C171" t="s">
        <v>149</v>
      </c>
      <c r="D171">
        <v>172</v>
      </c>
      <c r="G171" t="s">
        <v>449</v>
      </c>
      <c r="H171" t="s">
        <v>449</v>
      </c>
      <c r="J171" t="s">
        <v>450</v>
      </c>
    </row>
    <row r="172" spans="3:10">
      <c r="C172" t="s">
        <v>149</v>
      </c>
      <c r="D172">
        <v>173</v>
      </c>
      <c r="G172" t="s">
        <v>451</v>
      </c>
      <c r="H172" t="s">
        <v>451</v>
      </c>
      <c r="J172" t="s">
        <v>452</v>
      </c>
    </row>
    <row r="173" spans="3:10">
      <c r="C173" t="s">
        <v>149</v>
      </c>
      <c r="D173">
        <v>174</v>
      </c>
      <c r="G173" t="s">
        <v>453</v>
      </c>
      <c r="H173" t="s">
        <v>453</v>
      </c>
      <c r="J173" t="s">
        <v>454</v>
      </c>
    </row>
    <row r="174" spans="3:10">
      <c r="C174" t="s">
        <v>149</v>
      </c>
      <c r="D174">
        <v>175</v>
      </c>
      <c r="G174" t="s">
        <v>455</v>
      </c>
      <c r="H174" t="s">
        <v>455</v>
      </c>
      <c r="J174" t="s">
        <v>456</v>
      </c>
    </row>
    <row r="175" spans="3:10">
      <c r="C175" t="s">
        <v>149</v>
      </c>
      <c r="D175">
        <v>176</v>
      </c>
      <c r="G175" t="s">
        <v>457</v>
      </c>
      <c r="H175" t="s">
        <v>457</v>
      </c>
      <c r="J175" t="s">
        <v>458</v>
      </c>
    </row>
    <row r="176" spans="3:10">
      <c r="C176" t="s">
        <v>149</v>
      </c>
      <c r="D176">
        <v>177</v>
      </c>
      <c r="G176" t="s">
        <v>459</v>
      </c>
      <c r="H176" t="s">
        <v>459</v>
      </c>
      <c r="J176" t="s">
        <v>460</v>
      </c>
    </row>
    <row r="177" spans="3:10">
      <c r="C177" t="s">
        <v>149</v>
      </c>
      <c r="D177">
        <v>178</v>
      </c>
      <c r="G177" t="s">
        <v>461</v>
      </c>
      <c r="H177" t="s">
        <v>461</v>
      </c>
      <c r="J177" t="s">
        <v>462</v>
      </c>
    </row>
    <row r="178" spans="3:10">
      <c r="C178" t="s">
        <v>149</v>
      </c>
      <c r="D178">
        <v>179</v>
      </c>
      <c r="G178" t="s">
        <v>463</v>
      </c>
      <c r="H178" t="s">
        <v>463</v>
      </c>
      <c r="J178" t="s">
        <v>464</v>
      </c>
    </row>
    <row r="179" spans="3:10">
      <c r="C179" t="s">
        <v>149</v>
      </c>
      <c r="D179">
        <v>180</v>
      </c>
      <c r="G179" t="s">
        <v>465</v>
      </c>
      <c r="H179" t="s">
        <v>465</v>
      </c>
      <c r="J179" t="s">
        <v>466</v>
      </c>
    </row>
    <row r="180" spans="3:10">
      <c r="C180" t="s">
        <v>149</v>
      </c>
      <c r="D180">
        <v>181</v>
      </c>
      <c r="G180" t="s">
        <v>467</v>
      </c>
      <c r="H180" t="s">
        <v>467</v>
      </c>
      <c r="J180" t="s">
        <v>468</v>
      </c>
    </row>
    <row r="181" spans="3:10">
      <c r="C181" t="s">
        <v>149</v>
      </c>
      <c r="D181">
        <v>182</v>
      </c>
      <c r="G181" t="s">
        <v>469</v>
      </c>
      <c r="H181" t="s">
        <v>469</v>
      </c>
      <c r="J181" t="s">
        <v>470</v>
      </c>
    </row>
    <row r="182" spans="3:10">
      <c r="C182" t="s">
        <v>149</v>
      </c>
      <c r="D182">
        <v>183</v>
      </c>
      <c r="G182" t="s">
        <v>471</v>
      </c>
      <c r="H182" t="s">
        <v>471</v>
      </c>
      <c r="J182" t="s">
        <v>472</v>
      </c>
    </row>
    <row r="183" spans="3:10">
      <c r="C183" t="s">
        <v>149</v>
      </c>
      <c r="D183">
        <v>184</v>
      </c>
      <c r="G183" t="s">
        <v>473</v>
      </c>
      <c r="H183" t="s">
        <v>473</v>
      </c>
      <c r="J183" t="s">
        <v>474</v>
      </c>
    </row>
    <row r="184" spans="3:10">
      <c r="C184" t="s">
        <v>149</v>
      </c>
      <c r="D184">
        <v>185</v>
      </c>
      <c r="G184" t="s">
        <v>475</v>
      </c>
      <c r="H184" t="s">
        <v>475</v>
      </c>
      <c r="J184" t="s">
        <v>476</v>
      </c>
    </row>
    <row r="185" spans="3:10">
      <c r="C185" t="s">
        <v>149</v>
      </c>
      <c r="D185">
        <v>186</v>
      </c>
      <c r="G185" t="s">
        <v>477</v>
      </c>
      <c r="H185" t="s">
        <v>836</v>
      </c>
      <c r="J185" t="s">
        <v>478</v>
      </c>
    </row>
    <row r="186" spans="3:10">
      <c r="C186" t="s">
        <v>149</v>
      </c>
      <c r="D186">
        <v>187</v>
      </c>
      <c r="G186" t="s">
        <v>479</v>
      </c>
      <c r="H186" t="s">
        <v>479</v>
      </c>
      <c r="J186" t="s">
        <v>480</v>
      </c>
    </row>
    <row r="187" spans="3:10">
      <c r="C187" t="s">
        <v>149</v>
      </c>
      <c r="D187">
        <v>188</v>
      </c>
      <c r="G187" t="s">
        <v>481</v>
      </c>
      <c r="H187" t="s">
        <v>481</v>
      </c>
      <c r="J187" t="s">
        <v>482</v>
      </c>
    </row>
    <row r="188" spans="3:10">
      <c r="C188" t="s">
        <v>149</v>
      </c>
      <c r="D188">
        <v>190</v>
      </c>
      <c r="G188" t="s">
        <v>483</v>
      </c>
      <c r="H188" t="s">
        <v>483</v>
      </c>
      <c r="J188" t="s">
        <v>188</v>
      </c>
    </row>
    <row r="189" spans="3:10">
      <c r="C189" t="s">
        <v>149</v>
      </c>
      <c r="D189">
        <v>191</v>
      </c>
      <c r="G189" t="s">
        <v>484</v>
      </c>
      <c r="H189" t="s">
        <v>484</v>
      </c>
      <c r="J189" t="s">
        <v>485</v>
      </c>
    </row>
    <row r="190" spans="3:10">
      <c r="C190" t="s">
        <v>149</v>
      </c>
      <c r="D190">
        <v>192</v>
      </c>
      <c r="G190" t="s">
        <v>838</v>
      </c>
      <c r="H190" t="s">
        <v>838</v>
      </c>
      <c r="J190" t="s">
        <v>487</v>
      </c>
    </row>
    <row r="191" spans="3:10">
      <c r="C191" t="s">
        <v>149</v>
      </c>
      <c r="D191">
        <v>195</v>
      </c>
      <c r="G191" t="s">
        <v>837</v>
      </c>
      <c r="H191" t="s">
        <v>837</v>
      </c>
      <c r="J191" t="s">
        <v>489</v>
      </c>
    </row>
    <row r="192" spans="3:10">
      <c r="C192" t="s">
        <v>149</v>
      </c>
      <c r="D192">
        <v>196</v>
      </c>
      <c r="G192" t="s">
        <v>839</v>
      </c>
      <c r="H192" t="s">
        <v>839</v>
      </c>
      <c r="J192" t="s">
        <v>491</v>
      </c>
    </row>
    <row r="193" spans="3:10">
      <c r="C193" t="s">
        <v>149</v>
      </c>
      <c r="D193">
        <v>197</v>
      </c>
      <c r="G193" t="s">
        <v>492</v>
      </c>
      <c r="H193" t="s">
        <v>492</v>
      </c>
      <c r="J193" t="s">
        <v>493</v>
      </c>
    </row>
    <row r="194" spans="3:10">
      <c r="C194" t="s">
        <v>149</v>
      </c>
      <c r="D194">
        <v>200</v>
      </c>
      <c r="G194" t="s">
        <v>494</v>
      </c>
      <c r="H194" t="s">
        <v>494</v>
      </c>
      <c r="J194" t="s">
        <v>495</v>
      </c>
    </row>
    <row r="195" spans="3:10">
      <c r="C195" t="s">
        <v>149</v>
      </c>
      <c r="D195">
        <v>201</v>
      </c>
      <c r="G195" t="s">
        <v>496</v>
      </c>
      <c r="H195" t="s">
        <v>496</v>
      </c>
      <c r="J195" t="s">
        <v>497</v>
      </c>
    </row>
    <row r="196" spans="3:10">
      <c r="C196" t="s">
        <v>149</v>
      </c>
      <c r="D196">
        <v>202</v>
      </c>
      <c r="G196" t="s">
        <v>498</v>
      </c>
      <c r="H196" t="s">
        <v>498</v>
      </c>
      <c r="J196" t="s">
        <v>499</v>
      </c>
    </row>
    <row r="197" spans="3:10">
      <c r="C197" t="s">
        <v>149</v>
      </c>
      <c r="D197">
        <v>203</v>
      </c>
      <c r="G197" t="s">
        <v>500</v>
      </c>
      <c r="H197" t="s">
        <v>500</v>
      </c>
      <c r="J197" t="s">
        <v>501</v>
      </c>
    </row>
    <row r="198" spans="3:10">
      <c r="C198" t="s">
        <v>149</v>
      </c>
      <c r="D198">
        <v>204</v>
      </c>
      <c r="G198" t="s">
        <v>502</v>
      </c>
      <c r="H198" t="s">
        <v>502</v>
      </c>
      <c r="J198" t="s">
        <v>503</v>
      </c>
    </row>
    <row r="199" spans="3:10">
      <c r="C199" t="s">
        <v>149</v>
      </c>
      <c r="D199">
        <v>205</v>
      </c>
      <c r="G199" t="s">
        <v>504</v>
      </c>
      <c r="H199" t="s">
        <v>504</v>
      </c>
      <c r="J199" t="s">
        <v>505</v>
      </c>
    </row>
    <row r="200" spans="3:10">
      <c r="C200" t="s">
        <v>149</v>
      </c>
      <c r="D200">
        <v>206</v>
      </c>
      <c r="G200" t="s">
        <v>506</v>
      </c>
      <c r="H200" t="s">
        <v>506</v>
      </c>
      <c r="J200" t="s">
        <v>507</v>
      </c>
    </row>
    <row r="201" spans="3:10">
      <c r="C201" t="s">
        <v>149</v>
      </c>
      <c r="D201">
        <v>207</v>
      </c>
      <c r="G201" t="s">
        <v>508</v>
      </c>
      <c r="H201" t="s">
        <v>508</v>
      </c>
      <c r="J201" t="s">
        <v>509</v>
      </c>
    </row>
    <row r="202" spans="3:10">
      <c r="C202" t="s">
        <v>149</v>
      </c>
      <c r="D202">
        <v>208</v>
      </c>
      <c r="G202" t="s">
        <v>840</v>
      </c>
      <c r="H202" t="s">
        <v>841</v>
      </c>
      <c r="J202" t="s">
        <v>511</v>
      </c>
    </row>
    <row r="203" spans="3:10">
      <c r="C203" t="s">
        <v>149</v>
      </c>
      <c r="D203">
        <v>209</v>
      </c>
      <c r="G203" t="s">
        <v>512</v>
      </c>
      <c r="H203" t="s">
        <v>512</v>
      </c>
      <c r="J203" t="s">
        <v>513</v>
      </c>
    </row>
    <row r="204" spans="3:10">
      <c r="C204" t="s">
        <v>149</v>
      </c>
      <c r="D204">
        <v>210</v>
      </c>
      <c r="G204" t="s">
        <v>514</v>
      </c>
      <c r="H204" t="s">
        <v>845</v>
      </c>
      <c r="J204" t="s">
        <v>515</v>
      </c>
    </row>
    <row r="205" spans="3:10">
      <c r="C205" t="s">
        <v>149</v>
      </c>
      <c r="D205">
        <v>211</v>
      </c>
      <c r="G205" t="s">
        <v>516</v>
      </c>
      <c r="H205" t="s">
        <v>516</v>
      </c>
      <c r="J205" t="s">
        <v>517</v>
      </c>
    </row>
    <row r="206" spans="3:10">
      <c r="C206" t="s">
        <v>149</v>
      </c>
      <c r="D206">
        <v>212</v>
      </c>
      <c r="G206" t="s">
        <v>518</v>
      </c>
      <c r="H206" t="s">
        <v>518</v>
      </c>
      <c r="J206" t="s">
        <v>519</v>
      </c>
    </row>
    <row r="207" spans="3:10">
      <c r="C207" t="s">
        <v>149</v>
      </c>
      <c r="D207">
        <v>213</v>
      </c>
      <c r="G207" t="s">
        <v>520</v>
      </c>
      <c r="H207" t="s">
        <v>520</v>
      </c>
      <c r="J207" t="s">
        <v>521</v>
      </c>
    </row>
    <row r="208" spans="3:10">
      <c r="C208" t="s">
        <v>149</v>
      </c>
      <c r="D208">
        <v>214</v>
      </c>
      <c r="G208" t="s">
        <v>522</v>
      </c>
      <c r="H208" t="s">
        <v>522</v>
      </c>
      <c r="J208" t="s">
        <v>523</v>
      </c>
    </row>
    <row r="209" spans="3:10">
      <c r="C209" t="s">
        <v>149</v>
      </c>
      <c r="D209">
        <v>215</v>
      </c>
      <c r="G209" t="s">
        <v>524</v>
      </c>
      <c r="H209" t="s">
        <v>524</v>
      </c>
      <c r="J209" t="s">
        <v>525</v>
      </c>
    </row>
    <row r="210" spans="3:10">
      <c r="C210" t="s">
        <v>149</v>
      </c>
      <c r="D210">
        <v>216</v>
      </c>
      <c r="G210" t="s">
        <v>526</v>
      </c>
      <c r="H210" t="s">
        <v>526</v>
      </c>
      <c r="J210" t="s">
        <v>527</v>
      </c>
    </row>
    <row r="211" spans="3:10">
      <c r="C211" t="s">
        <v>149</v>
      </c>
      <c r="D211">
        <v>218</v>
      </c>
      <c r="G211" t="s">
        <v>528</v>
      </c>
      <c r="H211" t="s">
        <v>528</v>
      </c>
      <c r="J211" t="s">
        <v>529</v>
      </c>
    </row>
    <row r="212" spans="3:10">
      <c r="C212" t="s">
        <v>149</v>
      </c>
      <c r="D212">
        <v>219</v>
      </c>
      <c r="G212" t="s">
        <v>530</v>
      </c>
      <c r="H212" t="s">
        <v>530</v>
      </c>
      <c r="J212" t="s">
        <v>531</v>
      </c>
    </row>
    <row r="213" spans="3:10">
      <c r="C213" t="s">
        <v>149</v>
      </c>
      <c r="D213">
        <v>220</v>
      </c>
      <c r="G213" t="s">
        <v>532</v>
      </c>
      <c r="H213" t="s">
        <v>532</v>
      </c>
      <c r="J213" t="s">
        <v>533</v>
      </c>
    </row>
    <row r="214" spans="3:10">
      <c r="C214" t="s">
        <v>149</v>
      </c>
      <c r="D214">
        <v>221</v>
      </c>
      <c r="G214" t="s">
        <v>534</v>
      </c>
      <c r="H214" t="s">
        <v>534</v>
      </c>
      <c r="J214" t="s">
        <v>535</v>
      </c>
    </row>
    <row r="215" spans="3:10">
      <c r="C215" t="s">
        <v>149</v>
      </c>
      <c r="D215">
        <v>222</v>
      </c>
      <c r="G215" t="s">
        <v>536</v>
      </c>
      <c r="H215" t="s">
        <v>536</v>
      </c>
      <c r="J215" t="s">
        <v>537</v>
      </c>
    </row>
    <row r="216" spans="3:10">
      <c r="C216" t="s">
        <v>149</v>
      </c>
      <c r="D216">
        <v>223</v>
      </c>
      <c r="G216" t="s">
        <v>538</v>
      </c>
      <c r="H216" t="s">
        <v>538</v>
      </c>
      <c r="J216" t="s">
        <v>539</v>
      </c>
    </row>
    <row r="217" spans="3:10">
      <c r="C217" t="s">
        <v>149</v>
      </c>
      <c r="D217">
        <v>224</v>
      </c>
      <c r="G217" t="s">
        <v>540</v>
      </c>
      <c r="H217" t="s">
        <v>540</v>
      </c>
      <c r="J217" t="s">
        <v>541</v>
      </c>
    </row>
    <row r="218" spans="3:10">
      <c r="C218" t="s">
        <v>149</v>
      </c>
      <c r="D218">
        <v>225</v>
      </c>
      <c r="G218" t="s">
        <v>542</v>
      </c>
      <c r="H218" t="s">
        <v>542</v>
      </c>
      <c r="J218" t="s">
        <v>543</v>
      </c>
    </row>
    <row r="219" spans="3:10">
      <c r="C219" t="s">
        <v>149</v>
      </c>
      <c r="D219">
        <v>226</v>
      </c>
      <c r="G219" t="s">
        <v>544</v>
      </c>
      <c r="H219" t="s">
        <v>544</v>
      </c>
      <c r="J219" t="s">
        <v>545</v>
      </c>
    </row>
    <row r="220" spans="3:10">
      <c r="C220" t="s">
        <v>149</v>
      </c>
      <c r="D220">
        <v>227</v>
      </c>
      <c r="G220" t="s">
        <v>546</v>
      </c>
      <c r="H220" t="s">
        <v>546</v>
      </c>
      <c r="J220" t="s">
        <v>547</v>
      </c>
    </row>
    <row r="221" spans="3:10">
      <c r="C221" t="s">
        <v>149</v>
      </c>
      <c r="D221">
        <v>228</v>
      </c>
      <c r="G221" t="s">
        <v>548</v>
      </c>
      <c r="H221" t="s">
        <v>548</v>
      </c>
      <c r="J221" t="s">
        <v>549</v>
      </c>
    </row>
    <row r="222" spans="3:10">
      <c r="C222" t="s">
        <v>149</v>
      </c>
      <c r="D222">
        <v>229</v>
      </c>
      <c r="G222" t="s">
        <v>550</v>
      </c>
      <c r="H222" t="s">
        <v>550</v>
      </c>
      <c r="J222" t="s">
        <v>551</v>
      </c>
    </row>
    <row r="223" spans="3:10">
      <c r="C223" t="s">
        <v>149</v>
      </c>
      <c r="D223">
        <v>230</v>
      </c>
      <c r="G223" t="s">
        <v>847</v>
      </c>
      <c r="H223" t="s">
        <v>846</v>
      </c>
      <c r="J223" t="s">
        <v>553</v>
      </c>
    </row>
    <row r="224" spans="3:10">
      <c r="C224" t="s">
        <v>149</v>
      </c>
      <c r="D224">
        <v>231</v>
      </c>
      <c r="G224" t="s">
        <v>848</v>
      </c>
      <c r="H224" t="s">
        <v>554</v>
      </c>
      <c r="J224" t="s">
        <v>555</v>
      </c>
    </row>
    <row r="225" spans="3:10">
      <c r="C225" t="s">
        <v>149</v>
      </c>
      <c r="D225">
        <v>232</v>
      </c>
      <c r="G225" t="s">
        <v>556</v>
      </c>
      <c r="H225" t="s">
        <v>556</v>
      </c>
      <c r="J225" t="s">
        <v>557</v>
      </c>
    </row>
    <row r="226" spans="3:10">
      <c r="C226" t="s">
        <v>149</v>
      </c>
      <c r="D226">
        <v>233</v>
      </c>
      <c r="G226" t="s">
        <v>558</v>
      </c>
      <c r="H226" t="s">
        <v>558</v>
      </c>
      <c r="J226" t="s">
        <v>559</v>
      </c>
    </row>
    <row r="227" spans="3:10">
      <c r="C227" t="s">
        <v>149</v>
      </c>
      <c r="D227">
        <v>234</v>
      </c>
      <c r="G227" t="s">
        <v>560</v>
      </c>
      <c r="H227" t="s">
        <v>560</v>
      </c>
      <c r="J227" t="s">
        <v>561</v>
      </c>
    </row>
    <row r="228" spans="3:10">
      <c r="C228" t="s">
        <v>149</v>
      </c>
      <c r="D228">
        <v>235</v>
      </c>
      <c r="G228" t="s">
        <v>562</v>
      </c>
      <c r="H228" t="s">
        <v>562</v>
      </c>
      <c r="J228" t="s">
        <v>563</v>
      </c>
    </row>
    <row r="229" spans="3:10">
      <c r="C229" t="s">
        <v>149</v>
      </c>
      <c r="D229">
        <v>236</v>
      </c>
      <c r="G229" t="s">
        <v>564</v>
      </c>
      <c r="H229" t="s">
        <v>564</v>
      </c>
      <c r="J229" t="s">
        <v>565</v>
      </c>
    </row>
    <row r="230" spans="3:10">
      <c r="C230" t="s">
        <v>149</v>
      </c>
      <c r="D230">
        <v>237</v>
      </c>
      <c r="G230" t="s">
        <v>566</v>
      </c>
      <c r="H230" t="s">
        <v>566</v>
      </c>
      <c r="J230" t="s">
        <v>567</v>
      </c>
    </row>
    <row r="231" spans="3:10">
      <c r="C231" t="s">
        <v>149</v>
      </c>
      <c r="D231">
        <v>238</v>
      </c>
      <c r="G231" t="s">
        <v>568</v>
      </c>
      <c r="H231" t="s">
        <v>568</v>
      </c>
      <c r="J231" t="s">
        <v>569</v>
      </c>
    </row>
    <row r="232" spans="3:10">
      <c r="C232" t="s">
        <v>149</v>
      </c>
      <c r="D232">
        <v>239</v>
      </c>
      <c r="G232" t="s">
        <v>570</v>
      </c>
      <c r="H232" t="s">
        <v>570</v>
      </c>
      <c r="J232" t="s">
        <v>571</v>
      </c>
    </row>
    <row r="233" spans="3:10">
      <c r="C233" t="s">
        <v>149</v>
      </c>
      <c r="D233">
        <v>240</v>
      </c>
      <c r="G233" t="s">
        <v>572</v>
      </c>
      <c r="H233" t="s">
        <v>572</v>
      </c>
      <c r="J233" t="s">
        <v>573</v>
      </c>
    </row>
    <row r="234" spans="3:10">
      <c r="C234" t="s">
        <v>149</v>
      </c>
      <c r="D234">
        <v>241</v>
      </c>
      <c r="G234" t="s">
        <v>574</v>
      </c>
      <c r="H234" t="s">
        <v>574</v>
      </c>
      <c r="J234" t="s">
        <v>575</v>
      </c>
    </row>
    <row r="235" spans="3:10">
      <c r="C235" t="s">
        <v>149</v>
      </c>
      <c r="D235">
        <v>242</v>
      </c>
      <c r="G235" t="s">
        <v>576</v>
      </c>
      <c r="H235" t="s">
        <v>576</v>
      </c>
      <c r="J235" t="s">
        <v>577</v>
      </c>
    </row>
    <row r="236" spans="3:10">
      <c r="C236" t="s">
        <v>149</v>
      </c>
      <c r="D236">
        <v>243</v>
      </c>
      <c r="G236" t="s">
        <v>578</v>
      </c>
      <c r="H236" t="s">
        <v>578</v>
      </c>
      <c r="J236" t="s">
        <v>579</v>
      </c>
    </row>
    <row r="237" spans="3:10">
      <c r="C237" t="s">
        <v>149</v>
      </c>
      <c r="D237">
        <v>244</v>
      </c>
      <c r="G237" t="s">
        <v>580</v>
      </c>
      <c r="H237" t="s">
        <v>580</v>
      </c>
      <c r="J237" t="s">
        <v>581</v>
      </c>
    </row>
    <row r="238" spans="3:10">
      <c r="C238" t="s">
        <v>149</v>
      </c>
      <c r="D238">
        <v>245</v>
      </c>
      <c r="G238" t="s">
        <v>582</v>
      </c>
      <c r="H238" t="s">
        <v>582</v>
      </c>
      <c r="J238" t="s">
        <v>583</v>
      </c>
    </row>
    <row r="239" spans="3:10">
      <c r="C239" t="s">
        <v>149</v>
      </c>
      <c r="D239">
        <v>246</v>
      </c>
      <c r="G239" t="s">
        <v>584</v>
      </c>
      <c r="J239" t="s">
        <v>585</v>
      </c>
    </row>
    <row r="240" spans="3:10">
      <c r="C240" t="s">
        <v>149</v>
      </c>
      <c r="D240">
        <v>247</v>
      </c>
      <c r="G240" t="s">
        <v>586</v>
      </c>
      <c r="J240" t="s">
        <v>587</v>
      </c>
    </row>
    <row r="241" spans="3:10">
      <c r="C241" t="s">
        <v>149</v>
      </c>
      <c r="D241">
        <v>248</v>
      </c>
      <c r="G241" t="s">
        <v>588</v>
      </c>
      <c r="J241" t="s">
        <v>589</v>
      </c>
    </row>
    <row r="242" spans="3:10">
      <c r="C242" t="s">
        <v>149</v>
      </c>
      <c r="D242">
        <v>249</v>
      </c>
      <c r="G242" t="s">
        <v>590</v>
      </c>
      <c r="J242" t="s">
        <v>591</v>
      </c>
    </row>
    <row r="243" spans="3:10">
      <c r="C243" t="s">
        <v>149</v>
      </c>
      <c r="D243">
        <v>250</v>
      </c>
      <c r="G243" t="s">
        <v>592</v>
      </c>
      <c r="J243" t="s">
        <v>593</v>
      </c>
    </row>
    <row r="244" spans="3:10">
      <c r="C244" t="s">
        <v>149</v>
      </c>
      <c r="D244">
        <v>251</v>
      </c>
      <c r="G244" t="s">
        <v>594</v>
      </c>
      <c r="J244" t="s">
        <v>595</v>
      </c>
    </row>
    <row r="245" spans="3:10">
      <c r="C245" t="s">
        <v>149</v>
      </c>
      <c r="D245">
        <v>252</v>
      </c>
      <c r="G245" t="s">
        <v>596</v>
      </c>
      <c r="J245" t="s">
        <v>597</v>
      </c>
    </row>
    <row r="246" spans="3:10">
      <c r="C246" t="s">
        <v>149</v>
      </c>
      <c r="D246">
        <v>253</v>
      </c>
      <c r="G246" t="s">
        <v>598</v>
      </c>
      <c r="J246" t="s">
        <v>599</v>
      </c>
    </row>
    <row r="247" spans="3:10">
      <c r="C247" t="s">
        <v>149</v>
      </c>
      <c r="D247">
        <v>254</v>
      </c>
      <c r="G247" t="s">
        <v>600</v>
      </c>
      <c r="J247" t="s">
        <v>601</v>
      </c>
    </row>
    <row r="248" spans="3:10">
      <c r="C248" t="s">
        <v>149</v>
      </c>
      <c r="D248">
        <v>255</v>
      </c>
      <c r="G248" t="s">
        <v>602</v>
      </c>
      <c r="J248" t="s">
        <v>603</v>
      </c>
    </row>
    <row r="249" spans="3:10">
      <c r="C249" t="s">
        <v>149</v>
      </c>
      <c r="D249">
        <v>256</v>
      </c>
      <c r="G249" t="s">
        <v>604</v>
      </c>
      <c r="J249" t="s">
        <v>605</v>
      </c>
    </row>
    <row r="250" spans="3:10">
      <c r="C250" t="s">
        <v>149</v>
      </c>
      <c r="D250">
        <v>257</v>
      </c>
      <c r="G250" t="s">
        <v>606</v>
      </c>
      <c r="J250" t="s">
        <v>607</v>
      </c>
    </row>
    <row r="251" spans="3:10">
      <c r="C251" t="s">
        <v>149</v>
      </c>
      <c r="D251">
        <v>258</v>
      </c>
      <c r="G251" t="s">
        <v>608</v>
      </c>
      <c r="J251" t="s">
        <v>609</v>
      </c>
    </row>
    <row r="252" spans="3:10">
      <c r="C252" t="s">
        <v>149</v>
      </c>
      <c r="D252">
        <v>259</v>
      </c>
      <c r="G252" t="s">
        <v>610</v>
      </c>
      <c r="J252" t="s">
        <v>611</v>
      </c>
    </row>
    <row r="253" spans="3:10">
      <c r="C253" t="s">
        <v>149</v>
      </c>
      <c r="D253">
        <v>260</v>
      </c>
      <c r="G253" t="s">
        <v>612</v>
      </c>
      <c r="J253" t="s">
        <v>613</v>
      </c>
    </row>
    <row r="254" spans="3:10">
      <c r="C254" t="s">
        <v>149</v>
      </c>
      <c r="D254">
        <v>261</v>
      </c>
      <c r="G254" t="s">
        <v>614</v>
      </c>
      <c r="J254" t="s">
        <v>615</v>
      </c>
    </row>
    <row r="255" spans="3:10">
      <c r="C255" t="s">
        <v>149</v>
      </c>
      <c r="D255">
        <v>262</v>
      </c>
      <c r="G255" t="s">
        <v>616</v>
      </c>
      <c r="J255" t="s">
        <v>617</v>
      </c>
    </row>
    <row r="256" spans="3:10">
      <c r="C256" t="s">
        <v>149</v>
      </c>
      <c r="D256">
        <v>263</v>
      </c>
      <c r="G256" t="s">
        <v>618</v>
      </c>
      <c r="J256" t="s">
        <v>392</v>
      </c>
    </row>
    <row r="257" spans="3:10">
      <c r="C257" t="s">
        <v>149</v>
      </c>
      <c r="D257">
        <v>264</v>
      </c>
      <c r="G257" t="s">
        <v>619</v>
      </c>
      <c r="J257" t="s">
        <v>620</v>
      </c>
    </row>
    <row r="258" spans="3:10">
      <c r="C258" t="s">
        <v>149</v>
      </c>
      <c r="D258">
        <v>265</v>
      </c>
      <c r="G258" t="s">
        <v>621</v>
      </c>
      <c r="J258" t="s">
        <v>622</v>
      </c>
    </row>
    <row r="259" spans="3:10">
      <c r="C259" t="s">
        <v>149</v>
      </c>
      <c r="D259">
        <v>266</v>
      </c>
      <c r="G259" t="s">
        <v>623</v>
      </c>
      <c r="J259" t="s">
        <v>624</v>
      </c>
    </row>
    <row r="260" spans="3:10">
      <c r="C260" t="s">
        <v>149</v>
      </c>
      <c r="D260">
        <v>267</v>
      </c>
      <c r="G260" t="s">
        <v>625</v>
      </c>
      <c r="J260" t="s">
        <v>626</v>
      </c>
    </row>
    <row r="261" spans="3:10">
      <c r="C261" t="s">
        <v>149</v>
      </c>
      <c r="D261">
        <v>268</v>
      </c>
      <c r="G261" t="s">
        <v>627</v>
      </c>
      <c r="J261" t="s">
        <v>628</v>
      </c>
    </row>
    <row r="262" spans="3:10">
      <c r="C262" t="s">
        <v>149</v>
      </c>
      <c r="D262">
        <v>269</v>
      </c>
      <c r="G262" t="s">
        <v>629</v>
      </c>
      <c r="J262" t="s">
        <v>630</v>
      </c>
    </row>
    <row r="263" spans="3:10">
      <c r="C263" t="s">
        <v>149</v>
      </c>
      <c r="D263">
        <v>270</v>
      </c>
      <c r="G263" t="s">
        <v>631</v>
      </c>
      <c r="J263" t="s">
        <v>632</v>
      </c>
    </row>
    <row r="264" spans="3:10">
      <c r="C264" t="s">
        <v>149</v>
      </c>
      <c r="D264">
        <v>271</v>
      </c>
      <c r="G264" t="s">
        <v>633</v>
      </c>
      <c r="J264" t="s">
        <v>634</v>
      </c>
    </row>
    <row r="265" spans="3:10">
      <c r="C265" t="s">
        <v>149</v>
      </c>
      <c r="D265">
        <v>272</v>
      </c>
      <c r="G265" t="s">
        <v>635</v>
      </c>
      <c r="J265" t="s">
        <v>636</v>
      </c>
    </row>
    <row r="266" spans="3:10">
      <c r="C266" t="s">
        <v>149</v>
      </c>
      <c r="D266">
        <v>273</v>
      </c>
      <c r="G266" t="s">
        <v>637</v>
      </c>
      <c r="J266" t="s">
        <v>638</v>
      </c>
    </row>
    <row r="267" spans="3:10">
      <c r="C267" t="s">
        <v>149</v>
      </c>
      <c r="D267">
        <v>274</v>
      </c>
      <c r="G267" t="s">
        <v>639</v>
      </c>
      <c r="J267" t="s">
        <v>640</v>
      </c>
    </row>
    <row r="268" spans="3:10">
      <c r="C268" t="s">
        <v>149</v>
      </c>
      <c r="D268">
        <v>275</v>
      </c>
      <c r="G268" t="s">
        <v>641</v>
      </c>
      <c r="J268" t="s">
        <v>642</v>
      </c>
    </row>
    <row r="269" spans="3:10">
      <c r="C269" t="s">
        <v>149</v>
      </c>
      <c r="D269">
        <v>276</v>
      </c>
      <c r="G269" t="s">
        <v>643</v>
      </c>
      <c r="J269" t="s">
        <v>644</v>
      </c>
    </row>
    <row r="270" spans="3:10">
      <c r="C270" t="s">
        <v>149</v>
      </c>
      <c r="D270">
        <v>277</v>
      </c>
      <c r="G270" t="s">
        <v>645</v>
      </c>
      <c r="J270" t="s">
        <v>646</v>
      </c>
    </row>
    <row r="271" spans="3:10">
      <c r="C271" t="s">
        <v>149</v>
      </c>
      <c r="D271">
        <v>278</v>
      </c>
      <c r="G271" t="s">
        <v>647</v>
      </c>
      <c r="J271" t="s">
        <v>648</v>
      </c>
    </row>
    <row r="272" spans="3:10">
      <c r="C272" t="s">
        <v>149</v>
      </c>
      <c r="D272">
        <v>279</v>
      </c>
      <c r="G272" t="s">
        <v>649</v>
      </c>
      <c r="J272" t="s">
        <v>650</v>
      </c>
    </row>
    <row r="273" spans="3:10">
      <c r="C273" t="s">
        <v>149</v>
      </c>
      <c r="D273">
        <v>280</v>
      </c>
      <c r="G273" t="s">
        <v>651</v>
      </c>
      <c r="J273" t="s">
        <v>652</v>
      </c>
    </row>
    <row r="274" spans="3:10">
      <c r="C274" t="s">
        <v>149</v>
      </c>
      <c r="D274">
        <v>281</v>
      </c>
      <c r="G274" t="s">
        <v>653</v>
      </c>
      <c r="J274" t="s">
        <v>654</v>
      </c>
    </row>
    <row r="275" spans="3:10">
      <c r="C275" t="s">
        <v>149</v>
      </c>
      <c r="D275">
        <v>282</v>
      </c>
      <c r="G275" t="s">
        <v>655</v>
      </c>
      <c r="J275" t="s">
        <v>656</v>
      </c>
    </row>
    <row r="276" spans="3:10">
      <c r="C276" t="s">
        <v>149</v>
      </c>
      <c r="D276">
        <v>283</v>
      </c>
      <c r="G276" t="s">
        <v>657</v>
      </c>
      <c r="J276" t="s">
        <v>656</v>
      </c>
    </row>
    <row r="277" spans="3:10">
      <c r="C277" t="s">
        <v>149</v>
      </c>
      <c r="D277">
        <v>284</v>
      </c>
      <c r="G277" t="s">
        <v>658</v>
      </c>
      <c r="J277" t="s">
        <v>659</v>
      </c>
    </row>
    <row r="278" spans="3:10">
      <c r="C278" t="s">
        <v>149</v>
      </c>
      <c r="D278">
        <v>285</v>
      </c>
      <c r="G278" t="s">
        <v>660</v>
      </c>
      <c r="J278" t="s">
        <v>661</v>
      </c>
    </row>
    <row r="279" spans="3:10">
      <c r="C279" t="s">
        <v>149</v>
      </c>
      <c r="D279">
        <v>286</v>
      </c>
      <c r="G279" t="s">
        <v>662</v>
      </c>
      <c r="J279" t="s">
        <v>444</v>
      </c>
    </row>
    <row r="280" spans="3:10">
      <c r="C280" t="s">
        <v>149</v>
      </c>
      <c r="D280">
        <v>287</v>
      </c>
      <c r="G280" t="s">
        <v>663</v>
      </c>
      <c r="J280" t="s">
        <v>444</v>
      </c>
    </row>
    <row r="281" spans="3:10">
      <c r="C281" t="s">
        <v>149</v>
      </c>
      <c r="D281">
        <v>288</v>
      </c>
      <c r="G281" t="s">
        <v>664</v>
      </c>
      <c r="J281" t="s">
        <v>444</v>
      </c>
    </row>
    <row r="282" spans="3:10">
      <c r="C282" t="s">
        <v>149</v>
      </c>
      <c r="D282">
        <v>289</v>
      </c>
      <c r="G282" t="s">
        <v>665</v>
      </c>
      <c r="J282" t="s">
        <v>666</v>
      </c>
    </row>
    <row r="283" spans="3:10">
      <c r="C283" t="s">
        <v>149</v>
      </c>
      <c r="D283">
        <v>290</v>
      </c>
      <c r="G283" t="s">
        <v>667</v>
      </c>
      <c r="J283" t="s">
        <v>668</v>
      </c>
    </row>
    <row r="284" spans="3:10">
      <c r="C284" t="s">
        <v>149</v>
      </c>
      <c r="D284">
        <v>291</v>
      </c>
      <c r="G284" t="s">
        <v>669</v>
      </c>
      <c r="J284" t="s">
        <v>670</v>
      </c>
    </row>
    <row r="285" spans="3:10">
      <c r="C285" t="s">
        <v>149</v>
      </c>
      <c r="D285">
        <v>292</v>
      </c>
      <c r="G285" t="s">
        <v>671</v>
      </c>
      <c r="J285" t="s">
        <v>672</v>
      </c>
    </row>
    <row r="286" spans="3:10">
      <c r="C286" t="s">
        <v>149</v>
      </c>
      <c r="D286">
        <v>293</v>
      </c>
      <c r="G286" t="s">
        <v>673</v>
      </c>
      <c r="J286" t="s">
        <v>674</v>
      </c>
    </row>
    <row r="287" spans="3:10">
      <c r="C287" t="s">
        <v>149</v>
      </c>
      <c r="D287">
        <v>294</v>
      </c>
      <c r="G287" t="s">
        <v>675</v>
      </c>
      <c r="J287" t="s">
        <v>676</v>
      </c>
    </row>
    <row r="288" spans="3:10">
      <c r="C288" t="s">
        <v>149</v>
      </c>
      <c r="D288">
        <v>295</v>
      </c>
      <c r="G288" t="s">
        <v>677</v>
      </c>
      <c r="J288" t="s">
        <v>678</v>
      </c>
    </row>
    <row r="289" spans="2:10">
      <c r="C289" t="s">
        <v>149</v>
      </c>
      <c r="D289">
        <v>296</v>
      </c>
      <c r="G289" t="s">
        <v>679</v>
      </c>
      <c r="J289" t="s">
        <v>680</v>
      </c>
    </row>
    <row r="290" spans="2:10">
      <c r="C290" t="s">
        <v>149</v>
      </c>
      <c r="D290">
        <v>297</v>
      </c>
      <c r="G290" t="s">
        <v>681</v>
      </c>
      <c r="J290" t="s">
        <v>682</v>
      </c>
    </row>
    <row r="291" spans="2:10">
      <c r="C291" t="s">
        <v>149</v>
      </c>
      <c r="D291">
        <v>298</v>
      </c>
      <c r="G291" t="s">
        <v>683</v>
      </c>
      <c r="J291" t="s">
        <v>209</v>
      </c>
    </row>
    <row r="292" spans="2:10">
      <c r="C292" t="s">
        <v>149</v>
      </c>
      <c r="D292">
        <v>299</v>
      </c>
      <c r="G292" t="s">
        <v>684</v>
      </c>
      <c r="J292" t="s">
        <v>685</v>
      </c>
    </row>
    <row r="293" spans="2:10">
      <c r="C293" t="s">
        <v>149</v>
      </c>
      <c r="D293">
        <v>300</v>
      </c>
      <c r="G293" t="s">
        <v>686</v>
      </c>
      <c r="J293" t="s">
        <v>687</v>
      </c>
    </row>
    <row r="294" spans="2:10">
      <c r="C294" t="s">
        <v>149</v>
      </c>
      <c r="D294">
        <v>301</v>
      </c>
      <c r="G294" t="s">
        <v>688</v>
      </c>
      <c r="J294" t="s">
        <v>689</v>
      </c>
    </row>
    <row r="295" spans="2:10">
      <c r="C295" t="s">
        <v>149</v>
      </c>
      <c r="D295">
        <v>302</v>
      </c>
      <c r="G295" t="s">
        <v>690</v>
      </c>
      <c r="J295" t="s">
        <v>691</v>
      </c>
    </row>
    <row r="296" spans="2:10">
      <c r="C296" t="s">
        <v>149</v>
      </c>
      <c r="D296">
        <v>303</v>
      </c>
      <c r="G296" t="s">
        <v>692</v>
      </c>
      <c r="J296" t="s">
        <v>693</v>
      </c>
    </row>
    <row r="297" spans="2:10">
      <c r="C297" t="s">
        <v>149</v>
      </c>
      <c r="D297">
        <v>304</v>
      </c>
      <c r="G297" t="s">
        <v>694</v>
      </c>
      <c r="J297" t="s">
        <v>695</v>
      </c>
    </row>
    <row r="298" spans="2:10">
      <c r="C298" t="s">
        <v>149</v>
      </c>
      <c r="D298">
        <v>305</v>
      </c>
      <c r="G298" t="s">
        <v>696</v>
      </c>
      <c r="J298" t="s">
        <v>697</v>
      </c>
    </row>
    <row r="299" spans="2:10">
      <c r="B299" t="s">
        <v>149</v>
      </c>
      <c r="C299" t="s">
        <v>149</v>
      </c>
      <c r="D299">
        <v>306</v>
      </c>
      <c r="G299" t="s">
        <v>698</v>
      </c>
      <c r="J299" t="s">
        <v>699</v>
      </c>
    </row>
    <row r="300" spans="2:10">
      <c r="C300" t="s">
        <v>149</v>
      </c>
      <c r="D300">
        <v>307</v>
      </c>
      <c r="G300" t="s">
        <v>700</v>
      </c>
      <c r="J300" t="s">
        <v>701</v>
      </c>
    </row>
    <row r="301" spans="2:10">
      <c r="C301" t="s">
        <v>149</v>
      </c>
      <c r="D301">
        <v>308</v>
      </c>
      <c r="G301" t="s">
        <v>702</v>
      </c>
      <c r="J301" t="s">
        <v>703</v>
      </c>
    </row>
    <row r="302" spans="2:10">
      <c r="C302" t="s">
        <v>149</v>
      </c>
      <c r="D302">
        <v>309</v>
      </c>
      <c r="G302" t="s">
        <v>704</v>
      </c>
      <c r="J302" t="s">
        <v>705</v>
      </c>
    </row>
    <row r="303" spans="2:10">
      <c r="C303" t="s">
        <v>149</v>
      </c>
      <c r="D303">
        <v>310</v>
      </c>
      <c r="G303" t="s">
        <v>706</v>
      </c>
      <c r="J303" t="s">
        <v>707</v>
      </c>
    </row>
    <row r="304" spans="2:10">
      <c r="C304" t="s">
        <v>149</v>
      </c>
      <c r="D304">
        <v>311</v>
      </c>
      <c r="G304" t="s">
        <v>708</v>
      </c>
      <c r="J304" t="s">
        <v>709</v>
      </c>
    </row>
    <row r="305" spans="2:10">
      <c r="C305" t="s">
        <v>149</v>
      </c>
      <c r="D305">
        <v>312</v>
      </c>
      <c r="G305" t="s">
        <v>710</v>
      </c>
      <c r="J305" t="s">
        <v>711</v>
      </c>
    </row>
    <row r="306" spans="2:10">
      <c r="C306" t="s">
        <v>149</v>
      </c>
      <c r="D306">
        <v>314</v>
      </c>
      <c r="G306" t="s">
        <v>712</v>
      </c>
      <c r="J306" t="s">
        <v>713</v>
      </c>
    </row>
    <row r="307" spans="2:10">
      <c r="C307" t="s">
        <v>149</v>
      </c>
      <c r="D307">
        <v>316</v>
      </c>
      <c r="G307" t="s">
        <v>714</v>
      </c>
      <c r="J307" t="s">
        <v>715</v>
      </c>
    </row>
    <row r="308" spans="2:10">
      <c r="C308" t="s">
        <v>149</v>
      </c>
      <c r="D308">
        <v>317</v>
      </c>
      <c r="G308" t="s">
        <v>716</v>
      </c>
      <c r="J308" t="s">
        <v>717</v>
      </c>
    </row>
    <row r="309" spans="2:10">
      <c r="C309" t="s">
        <v>149</v>
      </c>
      <c r="D309">
        <v>318</v>
      </c>
      <c r="G309" t="s">
        <v>718</v>
      </c>
      <c r="J309" t="s">
        <v>719</v>
      </c>
    </row>
    <row r="310" spans="2:10">
      <c r="C310" t="s">
        <v>149</v>
      </c>
      <c r="D310">
        <v>319</v>
      </c>
      <c r="G310" t="s">
        <v>720</v>
      </c>
      <c r="J310" t="s">
        <v>721</v>
      </c>
    </row>
    <row r="311" spans="2:10">
      <c r="C311" t="s">
        <v>149</v>
      </c>
      <c r="D311">
        <v>320</v>
      </c>
      <c r="G311" t="s">
        <v>722</v>
      </c>
      <c r="J311" t="s">
        <v>723</v>
      </c>
    </row>
    <row r="312" spans="2:10">
      <c r="C312" t="s">
        <v>149</v>
      </c>
      <c r="D312">
        <v>321</v>
      </c>
      <c r="G312" t="s">
        <v>724</v>
      </c>
      <c r="J312" t="s">
        <v>725</v>
      </c>
    </row>
    <row r="313" spans="2:10">
      <c r="C313" t="s">
        <v>149</v>
      </c>
      <c r="D313">
        <v>322</v>
      </c>
      <c r="G313" t="s">
        <v>726</v>
      </c>
      <c r="J313" t="s">
        <v>727</v>
      </c>
    </row>
    <row r="314" spans="2:10">
      <c r="B314" t="s">
        <v>149</v>
      </c>
      <c r="D314">
        <v>323</v>
      </c>
      <c r="G314" t="s">
        <v>728</v>
      </c>
      <c r="J314" t="s">
        <v>729</v>
      </c>
    </row>
    <row r="315" spans="2:10">
      <c r="B315" t="s">
        <v>149</v>
      </c>
      <c r="D315">
        <v>324</v>
      </c>
      <c r="G315" t="s">
        <v>730</v>
      </c>
      <c r="J315" t="s">
        <v>731</v>
      </c>
    </row>
    <row r="316" spans="2:10">
      <c r="B316" t="s">
        <v>149</v>
      </c>
      <c r="D316">
        <v>325</v>
      </c>
      <c r="G316" t="s">
        <v>732</v>
      </c>
      <c r="J316" t="s">
        <v>733</v>
      </c>
    </row>
    <row r="317" spans="2:10">
      <c r="B317" t="s">
        <v>149</v>
      </c>
      <c r="D317">
        <v>326</v>
      </c>
      <c r="G317" t="s">
        <v>734</v>
      </c>
      <c r="J317" t="s">
        <v>735</v>
      </c>
    </row>
    <row r="318" spans="2:10">
      <c r="B318" t="s">
        <v>149</v>
      </c>
      <c r="D318">
        <v>327</v>
      </c>
      <c r="G318" t="s">
        <v>736</v>
      </c>
      <c r="J318" t="s">
        <v>737</v>
      </c>
    </row>
    <row r="319" spans="2:10">
      <c r="B319" t="s">
        <v>149</v>
      </c>
      <c r="D319">
        <v>328</v>
      </c>
      <c r="G319" t="s">
        <v>738</v>
      </c>
      <c r="J319" t="s">
        <v>739</v>
      </c>
    </row>
    <row r="320" spans="2:10">
      <c r="B320" t="s">
        <v>149</v>
      </c>
      <c r="D320">
        <v>329</v>
      </c>
      <c r="G320" t="s">
        <v>740</v>
      </c>
      <c r="J320" t="s">
        <v>741</v>
      </c>
    </row>
    <row r="321" spans="2:10">
      <c r="B321" t="s">
        <v>149</v>
      </c>
      <c r="D321">
        <v>330</v>
      </c>
      <c r="G321" t="s">
        <v>742</v>
      </c>
      <c r="J321" t="s">
        <v>743</v>
      </c>
    </row>
    <row r="322" spans="2:10">
      <c r="B322" t="s">
        <v>149</v>
      </c>
      <c r="D322">
        <v>331</v>
      </c>
      <c r="G322" t="s">
        <v>744</v>
      </c>
      <c r="J322" t="s">
        <v>745</v>
      </c>
    </row>
    <row r="323" spans="2:10">
      <c r="B323" t="s">
        <v>149</v>
      </c>
      <c r="D323">
        <v>332</v>
      </c>
      <c r="G323" t="s">
        <v>746</v>
      </c>
      <c r="J323" t="s">
        <v>747</v>
      </c>
    </row>
    <row r="324" spans="2:10">
      <c r="B324" t="s">
        <v>149</v>
      </c>
      <c r="D324">
        <v>333</v>
      </c>
      <c r="G324" t="s">
        <v>748</v>
      </c>
      <c r="J324" t="s">
        <v>749</v>
      </c>
    </row>
    <row r="325" spans="2:10">
      <c r="B325" t="s">
        <v>149</v>
      </c>
      <c r="D325">
        <v>334</v>
      </c>
      <c r="G325" t="s">
        <v>750</v>
      </c>
      <c r="J325" t="s">
        <v>693</v>
      </c>
    </row>
    <row r="326" spans="2:10">
      <c r="B326" t="s">
        <v>149</v>
      </c>
      <c r="D326">
        <v>335</v>
      </c>
      <c r="G326" t="s">
        <v>751</v>
      </c>
      <c r="J326" t="s">
        <v>752</v>
      </c>
    </row>
    <row r="327" spans="2:10">
      <c r="B327" t="s">
        <v>149</v>
      </c>
      <c r="D327">
        <v>336</v>
      </c>
      <c r="G327" t="s">
        <v>753</v>
      </c>
      <c r="J327" t="s">
        <v>754</v>
      </c>
    </row>
    <row r="328" spans="2:10">
      <c r="B328" t="s">
        <v>149</v>
      </c>
      <c r="D328">
        <v>337</v>
      </c>
      <c r="G328" t="s">
        <v>755</v>
      </c>
      <c r="J328" t="s">
        <v>756</v>
      </c>
    </row>
    <row r="329" spans="2:10">
      <c r="B329" t="s">
        <v>149</v>
      </c>
      <c r="D329">
        <v>338</v>
      </c>
      <c r="G329" t="s">
        <v>757</v>
      </c>
      <c r="J329" t="s">
        <v>758</v>
      </c>
    </row>
    <row r="330" spans="2:10">
      <c r="B330" t="s">
        <v>149</v>
      </c>
      <c r="D330">
        <v>339</v>
      </c>
      <c r="G330" t="s">
        <v>759</v>
      </c>
      <c r="J330" t="s">
        <v>760</v>
      </c>
    </row>
    <row r="331" spans="2:10">
      <c r="B331" t="s">
        <v>149</v>
      </c>
      <c r="D331">
        <v>340</v>
      </c>
      <c r="G331" t="s">
        <v>761</v>
      </c>
      <c r="J331" t="s">
        <v>762</v>
      </c>
    </row>
    <row r="332" spans="2:10">
      <c r="B332" t="s">
        <v>149</v>
      </c>
      <c r="D332">
        <v>341</v>
      </c>
      <c r="G332" t="s">
        <v>763</v>
      </c>
      <c r="J332" t="s">
        <v>764</v>
      </c>
    </row>
    <row r="333" spans="2:10">
      <c r="B333" t="s">
        <v>149</v>
      </c>
      <c r="D333">
        <v>342</v>
      </c>
      <c r="G333" t="s">
        <v>765</v>
      </c>
      <c r="J333" t="s">
        <v>766</v>
      </c>
    </row>
    <row r="334" spans="2:10">
      <c r="B334" t="s">
        <v>149</v>
      </c>
      <c r="D334">
        <v>343</v>
      </c>
      <c r="G334" t="s">
        <v>767</v>
      </c>
      <c r="J334" t="s">
        <v>768</v>
      </c>
    </row>
    <row r="335" spans="2:10">
      <c r="B335" t="s">
        <v>149</v>
      </c>
      <c r="D335">
        <v>344</v>
      </c>
      <c r="G335" t="s">
        <v>769</v>
      </c>
      <c r="J335" t="s">
        <v>770</v>
      </c>
    </row>
    <row r="336" spans="2:10">
      <c r="B336" t="s">
        <v>149</v>
      </c>
      <c r="D336">
        <v>345</v>
      </c>
      <c r="G336" t="s">
        <v>771</v>
      </c>
      <c r="J336" t="s">
        <v>772</v>
      </c>
    </row>
    <row r="337" spans="2:10">
      <c r="B337" t="s">
        <v>149</v>
      </c>
      <c r="D337">
        <v>346</v>
      </c>
      <c r="G337" t="s">
        <v>773</v>
      </c>
      <c r="J337" t="s">
        <v>774</v>
      </c>
    </row>
    <row r="338" spans="2:10">
      <c r="B338" t="s">
        <v>149</v>
      </c>
      <c r="D338">
        <v>347</v>
      </c>
      <c r="G338" t="s">
        <v>775</v>
      </c>
      <c r="J338" t="s">
        <v>776</v>
      </c>
    </row>
    <row r="339" spans="2:10">
      <c r="B339" t="s">
        <v>149</v>
      </c>
      <c r="D339">
        <v>348</v>
      </c>
      <c r="G339" t="s">
        <v>777</v>
      </c>
      <c r="J339" t="s">
        <v>778</v>
      </c>
    </row>
    <row r="340" spans="2:10">
      <c r="B340" t="s">
        <v>149</v>
      </c>
      <c r="D340">
        <v>349</v>
      </c>
      <c r="G340" t="s">
        <v>779</v>
      </c>
      <c r="J340" t="s">
        <v>780</v>
      </c>
    </row>
    <row r="341" spans="2:10">
      <c r="B341" t="s">
        <v>149</v>
      </c>
      <c r="D341">
        <v>351</v>
      </c>
      <c r="G341" t="s">
        <v>782</v>
      </c>
      <c r="J341" t="s">
        <v>783</v>
      </c>
    </row>
    <row r="342" spans="2:10">
      <c r="B342" t="s">
        <v>149</v>
      </c>
      <c r="D342">
        <v>352</v>
      </c>
      <c r="G342" t="s">
        <v>784</v>
      </c>
      <c r="J342" t="s">
        <v>310</v>
      </c>
    </row>
    <row r="343" spans="2:10">
      <c r="D343">
        <v>355</v>
      </c>
      <c r="G343" t="s">
        <v>786</v>
      </c>
      <c r="J343" t="s">
        <v>787</v>
      </c>
    </row>
    <row r="344" spans="2:10">
      <c r="D344">
        <v>356</v>
      </c>
      <c r="G344" t="s">
        <v>788</v>
      </c>
      <c r="J344" t="s">
        <v>789</v>
      </c>
    </row>
    <row r="345" spans="2:10">
      <c r="H345" t="s">
        <v>821</v>
      </c>
    </row>
    <row r="346" spans="2:10">
      <c r="H346" t="s">
        <v>849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20200605 GIST 미량오염물질 물질 목록</vt:lpstr>
      <vt:lpstr>Rate constant_·OH_GCM_50+BS</vt:lpstr>
      <vt:lpstr>Rate constant_·OH_otherlit</vt:lpstr>
      <vt:lpstr>Rate constant_·OH_50</vt:lpstr>
      <vt:lpstr>Rate constant_FAC_O3_UV254_50</vt:lpstr>
      <vt:lpstr>Rate constant_O3_UV254_others</vt:lpstr>
      <vt:lpstr>Physicochemical properties_50+a</vt:lpstr>
      <vt:lpstr>Physicochemical properties_othe</vt:lpstr>
      <vt:lpstr>20200605 GIST 미량오염물질 물질 목록(초안)</vt:lpstr>
      <vt:lpstr>Basic information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이웅배</dc:creator>
  <cp:lastModifiedBy>이웅배</cp:lastModifiedBy>
  <dcterms:created xsi:type="dcterms:W3CDTF">2020-06-08T08:12:28Z</dcterms:created>
  <dcterms:modified xsi:type="dcterms:W3CDTF">2020-06-16T06:46:01Z</dcterms:modified>
</cp:coreProperties>
</file>