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700" yWindow="-7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Z5" i="1" l="1"/>
  <c r="AB5" i="1"/>
  <c r="Y5" i="1"/>
  <c r="X5" i="1"/>
  <c r="U5" i="1"/>
  <c r="S5" i="1"/>
  <c r="R5" i="1"/>
  <c r="Q5" i="1"/>
  <c r="K5" i="1"/>
  <c r="J5" i="1"/>
  <c r="Z4" i="1"/>
  <c r="AB3" i="1"/>
  <c r="AB4" i="1"/>
  <c r="Y4" i="1"/>
  <c r="X4" i="1"/>
  <c r="U4" i="1"/>
  <c r="S4" i="1"/>
  <c r="R4" i="1"/>
  <c r="Q4" i="1"/>
  <c r="L4" i="1"/>
  <c r="K4" i="1"/>
  <c r="J4" i="1"/>
  <c r="Z3" i="1"/>
  <c r="Y3" i="1"/>
  <c r="X3" i="1"/>
  <c r="S3" i="1"/>
  <c r="R3" i="1"/>
  <c r="Q3" i="1"/>
  <c r="K3" i="1"/>
  <c r="J3" i="1"/>
  <c r="D3" i="1"/>
  <c r="C3" i="1"/>
  <c r="S2" i="1"/>
  <c r="R2" i="1"/>
  <c r="Q2" i="1"/>
  <c r="J2" i="1"/>
  <c r="K2" i="1"/>
</calcChain>
</file>

<file path=xl/sharedStrings.xml><?xml version="1.0" encoding="utf-8"?>
<sst xmlns="http://schemas.openxmlformats.org/spreadsheetml/2006/main" count="66" uniqueCount="42">
  <si>
    <t>MR.L4.area.cm2</t>
    <phoneticPr fontId="3" type="noConversion"/>
  </si>
  <si>
    <t>MR.L4.lesion.area.cm2</t>
    <phoneticPr fontId="3" type="noConversion"/>
  </si>
  <si>
    <t>MR.L4.lesion.no</t>
    <phoneticPr fontId="3" type="noConversion"/>
  </si>
  <si>
    <t>MR.L4.grazing.area.cm2</t>
    <phoneticPr fontId="3" type="noConversion"/>
  </si>
  <si>
    <t>MR.L4.grazing.no</t>
    <phoneticPr fontId="3" type="noConversion"/>
  </si>
  <si>
    <t>MR.L4.broken.tip</t>
    <phoneticPr fontId="3" type="noConversion"/>
  </si>
  <si>
    <t>scan.id</t>
  </si>
  <si>
    <t>A-1-7.17</t>
  </si>
  <si>
    <t>A-2-7.17</t>
  </si>
  <si>
    <t>A-3-7.17</t>
  </si>
  <si>
    <t>A-4-7.17</t>
  </si>
  <si>
    <t>no.leaves</t>
  </si>
  <si>
    <t>scan.notes</t>
  </si>
  <si>
    <t>scoring.notes</t>
  </si>
  <si>
    <t>.</t>
  </si>
  <si>
    <t>L4 senescent</t>
  </si>
  <si>
    <t>NA</t>
  </si>
  <si>
    <t>Y</t>
  </si>
  <si>
    <t>N</t>
  </si>
  <si>
    <t>MR.L1.length.cm</t>
    <phoneticPr fontId="3" type="noConversion"/>
  </si>
  <si>
    <t>MR.L1.area.cm2</t>
    <phoneticPr fontId="3" type="noConversion"/>
  </si>
  <si>
    <t>MR.L1.lesion.area.cm2</t>
    <phoneticPr fontId="3" type="noConversion"/>
  </si>
  <si>
    <t>MR.L1.lesion.no</t>
    <phoneticPr fontId="3" type="noConversion"/>
  </si>
  <si>
    <t>MR.L1.grazing.area.cm2</t>
    <phoneticPr fontId="3" type="noConversion"/>
  </si>
  <si>
    <t>MR.L1.grazing.no</t>
    <phoneticPr fontId="3" type="noConversion"/>
  </si>
  <si>
    <t>MR.L1.broken.tip</t>
    <phoneticPr fontId="3" type="noConversion"/>
  </si>
  <si>
    <t>MR.L2.length.cm</t>
    <phoneticPr fontId="3" type="noConversion"/>
  </si>
  <si>
    <t>MR.L2.area.cm2</t>
    <phoneticPr fontId="3" type="noConversion"/>
  </si>
  <si>
    <t>MR.L2.lesion.area.cm2</t>
    <phoneticPr fontId="3" type="noConversion"/>
  </si>
  <si>
    <t>MR.L2.lesion.no</t>
    <phoneticPr fontId="3" type="noConversion"/>
  </si>
  <si>
    <t>MR.L2.grazing.area.cm2</t>
    <phoneticPr fontId="3" type="noConversion"/>
  </si>
  <si>
    <t>MR.L2.grazing.no</t>
    <phoneticPr fontId="3" type="noConversion"/>
  </si>
  <si>
    <t>MR.L2.broken.tip</t>
    <phoneticPr fontId="3" type="noConversion"/>
  </si>
  <si>
    <t>MR.L3.length.cm</t>
    <phoneticPr fontId="3" type="noConversion"/>
  </si>
  <si>
    <t>MR.L3.area.cm2</t>
    <phoneticPr fontId="3" type="noConversion"/>
  </si>
  <si>
    <t>MR.L3.lesion.area.cm2</t>
    <phoneticPr fontId="3" type="noConversion"/>
  </si>
  <si>
    <t>MR.L3.lesion.no</t>
    <phoneticPr fontId="3" type="noConversion"/>
  </si>
  <si>
    <t>MR.L3.grazing.area.cm2</t>
    <phoneticPr fontId="3" type="noConversion"/>
  </si>
  <si>
    <t>MR.L3.grazing.no</t>
    <phoneticPr fontId="3" type="noConversion"/>
  </si>
  <si>
    <t>MR.L3.broken.tip</t>
    <phoneticPr fontId="3" type="noConversion"/>
  </si>
  <si>
    <t>MR.L4.length.cm</t>
    <phoneticPr fontId="3" type="noConversion"/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</si>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</sst>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topLeftCell="Q1" workbookViewId="0">
      <selection activeCell="R9" sqref="R9"/>
    </sheetView>
  </sheetViews>
  <sheetFormatPr defaultColWidth="11" defaultRowHeight="15.75"/>
  <cols>
    <col min="1" max="1" width="8.125" bestFit="1" customWidth="1"/>
    <col min="2" max="2" width="9" bestFit="1" customWidth="1"/>
    <col min="3" max="3" width="15" bestFit="1" customWidth="1"/>
    <col min="4" max="4" width="14.5" bestFit="1" customWidth="1"/>
    <col min="5" max="5" width="19.875" bestFit="1" customWidth="1"/>
    <col min="6" max="6" width="14.375" bestFit="1" customWidth="1"/>
    <col min="7" max="7" width="20.875" bestFit="1" customWidth="1"/>
    <col min="8" max="8" width="15.375" bestFit="1" customWidth="1"/>
    <col min="9" max="9" width="15.125" bestFit="1" customWidth="1"/>
    <col min="10" max="10" width="15" bestFit="1" customWidth="1"/>
    <col min="11" max="11" width="14.5" bestFit="1" customWidth="1"/>
    <col min="12" max="12" width="19.875" bestFit="1" customWidth="1"/>
    <col min="13" max="13" width="14.375" bestFit="1" customWidth="1"/>
    <col min="14" max="14" width="20.875" bestFit="1" customWidth="1"/>
    <col min="15" max="15" width="15.375" bestFit="1" customWidth="1"/>
    <col min="16" max="16" width="15.125" bestFit="1" customWidth="1"/>
    <col min="17" max="17" width="15" bestFit="1" customWidth="1"/>
    <col min="18" max="18" width="14.5" bestFit="1" customWidth="1"/>
    <col min="19" max="19" width="19.875" bestFit="1" customWidth="1"/>
    <col min="20" max="20" width="14.375" bestFit="1" customWidth="1"/>
    <col min="21" max="21" width="20.875" bestFit="1" customWidth="1"/>
    <col min="22" max="22" width="15.375" bestFit="1" customWidth="1"/>
    <col min="23" max="23" width="15.125" bestFit="1" customWidth="1"/>
    <col min="24" max="24" width="15" bestFit="1" customWidth="1"/>
    <col min="25" max="25" width="14.5" bestFit="1" customWidth="1"/>
    <col min="26" max="26" width="19.875" bestFit="1" customWidth="1"/>
    <col min="27" max="27" width="14.375" bestFit="1" customWidth="1"/>
    <col min="28" max="28" width="20.875" bestFit="1" customWidth="1"/>
    <col min="29" max="29" width="15.375" bestFit="1" customWidth="1"/>
    <col min="30" max="30" width="15.125" bestFit="1" customWidth="1"/>
    <col min="31" max="31" width="10" bestFit="1" customWidth="1"/>
    <col min="32" max="32" width="12.125" bestFit="1" customWidth="1"/>
  </cols>
  <sheetData>
    <row r="1" spans="1:32">
      <c r="A1" t="s">
        <v>6</v>
      </c>
      <c r="B1" t="s">
        <v>11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12</v>
      </c>
      <c r="AF1" t="s">
        <v>13</v>
      </c>
    </row>
    <row r="2" spans="1:32">
      <c r="A2" t="s">
        <v>7</v>
      </c>
      <c r="B2">
        <v>3</v>
      </c>
      <c r="C2">
        <v>3.2959999999999998</v>
      </c>
      <c r="D2">
        <v>1.1180000000000001</v>
      </c>
      <c r="E2">
        <v>0</v>
      </c>
      <c r="F2">
        <v>0</v>
      </c>
      <c r="G2">
        <v>0</v>
      </c>
      <c r="H2">
        <v>0</v>
      </c>
      <c r="I2" t="s">
        <v>18</v>
      </c>
      <c r="J2">
        <f>24.395+27.284</f>
        <v>51.679000000000002</v>
      </c>
      <c r="K2">
        <f>10.44+9.544</f>
        <v>19.984000000000002</v>
      </c>
      <c r="L2">
        <v>1E-3</v>
      </c>
      <c r="M2">
        <v>1</v>
      </c>
      <c r="N2">
        <v>6.0000000000000001E-3</v>
      </c>
      <c r="O2">
        <v>1</v>
      </c>
      <c r="P2" t="s">
        <v>17</v>
      </c>
      <c r="Q2">
        <f>24.858+27.924+3.653+25.601</f>
        <v>82.036000000000001</v>
      </c>
      <c r="R2">
        <f>11.61+1.486+10.253+10.154</f>
        <v>33.503</v>
      </c>
      <c r="S2">
        <f>0.001+0.055+0.002</f>
        <v>5.8000000000000003E-2</v>
      </c>
      <c r="T2">
        <v>3</v>
      </c>
      <c r="U2">
        <v>8.0000000000000002E-3</v>
      </c>
      <c r="V2">
        <v>1</v>
      </c>
      <c r="W2" t="s">
        <v>17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14</v>
      </c>
    </row>
    <row r="3" spans="1:32">
      <c r="A3" t="s">
        <v>8</v>
      </c>
      <c r="B3">
        <v>4</v>
      </c>
      <c r="C3">
        <f>25.283+11.969</f>
        <v>37.252000000000002</v>
      </c>
      <c r="D3">
        <f>10.397+4.541</f>
        <v>14.938000000000001</v>
      </c>
      <c r="E3">
        <v>0</v>
      </c>
      <c r="F3">
        <v>0</v>
      </c>
      <c r="G3">
        <v>0</v>
      </c>
      <c r="H3">
        <v>0</v>
      </c>
      <c r="I3" t="s">
        <v>18</v>
      </c>
      <c r="J3">
        <f>27.707+26.01+25.496+6.407</f>
        <v>85.61999999999999</v>
      </c>
      <c r="K3">
        <f>2.424+10.372+10.881+11.54</f>
        <v>35.216999999999999</v>
      </c>
      <c r="L3">
        <v>5.0000000000000001E-3</v>
      </c>
      <c r="M3">
        <v>1</v>
      </c>
      <c r="N3">
        <v>1.7999999999999999E-2</v>
      </c>
      <c r="O3">
        <v>1</v>
      </c>
      <c r="P3" t="s">
        <v>18</v>
      </c>
      <c r="Q3">
        <f>25.743+26.915+18.251</f>
        <v>70.909000000000006</v>
      </c>
      <c r="R3">
        <f>11.914+10.752+7.294</f>
        <v>29.96</v>
      </c>
      <c r="S3">
        <f>0.043+0.015+0.002+0.009</f>
        <v>6.8999999999999992E-2</v>
      </c>
      <c r="T3">
        <v>4</v>
      </c>
      <c r="U3">
        <v>0</v>
      </c>
      <c r="V3">
        <v>0</v>
      </c>
      <c r="W3" t="s">
        <v>18</v>
      </c>
      <c r="X3">
        <f>26.386+25.815+27.57</f>
        <v>79.771000000000001</v>
      </c>
      <c r="Y3">
        <f>10.297+10.608+11.029</f>
        <v>31.934000000000001</v>
      </c>
      <c r="Z3">
        <f>0.046+0.076+0.01+0.149+0.038+0.022+0.004+0.415+0.002+0.003+0.018+0.443+0.243+0.03+0.009</f>
        <v>1.5079999999999998</v>
      </c>
      <c r="AA3">
        <v>13</v>
      </c>
      <c r="AB3">
        <f>0.012+0.014+0.014+0.012</f>
        <v>5.2000000000000005E-2</v>
      </c>
      <c r="AC3">
        <v>4</v>
      </c>
      <c r="AD3" t="s">
        <v>17</v>
      </c>
      <c r="AE3" t="s">
        <v>14</v>
      </c>
      <c r="AF3" t="s">
        <v>15</v>
      </c>
    </row>
    <row r="4" spans="1:32">
      <c r="A4" t="s">
        <v>9</v>
      </c>
      <c r="B4">
        <v>4</v>
      </c>
      <c r="C4">
        <v>8.5329999999999995</v>
      </c>
      <c r="D4">
        <v>3.61</v>
      </c>
      <c r="E4">
        <v>0</v>
      </c>
      <c r="F4">
        <v>0</v>
      </c>
      <c r="G4">
        <v>2E-3</v>
      </c>
      <c r="H4">
        <v>1</v>
      </c>
      <c r="I4" t="s">
        <v>18</v>
      </c>
      <c r="J4">
        <f>25.861+26.075+8.333</f>
        <v>60.268999999999998</v>
      </c>
      <c r="K4">
        <f>13.257+12.973+3.569</f>
        <v>29.798999999999999</v>
      </c>
      <c r="L4">
        <f>0.052</f>
        <v>5.1999999999999998E-2</v>
      </c>
      <c r="M4">
        <v>1</v>
      </c>
      <c r="N4">
        <v>1.2999999999999999E-2</v>
      </c>
      <c r="O4">
        <v>1</v>
      </c>
      <c r="P4" t="s">
        <v>18</v>
      </c>
      <c r="Q4">
        <f>25.943+27.061+26.663+12.287</f>
        <v>91.954000000000008</v>
      </c>
      <c r="R4">
        <f>13.796+14.132+13.442+5.525</f>
        <v>46.894999999999996</v>
      </c>
      <c r="S4">
        <f>0.008+0.011</f>
        <v>1.9E-2</v>
      </c>
      <c r="T4">
        <v>2</v>
      </c>
      <c r="U4">
        <f>0.04</f>
        <v>0.04</v>
      </c>
      <c r="V4">
        <v>1</v>
      </c>
      <c r="W4" t="s">
        <v>18</v>
      </c>
      <c r="X4">
        <f>28.775+28.818+26.549+5.459</f>
        <v>89.600999999999999</v>
      </c>
      <c r="Y4">
        <f>27.472+15.202+2.19</f>
        <v>44.863999999999997</v>
      </c>
      <c r="Z4">
        <f>0.035+0.005+0.005+0.03+0.013+0.002+0.004+0.002+0.017</f>
        <v>0.113</v>
      </c>
      <c r="AA4">
        <v>9</v>
      </c>
      <c r="AB4">
        <f>0.005+0.015</f>
        <v>0.02</v>
      </c>
      <c r="AC4">
        <v>2</v>
      </c>
      <c r="AD4" t="s">
        <v>17</v>
      </c>
      <c r="AE4" t="s">
        <v>14</v>
      </c>
      <c r="AF4" t="s">
        <v>14</v>
      </c>
    </row>
    <row r="5" spans="1:32">
      <c r="A5" t="s">
        <v>10</v>
      </c>
      <c r="B5">
        <v>4</v>
      </c>
      <c r="C5">
        <v>4.7309999999999999</v>
      </c>
      <c r="D5">
        <v>1.73</v>
      </c>
      <c r="E5">
        <v>0</v>
      </c>
      <c r="F5">
        <v>0</v>
      </c>
      <c r="G5">
        <v>0</v>
      </c>
      <c r="H5">
        <v>0</v>
      </c>
      <c r="I5" t="s">
        <v>18</v>
      </c>
      <c r="J5">
        <f>25.303+20.993+7.43</f>
        <v>53.725999999999999</v>
      </c>
      <c r="K5">
        <f>11.243+9.193+2.905</f>
        <v>23.341000000000001</v>
      </c>
      <c r="L5">
        <v>1E-3</v>
      </c>
      <c r="M5">
        <v>1</v>
      </c>
      <c r="N5">
        <v>8.0000000000000002E-3</v>
      </c>
      <c r="O5">
        <v>1</v>
      </c>
      <c r="P5" t="s">
        <v>18</v>
      </c>
      <c r="Q5">
        <f>25.501+25.512+24.653+7.125</f>
        <v>82.790999999999997</v>
      </c>
      <c r="R5">
        <f>11.87+11.613+10.61+2.816</f>
        <v>36.908999999999999</v>
      </c>
      <c r="S5">
        <f>0.008+0.01</f>
        <v>1.8000000000000002E-2</v>
      </c>
      <c r="T5">
        <v>2</v>
      </c>
      <c r="U5">
        <f>0.006+0.017+0.006+0.007</f>
        <v>3.5999999999999997E-2</v>
      </c>
      <c r="V5">
        <v>4</v>
      </c>
      <c r="W5" t="s">
        <v>18</v>
      </c>
      <c r="X5">
        <f>26.511+27.43+22.964+8.637</f>
        <v>85.542000000000002</v>
      </c>
      <c r="Y5">
        <f>11.823+12.063+9.397+3.374</f>
        <v>36.657000000000004</v>
      </c>
      <c r="Z5">
        <f>2.615+3.408+0.742+0.722+0.052+0.187+0.351+0.195+0.012+0.011+0.006+0.012+0.01+0.01+0.011+0.013+0.022+0.008+0.219+0.02+0.504</f>
        <v>9.1299999999999972</v>
      </c>
      <c r="AA5">
        <v>19</v>
      </c>
      <c r="AB5">
        <f>0.029+0.011</f>
        <v>0.04</v>
      </c>
      <c r="AC5">
        <v>2</v>
      </c>
      <c r="AD5" t="s">
        <v>17</v>
      </c>
      <c r="AE5" t="s">
        <v>14</v>
      </c>
      <c r="AF5" t="s">
        <v>14</v>
      </c>
    </row>
    <row r="9" spans="1:32">
      <c r="R9" t="s">
        <v>41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Roth</dc:creator>
  <cp:lastModifiedBy>Allison Noble</cp:lastModifiedBy>
  <dcterms:created xsi:type="dcterms:W3CDTF">2018-01-03T20:25:26Z</dcterms:created>
  <dcterms:modified xsi:type="dcterms:W3CDTF">2018-06-25T17:57:43Z</dcterms:modified>
</cp:coreProperties>
</file>