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" i="1" l="1"/>
  <c r="AC5" i="1"/>
  <c r="Z5" i="1"/>
  <c r="Y5" i="1"/>
  <c r="V5" i="1"/>
  <c r="T5" i="1"/>
  <c r="S5" i="1"/>
  <c r="R5" i="1"/>
  <c r="L5" i="1"/>
  <c r="K5" i="1"/>
  <c r="AA4" i="1"/>
  <c r="AC3" i="1"/>
  <c r="AC4" i="1"/>
  <c r="Z4" i="1"/>
  <c r="Y4" i="1"/>
  <c r="V4" i="1"/>
  <c r="T4" i="1"/>
  <c r="S4" i="1"/>
  <c r="R4" i="1"/>
  <c r="M4" i="1"/>
  <c r="L4" i="1"/>
  <c r="K4" i="1"/>
  <c r="AA3" i="1"/>
  <c r="Z3" i="1"/>
  <c r="Y3" i="1"/>
  <c r="T3" i="1"/>
  <c r="S3" i="1"/>
  <c r="R3" i="1"/>
  <c r="L3" i="1"/>
  <c r="K3" i="1"/>
  <c r="E3" i="1"/>
  <c r="D3" i="1"/>
  <c r="T2" i="1"/>
  <c r="S2" i="1"/>
  <c r="R2" i="1"/>
  <c r="K2" i="1"/>
  <c r="L2" i="1"/>
</calcChain>
</file>

<file path=xl/sharedStrings.xml><?xml version="1.0" encoding="utf-8"?>
<sst xmlns="http://schemas.openxmlformats.org/spreadsheetml/2006/main" count="67" uniqueCount="43">
  <si>
    <t>scan.id</t>
  </si>
  <si>
    <t>A-1-7.17</t>
  </si>
  <si>
    <t>A-2-7.17</t>
  </si>
  <si>
    <t>A-3-7.17</t>
  </si>
  <si>
    <t>A-4-7.17</t>
  </si>
  <si>
    <t>no.leaves</t>
  </si>
  <si>
    <t>sheath.length.cm</t>
  </si>
  <si>
    <t>L1.length.cm</t>
  </si>
  <si>
    <t>L1.area.cm2</t>
  </si>
  <si>
    <t>L1.lesion.area.cm2</t>
  </si>
  <si>
    <t>L1.lesion.no</t>
  </si>
  <si>
    <t>L1.grazing.area.cm2</t>
  </si>
  <si>
    <t>L1.grazing.no</t>
  </si>
  <si>
    <t>L1.broken.tip</t>
  </si>
  <si>
    <t>L2.length.cm</t>
  </si>
  <si>
    <t>L2.area.cm2</t>
  </si>
  <si>
    <t>L2.lesion.area.cm2</t>
  </si>
  <si>
    <t>L2.lesion.no</t>
  </si>
  <si>
    <t>L2.grazing.area.cm2</t>
  </si>
  <si>
    <t>L2.grazing.no</t>
  </si>
  <si>
    <t>L2.broken.tip</t>
  </si>
  <si>
    <t>L3.length.cm</t>
  </si>
  <si>
    <t>L3.area.cm2</t>
  </si>
  <si>
    <t>L3.lesion.area.cm2</t>
  </si>
  <si>
    <t>L3.lesion.no</t>
  </si>
  <si>
    <t>L3.grazing.area.cm2</t>
  </si>
  <si>
    <t>L3.grazing.no</t>
  </si>
  <si>
    <t>L3.broken.tip</t>
  </si>
  <si>
    <t>L4.length.cm</t>
  </si>
  <si>
    <t>L4.area.cm2</t>
  </si>
  <si>
    <t>L4.lesion.area.cm2</t>
  </si>
  <si>
    <t>L4.lesion.no</t>
  </si>
  <si>
    <t>L4.grazing.area.cm2</t>
  </si>
  <si>
    <t>L4.grazing.no</t>
  </si>
  <si>
    <t>L4.broken.tip</t>
  </si>
  <si>
    <t>scan.notes</t>
  </si>
  <si>
    <t>scoring.notes</t>
  </si>
  <si>
    <t>.</t>
  </si>
  <si>
    <t>check</t>
  </si>
  <si>
    <t>L4 senescent</t>
  </si>
  <si>
    <t>NA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</si>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</sst>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workbookViewId="0">
      <selection activeCell="AD12" sqref="AD12"/>
    </sheetView>
  </sheetViews>
  <sheetFormatPr baseColWidth="10" defaultRowHeight="15" x14ac:dyDescent="0"/>
  <sheetData>
    <row r="1" spans="1:3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</row>
    <row r="2" spans="1:33">
      <c r="A2" t="s">
        <v>1</v>
      </c>
      <c r="B2">
        <v>3</v>
      </c>
      <c r="D2">
        <v>3.2959999999999998</v>
      </c>
      <c r="E2">
        <v>1.1180000000000001</v>
      </c>
      <c r="F2">
        <v>0</v>
      </c>
      <c r="G2">
        <v>0</v>
      </c>
      <c r="H2">
        <v>0</v>
      </c>
      <c r="I2">
        <v>0</v>
      </c>
      <c r="J2" t="s">
        <v>42</v>
      </c>
      <c r="K2">
        <f>24.395+27.284</f>
        <v>51.679000000000002</v>
      </c>
      <c r="L2">
        <f>10.44+9.544</f>
        <v>19.984000000000002</v>
      </c>
      <c r="M2">
        <v>1E-3</v>
      </c>
      <c r="N2">
        <v>1</v>
      </c>
      <c r="O2">
        <v>6.0000000000000001E-3</v>
      </c>
      <c r="P2">
        <v>1</v>
      </c>
      <c r="Q2" t="s">
        <v>41</v>
      </c>
      <c r="R2">
        <f>24.858+27.924+3.653+25.601</f>
        <v>82.036000000000001</v>
      </c>
      <c r="S2">
        <f>11.61+1.486+10.253+10.154</f>
        <v>33.503</v>
      </c>
      <c r="T2">
        <f>0.001+0.055+0.002</f>
        <v>5.8000000000000003E-2</v>
      </c>
      <c r="U2">
        <v>3</v>
      </c>
      <c r="V2">
        <v>8.0000000000000002E-3</v>
      </c>
      <c r="W2">
        <v>1</v>
      </c>
      <c r="X2" t="s">
        <v>41</v>
      </c>
      <c r="Y2" t="s">
        <v>40</v>
      </c>
      <c r="Z2" t="s">
        <v>40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  <c r="AF2" t="s">
        <v>37</v>
      </c>
      <c r="AG2" t="s">
        <v>38</v>
      </c>
    </row>
    <row r="3" spans="1:33">
      <c r="A3" t="s">
        <v>2</v>
      </c>
      <c r="B3">
        <v>4</v>
      </c>
      <c r="D3">
        <f>25.283+11.969</f>
        <v>37.252000000000002</v>
      </c>
      <c r="E3">
        <f>10.397+4.541</f>
        <v>14.938000000000001</v>
      </c>
      <c r="F3">
        <v>0</v>
      </c>
      <c r="G3">
        <v>0</v>
      </c>
      <c r="H3">
        <v>0</v>
      </c>
      <c r="I3">
        <v>0</v>
      </c>
      <c r="J3" t="s">
        <v>42</v>
      </c>
      <c r="K3">
        <f>27.707+26.01+25.496+6.407</f>
        <v>85.61999999999999</v>
      </c>
      <c r="L3">
        <f>2.424+10.372+10.881+11.54</f>
        <v>35.216999999999999</v>
      </c>
      <c r="M3">
        <v>5.0000000000000001E-3</v>
      </c>
      <c r="N3">
        <v>1</v>
      </c>
      <c r="O3">
        <v>1.7999999999999999E-2</v>
      </c>
      <c r="P3">
        <v>1</v>
      </c>
      <c r="Q3" t="s">
        <v>42</v>
      </c>
      <c r="R3">
        <f>25.743+26.915+18.251</f>
        <v>70.909000000000006</v>
      </c>
      <c r="S3">
        <f>11.914+10.752+7.294</f>
        <v>29.96</v>
      </c>
      <c r="T3">
        <f>0.043+0.015+0.002+0.009</f>
        <v>6.8999999999999992E-2</v>
      </c>
      <c r="U3">
        <v>4</v>
      </c>
      <c r="V3">
        <v>0</v>
      </c>
      <c r="W3">
        <v>0</v>
      </c>
      <c r="X3" t="s">
        <v>42</v>
      </c>
      <c r="Y3">
        <f>26.386+25.815+27.57</f>
        <v>79.771000000000001</v>
      </c>
      <c r="Z3">
        <f>10.297+10.608+11.029</f>
        <v>31.934000000000001</v>
      </c>
      <c r="AA3">
        <f>0.046+0.076+0.01+0.149+0.038+0.022+0.004+0.415+0.002+0.003+0.018+0.443+0.243+0.03+0.009</f>
        <v>1.5079999999999998</v>
      </c>
      <c r="AB3">
        <v>13</v>
      </c>
      <c r="AC3">
        <f>0.012+0.014+0.014+0.012</f>
        <v>5.2000000000000005E-2</v>
      </c>
      <c r="AD3">
        <v>4</v>
      </c>
      <c r="AE3" t="s">
        <v>41</v>
      </c>
      <c r="AF3" t="s">
        <v>37</v>
      </c>
      <c r="AG3" t="s">
        <v>39</v>
      </c>
    </row>
    <row r="4" spans="1:33">
      <c r="A4" t="s">
        <v>3</v>
      </c>
      <c r="B4">
        <v>4</v>
      </c>
      <c r="D4">
        <v>8.5329999999999995</v>
      </c>
      <c r="E4">
        <v>3.61</v>
      </c>
      <c r="F4">
        <v>0</v>
      </c>
      <c r="G4">
        <v>0</v>
      </c>
      <c r="H4">
        <v>2E-3</v>
      </c>
      <c r="I4">
        <v>1</v>
      </c>
      <c r="J4" t="s">
        <v>42</v>
      </c>
      <c r="K4">
        <f>25.861+26.075+8.333</f>
        <v>60.268999999999998</v>
      </c>
      <c r="L4">
        <f>13.257+12.973+3.569</f>
        <v>29.798999999999999</v>
      </c>
      <c r="M4">
        <f>0.052</f>
        <v>5.1999999999999998E-2</v>
      </c>
      <c r="N4">
        <v>1</v>
      </c>
      <c r="O4">
        <v>1.2999999999999999E-2</v>
      </c>
      <c r="P4">
        <v>1</v>
      </c>
      <c r="Q4" t="s">
        <v>42</v>
      </c>
      <c r="R4">
        <f>25.943+27.061+26.663+12.287</f>
        <v>91.954000000000008</v>
      </c>
      <c r="S4">
        <f>13.796+14.132+13.442+5.525</f>
        <v>46.894999999999996</v>
      </c>
      <c r="T4">
        <f>0.008+0.011</f>
        <v>1.9E-2</v>
      </c>
      <c r="U4">
        <v>2</v>
      </c>
      <c r="V4">
        <f>0.04</f>
        <v>0.04</v>
      </c>
      <c r="W4">
        <v>1</v>
      </c>
      <c r="X4" t="s">
        <v>42</v>
      </c>
      <c r="Y4">
        <f>28.775+28.818+26.549+5.459</f>
        <v>89.600999999999999</v>
      </c>
      <c r="Z4">
        <f>27.472+15.202+2.19</f>
        <v>44.863999999999997</v>
      </c>
      <c r="AA4">
        <f>0.035+0.005+0.005+0.03+0.013+0.002+0.004+0.002+0.017</f>
        <v>0.113</v>
      </c>
      <c r="AB4">
        <v>9</v>
      </c>
      <c r="AC4">
        <f>0.005+0.015</f>
        <v>0.02</v>
      </c>
      <c r="AD4">
        <v>2</v>
      </c>
      <c r="AE4" t="s">
        <v>41</v>
      </c>
      <c r="AF4" t="s">
        <v>37</v>
      </c>
      <c r="AG4" t="s">
        <v>37</v>
      </c>
    </row>
    <row r="5" spans="1:33">
      <c r="A5" t="s">
        <v>4</v>
      </c>
      <c r="B5">
        <v>4</v>
      </c>
      <c r="D5">
        <v>4.7309999999999999</v>
      </c>
      <c r="E5">
        <v>1.73</v>
      </c>
      <c r="F5">
        <v>0</v>
      </c>
      <c r="G5">
        <v>0</v>
      </c>
      <c r="H5">
        <v>0</v>
      </c>
      <c r="I5">
        <v>0</v>
      </c>
      <c r="J5" t="s">
        <v>42</v>
      </c>
      <c r="K5">
        <f>25.303+20.993+7.43</f>
        <v>53.725999999999999</v>
      </c>
      <c r="L5">
        <f>11.243+9.193+2.905</f>
        <v>23.341000000000001</v>
      </c>
      <c r="M5">
        <v>1E-3</v>
      </c>
      <c r="N5">
        <v>1</v>
      </c>
      <c r="O5">
        <v>8.0000000000000002E-3</v>
      </c>
      <c r="P5">
        <v>1</v>
      </c>
      <c r="Q5" t="s">
        <v>42</v>
      </c>
      <c r="R5">
        <f>25.501+25.512+24.653+7.125</f>
        <v>82.790999999999997</v>
      </c>
      <c r="S5">
        <f>11.87+11.613+10.61+2.816</f>
        <v>36.908999999999999</v>
      </c>
      <c r="T5">
        <f>0.008+0.01</f>
        <v>1.8000000000000002E-2</v>
      </c>
      <c r="U5">
        <v>2</v>
      </c>
      <c r="V5">
        <f>0.006+0.017+0.006+0.007</f>
        <v>3.5999999999999997E-2</v>
      </c>
      <c r="W5">
        <v>4</v>
      </c>
      <c r="X5" t="s">
        <v>42</v>
      </c>
      <c r="Y5">
        <f>26.511+27.43+22.964+8.637</f>
        <v>85.542000000000002</v>
      </c>
      <c r="Z5">
        <f>11.823+12.063+9.397+3.374</f>
        <v>36.657000000000004</v>
      </c>
      <c r="AA5">
        <f>2.615+3.408+0.742+0.722+0.052+0.187+0.351+0.195+0.012+0.011+0.006+0.012+0.01+0.01+0.011+0.013+0.022+0.008+0.219+0.02+0.504</f>
        <v>9.1299999999999972</v>
      </c>
      <c r="AB5">
        <v>19</v>
      </c>
      <c r="AC5">
        <f>0.029+0.011</f>
        <v>0.04</v>
      </c>
      <c r="AD5">
        <v>2</v>
      </c>
      <c r="AE5" t="s">
        <v>41</v>
      </c>
      <c r="AF5" t="s">
        <v>37</v>
      </c>
      <c r="AG5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Roth</dc:creator>
  <cp:lastModifiedBy>Mary Roth</cp:lastModifiedBy>
  <dcterms:created xsi:type="dcterms:W3CDTF">2018-01-03T20:25:26Z</dcterms:created>
  <dcterms:modified xsi:type="dcterms:W3CDTF">2018-01-08T15:32:14Z</dcterms:modified>
</cp:coreProperties>
</file>