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ennethqian/Dropbox/QFI/QFI Quant Exam/Supplemental Materials/Suggested Study Schedule/"/>
    </mc:Choice>
  </mc:AlternateContent>
  <xr:revisionPtr revIDLastSave="0" documentId="13_ncr:1_{BFACAF39-D667-634F-8B14-C2EF43D6F2AD}" xr6:coauthVersionLast="47" xr6:coauthVersionMax="47" xr10:uidLastSave="{00000000-0000-0000-0000-000000000000}"/>
  <bookViews>
    <workbookView xWindow="72120" yWindow="1780" windowWidth="33480" windowHeight="18500" xr2:uid="{00000000-000D-0000-FFFF-FFFF00000000}"/>
  </bookViews>
  <sheets>
    <sheet name="Documentation" sheetId="6" r:id="rId1"/>
    <sheet name="Schedule" sheetId="3" r:id="rId2"/>
    <sheet name="info" sheetId="7" r:id="rId3"/>
    <sheet name="Tracking" sheetId="2" r:id="rId4"/>
    <sheet name="RevisionHistory" sheetId="8" r:id="rId5"/>
  </sheets>
  <definedNames>
    <definedName name="ActFDate">Schedule!$C$6:$C$66</definedName>
    <definedName name="CompFlag">Schedule!$G$6:$G$66</definedName>
    <definedName name="DayLookUp">info!$E$6:$H$128</definedName>
    <definedName name="ExamDate">Schedule!#REF!</definedName>
    <definedName name="LessonDays">info!#REF!</definedName>
    <definedName name="MasterTable">#REF!</definedName>
    <definedName name="PgCnt">Schedule!$F$6:$F$66</definedName>
    <definedName name="_xlnm.Print_Area" localSheetId="0">Documentation!$A$1:$N$37</definedName>
    <definedName name="_xlnm.Print_Titles" localSheetId="1">Schedule!$1:$5</definedName>
    <definedName name="StartDate">Schedule!$D$1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7" l="1"/>
  <c r="F39" i="3" l="1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4" i="7"/>
  <c r="G6" i="7" s="1"/>
  <c r="F58" i="3"/>
  <c r="F57" i="3"/>
  <c r="F56" i="3"/>
  <c r="B2" i="7" l="1"/>
  <c r="B4" i="7" l="1"/>
  <c r="B6" i="7" s="1"/>
  <c r="F64" i="3" l="1"/>
  <c r="F63" i="3"/>
  <c r="F62" i="3"/>
  <c r="F61" i="3"/>
  <c r="F60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23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H41" i="3" l="1"/>
  <c r="H38" i="3"/>
  <c r="H29" i="3"/>
  <c r="H36" i="3"/>
  <c r="H37" i="3"/>
  <c r="H39" i="3"/>
  <c r="H25" i="3"/>
  <c r="H33" i="3"/>
  <c r="H24" i="3"/>
  <c r="H32" i="3"/>
  <c r="H34" i="3"/>
  <c r="H26" i="3"/>
  <c r="H35" i="3"/>
  <c r="H28" i="3"/>
  <c r="H31" i="3"/>
  <c r="H30" i="3"/>
  <c r="H27" i="3"/>
  <c r="O3" i="3"/>
  <c r="O2" i="3"/>
  <c r="H56" i="3"/>
  <c r="H57" i="3"/>
  <c r="H58" i="3"/>
  <c r="H9" i="3"/>
  <c r="H13" i="3"/>
  <c r="H17" i="3"/>
  <c r="H21" i="3"/>
  <c r="H42" i="3"/>
  <c r="H46" i="3"/>
  <c r="H50" i="3"/>
  <c r="H54" i="3"/>
  <c r="H62" i="3"/>
  <c r="H10" i="3"/>
  <c r="H14" i="3"/>
  <c r="H18" i="3"/>
  <c r="H43" i="3"/>
  <c r="H47" i="3"/>
  <c r="H51" i="3"/>
  <c r="H55" i="3"/>
  <c r="H63" i="3"/>
  <c r="H7" i="3"/>
  <c r="H11" i="3"/>
  <c r="H15" i="3"/>
  <c r="H19" i="3"/>
  <c r="H44" i="3"/>
  <c r="H48" i="3"/>
  <c r="H52" i="3"/>
  <c r="H60" i="3"/>
  <c r="H64" i="3"/>
  <c r="H8" i="3"/>
  <c r="H12" i="3"/>
  <c r="H16" i="3"/>
  <c r="H20" i="3"/>
  <c r="H23" i="3"/>
  <c r="H45" i="3"/>
  <c r="H49" i="3"/>
  <c r="H53" i="3"/>
  <c r="H61" i="3"/>
  <c r="H65" i="3"/>
  <c r="H59" i="3"/>
  <c r="H40" i="3"/>
  <c r="H22" i="3"/>
  <c r="C7" i="3"/>
  <c r="O1" i="3" l="1"/>
  <c r="C8" i="3"/>
  <c r="C9" i="3" s="1"/>
  <c r="C10" i="3" s="1"/>
  <c r="C11" i="3" s="1"/>
  <c r="C12" i="3" s="1"/>
  <c r="C13" i="3" s="1"/>
  <c r="C14" i="3" s="1"/>
  <c r="B79" i="3" l="1"/>
  <c r="B77" i="3" s="1"/>
  <c r="B75" i="3" s="1"/>
  <c r="B73" i="3" l="1"/>
  <c r="B70" i="3" s="1"/>
  <c r="B68" i="3" s="1"/>
  <c r="B83" i="3"/>
  <c r="H6" i="3"/>
  <c r="G53" i="7" l="1"/>
  <c r="H53" i="7" s="1"/>
  <c r="G51" i="7"/>
  <c r="H51" i="7" s="1"/>
  <c r="G52" i="7"/>
  <c r="H52" i="7" s="1"/>
  <c r="G50" i="7"/>
  <c r="H50" i="7" s="1"/>
  <c r="G34" i="7"/>
  <c r="H34" i="7" s="1"/>
  <c r="G22" i="7"/>
  <c r="H22" i="7" s="1"/>
  <c r="G21" i="7"/>
  <c r="H21" i="7" s="1"/>
  <c r="G27" i="7"/>
  <c r="H27" i="7" s="1"/>
  <c r="G26" i="7"/>
  <c r="H26" i="7" s="1"/>
  <c r="G25" i="7"/>
  <c r="H25" i="7" s="1"/>
  <c r="G23" i="7"/>
  <c r="H23" i="7" s="1"/>
  <c r="G24" i="7"/>
  <c r="H24" i="7" s="1"/>
  <c r="G46" i="7"/>
  <c r="H46" i="7" s="1"/>
  <c r="G38" i="7"/>
  <c r="H38" i="7" s="1"/>
  <c r="G9" i="7"/>
  <c r="H9" i="7" s="1"/>
  <c r="G8" i="7"/>
  <c r="H8" i="7" s="1"/>
  <c r="G61" i="7"/>
  <c r="H61" i="7" s="1"/>
  <c r="G57" i="7"/>
  <c r="H57" i="7" s="1"/>
  <c r="G49" i="7"/>
  <c r="H49" i="7" s="1"/>
  <c r="G45" i="7"/>
  <c r="H45" i="7" s="1"/>
  <c r="G41" i="7"/>
  <c r="H41" i="7" s="1"/>
  <c r="G37" i="7"/>
  <c r="H37" i="7" s="1"/>
  <c r="G33" i="7"/>
  <c r="H33" i="7" s="1"/>
  <c r="G20" i="7"/>
  <c r="H20" i="7" s="1"/>
  <c r="G12" i="7"/>
  <c r="H12" i="7" s="1"/>
  <c r="G60" i="7"/>
  <c r="H60" i="7" s="1"/>
  <c r="G56" i="7"/>
  <c r="H56" i="7" s="1"/>
  <c r="G48" i="7"/>
  <c r="H48" i="7" s="1"/>
  <c r="G44" i="7"/>
  <c r="H44" i="7" s="1"/>
  <c r="G40" i="7"/>
  <c r="H40" i="7" s="1"/>
  <c r="G36" i="7"/>
  <c r="H36" i="7" s="1"/>
  <c r="G32" i="7"/>
  <c r="H32" i="7" s="1"/>
  <c r="G28" i="7"/>
  <c r="H28" i="7" s="1"/>
  <c r="G19" i="7"/>
  <c r="H19" i="7" s="1"/>
  <c r="G15" i="7"/>
  <c r="H15" i="7" s="1"/>
  <c r="G11" i="7"/>
  <c r="H11" i="7" s="1"/>
  <c r="G7" i="7"/>
  <c r="H7" i="7" s="1"/>
  <c r="G59" i="7"/>
  <c r="H59" i="7" s="1"/>
  <c r="G55" i="7"/>
  <c r="H55" i="7" s="1"/>
  <c r="G47" i="7"/>
  <c r="H47" i="7" s="1"/>
  <c r="G43" i="7"/>
  <c r="H43" i="7" s="1"/>
  <c r="G39" i="7"/>
  <c r="H39" i="7" s="1"/>
  <c r="G35" i="7"/>
  <c r="H35" i="7" s="1"/>
  <c r="G31" i="7"/>
  <c r="H31" i="7" s="1"/>
  <c r="G18" i="7"/>
  <c r="H18" i="7" s="1"/>
  <c r="G14" i="7"/>
  <c r="H14" i="7" s="1"/>
  <c r="G10" i="7"/>
  <c r="H10" i="7" s="1"/>
  <c r="H6" i="7"/>
  <c r="B6" i="3" s="1"/>
  <c r="G58" i="7"/>
  <c r="H58" i="7" s="1"/>
  <c r="G54" i="7"/>
  <c r="H54" i="7" s="1"/>
  <c r="G42" i="7"/>
  <c r="H42" i="7" s="1"/>
  <c r="G30" i="7"/>
  <c r="H30" i="7" s="1"/>
  <c r="G17" i="7"/>
  <c r="H17" i="7" s="1"/>
  <c r="G13" i="7"/>
  <c r="H13" i="7" s="1"/>
  <c r="G29" i="7"/>
  <c r="H29" i="7" s="1"/>
  <c r="G16" i="7"/>
  <c r="H16" i="7" s="1"/>
  <c r="H4" i="7" l="1"/>
  <c r="B7" i="3"/>
  <c r="B8" i="3" l="1"/>
  <c r="B9" i="3" l="1"/>
  <c r="B10" i="3" l="1"/>
  <c r="B11" i="3" l="1"/>
  <c r="B12" i="3" l="1"/>
  <c r="B13" i="3" l="1"/>
  <c r="B14" i="3" l="1"/>
  <c r="B15" i="3" l="1"/>
  <c r="B16" i="3" l="1"/>
  <c r="B17" i="3" l="1"/>
  <c r="B18" i="3" l="1"/>
  <c r="B19" i="3" l="1"/>
  <c r="B20" i="3" l="1"/>
  <c r="B21" i="3" l="1"/>
  <c r="B22" i="3" s="1"/>
  <c r="B23" i="3" s="1"/>
  <c r="B24" i="3" s="1"/>
  <c r="B25" i="3" l="1"/>
  <c r="I24" i="3"/>
  <c r="J24" i="3" s="1"/>
  <c r="I13" i="3"/>
  <c r="J13" i="3" s="1"/>
  <c r="B26" i="3" l="1"/>
  <c r="I25" i="3"/>
  <c r="J25" i="3" s="1"/>
  <c r="I12" i="3"/>
  <c r="J12" i="3" s="1"/>
  <c r="I10" i="3"/>
  <c r="J10" i="3" s="1"/>
  <c r="I17" i="3"/>
  <c r="J17" i="3" s="1"/>
  <c r="I14" i="3"/>
  <c r="J14" i="3" s="1"/>
  <c r="B27" i="3" l="1"/>
  <c r="I26" i="3"/>
  <c r="J26" i="3" s="1"/>
  <c r="I20" i="3"/>
  <c r="J20" i="3" s="1"/>
  <c r="I6" i="3"/>
  <c r="I11" i="3"/>
  <c r="J11" i="3" s="1"/>
  <c r="I21" i="3"/>
  <c r="J21" i="3" s="1"/>
  <c r="I7" i="3"/>
  <c r="J7" i="3" s="1"/>
  <c r="I16" i="3"/>
  <c r="J16" i="3" s="1"/>
  <c r="I15" i="3"/>
  <c r="J15" i="3" s="1"/>
  <c r="I19" i="3"/>
  <c r="J19" i="3" s="1"/>
  <c r="I9" i="3"/>
  <c r="J9" i="3" s="1"/>
  <c r="I8" i="3"/>
  <c r="J8" i="3" s="1"/>
  <c r="I18" i="3"/>
  <c r="J18" i="3" s="1"/>
  <c r="B28" i="3" l="1"/>
  <c r="I27" i="3"/>
  <c r="J27" i="3" s="1"/>
  <c r="I23" i="3"/>
  <c r="J23" i="3" s="1"/>
  <c r="B29" i="3" l="1"/>
  <c r="I28" i="3"/>
  <c r="J28" i="3" s="1"/>
  <c r="B30" i="3" l="1"/>
  <c r="I29" i="3"/>
  <c r="J29" i="3" s="1"/>
  <c r="B31" i="3" l="1"/>
  <c r="I30" i="3"/>
  <c r="J30" i="3" s="1"/>
  <c r="B32" i="3" l="1"/>
  <c r="I31" i="3"/>
  <c r="J31" i="3" s="1"/>
  <c r="B33" i="3" l="1"/>
  <c r="I32" i="3"/>
  <c r="J32" i="3" s="1"/>
  <c r="B34" i="3" l="1"/>
  <c r="I33" i="3"/>
  <c r="J33" i="3" s="1"/>
  <c r="B35" i="3" l="1"/>
  <c r="I34" i="3"/>
  <c r="J34" i="3" s="1"/>
  <c r="B36" i="3" l="1"/>
  <c r="I35" i="3"/>
  <c r="J35" i="3" s="1"/>
  <c r="B37" i="3" l="1"/>
  <c r="I36" i="3"/>
  <c r="J36" i="3" s="1"/>
  <c r="B38" i="3" l="1"/>
  <c r="I37" i="3"/>
  <c r="J37" i="3" s="1"/>
  <c r="B39" i="3" l="1"/>
  <c r="I38" i="3"/>
  <c r="J38" i="3" s="1"/>
  <c r="B40" i="3" l="1"/>
  <c r="B41" i="3" s="1"/>
  <c r="I39" i="3"/>
  <c r="J39" i="3" s="1"/>
  <c r="B42" i="3" l="1"/>
  <c r="I41" i="3"/>
  <c r="J41" i="3" s="1"/>
  <c r="B43" i="3" l="1"/>
  <c r="I42" i="3"/>
  <c r="J42" i="3" s="1"/>
  <c r="B44" i="3" l="1"/>
  <c r="I43" i="3"/>
  <c r="J43" i="3" s="1"/>
  <c r="B45" i="3" l="1"/>
  <c r="I44" i="3"/>
  <c r="J44" i="3" s="1"/>
  <c r="B46" i="3" l="1"/>
  <c r="I45" i="3"/>
  <c r="J45" i="3" s="1"/>
  <c r="B47" i="3" l="1"/>
  <c r="I46" i="3"/>
  <c r="J46" i="3" s="1"/>
  <c r="B48" i="3" l="1"/>
  <c r="I47" i="3"/>
  <c r="J47" i="3" s="1"/>
  <c r="B49" i="3" l="1"/>
  <c r="I48" i="3"/>
  <c r="J48" i="3" s="1"/>
  <c r="B50" i="3" l="1"/>
  <c r="I49" i="3"/>
  <c r="J49" i="3" s="1"/>
  <c r="B51" i="3" l="1"/>
  <c r="I50" i="3"/>
  <c r="J50" i="3" s="1"/>
  <c r="J6" i="3"/>
  <c r="I22" i="3"/>
  <c r="J22" i="3" s="1"/>
  <c r="I40" i="3"/>
  <c r="J40" i="3" s="1"/>
  <c r="B52" i="3" l="1"/>
  <c r="I51" i="3"/>
  <c r="J51" i="3" s="1"/>
  <c r="B53" i="3" l="1"/>
  <c r="I52" i="3"/>
  <c r="J52" i="3" s="1"/>
  <c r="B54" i="3" l="1"/>
  <c r="I53" i="3"/>
  <c r="J53" i="3" s="1"/>
  <c r="B55" i="3" l="1"/>
  <c r="I54" i="3"/>
  <c r="J54" i="3" s="1"/>
  <c r="B56" i="3" l="1"/>
  <c r="I55" i="3"/>
  <c r="J55" i="3" s="1"/>
  <c r="B57" i="3" l="1"/>
  <c r="I56" i="3"/>
  <c r="J56" i="3" s="1"/>
  <c r="B58" i="3" l="1"/>
  <c r="I57" i="3"/>
  <c r="J57" i="3" s="1"/>
  <c r="B59" i="3" l="1"/>
  <c r="I58" i="3"/>
  <c r="J58" i="3" s="1"/>
  <c r="B60" i="3" l="1"/>
  <c r="I59" i="3"/>
  <c r="J59" i="3" s="1"/>
  <c r="B61" i="3" l="1"/>
  <c r="I60" i="3"/>
  <c r="J60" i="3" s="1"/>
  <c r="B62" i="3" l="1"/>
  <c r="I61" i="3"/>
  <c r="J61" i="3" s="1"/>
  <c r="B63" i="3" l="1"/>
  <c r="I62" i="3"/>
  <c r="J62" i="3" s="1"/>
  <c r="B64" i="3" l="1"/>
  <c r="I63" i="3"/>
  <c r="J63" i="3" s="1"/>
  <c r="B65" i="3" l="1"/>
  <c r="I65" i="3" s="1"/>
  <c r="J65" i="3" s="1"/>
  <c r="I64" i="3"/>
  <c r="J64" i="3" s="1"/>
</calcChain>
</file>

<file path=xl/sharedStrings.xml><?xml version="1.0" encoding="utf-8"?>
<sst xmlns="http://schemas.openxmlformats.org/spreadsheetml/2006/main" count="301" uniqueCount="127">
  <si>
    <t>Pages</t>
  </si>
  <si>
    <t>% Complete</t>
  </si>
  <si>
    <t>Total Pages</t>
  </si>
  <si>
    <t>Completed Pages</t>
  </si>
  <si>
    <t>Actual Finish Date</t>
  </si>
  <si>
    <t>Completed?</t>
  </si>
  <si>
    <t>Proj Pace</t>
  </si>
  <si>
    <t>Your Pace</t>
  </si>
  <si>
    <t>A/P</t>
  </si>
  <si>
    <t>Lesson</t>
  </si>
  <si>
    <t>Seminar Section</t>
  </si>
  <si>
    <t>Focus on learning concepts; short-term memorization comes later</t>
  </si>
  <si>
    <r>
      <t xml:space="preserve">Projected </t>
    </r>
    <r>
      <rPr>
        <b/>
        <u/>
        <sz val="11"/>
        <color theme="0"/>
        <rFont val="Calibri"/>
        <family val="2"/>
        <scheme val="minor"/>
      </rPr>
      <t>Finish</t>
    </r>
    <r>
      <rPr>
        <b/>
        <sz val="11"/>
        <color theme="0"/>
        <rFont val="Calibri"/>
        <family val="2"/>
        <scheme val="minor"/>
      </rPr>
      <t xml:space="preserve"> Date</t>
    </r>
  </si>
  <si>
    <t>Review material you struggled with on the first pass</t>
  </si>
  <si>
    <t>TAKE EXAM &lt;&lt; This one's super important not to forget!</t>
  </si>
  <si>
    <t>Days</t>
  </si>
  <si>
    <t>Start Date</t>
  </si>
  <si>
    <t>Developed by The Infinite Actuary</t>
  </si>
  <si>
    <t>spreadsheet will adjust the dates in the "first pass" section. The date formula is designed to distribute</t>
  </si>
  <si>
    <t>your time over the lessons in proportion to the relative time we think the typical person should spend</t>
  </si>
  <si>
    <t>The dates in this spreadsheet are merely a suggestion. Feel free to alter this spreadsheet in any way</t>
  </si>
  <si>
    <t>Time Tracking Features</t>
  </si>
  <si>
    <t>Tracking Progress</t>
  </si>
  <si>
    <t>you like to suit your own study style and preferences. The order of the lessons matches the order</t>
  </si>
  <si>
    <t>presented in the online seminar, and we feel that this is the most logical order to study the syllabus readings</t>
  </si>
  <si>
    <t>in an effort to make the most efficient use of your study time and increase your chances of passing.</t>
  </si>
  <si>
    <t>As you complete each reading, simply enter in the date you finished the reading in the Actual Finish Date</t>
  </si>
  <si>
    <t xml:space="preserve"> column, and mark the reading as Complete = "Yes" in the "Completed?" column.</t>
  </si>
  <si>
    <t>The far left columns keep track of your total pages read vs. the established pace. The Tracking tab</t>
  </si>
  <si>
    <t>provides a visual view of progress. If the blue line is above the green line you are ahead of schedule</t>
  </si>
  <si>
    <t>If the blue line is above the green line, you are ahead of schedule based on page count.</t>
  </si>
  <si>
    <t>based on page count.</t>
  </si>
  <si>
    <t>Weight</t>
  </si>
  <si>
    <t>Exam Date</t>
  </si>
  <si>
    <t>First pass</t>
  </si>
  <si>
    <t>Max days</t>
  </si>
  <si>
    <t>First pass days</t>
  </si>
  <si>
    <t>Factor</t>
  </si>
  <si>
    <t>The goal is to leave plenty of time for key tasks in the final month before the exam. These are listed at the</t>
  </si>
  <si>
    <t>bottom of the schedule.</t>
  </si>
  <si>
    <t>with each lesson. For typical start dates, it's a good idea to spend about 60% of your total days on the first pass.</t>
  </si>
  <si>
    <t>based on your start dated using essentially the same formula used by this spreadsheet.</t>
  </si>
  <si>
    <t>The Infinite Actuary. Our website itself is also designed to help you track your progress</t>
  </si>
  <si>
    <t>Review Section 2</t>
  </si>
  <si>
    <t>Review Section 3</t>
  </si>
  <si>
    <t>Review Section 4</t>
  </si>
  <si>
    <t>Yes</t>
  </si>
  <si>
    <t>Note: To use this tool you will adjust the cells in blue to match your actual study schedule.</t>
  </si>
  <si>
    <t>Watch the review videos provided in the online seminar</t>
  </si>
  <si>
    <t>Do not cram. It is important that you are well-rested for exam day</t>
  </si>
  <si>
    <t>Use flash cards (TIA has an iPhone Flashcards app, Android Flashcards app, and Web Flashcards tab)</t>
  </si>
  <si>
    <t>Section</t>
  </si>
  <si>
    <t>FIS: Ch 14</t>
  </si>
  <si>
    <t>FIS: Ch 20</t>
  </si>
  <si>
    <t>FIS: Ch 22.1-22.4</t>
  </si>
  <si>
    <t>Volatility Smile: Ch 3</t>
  </si>
  <si>
    <t>Volatility Smile: Ch 4</t>
  </si>
  <si>
    <t>Volatility Smile: Ch 5</t>
  </si>
  <si>
    <t>Volatility Smile: Ch 6</t>
  </si>
  <si>
    <t>Volatility Smile: Ch 7</t>
  </si>
  <si>
    <t>Volatility Smile: Ch 8</t>
  </si>
  <si>
    <t>Volatility Smile: Ch 9</t>
  </si>
  <si>
    <t>Volatility Smile: Ch 10</t>
  </si>
  <si>
    <t>Volatility Smile: Ch 14</t>
  </si>
  <si>
    <t>Volatility Smile: Ch 17</t>
  </si>
  <si>
    <t>Volatility Smile: Ch 18</t>
  </si>
  <si>
    <t>Volatility Smile: Ch 19</t>
  </si>
  <si>
    <t>Review Section 1</t>
  </si>
  <si>
    <t>QFIQ-120-19: Pricing and Hedging Derivatives: Ch 6</t>
  </si>
  <si>
    <t>QFIQ-120-19: Pricing and Hedging Derivatives: Ch 7</t>
  </si>
  <si>
    <t>1. Stochastic Calculus</t>
  </si>
  <si>
    <t>Do something fun, relax.   You're FREE!!!!!</t>
  </si>
  <si>
    <t>Reading Name</t>
  </si>
  <si>
    <t>QFIQ-116-17: Low Yield Curves and Absolute/Normal Volatilities</t>
  </si>
  <si>
    <t>Instructor</t>
  </si>
  <si>
    <t>ZF</t>
  </si>
  <si>
    <t>KQ</t>
  </si>
  <si>
    <t>Become extremely familiar with the exam-day process (e.g. read-through time). Watch the review videos included in the TIA seminar if you have not already.</t>
  </si>
  <si>
    <t>Finish working through all drill problems and past exam problems</t>
  </si>
  <si>
    <t>An Introduction to the Mathematics of Financial Derivatives: Chapter 2, A Primer on the Arbitrage Theorem</t>
  </si>
  <si>
    <t>An Introduction to the Mathematics of Financial Derivatives: Chapter 3, Review of Deterministic Calculus</t>
  </si>
  <si>
    <t>An Introduction to the Mathematics of Financial Derivatives: Chapter 6, Martingales and Martingale Representations</t>
  </si>
  <si>
    <t>An Introduction to the Mathematics of Financial Derivatives: Chapter 7, Differentiation in Stochastic Environments</t>
  </si>
  <si>
    <t>An Introduction to the Mathematics of Financial Derivatives: Chapter 8 (exclude 8.2.4), The Wiener Process, Levy Processes, and Rare Events in Financial Markets</t>
  </si>
  <si>
    <t>An Introduction to the Mathematics of Financial Derivatives: Chapter 9, Integration in Stochastic Environments</t>
  </si>
  <si>
    <t>An Introduction to the Mathematics of Financial Derivatives: Chapter 10, Ito's Lemma</t>
  </si>
  <si>
    <t>An Introduction to the Mathematics of Financial Derivatives: Chapter 11, The Dynamics of Derivative Prices</t>
  </si>
  <si>
    <t>An Introduction to the Mathematics of Financial Derivatives: Chapter 12, Pricing Derivative Products: Partial Differential Equations</t>
  </si>
  <si>
    <t>An Introduction to the Mathematics of Financial Derivatives: Chapter 13, PDEs and PIDEs—An Application</t>
  </si>
  <si>
    <t>An Introduction to the Mathematics of Financial Derivatives: Chapter 14, Pricing Derivative Products: Equivalent Martingale Measures</t>
  </si>
  <si>
    <t>An Introduction to the Mathematics of Financial Derivatives: Chapter 15, Equivalent Martingale Measures</t>
  </si>
  <si>
    <t>An Introduction to the Mathematics of Financial Derivatives: Chapter 16, New Results and Tools for Interest-Sensitive Securities</t>
  </si>
  <si>
    <t>An Introduction to the Mathematics of Financial Derivatives: Chapter 17, Arbitrage Theorem in a New Setting</t>
  </si>
  <si>
    <t>An Introduction to the Mathematics of Financial Derivatives: Chapter 18, Modeling Term Structure and Related Concepts</t>
  </si>
  <si>
    <t>An Introduction to the Mathematics of Financial Derivatives: Chapter 19, Classical and HJM Approach to Fixed Income</t>
  </si>
  <si>
    <t>An Introduction to the Mathematics of Financial Derivatives: Chapter 20, Classical PDE Analysis for Interest Rate Derivatives</t>
  </si>
  <si>
    <t>QFIQ-124-20: Variable Annuity Volatility Management: An Era of Risk-Control</t>
  </si>
  <si>
    <t>QFIQ-128-20: Mitigating Interest Rate Risk in Variable Annuities: An Analysis of Hedging Effectiveness under Model Risk</t>
  </si>
  <si>
    <t>Volatility Smile: Ch 11</t>
  </si>
  <si>
    <t>QFIQ-130-21: Interest Rate Models (Brigo) - Sections 4.2.1, 4.2.2, and 4.2.5</t>
  </si>
  <si>
    <t>QFIQ-132-21: Investment Instruments with Volatility Target Mechanism, Albeverio, Steblovskaya, and Wallbaum, 2013</t>
  </si>
  <si>
    <t>Version</t>
  </si>
  <si>
    <t>Date</t>
  </si>
  <si>
    <t>Notes</t>
  </si>
  <si>
    <t>v1</t>
  </si>
  <si>
    <t>An Introduction to the Mathematics of Financial Derivatives: Chapter 1, Financial Derivatives—A Brief Introduction (Background)</t>
  </si>
  <si>
    <t>An Introduction to the Mathematics of Financial Derivatives: Chapter 4, Pricing Derivatives: Models and Notation (Background)</t>
  </si>
  <si>
    <t>An Introduction to the Mathematics of Financial Derivatives: Chapter 5, Tools in Probability Theory (Background)</t>
  </si>
  <si>
    <t>Problems and Solutions in Mathematical Finance: Stochastic Calculus, Chin</t>
  </si>
  <si>
    <t>QFIQ-136-23: Calibrating Interest Rate Models</t>
  </si>
  <si>
    <t>Understanding the Connection between Real-World and Risk-Neutral Scenario Generators</t>
  </si>
  <si>
    <t>Volatility Smile: Ch 1 (Background)</t>
  </si>
  <si>
    <t>Volatility Smile: Ch 2 (Background)</t>
  </si>
  <si>
    <t>QFIQ-115-17: Which Free Lunch Would You Like Today, Sir?: Delta Hedging, Volatility Arbitrage and Optimal Portfolios</t>
  </si>
  <si>
    <t>QFIQ-134-22: An Introduction to Computational Risk Management of Equity-Linked Insurance, Feng, 2018 (Sections 1.2-1.3, 4.7, 4.8 (background), 6.2-6.3)</t>
  </si>
  <si>
    <t>QFIQ-135-22: Structured Product Based Variable Annuities (Sections 2 &amp; 3)</t>
  </si>
  <si>
    <t>This spreadsheet tracks your study progress for the QFI Quant Exam (Spring 2023) and was developed by</t>
  </si>
  <si>
    <t>The default start date on the Schedule tab is 1/1/2023, but you can enter a different date, and the</t>
  </si>
  <si>
    <t>v1 of the TIA QFI Quant suggested study schedule for Spring 2023 was released</t>
  </si>
  <si>
    <t>2. Topic: Interest Rate Models and Hedging</t>
  </si>
  <si>
    <t>3. Topic: Equity Option Pricing and Hedging</t>
  </si>
  <si>
    <t>4. Topic: Applications </t>
  </si>
  <si>
    <t>FIS: Ch 21 (exclude appendix)</t>
  </si>
  <si>
    <t>FIS: Ch 15 (exclude appendix)</t>
  </si>
  <si>
    <t>FIS: Ch 16 (exclude appendix)</t>
  </si>
  <si>
    <t>FIS: Ch 18 (exclude appendix)</t>
  </si>
  <si>
    <t>FIS: Ch 19 (exclude appendix)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</si>
</sst>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u/>
      <sz val="11"/>
      <color theme="0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7A3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Fill="1" applyProtection="1">
      <protection locked="0"/>
    </xf>
    <xf numFmtId="0" fontId="0" fillId="0" borderId="0" xfId="0" applyProtection="1">
      <protection locked="0"/>
    </xf>
    <xf numFmtId="14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9" fontId="4" fillId="4" borderId="1" xfId="2" applyFont="1" applyFill="1" applyBorder="1" applyProtection="1">
      <protection locked="0"/>
    </xf>
    <xf numFmtId="0" fontId="0" fillId="0" borderId="0" xfId="0" applyBorder="1" applyProtection="1">
      <protection locked="0"/>
    </xf>
    <xf numFmtId="164" fontId="0" fillId="0" borderId="0" xfId="1" applyNumberFormat="1" applyFont="1" applyProtection="1"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6" fillId="4" borderId="3" xfId="0" applyFont="1" applyFill="1" applyBorder="1" applyAlignment="1" applyProtection="1">
      <alignment horizontal="center" vertical="center" wrapText="1"/>
      <protection locked="0"/>
    </xf>
    <xf numFmtId="0" fontId="2" fillId="5" borderId="2" xfId="0" applyFont="1" applyFill="1" applyBorder="1" applyAlignment="1" applyProtection="1">
      <alignment horizontal="center" vertical="center" wrapText="1"/>
      <protection locked="0"/>
    </xf>
    <xf numFmtId="0" fontId="2" fillId="5" borderId="3" xfId="0" applyFont="1" applyFill="1" applyBorder="1" applyAlignment="1" applyProtection="1">
      <alignment horizontal="center" vertical="center" wrapText="1"/>
      <protection locked="0"/>
    </xf>
    <xf numFmtId="0" fontId="2" fillId="5" borderId="4" xfId="0" applyFont="1" applyFill="1" applyBorder="1" applyAlignment="1" applyProtection="1">
      <alignment horizontal="center" vertical="center" wrapText="1"/>
      <protection locked="0"/>
    </xf>
    <xf numFmtId="14" fontId="0" fillId="0" borderId="5" xfId="0" applyNumberFormat="1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7" fillId="0" borderId="0" xfId="0" applyFont="1" applyFill="1" applyBorder="1" applyAlignment="1" applyProtection="1">
      <alignment horizontal="center"/>
      <protection locked="0"/>
    </xf>
    <xf numFmtId="1" fontId="8" fillId="0" borderId="5" xfId="0" applyNumberFormat="1" applyFont="1" applyFill="1" applyBorder="1" applyProtection="1">
      <protection locked="0"/>
    </xf>
    <xf numFmtId="0" fontId="8" fillId="0" borderId="0" xfId="0" applyNumberFormat="1" applyFont="1" applyFill="1" applyBorder="1" applyProtection="1">
      <protection locked="0"/>
    </xf>
    <xf numFmtId="9" fontId="8" fillId="0" borderId="6" xfId="2" applyFont="1" applyFill="1" applyBorder="1" applyProtection="1">
      <protection locked="0"/>
    </xf>
    <xf numFmtId="0" fontId="3" fillId="0" borderId="0" xfId="0" applyFont="1"/>
    <xf numFmtId="14" fontId="0" fillId="0" borderId="0" xfId="0" applyNumberFormat="1" applyFill="1" applyBorder="1" applyAlignment="1" applyProtection="1">
      <protection locked="0"/>
    </xf>
    <xf numFmtId="14" fontId="7" fillId="0" borderId="0" xfId="0" applyNumberFormat="1" applyFont="1" applyFill="1" applyBorder="1" applyAlignment="1" applyProtection="1">
      <protection locked="0"/>
    </xf>
    <xf numFmtId="0" fontId="0" fillId="0" borderId="0" xfId="0" applyAlignment="1" applyProtection="1">
      <protection locked="0"/>
    </xf>
    <xf numFmtId="0" fontId="12" fillId="0" borderId="0" xfId="13" applyFont="1"/>
    <xf numFmtId="0" fontId="13" fillId="0" borderId="0" xfId="13" applyFont="1" applyAlignment="1">
      <alignment horizontal="left" indent="1"/>
    </xf>
    <xf numFmtId="0" fontId="11" fillId="0" borderId="0" xfId="13" applyFont="1"/>
    <xf numFmtId="0" fontId="12" fillId="0" borderId="0" xfId="13" applyFont="1" applyAlignment="1">
      <alignment horizontal="left"/>
    </xf>
    <xf numFmtId="14" fontId="0" fillId="0" borderId="0" xfId="0" applyNumberFormat="1" applyAlignment="1" applyProtection="1">
      <protection locked="0"/>
    </xf>
    <xf numFmtId="0" fontId="15" fillId="0" borderId="0" xfId="13" applyFont="1"/>
    <xf numFmtId="14" fontId="16" fillId="0" borderId="0" xfId="0" applyNumberFormat="1" applyFont="1" applyAlignment="1" applyProtection="1">
      <protection locked="0"/>
    </xf>
    <xf numFmtId="0" fontId="0" fillId="0" borderId="0" xfId="0" applyAlignment="1" applyProtection="1">
      <alignment horizontal="left" indent="1"/>
      <protection locked="0"/>
    </xf>
    <xf numFmtId="0" fontId="0" fillId="0" borderId="0" xfId="0" applyFont="1"/>
    <xf numFmtId="0" fontId="0" fillId="0" borderId="0" xfId="0" applyBorder="1" applyAlignment="1" applyProtection="1">
      <alignment wrapText="1"/>
      <protection locked="0"/>
    </xf>
    <xf numFmtId="0" fontId="0" fillId="0" borderId="0" xfId="0" applyFill="1"/>
    <xf numFmtId="14" fontId="0" fillId="0" borderId="0" xfId="0" applyNumberFormat="1" applyFill="1"/>
    <xf numFmtId="3" fontId="0" fillId="0" borderId="0" xfId="0" applyNumberFormat="1" applyFill="1"/>
    <xf numFmtId="9" fontId="0" fillId="0" borderId="0" xfId="0" applyNumberFormat="1" applyFill="1"/>
    <xf numFmtId="0" fontId="0" fillId="0" borderId="0" xfId="0" applyNumberFormat="1" applyFill="1"/>
    <xf numFmtId="0" fontId="16" fillId="0" borderId="0" xfId="0" applyFont="1" applyFill="1"/>
    <xf numFmtId="0" fontId="0" fillId="0" borderId="0" xfId="0" applyFill="1" applyBorder="1"/>
    <xf numFmtId="14" fontId="3" fillId="6" borderId="5" xfId="0" applyNumberFormat="1" applyFont="1" applyFill="1" applyBorder="1" applyProtection="1">
      <protection locked="0"/>
    </xf>
    <xf numFmtId="0" fontId="3" fillId="6" borderId="0" xfId="0" applyFont="1" applyFill="1" applyBorder="1" applyProtection="1">
      <protection locked="0"/>
    </xf>
    <xf numFmtId="0" fontId="3" fillId="6" borderId="0" xfId="0" applyFont="1" applyFill="1" applyBorder="1" applyAlignment="1" applyProtection="1">
      <alignment wrapText="1"/>
      <protection locked="0"/>
    </xf>
    <xf numFmtId="0" fontId="3" fillId="6" borderId="0" xfId="0" applyFont="1" applyFill="1" applyBorder="1"/>
    <xf numFmtId="0" fontId="18" fillId="6" borderId="0" xfId="0" applyFont="1" applyFill="1" applyBorder="1" applyAlignment="1" applyProtection="1">
      <alignment horizontal="center"/>
      <protection locked="0"/>
    </xf>
    <xf numFmtId="0" fontId="19" fillId="0" borderId="0" xfId="0" applyFont="1"/>
    <xf numFmtId="14" fontId="7" fillId="7" borderId="0" xfId="0" applyNumberFormat="1" applyFont="1" applyFill="1" applyBorder="1" applyAlignment="1" applyProtection="1">
      <protection locked="0"/>
    </xf>
    <xf numFmtId="1" fontId="8" fillId="7" borderId="5" xfId="0" applyNumberFormat="1" applyFont="1" applyFill="1" applyBorder="1" applyProtection="1">
      <protection locked="0"/>
    </xf>
    <xf numFmtId="0" fontId="8" fillId="7" borderId="0" xfId="0" applyNumberFormat="1" applyFont="1" applyFill="1" applyBorder="1" applyProtection="1">
      <protection locked="0"/>
    </xf>
    <xf numFmtId="9" fontId="8" fillId="7" borderId="6" xfId="2" applyFont="1" applyFill="1" applyBorder="1" applyProtection="1"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0" fillId="0" borderId="8" xfId="0" applyFill="1" applyBorder="1" applyProtection="1">
      <protection locked="0"/>
    </xf>
    <xf numFmtId="14" fontId="0" fillId="6" borderId="0" xfId="0" applyNumberFormat="1" applyFill="1" applyBorder="1" applyAlignment="1" applyProtection="1">
      <protection locked="0"/>
    </xf>
    <xf numFmtId="0" fontId="20" fillId="0" borderId="0" xfId="0" applyFont="1"/>
    <xf numFmtId="14" fontId="0" fillId="0" borderId="0" xfId="0" applyNumberFormat="1"/>
    <xf numFmtId="0" fontId="21" fillId="0" borderId="0" xfId="0" applyFont="1"/>
    <xf numFmtId="0" fontId="22" fillId="0" borderId="0" xfId="0" applyFont="1"/>
    <xf numFmtId="0" fontId="3" fillId="6" borderId="0" xfId="0" applyFont="1" applyFill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5" fillId="2" borderId="0" xfId="0" applyFont="1" applyFill="1" applyAlignment="1" applyProtection="1">
      <alignment horizontal="center" vertical="center" wrapText="1"/>
      <protection locked="0"/>
    </xf>
    <xf numFmtId="0" fontId="5" fillId="2" borderId="6" xfId="0" applyFont="1" applyFill="1" applyBorder="1" applyAlignment="1" applyProtection="1">
      <alignment horizontal="center" vertical="center" wrapText="1"/>
      <protection locked="0"/>
    </xf>
  </cellXfs>
  <cellStyles count="106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Normal" xfId="0" builtinId="0"/>
    <cellStyle name="Normal 2" xfId="13" xr:uid="{00000000-0005-0000-0000-000068000000}"/>
    <cellStyle name="Percent" xfId="2" builtinId="5"/>
  </cellStyles>
  <dxfs count="0"/>
  <tableStyles count="0" defaultTableStyle="TableStyleMedium2" defaultPivotStyle="PivotStyleLight16"/>
  <colors>
    <mruColors>
      <color rgb="FF00CC00"/>
      <color rgb="FF0000FF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QFI</a:t>
            </a:r>
            <a:r>
              <a:rPr lang="en-US" sz="2800" baseline="0"/>
              <a:t> Quant</a:t>
            </a:r>
            <a:r>
              <a:rPr lang="en-US" sz="2800"/>
              <a:t> </a:t>
            </a:r>
            <a:r>
              <a:rPr lang="en-US" sz="2800" baseline="0"/>
              <a:t>Study Progress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Schedule!$H$5</c:f>
              <c:strCache>
                <c:ptCount val="1"/>
                <c:pt idx="0">
                  <c:v>Proj Pace</c:v>
                </c:pt>
              </c:strCache>
            </c:strRef>
          </c:tx>
          <c:spPr>
            <a:ln w="28575" cap="rnd">
              <a:solidFill>
                <a:srgbClr val="006600"/>
              </a:solidFill>
              <a:round/>
            </a:ln>
            <a:effectLst/>
          </c:spPr>
          <c:marker>
            <c:symbol val="none"/>
          </c:marker>
          <c:cat>
            <c:numRef>
              <c:f>Schedule!$B$6:$B$66</c:f>
              <c:numCache>
                <c:formatCode>m/d/yy</c:formatCode>
                <c:ptCount val="61"/>
                <c:pt idx="0">
                  <c:v>44927.698388334611</c:v>
                </c:pt>
                <c:pt idx="1">
                  <c:v>44928.826554105908</c:v>
                </c:pt>
                <c:pt idx="2">
                  <c:v>44930.062164236377</c:v>
                </c:pt>
                <c:pt idx="3">
                  <c:v>44930.653108211816</c:v>
                </c:pt>
                <c:pt idx="4">
                  <c:v>44931.942440521867</c:v>
                </c:pt>
                <c:pt idx="5">
                  <c:v>44933.231772831918</c:v>
                </c:pt>
                <c:pt idx="6">
                  <c:v>44933.930161166529</c:v>
                </c:pt>
                <c:pt idx="7">
                  <c:v>44935.165771296997</c:v>
                </c:pt>
                <c:pt idx="8">
                  <c:v>44936.186492709123</c:v>
                </c:pt>
                <c:pt idx="9">
                  <c:v>44937.099769762077</c:v>
                </c:pt>
                <c:pt idx="10">
                  <c:v>44938.120491174202</c:v>
                </c:pt>
                <c:pt idx="11">
                  <c:v>44939.141212586328</c:v>
                </c:pt>
                <c:pt idx="12">
                  <c:v>44940.054489639282</c:v>
                </c:pt>
                <c:pt idx="13">
                  <c:v>44941.290099769751</c:v>
                </c:pt>
                <c:pt idx="14">
                  <c:v>44942.203376822705</c:v>
                </c:pt>
                <c:pt idx="15">
                  <c:v>44948.918649270898</c:v>
                </c:pt>
                <c:pt idx="16">
                  <c:v>44948.918649270898</c:v>
                </c:pt>
                <c:pt idx="17">
                  <c:v>44949.402148887166</c:v>
                </c:pt>
                <c:pt idx="18">
                  <c:v>44950.745203376806</c:v>
                </c:pt>
                <c:pt idx="19">
                  <c:v>44951.551036070588</c:v>
                </c:pt>
                <c:pt idx="20">
                  <c:v>44952.571757482714</c:v>
                </c:pt>
                <c:pt idx="21">
                  <c:v>44953.270145817325</c:v>
                </c:pt>
                <c:pt idx="22">
                  <c:v>44955.042977743651</c:v>
                </c:pt>
                <c:pt idx="23">
                  <c:v>44956.708365310806</c:v>
                </c:pt>
                <c:pt idx="24">
                  <c:v>44958.266308518789</c:v>
                </c:pt>
                <c:pt idx="25">
                  <c:v>44959.555640828839</c:v>
                </c:pt>
                <c:pt idx="26">
                  <c:v>44961.382194934748</c:v>
                </c:pt>
                <c:pt idx="27">
                  <c:v>44962.510360706045</c:v>
                </c:pt>
                <c:pt idx="28">
                  <c:v>44964.605525709885</c:v>
                </c:pt>
                <c:pt idx="29">
                  <c:v>44966.056024558697</c:v>
                </c:pt>
                <c:pt idx="30">
                  <c:v>44966.700690713726</c:v>
                </c:pt>
                <c:pt idx="31">
                  <c:v>44967.184190329994</c:v>
                </c:pt>
                <c:pt idx="32">
                  <c:v>44969.977743668445</c:v>
                </c:pt>
                <c:pt idx="33">
                  <c:v>44970.891020721399</c:v>
                </c:pt>
                <c:pt idx="34">
                  <c:v>44970.891020721399</c:v>
                </c:pt>
                <c:pt idx="35">
                  <c:v>44971.535686876428</c:v>
                </c:pt>
                <c:pt idx="36">
                  <c:v>44972.825019186479</c:v>
                </c:pt>
                <c:pt idx="37">
                  <c:v>44973.845740598605</c:v>
                </c:pt>
                <c:pt idx="38">
                  <c:v>44975.349961626998</c:v>
                </c:pt>
                <c:pt idx="39">
                  <c:v>44976.370683039124</c:v>
                </c:pt>
                <c:pt idx="40">
                  <c:v>44977.015349194153</c:v>
                </c:pt>
                <c:pt idx="41">
                  <c:v>44977.713737528764</c:v>
                </c:pt>
                <c:pt idx="42">
                  <c:v>44978.895625479643</c:v>
                </c:pt>
                <c:pt idx="43">
                  <c:v>44979.432847275501</c:v>
                </c:pt>
                <c:pt idx="44">
                  <c:v>44980.02379125094</c:v>
                </c:pt>
                <c:pt idx="45">
                  <c:v>44981.474290099752</c:v>
                </c:pt>
                <c:pt idx="46">
                  <c:v>44982.333844973124</c:v>
                </c:pt>
                <c:pt idx="47">
                  <c:v>44982.656178050638</c:v>
                </c:pt>
                <c:pt idx="48">
                  <c:v>44983.139677666906</c:v>
                </c:pt>
                <c:pt idx="49">
                  <c:v>44984.05295471986</c:v>
                </c:pt>
                <c:pt idx="50">
                  <c:v>44984.912509593232</c:v>
                </c:pt>
                <c:pt idx="51">
                  <c:v>44986.470452801215</c:v>
                </c:pt>
                <c:pt idx="52">
                  <c:v>44988.297006907123</c:v>
                </c:pt>
                <c:pt idx="53">
                  <c:v>44988.297006907123</c:v>
                </c:pt>
                <c:pt idx="54">
                  <c:v>44991.036838065986</c:v>
                </c:pt>
                <c:pt idx="55">
                  <c:v>44992.487336914797</c:v>
                </c:pt>
                <c:pt idx="56">
                  <c:v>44993.132003069826</c:v>
                </c:pt>
                <c:pt idx="57">
                  <c:v>44996.355333844964</c:v>
                </c:pt>
                <c:pt idx="58">
                  <c:v>44996.999999999993</c:v>
                </c:pt>
                <c:pt idx="59">
                  <c:v>44996.999999999993</c:v>
                </c:pt>
              </c:numCache>
            </c:numRef>
          </c:cat>
          <c:val>
            <c:numRef>
              <c:f>Schedule!$H$6:$H$66</c:f>
              <c:numCache>
                <c:formatCode>0</c:formatCode>
                <c:ptCount val="61"/>
                <c:pt idx="0">
                  <c:v>13</c:v>
                </c:pt>
                <c:pt idx="1">
                  <c:v>34</c:v>
                </c:pt>
                <c:pt idx="2">
                  <c:v>57</c:v>
                </c:pt>
                <c:pt idx="3">
                  <c:v>68</c:v>
                </c:pt>
                <c:pt idx="4">
                  <c:v>92</c:v>
                </c:pt>
                <c:pt idx="5">
                  <c:v>116</c:v>
                </c:pt>
                <c:pt idx="6">
                  <c:v>129</c:v>
                </c:pt>
                <c:pt idx="7">
                  <c:v>152</c:v>
                </c:pt>
                <c:pt idx="8">
                  <c:v>171</c:v>
                </c:pt>
                <c:pt idx="9">
                  <c:v>188</c:v>
                </c:pt>
                <c:pt idx="10">
                  <c:v>207</c:v>
                </c:pt>
                <c:pt idx="11">
                  <c:v>226</c:v>
                </c:pt>
                <c:pt idx="12">
                  <c:v>243</c:v>
                </c:pt>
                <c:pt idx="13">
                  <c:v>266</c:v>
                </c:pt>
                <c:pt idx="14">
                  <c:v>283</c:v>
                </c:pt>
                <c:pt idx="15">
                  <c:v>408</c:v>
                </c:pt>
                <c:pt idx="16">
                  <c:v>408</c:v>
                </c:pt>
                <c:pt idx="17">
                  <c:v>417</c:v>
                </c:pt>
                <c:pt idx="18">
                  <c:v>442</c:v>
                </c:pt>
                <c:pt idx="19">
                  <c:v>457</c:v>
                </c:pt>
                <c:pt idx="20">
                  <c:v>476</c:v>
                </c:pt>
                <c:pt idx="21">
                  <c:v>489</c:v>
                </c:pt>
                <c:pt idx="22">
                  <c:v>522</c:v>
                </c:pt>
                <c:pt idx="23">
                  <c:v>553</c:v>
                </c:pt>
                <c:pt idx="24">
                  <c:v>582</c:v>
                </c:pt>
                <c:pt idx="25">
                  <c:v>606</c:v>
                </c:pt>
                <c:pt idx="26">
                  <c:v>640</c:v>
                </c:pt>
                <c:pt idx="27">
                  <c:v>661</c:v>
                </c:pt>
                <c:pt idx="28">
                  <c:v>700</c:v>
                </c:pt>
                <c:pt idx="29">
                  <c:v>727</c:v>
                </c:pt>
                <c:pt idx="30">
                  <c:v>739</c:v>
                </c:pt>
                <c:pt idx="31">
                  <c:v>748</c:v>
                </c:pt>
                <c:pt idx="32">
                  <c:v>800</c:v>
                </c:pt>
                <c:pt idx="33">
                  <c:v>817</c:v>
                </c:pt>
                <c:pt idx="34">
                  <c:v>817</c:v>
                </c:pt>
                <c:pt idx="35">
                  <c:v>829</c:v>
                </c:pt>
                <c:pt idx="36">
                  <c:v>853</c:v>
                </c:pt>
                <c:pt idx="37">
                  <c:v>872</c:v>
                </c:pt>
                <c:pt idx="38">
                  <c:v>900</c:v>
                </c:pt>
                <c:pt idx="39">
                  <c:v>919</c:v>
                </c:pt>
                <c:pt idx="40">
                  <c:v>931</c:v>
                </c:pt>
                <c:pt idx="41">
                  <c:v>944</c:v>
                </c:pt>
                <c:pt idx="42">
                  <c:v>966</c:v>
                </c:pt>
                <c:pt idx="43">
                  <c:v>976</c:v>
                </c:pt>
                <c:pt idx="44">
                  <c:v>987</c:v>
                </c:pt>
                <c:pt idx="45">
                  <c:v>1014</c:v>
                </c:pt>
                <c:pt idx="46">
                  <c:v>1030</c:v>
                </c:pt>
                <c:pt idx="47">
                  <c:v>1036</c:v>
                </c:pt>
                <c:pt idx="48">
                  <c:v>1045</c:v>
                </c:pt>
                <c:pt idx="49">
                  <c:v>1062</c:v>
                </c:pt>
                <c:pt idx="50">
                  <c:v>1078</c:v>
                </c:pt>
                <c:pt idx="51">
                  <c:v>1107</c:v>
                </c:pt>
                <c:pt idx="52">
                  <c:v>1141</c:v>
                </c:pt>
                <c:pt idx="53">
                  <c:v>1141</c:v>
                </c:pt>
                <c:pt idx="54">
                  <c:v>1192</c:v>
                </c:pt>
                <c:pt idx="55">
                  <c:v>1219</c:v>
                </c:pt>
                <c:pt idx="56">
                  <c:v>1231</c:v>
                </c:pt>
                <c:pt idx="57">
                  <c:v>1291</c:v>
                </c:pt>
                <c:pt idx="58">
                  <c:v>1303</c:v>
                </c:pt>
                <c:pt idx="59">
                  <c:v>1303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1-4D8F-A87A-5142D1B68121}"/>
            </c:ext>
          </c:extLst>
        </c:ser>
        <c:ser>
          <c:idx val="2"/>
          <c:order val="1"/>
          <c:tx>
            <c:strRef>
              <c:f>Schedule!$I$5</c:f>
              <c:strCache>
                <c:ptCount val="1"/>
                <c:pt idx="0">
                  <c:v>Your Pace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Schedule!$B$6:$B$66</c:f>
              <c:numCache>
                <c:formatCode>m/d/yy</c:formatCode>
                <c:ptCount val="61"/>
                <c:pt idx="0">
                  <c:v>44927.698388334611</c:v>
                </c:pt>
                <c:pt idx="1">
                  <c:v>44928.826554105908</c:v>
                </c:pt>
                <c:pt idx="2">
                  <c:v>44930.062164236377</c:v>
                </c:pt>
                <c:pt idx="3">
                  <c:v>44930.653108211816</c:v>
                </c:pt>
                <c:pt idx="4">
                  <c:v>44931.942440521867</c:v>
                </c:pt>
                <c:pt idx="5">
                  <c:v>44933.231772831918</c:v>
                </c:pt>
                <c:pt idx="6">
                  <c:v>44933.930161166529</c:v>
                </c:pt>
                <c:pt idx="7">
                  <c:v>44935.165771296997</c:v>
                </c:pt>
                <c:pt idx="8">
                  <c:v>44936.186492709123</c:v>
                </c:pt>
                <c:pt idx="9">
                  <c:v>44937.099769762077</c:v>
                </c:pt>
                <c:pt idx="10">
                  <c:v>44938.120491174202</c:v>
                </c:pt>
                <c:pt idx="11">
                  <c:v>44939.141212586328</c:v>
                </c:pt>
                <c:pt idx="12">
                  <c:v>44940.054489639282</c:v>
                </c:pt>
                <c:pt idx="13">
                  <c:v>44941.290099769751</c:v>
                </c:pt>
                <c:pt idx="14">
                  <c:v>44942.203376822705</c:v>
                </c:pt>
                <c:pt idx="15">
                  <c:v>44948.918649270898</c:v>
                </c:pt>
                <c:pt idx="16">
                  <c:v>44948.918649270898</c:v>
                </c:pt>
                <c:pt idx="17">
                  <c:v>44949.402148887166</c:v>
                </c:pt>
                <c:pt idx="18">
                  <c:v>44950.745203376806</c:v>
                </c:pt>
                <c:pt idx="19">
                  <c:v>44951.551036070588</c:v>
                </c:pt>
                <c:pt idx="20">
                  <c:v>44952.571757482714</c:v>
                </c:pt>
                <c:pt idx="21">
                  <c:v>44953.270145817325</c:v>
                </c:pt>
                <c:pt idx="22">
                  <c:v>44955.042977743651</c:v>
                </c:pt>
                <c:pt idx="23">
                  <c:v>44956.708365310806</c:v>
                </c:pt>
                <c:pt idx="24">
                  <c:v>44958.266308518789</c:v>
                </c:pt>
                <c:pt idx="25">
                  <c:v>44959.555640828839</c:v>
                </c:pt>
                <c:pt idx="26">
                  <c:v>44961.382194934748</c:v>
                </c:pt>
                <c:pt idx="27">
                  <c:v>44962.510360706045</c:v>
                </c:pt>
                <c:pt idx="28">
                  <c:v>44964.605525709885</c:v>
                </c:pt>
                <c:pt idx="29">
                  <c:v>44966.056024558697</c:v>
                </c:pt>
                <c:pt idx="30">
                  <c:v>44966.700690713726</c:v>
                </c:pt>
                <c:pt idx="31">
                  <c:v>44967.184190329994</c:v>
                </c:pt>
                <c:pt idx="32">
                  <c:v>44969.977743668445</c:v>
                </c:pt>
                <c:pt idx="33">
                  <c:v>44970.891020721399</c:v>
                </c:pt>
                <c:pt idx="34">
                  <c:v>44970.891020721399</c:v>
                </c:pt>
                <c:pt idx="35">
                  <c:v>44971.535686876428</c:v>
                </c:pt>
                <c:pt idx="36">
                  <c:v>44972.825019186479</c:v>
                </c:pt>
                <c:pt idx="37">
                  <c:v>44973.845740598605</c:v>
                </c:pt>
                <c:pt idx="38">
                  <c:v>44975.349961626998</c:v>
                </c:pt>
                <c:pt idx="39">
                  <c:v>44976.370683039124</c:v>
                </c:pt>
                <c:pt idx="40">
                  <c:v>44977.015349194153</c:v>
                </c:pt>
                <c:pt idx="41">
                  <c:v>44977.713737528764</c:v>
                </c:pt>
                <c:pt idx="42">
                  <c:v>44978.895625479643</c:v>
                </c:pt>
                <c:pt idx="43">
                  <c:v>44979.432847275501</c:v>
                </c:pt>
                <c:pt idx="44">
                  <c:v>44980.02379125094</c:v>
                </c:pt>
                <c:pt idx="45">
                  <c:v>44981.474290099752</c:v>
                </c:pt>
                <c:pt idx="46">
                  <c:v>44982.333844973124</c:v>
                </c:pt>
                <c:pt idx="47">
                  <c:v>44982.656178050638</c:v>
                </c:pt>
                <c:pt idx="48">
                  <c:v>44983.139677666906</c:v>
                </c:pt>
                <c:pt idx="49">
                  <c:v>44984.05295471986</c:v>
                </c:pt>
                <c:pt idx="50">
                  <c:v>44984.912509593232</c:v>
                </c:pt>
                <c:pt idx="51">
                  <c:v>44986.470452801215</c:v>
                </c:pt>
                <c:pt idx="52">
                  <c:v>44988.297006907123</c:v>
                </c:pt>
                <c:pt idx="53">
                  <c:v>44988.297006907123</c:v>
                </c:pt>
                <c:pt idx="54">
                  <c:v>44991.036838065986</c:v>
                </c:pt>
                <c:pt idx="55">
                  <c:v>44992.487336914797</c:v>
                </c:pt>
                <c:pt idx="56">
                  <c:v>44993.132003069826</c:v>
                </c:pt>
                <c:pt idx="57">
                  <c:v>44996.355333844964</c:v>
                </c:pt>
                <c:pt idx="58">
                  <c:v>44996.999999999993</c:v>
                </c:pt>
                <c:pt idx="59">
                  <c:v>44996.999999999993</c:v>
                </c:pt>
              </c:numCache>
            </c:numRef>
          </c:cat>
          <c:val>
            <c:numRef>
              <c:f>Schedule!$I$6:$I$66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13</c:v>
                </c:pt>
                <c:pt idx="4">
                  <c:v>34</c:v>
                </c:pt>
                <c:pt idx="5">
                  <c:v>68</c:v>
                </c:pt>
                <c:pt idx="6">
                  <c:v>68</c:v>
                </c:pt>
                <c:pt idx="7">
                  <c:v>116</c:v>
                </c:pt>
                <c:pt idx="8">
                  <c:v>129</c:v>
                </c:pt>
                <c:pt idx="9">
                  <c:v>152</c:v>
                </c:pt>
                <c:pt idx="10">
                  <c:v>171</c:v>
                </c:pt>
                <c:pt idx="11">
                  <c:v>171</c:v>
                </c:pt>
                <c:pt idx="12">
                  <c:v>171</c:v>
                </c:pt>
                <c:pt idx="13">
                  <c:v>171</c:v>
                </c:pt>
                <c:pt idx="14">
                  <c:v>171</c:v>
                </c:pt>
                <c:pt idx="15">
                  <c:v>171</c:v>
                </c:pt>
                <c:pt idx="16">
                  <c:v>171</c:v>
                </c:pt>
                <c:pt idx="17">
                  <c:v>171</c:v>
                </c:pt>
                <c:pt idx="18">
                  <c:v>171</c:v>
                </c:pt>
                <c:pt idx="19">
                  <c:v>171</c:v>
                </c:pt>
                <c:pt idx="20">
                  <c:v>171</c:v>
                </c:pt>
                <c:pt idx="21">
                  <c:v>171</c:v>
                </c:pt>
                <c:pt idx="22">
                  <c:v>171</c:v>
                </c:pt>
                <c:pt idx="23">
                  <c:v>171</c:v>
                </c:pt>
                <c:pt idx="24">
                  <c:v>171</c:v>
                </c:pt>
                <c:pt idx="25">
                  <c:v>171</c:v>
                </c:pt>
                <c:pt idx="26">
                  <c:v>171</c:v>
                </c:pt>
                <c:pt idx="27">
                  <c:v>171</c:v>
                </c:pt>
                <c:pt idx="28">
                  <c:v>171</c:v>
                </c:pt>
                <c:pt idx="29">
                  <c:v>171</c:v>
                </c:pt>
                <c:pt idx="30">
                  <c:v>171</c:v>
                </c:pt>
                <c:pt idx="31">
                  <c:v>171</c:v>
                </c:pt>
                <c:pt idx="32">
                  <c:v>171</c:v>
                </c:pt>
                <c:pt idx="33">
                  <c:v>171</c:v>
                </c:pt>
                <c:pt idx="34">
                  <c:v>171</c:v>
                </c:pt>
                <c:pt idx="35">
                  <c:v>171</c:v>
                </c:pt>
                <c:pt idx="36">
                  <c:v>171</c:v>
                </c:pt>
                <c:pt idx="37">
                  <c:v>171</c:v>
                </c:pt>
                <c:pt idx="38">
                  <c:v>171</c:v>
                </c:pt>
                <c:pt idx="39">
                  <c:v>171</c:v>
                </c:pt>
                <c:pt idx="40">
                  <c:v>171</c:v>
                </c:pt>
                <c:pt idx="41">
                  <c:v>171</c:v>
                </c:pt>
                <c:pt idx="42">
                  <c:v>171</c:v>
                </c:pt>
                <c:pt idx="43">
                  <c:v>171</c:v>
                </c:pt>
                <c:pt idx="44">
                  <c:v>171</c:v>
                </c:pt>
                <c:pt idx="45">
                  <c:v>171</c:v>
                </c:pt>
                <c:pt idx="46">
                  <c:v>171</c:v>
                </c:pt>
                <c:pt idx="47">
                  <c:v>171</c:v>
                </c:pt>
                <c:pt idx="48">
                  <c:v>171</c:v>
                </c:pt>
                <c:pt idx="49">
                  <c:v>171</c:v>
                </c:pt>
                <c:pt idx="50">
                  <c:v>171</c:v>
                </c:pt>
                <c:pt idx="51">
                  <c:v>171</c:v>
                </c:pt>
                <c:pt idx="52">
                  <c:v>171</c:v>
                </c:pt>
                <c:pt idx="53">
                  <c:v>171</c:v>
                </c:pt>
                <c:pt idx="54">
                  <c:v>171</c:v>
                </c:pt>
                <c:pt idx="55">
                  <c:v>171</c:v>
                </c:pt>
                <c:pt idx="56">
                  <c:v>171</c:v>
                </c:pt>
                <c:pt idx="57">
                  <c:v>171</c:v>
                </c:pt>
                <c:pt idx="58">
                  <c:v>171</c:v>
                </c:pt>
                <c:pt idx="59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51-4D8F-A87A-5142D1B68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94536"/>
        <c:axId val="449300680"/>
      </c:lineChart>
      <c:dateAx>
        <c:axId val="135894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Projected First Pass Finish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00680"/>
        <c:crosses val="autoZero"/>
        <c:auto val="1"/>
        <c:lblOffset val="100"/>
        <c:baseTimeUnit val="days"/>
      </c:dateAx>
      <c:valAx>
        <c:axId val="44930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Study</a:t>
                </a:r>
                <a:r>
                  <a:rPr lang="en-US" sz="2400" baseline="0"/>
                  <a:t> Pages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434340</xdr:colOff>
      <xdr:row>1</xdr:row>
      <xdr:rowOff>22860</xdr:rowOff>
    </xdr:from>
    <xdr:to>
      <xdr:col>5</xdr:col>
      <xdr:colOff>233680</xdr:colOff>
      <xdr:row>4</xdr:row>
      <xdr:rowOff>28567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340" y="215900"/>
          <a:ext cx="3152140" cy="5848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4</xdr:col>
      <xdr:colOff>3112207</xdr:colOff>
      <xdr:row>3</xdr:row>
      <xdr:rowOff>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8325" y="0"/>
          <a:ext cx="3115110" cy="660494"/>
        </a:xfrm>
        <a:prstGeom prst="rect">
          <a:avLst/>
        </a:prstGeom>
      </xdr:spPr>
    </xdr:pic>
    <xdr:clientData/>
  </xdr:twoCellAnchor>
  <xdr:twoCellAnchor>
    <xdr:from>
      <xdr:col>0</xdr:col>
      <xdr:colOff>161925</xdr:colOff>
      <xdr:row>0</xdr:row>
      <xdr:rowOff>123825</xdr:rowOff>
    </xdr:from>
    <xdr:to>
      <xdr:col>2</xdr:col>
      <xdr:colOff>514350</xdr:colOff>
      <xdr:row>2</xdr:row>
      <xdr:rowOff>85725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61925" y="123825"/>
          <a:ext cx="1362075" cy="447675"/>
        </a:xfrm>
        <a:prstGeom prst="wedgeRectCallout">
          <a:avLst>
            <a:gd name="adj1" fmla="val 65880"/>
            <a:gd name="adj2" fmla="val -58777"/>
          </a:avLst>
        </a:prstGeom>
        <a:solidFill>
          <a:srgbClr val="00B05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bg1"/>
              </a:solidFill>
            </a:rPr>
            <a:t>Enter</a:t>
          </a:r>
          <a:r>
            <a:rPr lang="en-US" sz="1200" b="1" baseline="0">
              <a:solidFill>
                <a:schemeClr val="bg1"/>
              </a:solidFill>
            </a:rPr>
            <a:t> Start Date</a:t>
          </a:r>
          <a:endParaRPr lang="en-US" sz="1200" b="1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212724</xdr:colOff>
      <xdr:row>0</xdr:row>
      <xdr:rowOff>149230</xdr:rowOff>
    </xdr:from>
    <xdr:to>
      <xdr:col>26</xdr:col>
      <xdr:colOff>619125</xdr:colOff>
      <xdr:row>54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A36"/>
  <sheetViews>
    <sheetView showGridLines="0" tabSelected="1" zoomScale="125" zoomScaleNormal="125" zoomScalePageLayoutView="125" workbookViewId="0">
      <selection activeCell="D21" sqref="D21"/>
    </sheetView>
  </sheetViews>
  <sheetFormatPr baseColWidth="10" defaultColWidth="8.83203125" defaultRowHeight="15" x14ac:dyDescent="0.2"/>
  <sheetData>
    <row r="6" spans="1:1" x14ac:dyDescent="0.2">
      <c r="A6" s="19" t="s">
        <v>17</v>
      </c>
    </row>
    <row r="7" spans="1:1" x14ac:dyDescent="0.2">
      <c r="A7" s="19"/>
    </row>
    <row r="8" spans="1:1" x14ac:dyDescent="0.2">
      <c r="A8" t="s">
        <v>116</v>
      </c>
    </row>
    <row r="9" spans="1:1" x14ac:dyDescent="0.2">
      <c r="A9" t="s">
        <v>42</v>
      </c>
    </row>
    <row r="10" spans="1:1" x14ac:dyDescent="0.2">
      <c r="A10" t="s">
        <v>41</v>
      </c>
    </row>
    <row r="12" spans="1:1" x14ac:dyDescent="0.2">
      <c r="A12" s="19" t="s">
        <v>21</v>
      </c>
    </row>
    <row r="14" spans="1:1" x14ac:dyDescent="0.2">
      <c r="A14" t="s">
        <v>117</v>
      </c>
    </row>
    <row r="15" spans="1:1" x14ac:dyDescent="0.2">
      <c r="A15" t="s">
        <v>18</v>
      </c>
    </row>
    <row r="16" spans="1:1" x14ac:dyDescent="0.2">
      <c r="A16" t="s">
        <v>19</v>
      </c>
    </row>
    <row r="17" spans="1:1" x14ac:dyDescent="0.2">
      <c r="A17" t="s">
        <v>40</v>
      </c>
    </row>
    <row r="18" spans="1:1" x14ac:dyDescent="0.2">
      <c r="A18" t="s">
        <v>38</v>
      </c>
    </row>
    <row r="19" spans="1:1" x14ac:dyDescent="0.2">
      <c r="A19" t="s">
        <v>39</v>
      </c>
    </row>
    <row r="21" spans="1:1" x14ac:dyDescent="0.2">
      <c r="A21" t="s">
        <v>20</v>
      </c>
    </row>
    <row r="22" spans="1:1" x14ac:dyDescent="0.2">
      <c r="A22" t="s">
        <v>23</v>
      </c>
    </row>
    <row r="23" spans="1:1" x14ac:dyDescent="0.2">
      <c r="A23" t="s">
        <v>24</v>
      </c>
    </row>
    <row r="24" spans="1:1" x14ac:dyDescent="0.2">
      <c r="A24" t="s">
        <v>25</v>
      </c>
    </row>
    <row r="26" spans="1:1" x14ac:dyDescent="0.2">
      <c r="A26" s="19" t="s">
        <v>22</v>
      </c>
    </row>
    <row r="27" spans="1:1" x14ac:dyDescent="0.2">
      <c r="A27" s="19"/>
    </row>
    <row r="28" spans="1:1" x14ac:dyDescent="0.2">
      <c r="A28" t="s">
        <v>26</v>
      </c>
    </row>
    <row r="29" spans="1:1" x14ac:dyDescent="0.2">
      <c r="A29" t="s">
        <v>27</v>
      </c>
    </row>
    <row r="31" spans="1:1" x14ac:dyDescent="0.2">
      <c r="A31" t="s">
        <v>28</v>
      </c>
    </row>
    <row r="32" spans="1:1" x14ac:dyDescent="0.2">
      <c r="A32" t="s">
        <v>29</v>
      </c>
    </row>
    <row r="33" spans="1:1" x14ac:dyDescent="0.2">
      <c r="A33" s="31" t="s">
        <v>31</v>
      </c>
    </row>
    <row r="36" spans="1:1" x14ac:dyDescent="0.2">
      <c r="A36" s="19"/>
    </row>
  </sheetData>
  <phoneticPr fontId="17" type="noConversion"/>
  <pageMargins left="0.7" right="0.7" top="0.75" bottom="0.75" header="0.3" footer="0.3"/>
  <pageSetup scale="7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79998168889431442"/>
  </sheetPr>
  <dimension ref="A1:O84"/>
  <sheetViews>
    <sheetView showGridLines="0" zoomScaleNormal="100" zoomScalePageLayoutView="120" workbookViewId="0">
      <pane xSplit="3" ySplit="5" topLeftCell="D58" activePane="bottomRight" state="frozen"/>
      <selection pane="topRight" activeCell="D1" sqref="D1"/>
      <selection pane="bottomLeft" activeCell="A6" sqref="A6"/>
      <selection pane="bottomRight" activeCell="E12" sqref="E12"/>
    </sheetView>
  </sheetViews>
  <sheetFormatPr baseColWidth="10" defaultColWidth="8.83203125" defaultRowHeight="15" x14ac:dyDescent="0.2"/>
  <cols>
    <col min="1" max="1" width="3.5" style="2" customWidth="1"/>
    <col min="2" max="3" width="11.5" style="2" customWidth="1"/>
    <col min="4" max="4" width="54.33203125" style="2" customWidth="1"/>
    <col min="5" max="5" width="145.6640625" style="2" bestFit="1" customWidth="1"/>
    <col min="6" max="6" width="8.83203125" style="2"/>
    <col min="7" max="7" width="14.5" style="2" customWidth="1"/>
    <col min="8" max="8" width="8.6640625" style="2" bestFit="1" customWidth="1"/>
    <col min="9" max="9" width="8.6640625" style="5" bestFit="1" customWidth="1"/>
    <col min="10" max="10" width="8.6640625" style="2" bestFit="1" customWidth="1"/>
    <col min="11" max="13" width="8.83203125" style="2"/>
    <col min="14" max="14" width="10.83203125" style="2" customWidth="1"/>
    <col min="15" max="15" width="12.1640625" style="2" customWidth="1"/>
    <col min="16" max="16384" width="8.83203125" style="2"/>
  </cols>
  <sheetData>
    <row r="1" spans="1:15" ht="23" customHeight="1" x14ac:dyDescent="0.3">
      <c r="D1" s="3">
        <v>44927</v>
      </c>
      <c r="M1" s="59" t="s">
        <v>1</v>
      </c>
      <c r="N1" s="60"/>
      <c r="O1" s="4">
        <f>O3/O2</f>
        <v>0.13123561013046814</v>
      </c>
    </row>
    <row r="2" spans="1:15" x14ac:dyDescent="0.2">
      <c r="M2" s="2" t="s">
        <v>2</v>
      </c>
      <c r="O2" s="6">
        <f>SUM(F6:F66)</f>
        <v>1303</v>
      </c>
    </row>
    <row r="3" spans="1:15" x14ac:dyDescent="0.2">
      <c r="M3" s="2" t="s">
        <v>3</v>
      </c>
      <c r="O3" s="6">
        <f>SUMIF(G6:G66,"Yes",F6:F66)</f>
        <v>171</v>
      </c>
    </row>
    <row r="4" spans="1:15" x14ac:dyDescent="0.2">
      <c r="E4" s="1"/>
      <c r="F4" s="15" t="s">
        <v>47</v>
      </c>
    </row>
    <row r="5" spans="1:15" ht="32" x14ac:dyDescent="0.2">
      <c r="A5" s="7"/>
      <c r="B5" s="8" t="s">
        <v>12</v>
      </c>
      <c r="C5" s="9" t="s">
        <v>4</v>
      </c>
      <c r="D5" s="8" t="s">
        <v>10</v>
      </c>
      <c r="E5" s="8" t="s">
        <v>9</v>
      </c>
      <c r="F5" s="8" t="s">
        <v>0</v>
      </c>
      <c r="G5" s="8" t="s">
        <v>5</v>
      </c>
      <c r="H5" s="10" t="s">
        <v>6</v>
      </c>
      <c r="I5" s="11" t="s">
        <v>7</v>
      </c>
      <c r="J5" s="12" t="s">
        <v>8</v>
      </c>
      <c r="K5" s="50" t="s">
        <v>74</v>
      </c>
    </row>
    <row r="6" spans="1:15" s="1" customFormat="1" x14ac:dyDescent="0.2">
      <c r="A6" s="13"/>
      <c r="B6" s="20">
        <f>StartDate+VLOOKUP(E6,DayLookUp,4,FALSE)</f>
        <v>44927.698388334611</v>
      </c>
      <c r="C6" s="21">
        <v>44930</v>
      </c>
      <c r="D6" s="14" t="s">
        <v>70</v>
      </c>
      <c r="E6" s="39" t="s">
        <v>105</v>
      </c>
      <c r="F6" s="39">
        <f>VLOOKUP(E6,info!E:F,2,FALSE)</f>
        <v>13</v>
      </c>
      <c r="G6" s="15" t="s">
        <v>46</v>
      </c>
      <c r="H6" s="16">
        <f>SUM($F$6:F6)</f>
        <v>13</v>
      </c>
      <c r="I6" s="17">
        <f>SUMIFS(PgCnt,CompFlag,"Yes",ActFDate,"&lt;="&amp;B6)</f>
        <v>0</v>
      </c>
      <c r="J6" s="18">
        <f t="shared" ref="J6:J65" si="0">I6/H6</f>
        <v>0</v>
      </c>
      <c r="K6" s="51" t="s">
        <v>75</v>
      </c>
      <c r="L6" s="2"/>
      <c r="M6" s="2"/>
    </row>
    <row r="7" spans="1:15" s="1" customFormat="1" ht="16" customHeight="1" x14ac:dyDescent="0.2">
      <c r="A7" s="13"/>
      <c r="B7" s="20">
        <f t="shared" ref="B7:B20" si="1">B6+VLOOKUP(E7,DayLookUp,4,FALSE)</f>
        <v>44928.826554105908</v>
      </c>
      <c r="C7" s="21">
        <f>C6+1</f>
        <v>44931</v>
      </c>
      <c r="D7" s="14" t="s">
        <v>70</v>
      </c>
      <c r="E7" s="39" t="s">
        <v>79</v>
      </c>
      <c r="F7" s="39">
        <f>VLOOKUP(E7,info!E:F,2,FALSE)</f>
        <v>21</v>
      </c>
      <c r="G7" s="15" t="s">
        <v>46</v>
      </c>
      <c r="H7" s="16">
        <f>SUM($F$6:F7)</f>
        <v>34</v>
      </c>
      <c r="I7" s="17">
        <f t="shared" ref="I7:I21" si="2">SUMIFS(PgCnt,CompFlag,"Yes",ActFDate,"&lt;="&amp;B7)</f>
        <v>0</v>
      </c>
      <c r="J7" s="18">
        <f t="shared" ref="J7:J21" si="3">I7/H7</f>
        <v>0</v>
      </c>
      <c r="K7" s="51" t="s">
        <v>75</v>
      </c>
      <c r="L7" s="2"/>
      <c r="M7" s="2"/>
    </row>
    <row r="8" spans="1:15" s="1" customFormat="1" ht="16" customHeight="1" x14ac:dyDescent="0.2">
      <c r="A8" s="13"/>
      <c r="B8" s="20">
        <f t="shared" si="1"/>
        <v>44930.062164236377</v>
      </c>
      <c r="C8" s="21">
        <f t="shared" ref="C8:C14" si="4">C7+1</f>
        <v>44932</v>
      </c>
      <c r="D8" s="14" t="s">
        <v>70</v>
      </c>
      <c r="E8" s="39" t="s">
        <v>80</v>
      </c>
      <c r="F8" s="39">
        <f>VLOOKUP(E8,info!E:F,2,FALSE)</f>
        <v>23</v>
      </c>
      <c r="G8" s="15" t="s">
        <v>46</v>
      </c>
      <c r="H8" s="16">
        <f>SUM($F$6:F8)</f>
        <v>57</v>
      </c>
      <c r="I8" s="17">
        <f t="shared" si="2"/>
        <v>13</v>
      </c>
      <c r="J8" s="18">
        <f t="shared" si="3"/>
        <v>0.22807017543859648</v>
      </c>
      <c r="K8" s="51" t="s">
        <v>75</v>
      </c>
      <c r="L8" s="2"/>
      <c r="M8" s="2"/>
    </row>
    <row r="9" spans="1:15" s="1" customFormat="1" ht="16" customHeight="1" x14ac:dyDescent="0.2">
      <c r="A9" s="13"/>
      <c r="B9" s="20">
        <f t="shared" si="1"/>
        <v>44930.653108211816</v>
      </c>
      <c r="C9" s="21">
        <f t="shared" si="4"/>
        <v>44933</v>
      </c>
      <c r="D9" s="14" t="s">
        <v>70</v>
      </c>
      <c r="E9" s="39" t="s">
        <v>106</v>
      </c>
      <c r="F9" s="39">
        <f>VLOOKUP(E9,info!E:F,2,FALSE)</f>
        <v>11</v>
      </c>
      <c r="G9" s="15" t="s">
        <v>46</v>
      </c>
      <c r="H9" s="16">
        <f>SUM($F$6:F9)</f>
        <v>68</v>
      </c>
      <c r="I9" s="17">
        <f>SUMIFS(PgCnt,CompFlag,"Yes",ActFDate,"&lt;="&amp;B9)</f>
        <v>13</v>
      </c>
      <c r="J9" s="18">
        <f t="shared" si="3"/>
        <v>0.19117647058823528</v>
      </c>
      <c r="K9" s="51" t="s">
        <v>75</v>
      </c>
      <c r="L9" s="2"/>
      <c r="M9" s="2"/>
    </row>
    <row r="10" spans="1:15" s="1" customFormat="1" ht="16" customHeight="1" x14ac:dyDescent="0.2">
      <c r="A10" s="13"/>
      <c r="B10" s="20">
        <f t="shared" si="1"/>
        <v>44931.942440521867</v>
      </c>
      <c r="C10" s="21">
        <f t="shared" si="4"/>
        <v>44934</v>
      </c>
      <c r="D10" s="14" t="s">
        <v>70</v>
      </c>
      <c r="E10" s="39" t="s">
        <v>107</v>
      </c>
      <c r="F10" s="39">
        <f>VLOOKUP(E10,info!E:F,2,FALSE)</f>
        <v>24</v>
      </c>
      <c r="G10" s="15" t="s">
        <v>46</v>
      </c>
      <c r="H10" s="16">
        <f>SUM($F$6:F10)</f>
        <v>92</v>
      </c>
      <c r="I10" s="17">
        <f t="shared" si="2"/>
        <v>34</v>
      </c>
      <c r="J10" s="18">
        <f>I10/H10</f>
        <v>0.36956521739130432</v>
      </c>
      <c r="K10" s="51" t="s">
        <v>75</v>
      </c>
      <c r="L10" s="2"/>
      <c r="M10" s="2"/>
    </row>
    <row r="11" spans="1:15" s="1" customFormat="1" ht="16" customHeight="1" x14ac:dyDescent="0.2">
      <c r="A11" s="13"/>
      <c r="B11" s="20">
        <f t="shared" si="1"/>
        <v>44933.231772831918</v>
      </c>
      <c r="C11" s="21">
        <f t="shared" si="4"/>
        <v>44935</v>
      </c>
      <c r="D11" s="14" t="s">
        <v>70</v>
      </c>
      <c r="E11" s="39" t="s">
        <v>81</v>
      </c>
      <c r="F11" s="39">
        <f>VLOOKUP(E11,info!E:F,2,FALSE)</f>
        <v>24</v>
      </c>
      <c r="G11" s="15" t="s">
        <v>46</v>
      </c>
      <c r="H11" s="16">
        <f>SUM($F$6:F11)</f>
        <v>116</v>
      </c>
      <c r="I11" s="17">
        <f>SUMIFS(PgCnt,CompFlag,"Yes",ActFDate,"&lt;="&amp;B11)</f>
        <v>68</v>
      </c>
      <c r="J11" s="18">
        <f t="shared" si="3"/>
        <v>0.58620689655172409</v>
      </c>
      <c r="K11" s="51" t="s">
        <v>75</v>
      </c>
      <c r="L11" s="2"/>
      <c r="M11" s="2"/>
    </row>
    <row r="12" spans="1:15" s="1" customFormat="1" ht="16" customHeight="1" x14ac:dyDescent="0.2">
      <c r="A12" s="13"/>
      <c r="B12" s="20">
        <f t="shared" si="1"/>
        <v>44933.930161166529</v>
      </c>
      <c r="C12" s="21">
        <f t="shared" si="4"/>
        <v>44936</v>
      </c>
      <c r="D12" s="14" t="s">
        <v>70</v>
      </c>
      <c r="E12" s="39" t="s">
        <v>82</v>
      </c>
      <c r="F12" s="39">
        <f>VLOOKUP(E12,info!E:F,2,FALSE)</f>
        <v>13</v>
      </c>
      <c r="G12" s="15" t="s">
        <v>46</v>
      </c>
      <c r="H12" s="16">
        <f>SUM($F$6:F12)</f>
        <v>129</v>
      </c>
      <c r="I12" s="17">
        <f t="shared" si="2"/>
        <v>68</v>
      </c>
      <c r="J12" s="18">
        <f t="shared" si="3"/>
        <v>0.52713178294573648</v>
      </c>
      <c r="K12" s="51" t="s">
        <v>75</v>
      </c>
      <c r="L12" s="2"/>
      <c r="M12" s="2"/>
    </row>
    <row r="13" spans="1:15" s="1" customFormat="1" ht="16" customHeight="1" x14ac:dyDescent="0.2">
      <c r="A13" s="13"/>
      <c r="B13" s="20">
        <f t="shared" si="1"/>
        <v>44935.165771296997</v>
      </c>
      <c r="C13" s="21">
        <f t="shared" si="4"/>
        <v>44937</v>
      </c>
      <c r="D13" s="14" t="s">
        <v>70</v>
      </c>
      <c r="E13" s="33" t="s">
        <v>83</v>
      </c>
      <c r="F13" s="39">
        <f>VLOOKUP(E13,info!E:F,2,FALSE)</f>
        <v>23</v>
      </c>
      <c r="G13" s="15" t="s">
        <v>46</v>
      </c>
      <c r="H13" s="16">
        <f>SUM($F$6:F13)</f>
        <v>152</v>
      </c>
      <c r="I13" s="17">
        <f t="shared" si="2"/>
        <v>116</v>
      </c>
      <c r="J13" s="18">
        <f t="shared" si="3"/>
        <v>0.76315789473684215</v>
      </c>
      <c r="K13" s="51" t="s">
        <v>75</v>
      </c>
      <c r="L13" s="2"/>
      <c r="M13" s="2"/>
    </row>
    <row r="14" spans="1:15" s="1" customFormat="1" ht="16" customHeight="1" x14ac:dyDescent="0.2">
      <c r="A14" s="13"/>
      <c r="B14" s="20">
        <f t="shared" si="1"/>
        <v>44936.186492709123</v>
      </c>
      <c r="C14" s="21">
        <f t="shared" si="4"/>
        <v>44938</v>
      </c>
      <c r="D14" s="14" t="s">
        <v>70</v>
      </c>
      <c r="E14" s="39" t="s">
        <v>84</v>
      </c>
      <c r="F14" s="39">
        <f>VLOOKUP(E14,info!E:F,2,FALSE)</f>
        <v>19</v>
      </c>
      <c r="G14" s="15" t="s">
        <v>46</v>
      </c>
      <c r="H14" s="16">
        <f>SUM($F$6:F14)</f>
        <v>171</v>
      </c>
      <c r="I14" s="17">
        <f t="shared" si="2"/>
        <v>129</v>
      </c>
      <c r="J14" s="18">
        <f t="shared" si="3"/>
        <v>0.75438596491228072</v>
      </c>
      <c r="K14" s="51" t="s">
        <v>75</v>
      </c>
      <c r="L14" s="2"/>
      <c r="M14" s="2"/>
    </row>
    <row r="15" spans="1:15" s="1" customFormat="1" ht="16" customHeight="1" x14ac:dyDescent="0.2">
      <c r="A15" s="13"/>
      <c r="B15" s="20">
        <f t="shared" si="1"/>
        <v>44937.099769762077</v>
      </c>
      <c r="C15" s="21"/>
      <c r="D15" s="14" t="s">
        <v>70</v>
      </c>
      <c r="E15" s="39" t="s">
        <v>85</v>
      </c>
      <c r="F15" s="39">
        <f>VLOOKUP(E15,info!E:F,2,FALSE)</f>
        <v>17</v>
      </c>
      <c r="G15" s="15"/>
      <c r="H15" s="16">
        <f>SUM($F$6:F15)</f>
        <v>188</v>
      </c>
      <c r="I15" s="17">
        <f t="shared" si="2"/>
        <v>152</v>
      </c>
      <c r="J15" s="18">
        <f t="shared" si="3"/>
        <v>0.80851063829787229</v>
      </c>
      <c r="K15" s="51" t="s">
        <v>75</v>
      </c>
      <c r="L15" s="2"/>
      <c r="M15" s="2"/>
    </row>
    <row r="16" spans="1:15" s="1" customFormat="1" ht="16" customHeight="1" x14ac:dyDescent="0.2">
      <c r="A16" s="13"/>
      <c r="B16" s="20">
        <f t="shared" si="1"/>
        <v>44938.120491174202</v>
      </c>
      <c r="C16" s="21"/>
      <c r="D16" s="14" t="s">
        <v>70</v>
      </c>
      <c r="E16" s="39" t="s">
        <v>86</v>
      </c>
      <c r="F16" s="39">
        <f>VLOOKUP(E16,info!E:F,2,FALSE)</f>
        <v>19</v>
      </c>
      <c r="G16" s="15"/>
      <c r="H16" s="16">
        <f>SUM($F$6:F16)</f>
        <v>207</v>
      </c>
      <c r="I16" s="17">
        <f t="shared" si="2"/>
        <v>171</v>
      </c>
      <c r="J16" s="18">
        <f t="shared" si="3"/>
        <v>0.82608695652173914</v>
      </c>
      <c r="K16" s="51" t="s">
        <v>75</v>
      </c>
      <c r="L16" s="2"/>
      <c r="M16" s="2"/>
    </row>
    <row r="17" spans="1:13" s="1" customFormat="1" ht="16" customHeight="1" x14ac:dyDescent="0.2">
      <c r="A17" s="13"/>
      <c r="B17" s="20">
        <f t="shared" si="1"/>
        <v>44939.141212586328</v>
      </c>
      <c r="C17" s="21"/>
      <c r="D17" s="14" t="s">
        <v>70</v>
      </c>
      <c r="E17" s="39" t="s">
        <v>87</v>
      </c>
      <c r="F17" s="39">
        <f>VLOOKUP(E17,info!E:F,2,FALSE)</f>
        <v>19</v>
      </c>
      <c r="G17" s="15"/>
      <c r="H17" s="16">
        <f>SUM($F$6:F17)</f>
        <v>226</v>
      </c>
      <c r="I17" s="17">
        <f t="shared" si="2"/>
        <v>171</v>
      </c>
      <c r="J17" s="18">
        <f t="shared" si="3"/>
        <v>0.75663716814159288</v>
      </c>
      <c r="K17" s="51" t="s">
        <v>75</v>
      </c>
      <c r="L17" s="2"/>
      <c r="M17" s="2"/>
    </row>
    <row r="18" spans="1:13" s="1" customFormat="1" ht="16" customHeight="1" x14ac:dyDescent="0.2">
      <c r="A18" s="13"/>
      <c r="B18" s="20">
        <f t="shared" si="1"/>
        <v>44940.054489639282</v>
      </c>
      <c r="C18" s="21"/>
      <c r="D18" s="14" t="s">
        <v>70</v>
      </c>
      <c r="E18" s="39" t="s">
        <v>88</v>
      </c>
      <c r="F18" s="39">
        <f>VLOOKUP(E18,info!E:F,2,FALSE)</f>
        <v>17</v>
      </c>
      <c r="G18" s="15"/>
      <c r="H18" s="16">
        <f>SUM($F$6:F18)</f>
        <v>243</v>
      </c>
      <c r="I18" s="17">
        <f t="shared" si="2"/>
        <v>171</v>
      </c>
      <c r="J18" s="18">
        <f t="shared" si="3"/>
        <v>0.70370370370370372</v>
      </c>
      <c r="K18" s="51" t="s">
        <v>75</v>
      </c>
      <c r="L18" s="2"/>
      <c r="M18" s="2"/>
    </row>
    <row r="19" spans="1:13" s="1" customFormat="1" ht="16" customHeight="1" x14ac:dyDescent="0.2">
      <c r="A19" s="13"/>
      <c r="B19" s="20">
        <f t="shared" si="1"/>
        <v>44941.290099769751</v>
      </c>
      <c r="C19" s="21"/>
      <c r="D19" s="14" t="s">
        <v>70</v>
      </c>
      <c r="E19" s="39" t="s">
        <v>89</v>
      </c>
      <c r="F19" s="39">
        <f>VLOOKUP(E19,info!E:F,2,FALSE)</f>
        <v>23</v>
      </c>
      <c r="G19" s="15"/>
      <c r="H19" s="16">
        <f>SUM($F$6:F19)</f>
        <v>266</v>
      </c>
      <c r="I19" s="17">
        <f t="shared" si="2"/>
        <v>171</v>
      </c>
      <c r="J19" s="18">
        <f t="shared" si="3"/>
        <v>0.6428571428571429</v>
      </c>
      <c r="K19" s="51" t="s">
        <v>75</v>
      </c>
      <c r="L19" s="2"/>
      <c r="M19" s="2"/>
    </row>
    <row r="20" spans="1:13" s="1" customFormat="1" ht="16" customHeight="1" x14ac:dyDescent="0.2">
      <c r="A20" s="13"/>
      <c r="B20" s="20">
        <f t="shared" si="1"/>
        <v>44942.203376822705</v>
      </c>
      <c r="C20" s="21"/>
      <c r="D20" s="14" t="s">
        <v>70</v>
      </c>
      <c r="E20" s="39" t="s">
        <v>90</v>
      </c>
      <c r="F20" s="39">
        <f>VLOOKUP(E20,info!E:F,2,FALSE)</f>
        <v>17</v>
      </c>
      <c r="G20" s="15"/>
      <c r="H20" s="16">
        <f>SUM($F$6:F20)</f>
        <v>283</v>
      </c>
      <c r="I20" s="17">
        <f t="shared" si="2"/>
        <v>171</v>
      </c>
      <c r="J20" s="18">
        <f t="shared" si="3"/>
        <v>0.60424028268551233</v>
      </c>
      <c r="K20" s="51" t="s">
        <v>75</v>
      </c>
      <c r="L20" s="2"/>
      <c r="M20" s="2"/>
    </row>
    <row r="21" spans="1:13" s="1" customFormat="1" ht="16" customHeight="1" x14ac:dyDescent="0.2">
      <c r="A21" s="13"/>
      <c r="B21" s="20">
        <f t="shared" ref="B21:B65" si="5">B20+VLOOKUP(E21,DayLookUp,4,FALSE)</f>
        <v>44948.918649270898</v>
      </c>
      <c r="C21" s="21"/>
      <c r="D21" s="14" t="s">
        <v>70</v>
      </c>
      <c r="E21" s="39" t="s">
        <v>108</v>
      </c>
      <c r="F21" s="39">
        <f>VLOOKUP(E21,info!E:F,2,FALSE)</f>
        <v>125</v>
      </c>
      <c r="G21" s="15"/>
      <c r="H21" s="16">
        <f>SUM($F$6:F21)</f>
        <v>408</v>
      </c>
      <c r="I21" s="17">
        <f t="shared" si="2"/>
        <v>171</v>
      </c>
      <c r="J21" s="18">
        <f t="shared" si="3"/>
        <v>0.41911764705882354</v>
      </c>
      <c r="K21" s="51" t="s">
        <v>75</v>
      </c>
      <c r="L21" s="2"/>
      <c r="M21" s="2"/>
    </row>
    <row r="22" spans="1:13" s="1" customFormat="1" ht="16" customHeight="1" x14ac:dyDescent="0.2">
      <c r="A22" s="40"/>
      <c r="B22" s="52">
        <f t="shared" si="5"/>
        <v>44948.918649270898</v>
      </c>
      <c r="C22" s="46"/>
      <c r="D22" s="41"/>
      <c r="E22" s="42" t="s">
        <v>67</v>
      </c>
      <c r="F22" s="43"/>
      <c r="G22" s="44"/>
      <c r="H22" s="47">
        <f>SUM($F$6:F22)</f>
        <v>408</v>
      </c>
      <c r="I22" s="48">
        <f t="shared" ref="I22:I65" si="6">SUMIFS(PgCnt,CompFlag,"Yes",ActFDate,"&lt;="&amp;B22)</f>
        <v>171</v>
      </c>
      <c r="J22" s="49">
        <f t="shared" si="0"/>
        <v>0.41911764705882354</v>
      </c>
      <c r="K22" s="51"/>
      <c r="L22" s="2"/>
      <c r="M22" s="2"/>
    </row>
    <row r="23" spans="1:13" s="1" customFormat="1" ht="16" customHeight="1" x14ac:dyDescent="0.2">
      <c r="A23" s="13"/>
      <c r="B23" s="20">
        <f t="shared" si="5"/>
        <v>44949.402148887166</v>
      </c>
      <c r="C23" s="21"/>
      <c r="D23" s="14" t="s">
        <v>119</v>
      </c>
      <c r="E23" s="33" t="s">
        <v>91</v>
      </c>
      <c r="F23" s="39">
        <f>VLOOKUP(E23,info!E:F,2,FALSE)</f>
        <v>9</v>
      </c>
      <c r="G23" s="15"/>
      <c r="H23" s="16">
        <f>SUM($F$6:F23)</f>
        <v>417</v>
      </c>
      <c r="I23" s="17">
        <f t="shared" ref="I23" si="7">SUMIFS(PgCnt,CompFlag,"Yes",ActFDate,"&lt;="&amp;B23)</f>
        <v>171</v>
      </c>
      <c r="J23" s="18">
        <f t="shared" ref="J23" si="8">I23/H23</f>
        <v>0.41007194244604317</v>
      </c>
      <c r="K23" s="51" t="s">
        <v>75</v>
      </c>
      <c r="L23" s="2"/>
      <c r="M23" s="2"/>
    </row>
    <row r="24" spans="1:13" s="1" customFormat="1" ht="16" customHeight="1" x14ac:dyDescent="0.2">
      <c r="A24" s="13"/>
      <c r="B24" s="20">
        <f t="shared" si="5"/>
        <v>44950.745203376806</v>
      </c>
      <c r="C24" s="21"/>
      <c r="D24" s="14" t="s">
        <v>119</v>
      </c>
      <c r="E24" s="33" t="s">
        <v>92</v>
      </c>
      <c r="F24" s="39">
        <f>VLOOKUP(E24,info!E:F,2,FALSE)</f>
        <v>25</v>
      </c>
      <c r="G24" s="15"/>
      <c r="H24" s="16">
        <f>SUM($F$6:F24)</f>
        <v>442</v>
      </c>
      <c r="I24" s="17">
        <f t="shared" ref="I24:I39" si="9">SUMIFS(PgCnt,CompFlag,"Yes",ActFDate,"&lt;="&amp;B24)</f>
        <v>171</v>
      </c>
      <c r="J24" s="18">
        <f t="shared" ref="J24:J39" si="10">I24/H24</f>
        <v>0.38687782805429866</v>
      </c>
      <c r="K24" s="51" t="s">
        <v>75</v>
      </c>
      <c r="L24" s="2"/>
      <c r="M24" s="2"/>
    </row>
    <row r="25" spans="1:13" s="1" customFormat="1" ht="16" customHeight="1" x14ac:dyDescent="0.2">
      <c r="A25" s="13"/>
      <c r="B25" s="20">
        <f t="shared" si="5"/>
        <v>44951.551036070588</v>
      </c>
      <c r="C25" s="21"/>
      <c r="D25" s="14" t="s">
        <v>119</v>
      </c>
      <c r="E25" s="33" t="s">
        <v>93</v>
      </c>
      <c r="F25" s="39">
        <f>VLOOKUP(E25,info!E:F,2,FALSE)</f>
        <v>15</v>
      </c>
      <c r="G25" s="15"/>
      <c r="H25" s="16">
        <f>SUM($F$6:F25)</f>
        <v>457</v>
      </c>
      <c r="I25" s="17">
        <f t="shared" si="9"/>
        <v>171</v>
      </c>
      <c r="J25" s="18">
        <f t="shared" si="10"/>
        <v>0.37417943107221008</v>
      </c>
      <c r="K25" s="51" t="s">
        <v>75</v>
      </c>
      <c r="L25" s="2"/>
      <c r="M25" s="2"/>
    </row>
    <row r="26" spans="1:13" s="1" customFormat="1" ht="16" customHeight="1" x14ac:dyDescent="0.2">
      <c r="A26" s="13"/>
      <c r="B26" s="20">
        <f t="shared" si="5"/>
        <v>44952.571757482714</v>
      </c>
      <c r="C26" s="21"/>
      <c r="D26" s="14" t="s">
        <v>119</v>
      </c>
      <c r="E26" s="33" t="s">
        <v>94</v>
      </c>
      <c r="F26" s="39">
        <f>VLOOKUP(E26,info!E:F,2,FALSE)</f>
        <v>19</v>
      </c>
      <c r="G26" s="15"/>
      <c r="H26" s="16">
        <f>SUM($F$6:F26)</f>
        <v>476</v>
      </c>
      <c r="I26" s="17">
        <f t="shared" si="9"/>
        <v>171</v>
      </c>
      <c r="J26" s="18">
        <f t="shared" si="10"/>
        <v>0.3592436974789916</v>
      </c>
      <c r="K26" s="51" t="s">
        <v>75</v>
      </c>
      <c r="L26" s="2"/>
      <c r="M26" s="2"/>
    </row>
    <row r="27" spans="1:13" s="1" customFormat="1" ht="16" customHeight="1" x14ac:dyDescent="0.2">
      <c r="A27" s="13"/>
      <c r="B27" s="20">
        <f t="shared" si="5"/>
        <v>44953.270145817325</v>
      </c>
      <c r="C27" s="21"/>
      <c r="D27" s="14" t="s">
        <v>119</v>
      </c>
      <c r="E27" s="33" t="s">
        <v>95</v>
      </c>
      <c r="F27" s="39">
        <f>VLOOKUP(E27,info!E:F,2,FALSE)</f>
        <v>13</v>
      </c>
      <c r="G27" s="15"/>
      <c r="H27" s="16">
        <f>SUM($F$6:F27)</f>
        <v>489</v>
      </c>
      <c r="I27" s="17">
        <f t="shared" si="9"/>
        <v>171</v>
      </c>
      <c r="J27" s="18">
        <f t="shared" si="10"/>
        <v>0.34969325153374231</v>
      </c>
      <c r="K27" s="51" t="s">
        <v>75</v>
      </c>
      <c r="L27" s="2"/>
      <c r="M27" s="2"/>
    </row>
    <row r="28" spans="1:13" s="1" customFormat="1" ht="16" customHeight="1" x14ac:dyDescent="0.2">
      <c r="A28" s="13"/>
      <c r="B28" s="20">
        <f t="shared" si="5"/>
        <v>44955.042977743651</v>
      </c>
      <c r="C28" s="21"/>
      <c r="D28" s="14" t="s">
        <v>119</v>
      </c>
      <c r="E28" s="33" t="s">
        <v>52</v>
      </c>
      <c r="F28" s="39">
        <f>VLOOKUP(E28,info!E:F,2,FALSE)</f>
        <v>33</v>
      </c>
      <c r="G28" s="15"/>
      <c r="H28" s="16">
        <f>SUM($F$6:F28)</f>
        <v>522</v>
      </c>
      <c r="I28" s="17">
        <f t="shared" si="9"/>
        <v>171</v>
      </c>
      <c r="J28" s="18">
        <f t="shared" si="10"/>
        <v>0.32758620689655171</v>
      </c>
      <c r="K28" s="51" t="s">
        <v>76</v>
      </c>
      <c r="L28" s="2"/>
      <c r="M28" s="2"/>
    </row>
    <row r="29" spans="1:13" s="1" customFormat="1" ht="16" customHeight="1" x14ac:dyDescent="0.2">
      <c r="A29" s="13"/>
      <c r="B29" s="20">
        <f t="shared" si="5"/>
        <v>44956.708365310806</v>
      </c>
      <c r="C29" s="21"/>
      <c r="D29" s="14" t="s">
        <v>119</v>
      </c>
      <c r="E29" s="55" t="s">
        <v>123</v>
      </c>
      <c r="F29" s="39">
        <f>VLOOKUP(E29,info!E:F,2,FALSE)</f>
        <v>31</v>
      </c>
      <c r="G29" s="15"/>
      <c r="H29" s="16">
        <f>SUM($F$6:F29)</f>
        <v>553</v>
      </c>
      <c r="I29" s="17">
        <f t="shared" si="9"/>
        <v>171</v>
      </c>
      <c r="J29" s="18">
        <f t="shared" si="10"/>
        <v>0.3092224231464738</v>
      </c>
      <c r="K29" s="51" t="s">
        <v>76</v>
      </c>
      <c r="L29" s="2"/>
      <c r="M29" s="2"/>
    </row>
    <row r="30" spans="1:13" s="1" customFormat="1" ht="16" customHeight="1" x14ac:dyDescent="0.2">
      <c r="A30" s="13"/>
      <c r="B30" s="20">
        <f t="shared" si="5"/>
        <v>44958.266308518789</v>
      </c>
      <c r="C30" s="21"/>
      <c r="D30" s="14" t="s">
        <v>119</v>
      </c>
      <c r="E30" s="55" t="s">
        <v>124</v>
      </c>
      <c r="F30" s="39">
        <f>VLOOKUP(E30,info!E:F,2,FALSE)</f>
        <v>29</v>
      </c>
      <c r="G30" s="15"/>
      <c r="H30" s="16">
        <f>SUM($F$6:F30)</f>
        <v>582</v>
      </c>
      <c r="I30" s="17">
        <f t="shared" si="9"/>
        <v>171</v>
      </c>
      <c r="J30" s="18">
        <f t="shared" si="10"/>
        <v>0.29381443298969073</v>
      </c>
      <c r="K30" s="51" t="s">
        <v>76</v>
      </c>
      <c r="L30" s="2"/>
      <c r="M30" s="2"/>
    </row>
    <row r="31" spans="1:13" s="1" customFormat="1" ht="16" customHeight="1" x14ac:dyDescent="0.2">
      <c r="A31" s="13"/>
      <c r="B31" s="20">
        <f t="shared" si="5"/>
        <v>44959.555640828839</v>
      </c>
      <c r="C31" s="21"/>
      <c r="D31" s="14" t="s">
        <v>119</v>
      </c>
      <c r="E31" s="55" t="s">
        <v>125</v>
      </c>
      <c r="F31" s="39">
        <f>VLOOKUP(E31,info!E:F,2,FALSE)</f>
        <v>24</v>
      </c>
      <c r="G31" s="15"/>
      <c r="H31" s="16">
        <f>SUM($F$6:F31)</f>
        <v>606</v>
      </c>
      <c r="I31" s="17">
        <f t="shared" si="9"/>
        <v>171</v>
      </c>
      <c r="J31" s="18">
        <f t="shared" si="10"/>
        <v>0.28217821782178215</v>
      </c>
      <c r="K31" s="51" t="s">
        <v>76</v>
      </c>
      <c r="L31" s="2"/>
      <c r="M31" s="2"/>
    </row>
    <row r="32" spans="1:13" s="1" customFormat="1" ht="16" customHeight="1" x14ac:dyDescent="0.2">
      <c r="A32" s="13"/>
      <c r="B32" s="20">
        <f t="shared" si="5"/>
        <v>44961.382194934748</v>
      </c>
      <c r="C32" s="21"/>
      <c r="D32" s="14" t="s">
        <v>119</v>
      </c>
      <c r="E32" s="55" t="s">
        <v>126</v>
      </c>
      <c r="F32" s="39">
        <f>VLOOKUP(E32,info!E:F,2,FALSE)</f>
        <v>34</v>
      </c>
      <c r="G32" s="15"/>
      <c r="H32" s="16">
        <f>SUM($F$6:F32)</f>
        <v>640</v>
      </c>
      <c r="I32" s="17">
        <f t="shared" si="9"/>
        <v>171</v>
      </c>
      <c r="J32" s="18">
        <f t="shared" si="10"/>
        <v>0.26718750000000002</v>
      </c>
      <c r="K32" s="51" t="s">
        <v>76</v>
      </c>
      <c r="L32" s="2"/>
      <c r="M32" s="2"/>
    </row>
    <row r="33" spans="1:13" s="1" customFormat="1" ht="16" customHeight="1" x14ac:dyDescent="0.2">
      <c r="A33" s="13"/>
      <c r="B33" s="20">
        <f t="shared" si="5"/>
        <v>44962.510360706045</v>
      </c>
      <c r="C33" s="21"/>
      <c r="D33" s="14" t="s">
        <v>119</v>
      </c>
      <c r="E33" s="33" t="s">
        <v>53</v>
      </c>
      <c r="F33" s="39">
        <f>VLOOKUP(E33,info!E:F,2,FALSE)</f>
        <v>21</v>
      </c>
      <c r="G33" s="15"/>
      <c r="H33" s="16">
        <f>SUM($F$6:F33)</f>
        <v>661</v>
      </c>
      <c r="I33" s="17">
        <f t="shared" si="9"/>
        <v>171</v>
      </c>
      <c r="J33" s="18">
        <f t="shared" si="10"/>
        <v>0.25869894099848711</v>
      </c>
      <c r="K33" s="51" t="s">
        <v>76</v>
      </c>
      <c r="L33" s="2"/>
      <c r="M33" s="2"/>
    </row>
    <row r="34" spans="1:13" s="1" customFormat="1" ht="16" customHeight="1" x14ac:dyDescent="0.2">
      <c r="A34" s="13"/>
      <c r="B34" s="20">
        <f t="shared" si="5"/>
        <v>44964.605525709885</v>
      </c>
      <c r="C34" s="21"/>
      <c r="D34" s="14" t="s">
        <v>119</v>
      </c>
      <c r="E34" s="55" t="s">
        <v>122</v>
      </c>
      <c r="F34" s="39">
        <f>VLOOKUP(E34,info!E:F,2,FALSE)</f>
        <v>39</v>
      </c>
      <c r="G34" s="15"/>
      <c r="H34" s="16">
        <f>SUM($F$6:F34)</f>
        <v>700</v>
      </c>
      <c r="I34" s="17">
        <f t="shared" si="9"/>
        <v>171</v>
      </c>
      <c r="J34" s="18">
        <f t="shared" si="10"/>
        <v>0.24428571428571427</v>
      </c>
      <c r="K34" s="51" t="s">
        <v>76</v>
      </c>
      <c r="L34" s="2"/>
      <c r="M34" s="2"/>
    </row>
    <row r="35" spans="1:13" s="1" customFormat="1" ht="16" customHeight="1" x14ac:dyDescent="0.2">
      <c r="A35" s="13"/>
      <c r="B35" s="20">
        <f t="shared" si="5"/>
        <v>44966.056024558697</v>
      </c>
      <c r="C35" s="21"/>
      <c r="D35" s="14" t="s">
        <v>119</v>
      </c>
      <c r="E35" s="33" t="s">
        <v>54</v>
      </c>
      <c r="F35" s="39">
        <f>VLOOKUP(E35,info!E:F,2,FALSE)</f>
        <v>27</v>
      </c>
      <c r="G35" s="15"/>
      <c r="H35" s="16">
        <f>SUM($F$6:F35)</f>
        <v>727</v>
      </c>
      <c r="I35" s="17">
        <f t="shared" si="9"/>
        <v>171</v>
      </c>
      <c r="J35" s="18">
        <f t="shared" si="10"/>
        <v>0.23521320495185694</v>
      </c>
      <c r="K35" s="51" t="s">
        <v>76</v>
      </c>
      <c r="L35" s="2"/>
      <c r="M35" s="2"/>
    </row>
    <row r="36" spans="1:13" s="1" customFormat="1" ht="16" customHeight="1" x14ac:dyDescent="0.2">
      <c r="A36" s="13"/>
      <c r="B36" s="20">
        <f t="shared" si="5"/>
        <v>44966.700690713726</v>
      </c>
      <c r="C36" s="21"/>
      <c r="D36" s="14" t="s">
        <v>119</v>
      </c>
      <c r="E36" s="33" t="s">
        <v>73</v>
      </c>
      <c r="F36" s="39">
        <f>VLOOKUP(E36,info!E:F,2,FALSE)</f>
        <v>12</v>
      </c>
      <c r="G36" s="15"/>
      <c r="H36" s="16">
        <f>SUM($F$6:F36)</f>
        <v>739</v>
      </c>
      <c r="I36" s="17">
        <f t="shared" si="9"/>
        <v>171</v>
      </c>
      <c r="J36" s="18">
        <f t="shared" si="10"/>
        <v>0.23139377537212449</v>
      </c>
      <c r="K36" s="51" t="s">
        <v>75</v>
      </c>
      <c r="L36" s="2"/>
      <c r="M36" s="2"/>
    </row>
    <row r="37" spans="1:13" s="1" customFormat="1" ht="16" customHeight="1" x14ac:dyDescent="0.2">
      <c r="A37" s="13"/>
      <c r="B37" s="20">
        <f t="shared" si="5"/>
        <v>44967.184190329994</v>
      </c>
      <c r="C37" s="21"/>
      <c r="D37" s="14" t="s">
        <v>119</v>
      </c>
      <c r="E37" s="33" t="s">
        <v>99</v>
      </c>
      <c r="F37" s="39">
        <f>VLOOKUP(E37,info!E:F,2,FALSE)</f>
        <v>9</v>
      </c>
      <c r="G37" s="15"/>
      <c r="H37" s="16">
        <f>SUM($F$6:F37)</f>
        <v>748</v>
      </c>
      <c r="I37" s="17">
        <f t="shared" si="9"/>
        <v>171</v>
      </c>
      <c r="J37" s="18">
        <f t="shared" si="10"/>
        <v>0.2286096256684492</v>
      </c>
      <c r="K37" s="51" t="s">
        <v>76</v>
      </c>
      <c r="L37" s="2"/>
      <c r="M37" s="2"/>
    </row>
    <row r="38" spans="1:13" s="1" customFormat="1" ht="16" customHeight="1" x14ac:dyDescent="0.2">
      <c r="A38" s="13"/>
      <c r="B38" s="20">
        <f t="shared" si="5"/>
        <v>44969.977743668445</v>
      </c>
      <c r="C38" s="21"/>
      <c r="D38" s="14" t="s">
        <v>119</v>
      </c>
      <c r="E38" s="33" t="s">
        <v>109</v>
      </c>
      <c r="F38" s="39">
        <f>VLOOKUP(E38,info!E:F,2,FALSE)</f>
        <v>52</v>
      </c>
      <c r="G38" s="15"/>
      <c r="H38" s="16">
        <f>SUM($F$6:F38)</f>
        <v>800</v>
      </c>
      <c r="I38" s="17">
        <f t="shared" si="9"/>
        <v>171</v>
      </c>
      <c r="J38" s="18">
        <f t="shared" si="10"/>
        <v>0.21375</v>
      </c>
      <c r="K38" s="51" t="s">
        <v>76</v>
      </c>
      <c r="L38" s="2"/>
      <c r="M38" s="2"/>
    </row>
    <row r="39" spans="1:13" s="1" customFormat="1" ht="16" customHeight="1" x14ac:dyDescent="0.2">
      <c r="A39" s="13"/>
      <c r="B39" s="20">
        <f t="shared" si="5"/>
        <v>44970.891020721399</v>
      </c>
      <c r="C39" s="21"/>
      <c r="D39" s="14" t="s">
        <v>119</v>
      </c>
      <c r="E39" s="33" t="s">
        <v>110</v>
      </c>
      <c r="F39" s="39">
        <f>VLOOKUP(E39,info!E:F,2,FALSE)</f>
        <v>17</v>
      </c>
      <c r="G39" s="15"/>
      <c r="H39" s="16">
        <f>SUM($F$6:F39)</f>
        <v>817</v>
      </c>
      <c r="I39" s="17">
        <f t="shared" si="9"/>
        <v>171</v>
      </c>
      <c r="J39" s="18">
        <f t="shared" si="10"/>
        <v>0.20930232558139536</v>
      </c>
      <c r="K39" s="51" t="s">
        <v>75</v>
      </c>
      <c r="L39" s="2"/>
      <c r="M39" s="2"/>
    </row>
    <row r="40" spans="1:13" s="1" customFormat="1" ht="16" customHeight="1" x14ac:dyDescent="0.2">
      <c r="A40" s="40"/>
      <c r="B40" s="52">
        <f t="shared" si="5"/>
        <v>44970.891020721399</v>
      </c>
      <c r="C40" s="46"/>
      <c r="D40" s="41"/>
      <c r="E40" s="42" t="s">
        <v>43</v>
      </c>
      <c r="F40" s="43"/>
      <c r="G40" s="44"/>
      <c r="H40" s="47">
        <f>SUM($F$6:F40)</f>
        <v>817</v>
      </c>
      <c r="I40" s="48">
        <f t="shared" si="6"/>
        <v>171</v>
      </c>
      <c r="J40" s="49">
        <f t="shared" si="0"/>
        <v>0.20930232558139536</v>
      </c>
      <c r="K40" s="51"/>
      <c r="L40" s="2"/>
      <c r="M40" s="2"/>
    </row>
    <row r="41" spans="1:13" s="1" customFormat="1" ht="16" customHeight="1" x14ac:dyDescent="0.2">
      <c r="A41" s="13"/>
      <c r="B41" s="20">
        <f t="shared" si="5"/>
        <v>44971.535686876428</v>
      </c>
      <c r="C41" s="21"/>
      <c r="D41" s="14" t="s">
        <v>120</v>
      </c>
      <c r="E41" s="33" t="s">
        <v>111</v>
      </c>
      <c r="F41" s="39">
        <f>VLOOKUP(E41,info!E:F,2,FALSE)</f>
        <v>12</v>
      </c>
      <c r="G41" s="15"/>
      <c r="H41" s="16">
        <f>SUM($F$6:F41)</f>
        <v>829</v>
      </c>
      <c r="I41" s="17">
        <f t="shared" ref="I41:I55" si="11">SUMIFS(PgCnt,CompFlag,"Yes",ActFDate,"&lt;="&amp;B41)</f>
        <v>171</v>
      </c>
      <c r="J41" s="18">
        <f t="shared" ref="J41:J55" si="12">I41/H41</f>
        <v>0.20627261761158022</v>
      </c>
      <c r="K41" s="51" t="s">
        <v>76</v>
      </c>
      <c r="L41" s="2"/>
      <c r="M41" s="2"/>
    </row>
    <row r="42" spans="1:13" s="1" customFormat="1" ht="16" customHeight="1" x14ac:dyDescent="0.2">
      <c r="A42" s="13"/>
      <c r="B42" s="20">
        <f t="shared" si="5"/>
        <v>44972.825019186479</v>
      </c>
      <c r="C42" s="21"/>
      <c r="D42" s="14" t="s">
        <v>120</v>
      </c>
      <c r="E42" s="33" t="s">
        <v>112</v>
      </c>
      <c r="F42" s="39">
        <f>VLOOKUP(E42,info!E:F,2,FALSE)</f>
        <v>24</v>
      </c>
      <c r="G42" s="15"/>
      <c r="H42" s="16">
        <f>SUM($F$6:F42)</f>
        <v>853</v>
      </c>
      <c r="I42" s="17">
        <f t="shared" si="11"/>
        <v>171</v>
      </c>
      <c r="J42" s="18">
        <f t="shared" si="12"/>
        <v>0.20046893317702227</v>
      </c>
      <c r="K42" s="51" t="s">
        <v>76</v>
      </c>
      <c r="L42" s="2"/>
      <c r="M42" s="2"/>
    </row>
    <row r="43" spans="1:13" s="1" customFormat="1" ht="16" customHeight="1" x14ac:dyDescent="0.2">
      <c r="A43" s="13"/>
      <c r="B43" s="20">
        <f t="shared" si="5"/>
        <v>44973.845740598605</v>
      </c>
      <c r="C43" s="21"/>
      <c r="D43" s="14" t="s">
        <v>120</v>
      </c>
      <c r="E43" s="33" t="s">
        <v>55</v>
      </c>
      <c r="F43" s="39">
        <f>VLOOKUP(E43,info!E:F,2,FALSE)</f>
        <v>19</v>
      </c>
      <c r="G43" s="15"/>
      <c r="H43" s="16">
        <f>SUM($F$6:F43)</f>
        <v>872</v>
      </c>
      <c r="I43" s="17">
        <f t="shared" si="11"/>
        <v>171</v>
      </c>
      <c r="J43" s="18">
        <f t="shared" si="12"/>
        <v>0.19610091743119265</v>
      </c>
      <c r="K43" s="51" t="s">
        <v>76</v>
      </c>
      <c r="L43" s="2"/>
      <c r="M43" s="2"/>
    </row>
    <row r="44" spans="1:13" s="1" customFormat="1" ht="16" customHeight="1" x14ac:dyDescent="0.2">
      <c r="A44" s="13"/>
      <c r="B44" s="20">
        <f t="shared" si="5"/>
        <v>44975.349961626998</v>
      </c>
      <c r="C44" s="21"/>
      <c r="D44" s="14" t="s">
        <v>120</v>
      </c>
      <c r="E44" s="33" t="s">
        <v>56</v>
      </c>
      <c r="F44" s="39">
        <f>VLOOKUP(E44,info!E:F,2,FALSE)</f>
        <v>28</v>
      </c>
      <c r="G44" s="15"/>
      <c r="H44" s="16">
        <f>SUM($F$6:F44)</f>
        <v>900</v>
      </c>
      <c r="I44" s="17">
        <f t="shared" si="11"/>
        <v>171</v>
      </c>
      <c r="J44" s="18">
        <f t="shared" si="12"/>
        <v>0.19</v>
      </c>
      <c r="K44" s="51" t="s">
        <v>76</v>
      </c>
      <c r="L44" s="2"/>
      <c r="M44" s="2"/>
    </row>
    <row r="45" spans="1:13" s="1" customFormat="1" ht="16" customHeight="1" x14ac:dyDescent="0.2">
      <c r="A45" s="13"/>
      <c r="B45" s="20">
        <f t="shared" si="5"/>
        <v>44976.370683039124</v>
      </c>
      <c r="C45" s="21"/>
      <c r="D45" s="14" t="s">
        <v>120</v>
      </c>
      <c r="E45" s="33" t="s">
        <v>57</v>
      </c>
      <c r="F45" s="39">
        <f>VLOOKUP(E45,info!E:F,2,FALSE)</f>
        <v>19</v>
      </c>
      <c r="G45" s="15"/>
      <c r="H45" s="16">
        <f>SUM($F$6:F45)</f>
        <v>919</v>
      </c>
      <c r="I45" s="17">
        <f t="shared" si="11"/>
        <v>171</v>
      </c>
      <c r="J45" s="18">
        <f t="shared" si="12"/>
        <v>0.18607181719260066</v>
      </c>
      <c r="K45" s="51" t="s">
        <v>76</v>
      </c>
      <c r="L45" s="2"/>
      <c r="M45" s="2"/>
    </row>
    <row r="46" spans="1:13" s="1" customFormat="1" ht="16" customHeight="1" x14ac:dyDescent="0.2">
      <c r="A46" s="13"/>
      <c r="B46" s="20">
        <f t="shared" si="5"/>
        <v>44977.015349194153</v>
      </c>
      <c r="C46" s="21"/>
      <c r="D46" s="14" t="s">
        <v>120</v>
      </c>
      <c r="E46" s="33" t="s">
        <v>58</v>
      </c>
      <c r="F46" s="39">
        <f>VLOOKUP(E46,info!E:F,2,FALSE)</f>
        <v>12</v>
      </c>
      <c r="G46" s="15"/>
      <c r="H46" s="16">
        <f>SUM($F$6:F46)</f>
        <v>931</v>
      </c>
      <c r="I46" s="17">
        <f t="shared" si="11"/>
        <v>171</v>
      </c>
      <c r="J46" s="18">
        <f t="shared" si="12"/>
        <v>0.18367346938775511</v>
      </c>
      <c r="K46" s="51" t="s">
        <v>76</v>
      </c>
      <c r="L46" s="2"/>
      <c r="M46" s="2"/>
    </row>
    <row r="47" spans="1:13" s="1" customFormat="1" ht="16" customHeight="1" x14ac:dyDescent="0.2">
      <c r="A47" s="13"/>
      <c r="B47" s="20">
        <f t="shared" si="5"/>
        <v>44977.713737528764</v>
      </c>
      <c r="C47" s="21"/>
      <c r="D47" s="14" t="s">
        <v>120</v>
      </c>
      <c r="E47" s="33" t="s">
        <v>59</v>
      </c>
      <c r="F47" s="39">
        <f>VLOOKUP(E47,info!E:F,2,FALSE)</f>
        <v>13</v>
      </c>
      <c r="G47" s="15"/>
      <c r="H47" s="16">
        <f>SUM($F$6:F47)</f>
        <v>944</v>
      </c>
      <c r="I47" s="17">
        <f t="shared" si="11"/>
        <v>171</v>
      </c>
      <c r="J47" s="18">
        <f t="shared" si="12"/>
        <v>0.18114406779661016</v>
      </c>
      <c r="K47" s="51" t="s">
        <v>76</v>
      </c>
      <c r="L47" s="2"/>
      <c r="M47" s="2"/>
    </row>
    <row r="48" spans="1:13" s="1" customFormat="1" ht="16" customHeight="1" x14ac:dyDescent="0.2">
      <c r="A48" s="13"/>
      <c r="B48" s="20">
        <f t="shared" si="5"/>
        <v>44978.895625479643</v>
      </c>
      <c r="C48" s="21"/>
      <c r="D48" s="14" t="s">
        <v>120</v>
      </c>
      <c r="E48" s="33" t="s">
        <v>60</v>
      </c>
      <c r="F48" s="39">
        <f>VLOOKUP(E48,info!E:F,2,FALSE)</f>
        <v>22</v>
      </c>
      <c r="G48" s="15"/>
      <c r="H48" s="16">
        <f>SUM($F$6:F48)</f>
        <v>966</v>
      </c>
      <c r="I48" s="17">
        <f t="shared" si="11"/>
        <v>171</v>
      </c>
      <c r="J48" s="18">
        <f t="shared" si="12"/>
        <v>0.17701863354037267</v>
      </c>
      <c r="K48" s="51" t="s">
        <v>76</v>
      </c>
      <c r="L48" s="2"/>
      <c r="M48" s="2"/>
    </row>
    <row r="49" spans="1:13" s="1" customFormat="1" ht="16" customHeight="1" x14ac:dyDescent="0.2">
      <c r="A49" s="13"/>
      <c r="B49" s="20">
        <f t="shared" si="5"/>
        <v>44979.432847275501</v>
      </c>
      <c r="C49" s="21"/>
      <c r="D49" s="14" t="s">
        <v>120</v>
      </c>
      <c r="E49" s="33" t="s">
        <v>61</v>
      </c>
      <c r="F49" s="39">
        <f>VLOOKUP(E49,info!E:F,2,FALSE)</f>
        <v>10</v>
      </c>
      <c r="G49" s="15"/>
      <c r="H49" s="16">
        <f>SUM($F$6:F49)</f>
        <v>976</v>
      </c>
      <c r="I49" s="17">
        <f t="shared" si="11"/>
        <v>171</v>
      </c>
      <c r="J49" s="18">
        <f t="shared" si="12"/>
        <v>0.17520491803278687</v>
      </c>
      <c r="K49" s="51" t="s">
        <v>76</v>
      </c>
      <c r="L49" s="2"/>
      <c r="M49" s="2"/>
    </row>
    <row r="50" spans="1:13" s="1" customFormat="1" ht="16" customHeight="1" x14ac:dyDescent="0.2">
      <c r="A50" s="13"/>
      <c r="B50" s="20">
        <f t="shared" si="5"/>
        <v>44980.02379125094</v>
      </c>
      <c r="C50" s="21"/>
      <c r="D50" s="14" t="s">
        <v>120</v>
      </c>
      <c r="E50" s="33" t="s">
        <v>62</v>
      </c>
      <c r="F50" s="39">
        <f>VLOOKUP(E50,info!E:F,2,FALSE)</f>
        <v>11</v>
      </c>
      <c r="G50" s="15"/>
      <c r="H50" s="16">
        <f>SUM($F$6:F50)</f>
        <v>987</v>
      </c>
      <c r="I50" s="17">
        <f t="shared" si="11"/>
        <v>171</v>
      </c>
      <c r="J50" s="18">
        <f t="shared" si="12"/>
        <v>0.17325227963525835</v>
      </c>
      <c r="K50" s="51" t="s">
        <v>76</v>
      </c>
      <c r="L50" s="2"/>
      <c r="M50" s="2"/>
    </row>
    <row r="51" spans="1:13" s="1" customFormat="1" ht="16" customHeight="1" x14ac:dyDescent="0.2">
      <c r="A51" s="13"/>
      <c r="B51" s="20">
        <f t="shared" si="5"/>
        <v>44981.474290099752</v>
      </c>
      <c r="C51" s="21"/>
      <c r="D51" s="14" t="s">
        <v>120</v>
      </c>
      <c r="E51" s="33" t="s">
        <v>98</v>
      </c>
      <c r="F51" s="39">
        <f>VLOOKUP(E51,info!E:F,2,FALSE)</f>
        <v>27</v>
      </c>
      <c r="G51" s="15"/>
      <c r="H51" s="16">
        <f>SUM($F$6:F51)</f>
        <v>1014</v>
      </c>
      <c r="I51" s="17">
        <f t="shared" si="11"/>
        <v>171</v>
      </c>
      <c r="J51" s="18">
        <f t="shared" si="12"/>
        <v>0.16863905325443787</v>
      </c>
      <c r="K51" s="51" t="s">
        <v>76</v>
      </c>
      <c r="L51" s="2"/>
      <c r="M51" s="2"/>
    </row>
    <row r="52" spans="1:13" s="1" customFormat="1" ht="16" customHeight="1" x14ac:dyDescent="0.2">
      <c r="A52" s="13"/>
      <c r="B52" s="20">
        <f t="shared" si="5"/>
        <v>44982.333844973124</v>
      </c>
      <c r="C52" s="21"/>
      <c r="D52" s="14" t="s">
        <v>120</v>
      </c>
      <c r="E52" s="33" t="s">
        <v>63</v>
      </c>
      <c r="F52" s="39">
        <f>VLOOKUP(E52,info!E:F,2,FALSE)</f>
        <v>16</v>
      </c>
      <c r="G52" s="15"/>
      <c r="H52" s="16">
        <f>SUM($F$6:F52)</f>
        <v>1030</v>
      </c>
      <c r="I52" s="17">
        <f t="shared" si="11"/>
        <v>171</v>
      </c>
      <c r="J52" s="18">
        <f t="shared" si="12"/>
        <v>0.16601941747572815</v>
      </c>
      <c r="K52" s="51" t="s">
        <v>76</v>
      </c>
      <c r="L52" s="2"/>
      <c r="M52" s="2"/>
    </row>
    <row r="53" spans="1:13" s="1" customFormat="1" ht="16" customHeight="1" x14ac:dyDescent="0.2">
      <c r="A53" s="13"/>
      <c r="B53" s="20">
        <f t="shared" si="5"/>
        <v>44982.656178050638</v>
      </c>
      <c r="C53" s="21"/>
      <c r="D53" s="14" t="s">
        <v>120</v>
      </c>
      <c r="E53" s="33" t="s">
        <v>64</v>
      </c>
      <c r="F53" s="39">
        <f>VLOOKUP(E53,info!E:F,2,FALSE)</f>
        <v>6</v>
      </c>
      <c r="G53" s="15"/>
      <c r="H53" s="16">
        <f>SUM($F$6:F53)</f>
        <v>1036</v>
      </c>
      <c r="I53" s="17">
        <f t="shared" si="11"/>
        <v>171</v>
      </c>
      <c r="J53" s="18">
        <f t="shared" si="12"/>
        <v>0.16505791505791506</v>
      </c>
      <c r="K53" s="51" t="s">
        <v>76</v>
      </c>
      <c r="L53" s="2"/>
      <c r="M53" s="2"/>
    </row>
    <row r="54" spans="1:13" s="1" customFormat="1" ht="16" customHeight="1" x14ac:dyDescent="0.2">
      <c r="A54" s="13"/>
      <c r="B54" s="20">
        <f t="shared" si="5"/>
        <v>44983.139677666906</v>
      </c>
      <c r="C54" s="21"/>
      <c r="D54" s="14" t="s">
        <v>120</v>
      </c>
      <c r="E54" s="33" t="s">
        <v>65</v>
      </c>
      <c r="F54" s="39">
        <f>VLOOKUP(E54,info!E:F,2,FALSE)</f>
        <v>9</v>
      </c>
      <c r="G54" s="15"/>
      <c r="H54" s="16">
        <f>SUM($F$6:F54)</f>
        <v>1045</v>
      </c>
      <c r="I54" s="17">
        <f t="shared" si="11"/>
        <v>171</v>
      </c>
      <c r="J54" s="18">
        <f t="shared" si="12"/>
        <v>0.16363636363636364</v>
      </c>
      <c r="K54" s="51" t="s">
        <v>76</v>
      </c>
      <c r="L54" s="2"/>
      <c r="M54" s="2"/>
    </row>
    <row r="55" spans="1:13" s="1" customFormat="1" ht="16" customHeight="1" x14ac:dyDescent="0.2">
      <c r="A55" s="13"/>
      <c r="B55" s="20">
        <f t="shared" si="5"/>
        <v>44984.05295471986</v>
      </c>
      <c r="C55" s="21"/>
      <c r="D55" s="14" t="s">
        <v>120</v>
      </c>
      <c r="E55" s="33" t="s">
        <v>66</v>
      </c>
      <c r="F55" s="39">
        <f>VLOOKUP(E55,info!E:F,2,FALSE)</f>
        <v>17</v>
      </c>
      <c r="G55" s="15"/>
      <c r="H55" s="16">
        <f>SUM($F$6:F55)</f>
        <v>1062</v>
      </c>
      <c r="I55" s="17">
        <f t="shared" si="11"/>
        <v>171</v>
      </c>
      <c r="J55" s="18">
        <f t="shared" si="12"/>
        <v>0.16101694915254236</v>
      </c>
      <c r="K55" s="51" t="s">
        <v>76</v>
      </c>
      <c r="L55" s="2"/>
      <c r="M55" s="2"/>
    </row>
    <row r="56" spans="1:13" s="1" customFormat="1" ht="16" customHeight="1" x14ac:dyDescent="0.2">
      <c r="A56" s="13"/>
      <c r="B56" s="20">
        <f t="shared" si="5"/>
        <v>44984.912509593232</v>
      </c>
      <c r="C56" s="21"/>
      <c r="D56" s="14" t="s">
        <v>120</v>
      </c>
      <c r="E56" s="33" t="s">
        <v>113</v>
      </c>
      <c r="F56" s="39">
        <f>VLOOKUP(E56,info!E:F,2,FALSE)</f>
        <v>16</v>
      </c>
      <c r="G56" s="15"/>
      <c r="H56" s="16">
        <f>SUM($F$6:F56)</f>
        <v>1078</v>
      </c>
      <c r="I56" s="17">
        <f t="shared" ref="I56:I58" si="13">SUMIFS(PgCnt,CompFlag,"Yes",ActFDate,"&lt;="&amp;B56)</f>
        <v>171</v>
      </c>
      <c r="J56" s="18">
        <f t="shared" ref="J56:J58" si="14">I56/H56</f>
        <v>0.15862708719851576</v>
      </c>
      <c r="K56" s="51" t="s">
        <v>75</v>
      </c>
      <c r="L56" s="2"/>
      <c r="M56" s="2"/>
    </row>
    <row r="57" spans="1:13" s="1" customFormat="1" ht="16" customHeight="1" x14ac:dyDescent="0.2">
      <c r="A57" s="13"/>
      <c r="B57" s="20">
        <f t="shared" si="5"/>
        <v>44986.470452801215</v>
      </c>
      <c r="C57" s="21"/>
      <c r="D57" s="14" t="s">
        <v>120</v>
      </c>
      <c r="E57" s="33" t="s">
        <v>68</v>
      </c>
      <c r="F57" s="39">
        <f>VLOOKUP(E57,info!E:F,2,FALSE)</f>
        <v>29</v>
      </c>
      <c r="G57" s="15"/>
      <c r="H57" s="16">
        <f>SUM($F$6:F57)</f>
        <v>1107</v>
      </c>
      <c r="I57" s="17">
        <f t="shared" si="13"/>
        <v>171</v>
      </c>
      <c r="J57" s="18">
        <f t="shared" si="14"/>
        <v>0.15447154471544716</v>
      </c>
      <c r="K57" s="51" t="s">
        <v>76</v>
      </c>
      <c r="L57" s="2"/>
      <c r="M57" s="2"/>
    </row>
    <row r="58" spans="1:13" s="1" customFormat="1" ht="16" customHeight="1" x14ac:dyDescent="0.2">
      <c r="A58" s="13"/>
      <c r="B58" s="20">
        <f t="shared" si="5"/>
        <v>44988.297006907123</v>
      </c>
      <c r="C58" s="21"/>
      <c r="D58" s="14" t="s">
        <v>120</v>
      </c>
      <c r="E58" s="33" t="s">
        <v>69</v>
      </c>
      <c r="F58" s="39">
        <f>VLOOKUP(E58,info!E:F,2,FALSE)</f>
        <v>34</v>
      </c>
      <c r="G58" s="15"/>
      <c r="H58" s="16">
        <f>SUM($F$6:F58)</f>
        <v>1141</v>
      </c>
      <c r="I58" s="17">
        <f t="shared" si="13"/>
        <v>171</v>
      </c>
      <c r="J58" s="18">
        <f t="shared" si="14"/>
        <v>0.14986853637160386</v>
      </c>
      <c r="K58" s="51" t="s">
        <v>76</v>
      </c>
      <c r="L58" s="2"/>
      <c r="M58" s="2"/>
    </row>
    <row r="59" spans="1:13" s="1" customFormat="1" ht="16" customHeight="1" x14ac:dyDescent="0.2">
      <c r="A59" s="40"/>
      <c r="B59" s="52">
        <f t="shared" si="5"/>
        <v>44988.297006907123</v>
      </c>
      <c r="C59" s="46"/>
      <c r="D59" s="41"/>
      <c r="E59" s="42" t="s">
        <v>44</v>
      </c>
      <c r="F59" s="43"/>
      <c r="G59" s="44"/>
      <c r="H59" s="47">
        <f>SUM($F$6:F59)</f>
        <v>1141</v>
      </c>
      <c r="I59" s="48">
        <f t="shared" si="6"/>
        <v>171</v>
      </c>
      <c r="J59" s="49">
        <f t="shared" si="0"/>
        <v>0.14986853637160386</v>
      </c>
      <c r="K59" s="51"/>
      <c r="L59" s="2"/>
      <c r="M59" s="2"/>
    </row>
    <row r="60" spans="1:13" s="1" customFormat="1" ht="16" customHeight="1" x14ac:dyDescent="0.2">
      <c r="A60" s="13"/>
      <c r="B60" s="20">
        <f t="shared" si="5"/>
        <v>44991.036838065986</v>
      </c>
      <c r="C60" s="21"/>
      <c r="D60" s="31" t="s">
        <v>121</v>
      </c>
      <c r="E60" s="33" t="s">
        <v>96</v>
      </c>
      <c r="F60" s="39">
        <f>VLOOKUP(E60,info!E:F,2,FALSE)</f>
        <v>51</v>
      </c>
      <c r="G60" s="15"/>
      <c r="H60" s="16">
        <f>SUM($F$6:F60)</f>
        <v>1192</v>
      </c>
      <c r="I60" s="17">
        <f t="shared" ref="I60:I64" si="15">SUMIFS(PgCnt,CompFlag,"Yes",ActFDate,"&lt;="&amp;B60)</f>
        <v>171</v>
      </c>
      <c r="J60" s="18">
        <f t="shared" ref="J60:J64" si="16">I60/H60</f>
        <v>0.14345637583892618</v>
      </c>
      <c r="K60" s="51" t="s">
        <v>75</v>
      </c>
      <c r="L60" s="2"/>
      <c r="M60" s="2"/>
    </row>
    <row r="61" spans="1:13" s="1" customFormat="1" ht="16" customHeight="1" x14ac:dyDescent="0.2">
      <c r="A61" s="13"/>
      <c r="B61" s="20">
        <f t="shared" si="5"/>
        <v>44992.487336914797</v>
      </c>
      <c r="C61" s="21"/>
      <c r="D61" s="31" t="s">
        <v>121</v>
      </c>
      <c r="E61" s="33" t="s">
        <v>97</v>
      </c>
      <c r="F61" s="39">
        <f>VLOOKUP(E61,info!E:F,2,FALSE)</f>
        <v>27</v>
      </c>
      <c r="G61" s="15"/>
      <c r="H61" s="16">
        <f>SUM($F$6:F61)</f>
        <v>1219</v>
      </c>
      <c r="I61" s="17">
        <f t="shared" si="15"/>
        <v>171</v>
      </c>
      <c r="J61" s="18">
        <f t="shared" si="16"/>
        <v>0.14027891714520099</v>
      </c>
      <c r="K61" s="51" t="s">
        <v>76</v>
      </c>
      <c r="L61" s="2"/>
      <c r="M61" s="2"/>
    </row>
    <row r="62" spans="1:13" s="1" customFormat="1" ht="16" customHeight="1" x14ac:dyDescent="0.2">
      <c r="A62" s="13"/>
      <c r="B62" s="20">
        <f t="shared" si="5"/>
        <v>44993.132003069826</v>
      </c>
      <c r="C62" s="21"/>
      <c r="D62" s="31" t="s">
        <v>121</v>
      </c>
      <c r="E62" s="33" t="s">
        <v>100</v>
      </c>
      <c r="F62" s="39">
        <f>VLOOKUP(E62,info!E:F,2,FALSE)</f>
        <v>12</v>
      </c>
      <c r="G62" s="15"/>
      <c r="H62" s="16">
        <f>SUM($F$6:F62)</f>
        <v>1231</v>
      </c>
      <c r="I62" s="17">
        <f t="shared" si="15"/>
        <v>171</v>
      </c>
      <c r="J62" s="18">
        <f t="shared" si="16"/>
        <v>0.13891145410235581</v>
      </c>
      <c r="K62" s="51" t="s">
        <v>75</v>
      </c>
      <c r="L62" s="2"/>
      <c r="M62" s="2"/>
    </row>
    <row r="63" spans="1:13" s="1" customFormat="1" ht="16" customHeight="1" x14ac:dyDescent="0.2">
      <c r="A63" s="13"/>
      <c r="B63" s="20">
        <f t="shared" si="5"/>
        <v>44996.355333844964</v>
      </c>
      <c r="C63" s="21"/>
      <c r="D63" s="31" t="s">
        <v>121</v>
      </c>
      <c r="E63" s="33" t="s">
        <v>114</v>
      </c>
      <c r="F63" s="39">
        <f>VLOOKUP(E63,info!E:F,2,FALSE)</f>
        <v>60</v>
      </c>
      <c r="G63" s="15"/>
      <c r="H63" s="16">
        <f>SUM($F$6:F63)</f>
        <v>1291</v>
      </c>
      <c r="I63" s="17">
        <f t="shared" si="15"/>
        <v>171</v>
      </c>
      <c r="J63" s="18">
        <f t="shared" si="16"/>
        <v>0.13245546088303642</v>
      </c>
      <c r="K63" s="51" t="s">
        <v>76</v>
      </c>
      <c r="L63" s="2"/>
      <c r="M63" s="2"/>
    </row>
    <row r="64" spans="1:13" s="1" customFormat="1" ht="16" customHeight="1" x14ac:dyDescent="0.2">
      <c r="A64" s="13"/>
      <c r="B64" s="20">
        <f t="shared" si="5"/>
        <v>44996.999999999993</v>
      </c>
      <c r="C64" s="21"/>
      <c r="D64" s="31" t="s">
        <v>121</v>
      </c>
      <c r="E64" s="33" t="s">
        <v>115</v>
      </c>
      <c r="F64" s="39">
        <f>VLOOKUP(E64,info!E:F,2,FALSE)</f>
        <v>12</v>
      </c>
      <c r="G64" s="15"/>
      <c r="H64" s="16">
        <f>SUM($F$6:F64)</f>
        <v>1303</v>
      </c>
      <c r="I64" s="17">
        <f t="shared" si="15"/>
        <v>171</v>
      </c>
      <c r="J64" s="18">
        <f t="shared" si="16"/>
        <v>0.13123561013046814</v>
      </c>
      <c r="K64" s="51" t="s">
        <v>76</v>
      </c>
      <c r="L64" s="2"/>
      <c r="M64" s="2"/>
    </row>
    <row r="65" spans="1:13" s="1" customFormat="1" ht="16" customHeight="1" x14ac:dyDescent="0.2">
      <c r="A65" s="40"/>
      <c r="B65" s="52">
        <f t="shared" si="5"/>
        <v>44996.999999999993</v>
      </c>
      <c r="C65" s="46"/>
      <c r="D65" s="41"/>
      <c r="E65" s="42" t="s">
        <v>45</v>
      </c>
      <c r="F65" s="43"/>
      <c r="G65" s="44"/>
      <c r="H65" s="47">
        <f>SUM($F$6:F65)</f>
        <v>1303</v>
      </c>
      <c r="I65" s="48">
        <f t="shared" si="6"/>
        <v>171</v>
      </c>
      <c r="J65" s="49">
        <f t="shared" si="0"/>
        <v>0.13123561013046814</v>
      </c>
      <c r="K65" s="51"/>
      <c r="L65" s="2"/>
      <c r="M65" s="2"/>
    </row>
    <row r="66" spans="1:13" ht="16" customHeight="1" x14ac:dyDescent="0.2">
      <c r="I66" s="2"/>
    </row>
    <row r="67" spans="1:13" x14ac:dyDescent="0.2">
      <c r="B67" s="27"/>
      <c r="C67" s="27"/>
      <c r="D67" s="30"/>
      <c r="E67" s="22"/>
    </row>
    <row r="68" spans="1:13" x14ac:dyDescent="0.2">
      <c r="B68" s="27">
        <f>B70-2</f>
        <v>45001</v>
      </c>
      <c r="C68" s="27"/>
      <c r="D68" s="23" t="s">
        <v>48</v>
      </c>
      <c r="E68" s="22"/>
    </row>
    <row r="69" spans="1:13" x14ac:dyDescent="0.2">
      <c r="B69" s="27"/>
      <c r="C69" s="27"/>
      <c r="D69" s="24"/>
      <c r="E69" s="22"/>
    </row>
    <row r="70" spans="1:13" x14ac:dyDescent="0.2">
      <c r="B70" s="27">
        <f>B73-14</f>
        <v>45003</v>
      </c>
      <c r="C70" s="27"/>
      <c r="D70" s="23" t="s">
        <v>13</v>
      </c>
      <c r="E70" s="22"/>
    </row>
    <row r="71" spans="1:13" x14ac:dyDescent="0.2">
      <c r="B71" s="27"/>
      <c r="C71" s="27"/>
      <c r="D71" s="24" t="s">
        <v>11</v>
      </c>
      <c r="E71" s="22"/>
    </row>
    <row r="72" spans="1:13" x14ac:dyDescent="0.2">
      <c r="B72" s="27"/>
      <c r="C72" s="27"/>
      <c r="D72" s="25"/>
      <c r="E72" s="22"/>
    </row>
    <row r="73" spans="1:13" x14ac:dyDescent="0.2">
      <c r="B73" s="27">
        <f>B75-7</f>
        <v>45017</v>
      </c>
      <c r="C73" s="27"/>
      <c r="D73" s="23" t="s">
        <v>78</v>
      </c>
      <c r="E73" s="22"/>
    </row>
    <row r="74" spans="1:13" x14ac:dyDescent="0.2">
      <c r="B74" s="27"/>
      <c r="C74" s="27"/>
      <c r="D74" s="24"/>
      <c r="E74" s="22"/>
    </row>
    <row r="75" spans="1:13" x14ac:dyDescent="0.2">
      <c r="B75" s="27">
        <f>B77-3</f>
        <v>45024</v>
      </c>
      <c r="C75" s="27"/>
      <c r="D75" s="23" t="s">
        <v>77</v>
      </c>
      <c r="E75" s="22"/>
    </row>
    <row r="76" spans="1:13" x14ac:dyDescent="0.2">
      <c r="B76" s="27"/>
      <c r="C76" s="27"/>
      <c r="D76" s="24"/>
      <c r="E76" s="22"/>
    </row>
    <row r="77" spans="1:13" x14ac:dyDescent="0.2">
      <c r="B77" s="27">
        <f>B79-15</f>
        <v>45027</v>
      </c>
      <c r="C77" s="27"/>
      <c r="D77" s="26" t="s">
        <v>50</v>
      </c>
      <c r="E77" s="22"/>
    </row>
    <row r="78" spans="1:13" x14ac:dyDescent="0.2">
      <c r="B78" s="27"/>
      <c r="C78" s="27"/>
      <c r="D78" s="26"/>
      <c r="E78" s="22"/>
    </row>
    <row r="79" spans="1:13" x14ac:dyDescent="0.2">
      <c r="B79" s="27">
        <f>B81-1</f>
        <v>45042</v>
      </c>
      <c r="C79" s="27"/>
      <c r="D79" s="26" t="s">
        <v>49</v>
      </c>
      <c r="E79" s="22"/>
    </row>
    <row r="80" spans="1:13" x14ac:dyDescent="0.2">
      <c r="B80" s="27"/>
      <c r="C80" s="27"/>
      <c r="D80" s="24"/>
      <c r="E80" s="22"/>
    </row>
    <row r="81" spans="2:5" x14ac:dyDescent="0.2">
      <c r="B81" s="29">
        <v>45043</v>
      </c>
      <c r="C81" s="29"/>
      <c r="D81" s="28" t="s">
        <v>14</v>
      </c>
      <c r="E81" s="22"/>
    </row>
    <row r="82" spans="2:5" x14ac:dyDescent="0.2">
      <c r="B82" s="27"/>
      <c r="C82" s="27"/>
      <c r="D82" s="25"/>
      <c r="E82" s="22"/>
    </row>
    <row r="83" spans="2:5" x14ac:dyDescent="0.2">
      <c r="B83" s="27">
        <f>B81+1</f>
        <v>45044</v>
      </c>
      <c r="C83" s="27"/>
      <c r="D83" s="23" t="s">
        <v>71</v>
      </c>
      <c r="E83" s="22"/>
    </row>
    <row r="84" spans="2:5" x14ac:dyDescent="0.2">
      <c r="B84" s="22"/>
      <c r="C84" s="22"/>
      <c r="D84" s="22"/>
      <c r="E84" s="22"/>
    </row>
  </sheetData>
  <mergeCells count="1">
    <mergeCell ref="M1:N1"/>
  </mergeCells>
  <phoneticPr fontId="17" type="noConversion"/>
  <dataValidations count="2">
    <dataValidation operator="lessThan" allowBlank="1" showInputMessage="1" showErrorMessage="1" errorTitle="Error" error="The max date allowed for the fall sitting is 9/30, but the suggested schedule is best used for dates of 8/30 or earlier." promptTitle="Start Date" prompt="Enter your preferred start date." sqref="D1" xr:uid="{00000000-0002-0000-0100-000000000000}"/>
    <dataValidation type="list" allowBlank="1" showInputMessage="1" showErrorMessage="1" sqref="G6:G65" xr:uid="{00000000-0002-0000-0100-000001000000}">
      <formula1>"No,Yes"</formula1>
    </dataValidation>
  </dataValidations>
  <pageMargins left="0.7" right="0.7" top="0.75" bottom="0.75" header="0.3" footer="0.3"/>
  <pageSetup scale="50" orientation="landscape" r:id="rId1"/>
  <headerFooter>
    <oddHeader>&amp;L&amp;"Calibri,Regular"&amp;K000000TIA Suggested Study Schedule - ILA LP Fall 2016&amp;R&amp;"Calibri,Regular"&amp;K000000www.theinfiniteactuary.com</oddHeader>
    <oddFooter>&amp;L&amp;"Calibri,Regular"&amp;K000000© 2016 The Infinite Actuary, LLC&amp;R&amp;"Calibri,Regular"&amp;K000000Page &amp;P of &amp;N</oddFooter>
  </headerFooter>
  <ignoredErrors>
    <ignoredError sqref="B7:B19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128"/>
  <sheetViews>
    <sheetView topLeftCell="A2" zoomScaleNormal="85" workbookViewId="0">
      <selection activeCell="F39" sqref="F39"/>
    </sheetView>
  </sheetViews>
  <sheetFormatPr baseColWidth="10" defaultColWidth="11.5" defaultRowHeight="15" x14ac:dyDescent="0.2"/>
  <cols>
    <col min="1" max="4" width="11.5" style="33"/>
    <col min="5" max="5" width="135.83203125" style="33" bestFit="1" customWidth="1"/>
    <col min="6" max="16384" width="11.5" style="33"/>
  </cols>
  <sheetData>
    <row r="2" spans="1:8" x14ac:dyDescent="0.2">
      <c r="A2" s="33" t="s">
        <v>16</v>
      </c>
      <c r="B2" s="34">
        <f>StartDate</f>
        <v>44927</v>
      </c>
    </row>
    <row r="3" spans="1:8" x14ac:dyDescent="0.2">
      <c r="A3" s="33" t="s">
        <v>33</v>
      </c>
      <c r="B3" s="34">
        <f>Schedule!B81</f>
        <v>45043</v>
      </c>
    </row>
    <row r="4" spans="1:8" x14ac:dyDescent="0.2">
      <c r="A4" s="33" t="s">
        <v>35</v>
      </c>
      <c r="B4" s="35">
        <f>B3-B2</f>
        <v>116</v>
      </c>
      <c r="F4" s="33">
        <f>SUM(F6:F128)</f>
        <v>1303</v>
      </c>
      <c r="H4" s="33">
        <f>SUM(H6:H128)</f>
        <v>69.999999999999986</v>
      </c>
    </row>
    <row r="5" spans="1:8" x14ac:dyDescent="0.2">
      <c r="A5" s="33" t="s">
        <v>34</v>
      </c>
      <c r="B5" s="36">
        <v>0.6</v>
      </c>
      <c r="D5" s="33" t="s">
        <v>51</v>
      </c>
      <c r="E5" s="33" t="s">
        <v>72</v>
      </c>
      <c r="F5" s="33" t="s">
        <v>32</v>
      </c>
      <c r="G5" s="33" t="s">
        <v>37</v>
      </c>
      <c r="H5" s="33" t="s">
        <v>15</v>
      </c>
    </row>
    <row r="6" spans="1:8" x14ac:dyDescent="0.2">
      <c r="A6" s="33" t="s">
        <v>36</v>
      </c>
      <c r="B6" s="33">
        <f>ROUND(B5*B4,0)</f>
        <v>70</v>
      </c>
      <c r="D6" s="55">
        <v>1</v>
      </c>
      <c r="E6" s="55" t="s">
        <v>105</v>
      </c>
      <c r="F6" s="55">
        <v>13</v>
      </c>
      <c r="G6" s="33">
        <f>F6/$F$4</f>
        <v>9.9769762087490409E-3</v>
      </c>
      <c r="H6" s="33">
        <f t="shared" ref="H6:H61" si="0">G6*$B$6</f>
        <v>0.69838833461243288</v>
      </c>
    </row>
    <row r="7" spans="1:8" x14ac:dyDescent="0.2">
      <c r="D7" s="55">
        <v>1</v>
      </c>
      <c r="E7" s="55" t="s">
        <v>79</v>
      </c>
      <c r="F7" s="55">
        <v>21</v>
      </c>
      <c r="G7" s="33">
        <f t="shared" ref="G7:G61" si="1">F7/$F$4</f>
        <v>1.6116653875671526E-2</v>
      </c>
      <c r="H7" s="33">
        <f t="shared" si="0"/>
        <v>1.1281657712970068</v>
      </c>
    </row>
    <row r="8" spans="1:8" x14ac:dyDescent="0.2">
      <c r="D8" s="55">
        <v>1</v>
      </c>
      <c r="E8" s="55" t="s">
        <v>80</v>
      </c>
      <c r="F8" s="55">
        <v>23</v>
      </c>
      <c r="G8" s="33">
        <f t="shared" si="1"/>
        <v>1.7651573292402148E-2</v>
      </c>
      <c r="H8" s="33">
        <f t="shared" si="0"/>
        <v>1.2356101304681504</v>
      </c>
    </row>
    <row r="9" spans="1:8" x14ac:dyDescent="0.2">
      <c r="B9" s="34"/>
      <c r="D9" s="55">
        <v>1</v>
      </c>
      <c r="E9" s="55" t="s">
        <v>106</v>
      </c>
      <c r="F9" s="55">
        <v>11</v>
      </c>
      <c r="G9" s="33">
        <f t="shared" si="1"/>
        <v>8.4420567920184195E-3</v>
      </c>
      <c r="H9" s="33">
        <f t="shared" si="0"/>
        <v>0.5909439754412894</v>
      </c>
    </row>
    <row r="10" spans="1:8" x14ac:dyDescent="0.2">
      <c r="D10" s="55">
        <v>1</v>
      </c>
      <c r="E10" s="55" t="s">
        <v>107</v>
      </c>
      <c r="F10" s="55">
        <v>24</v>
      </c>
      <c r="G10" s="33">
        <f t="shared" si="1"/>
        <v>1.841903300076746E-2</v>
      </c>
      <c r="H10" s="33">
        <f t="shared" si="0"/>
        <v>1.2893323100537222</v>
      </c>
    </row>
    <row r="11" spans="1:8" x14ac:dyDescent="0.2">
      <c r="B11" s="37"/>
      <c r="D11" s="55">
        <v>1</v>
      </c>
      <c r="E11" s="55" t="s">
        <v>81</v>
      </c>
      <c r="F11" s="55">
        <v>24</v>
      </c>
      <c r="G11" s="33">
        <f t="shared" si="1"/>
        <v>1.841903300076746E-2</v>
      </c>
      <c r="H11" s="33">
        <f t="shared" si="0"/>
        <v>1.2893323100537222</v>
      </c>
    </row>
    <row r="12" spans="1:8" x14ac:dyDescent="0.2">
      <c r="B12" s="37"/>
      <c r="D12" s="55">
        <v>1</v>
      </c>
      <c r="E12" s="55" t="s">
        <v>82</v>
      </c>
      <c r="F12" s="55">
        <v>13</v>
      </c>
      <c r="G12" s="33">
        <f t="shared" si="1"/>
        <v>9.9769762087490409E-3</v>
      </c>
      <c r="H12" s="33">
        <f t="shared" si="0"/>
        <v>0.69838833461243288</v>
      </c>
    </row>
    <row r="13" spans="1:8" x14ac:dyDescent="0.2">
      <c r="D13" s="55">
        <v>1</v>
      </c>
      <c r="E13" s="55" t="s">
        <v>83</v>
      </c>
      <c r="F13" s="55">
        <v>23</v>
      </c>
      <c r="G13" s="33">
        <f t="shared" si="1"/>
        <v>1.7651573292402148E-2</v>
      </c>
      <c r="H13" s="33">
        <f t="shared" si="0"/>
        <v>1.2356101304681504</v>
      </c>
    </row>
    <row r="14" spans="1:8" x14ac:dyDescent="0.2">
      <c r="D14" s="55">
        <v>1</v>
      </c>
      <c r="E14" s="55" t="s">
        <v>84</v>
      </c>
      <c r="F14" s="55">
        <v>19</v>
      </c>
      <c r="G14" s="33">
        <f t="shared" si="1"/>
        <v>1.4581734458940905E-2</v>
      </c>
      <c r="H14" s="33">
        <f t="shared" si="0"/>
        <v>1.0207214121258634</v>
      </c>
    </row>
    <row r="15" spans="1:8" x14ac:dyDescent="0.2">
      <c r="B15" s="34"/>
      <c r="D15" s="55">
        <v>1</v>
      </c>
      <c r="E15" s="55" t="s">
        <v>85</v>
      </c>
      <c r="F15" s="55">
        <v>17</v>
      </c>
      <c r="G15" s="33">
        <f t="shared" si="1"/>
        <v>1.3046815042210284E-2</v>
      </c>
      <c r="H15" s="33">
        <f t="shared" si="0"/>
        <v>0.91327705295471984</v>
      </c>
    </row>
    <row r="16" spans="1:8" x14ac:dyDescent="0.2">
      <c r="D16" s="55">
        <v>1</v>
      </c>
      <c r="E16" s="55" t="s">
        <v>86</v>
      </c>
      <c r="F16" s="55">
        <v>19</v>
      </c>
      <c r="G16" s="33">
        <f t="shared" si="1"/>
        <v>1.4581734458940905E-2</v>
      </c>
      <c r="H16" s="33">
        <f t="shared" si="0"/>
        <v>1.0207214121258634</v>
      </c>
    </row>
    <row r="17" spans="4:8" x14ac:dyDescent="0.2">
      <c r="D17" s="55">
        <v>1</v>
      </c>
      <c r="E17" s="55" t="s">
        <v>87</v>
      </c>
      <c r="F17" s="55">
        <v>19</v>
      </c>
      <c r="G17" s="33">
        <f t="shared" si="1"/>
        <v>1.4581734458940905E-2</v>
      </c>
      <c r="H17" s="33">
        <f t="shared" si="0"/>
        <v>1.0207214121258634</v>
      </c>
    </row>
    <row r="18" spans="4:8" x14ac:dyDescent="0.2">
      <c r="D18" s="55">
        <v>1</v>
      </c>
      <c r="E18" s="55" t="s">
        <v>88</v>
      </c>
      <c r="F18" s="55">
        <v>17</v>
      </c>
      <c r="G18" s="33">
        <f t="shared" si="1"/>
        <v>1.3046815042210284E-2</v>
      </c>
      <c r="H18" s="33">
        <f t="shared" si="0"/>
        <v>0.91327705295471984</v>
      </c>
    </row>
    <row r="19" spans="4:8" x14ac:dyDescent="0.2">
      <c r="D19" s="55">
        <v>1</v>
      </c>
      <c r="E19" s="55" t="s">
        <v>89</v>
      </c>
      <c r="F19" s="55">
        <v>23</v>
      </c>
      <c r="G19" s="33">
        <f t="shared" si="1"/>
        <v>1.7651573292402148E-2</v>
      </c>
      <c r="H19" s="33">
        <f t="shared" si="0"/>
        <v>1.2356101304681504</v>
      </c>
    </row>
    <row r="20" spans="4:8" x14ac:dyDescent="0.2">
      <c r="D20" s="55">
        <v>1</v>
      </c>
      <c r="E20" s="55" t="s">
        <v>90</v>
      </c>
      <c r="F20" s="55">
        <v>17</v>
      </c>
      <c r="G20" s="33">
        <f t="shared" si="1"/>
        <v>1.3046815042210284E-2</v>
      </c>
      <c r="H20" s="33">
        <f t="shared" si="0"/>
        <v>0.91327705295471984</v>
      </c>
    </row>
    <row r="21" spans="4:8" x14ac:dyDescent="0.2">
      <c r="D21" s="55">
        <v>1</v>
      </c>
      <c r="E21" s="55" t="s">
        <v>108</v>
      </c>
      <c r="F21" s="55">
        <v>125</v>
      </c>
      <c r="G21" s="33">
        <f t="shared" ref="G21:G27" si="2">F21/$F$4</f>
        <v>9.5932463545663857E-2</v>
      </c>
      <c r="H21" s="33">
        <f t="shared" ref="H21:H27" si="3">G21*$B$6</f>
        <v>6.7152724481964698</v>
      </c>
    </row>
    <row r="22" spans="4:8" x14ac:dyDescent="0.2">
      <c r="D22" s="55">
        <v>2</v>
      </c>
      <c r="E22" s="55" t="s">
        <v>91</v>
      </c>
      <c r="F22" s="55">
        <v>9</v>
      </c>
      <c r="G22" s="33">
        <f t="shared" si="2"/>
        <v>6.9071373752877972E-3</v>
      </c>
      <c r="H22" s="33">
        <f t="shared" si="3"/>
        <v>0.48349961627014582</v>
      </c>
    </row>
    <row r="23" spans="4:8" x14ac:dyDescent="0.2">
      <c r="D23" s="55">
        <v>2</v>
      </c>
      <c r="E23" s="55" t="s">
        <v>92</v>
      </c>
      <c r="F23" s="55">
        <v>25</v>
      </c>
      <c r="G23" s="33">
        <f t="shared" si="2"/>
        <v>1.9186492709132769E-2</v>
      </c>
      <c r="H23" s="33">
        <f t="shared" si="3"/>
        <v>1.3430544896392937</v>
      </c>
    </row>
    <row r="24" spans="4:8" x14ac:dyDescent="0.2">
      <c r="D24" s="55">
        <v>2</v>
      </c>
      <c r="E24" s="55" t="s">
        <v>93</v>
      </c>
      <c r="F24" s="55">
        <v>15</v>
      </c>
      <c r="G24" s="33">
        <f t="shared" si="2"/>
        <v>1.1511895625479662E-2</v>
      </c>
      <c r="H24" s="33">
        <f t="shared" si="3"/>
        <v>0.80583269378357636</v>
      </c>
    </row>
    <row r="25" spans="4:8" x14ac:dyDescent="0.2">
      <c r="D25" s="55">
        <v>2</v>
      </c>
      <c r="E25" s="55" t="s">
        <v>94</v>
      </c>
      <c r="F25" s="55">
        <v>19</v>
      </c>
      <c r="G25" s="33">
        <f t="shared" si="2"/>
        <v>1.4581734458940905E-2</v>
      </c>
      <c r="H25" s="33">
        <f t="shared" si="3"/>
        <v>1.0207214121258634</v>
      </c>
    </row>
    <row r="26" spans="4:8" x14ac:dyDescent="0.2">
      <c r="D26" s="55">
        <v>2</v>
      </c>
      <c r="E26" s="55" t="s">
        <v>95</v>
      </c>
      <c r="F26" s="55">
        <v>13</v>
      </c>
      <c r="G26" s="33">
        <f t="shared" si="2"/>
        <v>9.9769762087490409E-3</v>
      </c>
      <c r="H26" s="33">
        <f t="shared" si="3"/>
        <v>0.69838833461243288</v>
      </c>
    </row>
    <row r="27" spans="4:8" x14ac:dyDescent="0.2">
      <c r="D27" s="55">
        <v>2</v>
      </c>
      <c r="E27" s="55" t="s">
        <v>52</v>
      </c>
      <c r="F27" s="55">
        <v>33</v>
      </c>
      <c r="G27" s="33">
        <f t="shared" si="2"/>
        <v>2.5326170376055258E-2</v>
      </c>
      <c r="H27" s="33">
        <f t="shared" si="3"/>
        <v>1.7728319263238681</v>
      </c>
    </row>
    <row r="28" spans="4:8" x14ac:dyDescent="0.2">
      <c r="D28" s="55">
        <v>2</v>
      </c>
      <c r="E28" s="55" t="s">
        <v>123</v>
      </c>
      <c r="F28" s="55">
        <v>31</v>
      </c>
      <c r="G28" s="33">
        <f t="shared" si="1"/>
        <v>2.3791250959324637E-2</v>
      </c>
      <c r="H28" s="33">
        <f t="shared" si="0"/>
        <v>1.6653875671527245</v>
      </c>
    </row>
    <row r="29" spans="4:8" x14ac:dyDescent="0.2">
      <c r="D29" s="55">
        <v>2</v>
      </c>
      <c r="E29" s="55" t="s">
        <v>124</v>
      </c>
      <c r="F29" s="55">
        <v>29</v>
      </c>
      <c r="G29" s="33">
        <f t="shared" si="1"/>
        <v>2.2256331542594012E-2</v>
      </c>
      <c r="H29" s="33">
        <f t="shared" si="0"/>
        <v>1.5579432079815809</v>
      </c>
    </row>
    <row r="30" spans="4:8" x14ac:dyDescent="0.2">
      <c r="D30" s="55">
        <v>2</v>
      </c>
      <c r="E30" s="55" t="s">
        <v>125</v>
      </c>
      <c r="F30" s="55">
        <v>24</v>
      </c>
      <c r="G30" s="33">
        <f t="shared" si="1"/>
        <v>1.841903300076746E-2</v>
      </c>
      <c r="H30" s="33">
        <f t="shared" si="0"/>
        <v>1.2893323100537222</v>
      </c>
    </row>
    <row r="31" spans="4:8" x14ac:dyDescent="0.2">
      <c r="D31" s="55">
        <v>2</v>
      </c>
      <c r="E31" s="55" t="s">
        <v>126</v>
      </c>
      <c r="F31" s="55">
        <v>34</v>
      </c>
      <c r="G31" s="33">
        <f t="shared" si="1"/>
        <v>2.6093630084420567E-2</v>
      </c>
      <c r="H31" s="33">
        <f t="shared" si="0"/>
        <v>1.8265541059094397</v>
      </c>
    </row>
    <row r="32" spans="4:8" x14ac:dyDescent="0.2">
      <c r="D32" s="55">
        <v>2</v>
      </c>
      <c r="E32" s="55" t="s">
        <v>53</v>
      </c>
      <c r="F32" s="55">
        <v>21</v>
      </c>
      <c r="G32" s="33">
        <f t="shared" si="1"/>
        <v>1.6116653875671526E-2</v>
      </c>
      <c r="H32" s="33">
        <f t="shared" ref="H32" si="4">G32*$B$6</f>
        <v>1.1281657712970068</v>
      </c>
    </row>
    <row r="33" spans="4:8" x14ac:dyDescent="0.2">
      <c r="D33" s="55">
        <v>2</v>
      </c>
      <c r="E33" s="55" t="s">
        <v>122</v>
      </c>
      <c r="F33" s="55">
        <v>39</v>
      </c>
      <c r="G33" s="33">
        <f t="shared" si="1"/>
        <v>2.9930928626247123E-2</v>
      </c>
      <c r="H33" s="33">
        <f t="shared" si="0"/>
        <v>2.0951650038372986</v>
      </c>
    </row>
    <row r="34" spans="4:8" x14ac:dyDescent="0.2">
      <c r="D34" s="55">
        <v>2</v>
      </c>
      <c r="E34" s="55" t="s">
        <v>54</v>
      </c>
      <c r="F34" s="55">
        <v>27</v>
      </c>
      <c r="G34" s="33">
        <f t="shared" si="1"/>
        <v>2.0721412125863391E-2</v>
      </c>
      <c r="H34" s="33">
        <f t="shared" si="0"/>
        <v>1.4504988488104373</v>
      </c>
    </row>
    <row r="35" spans="4:8" x14ac:dyDescent="0.2">
      <c r="D35" s="55">
        <v>2</v>
      </c>
      <c r="E35" s="55" t="s">
        <v>73</v>
      </c>
      <c r="F35" s="56">
        <v>12</v>
      </c>
      <c r="G35" s="33">
        <f t="shared" si="1"/>
        <v>9.2095165003837302E-3</v>
      </c>
      <c r="H35" s="33">
        <f t="shared" si="0"/>
        <v>0.64466615502686109</v>
      </c>
    </row>
    <row r="36" spans="4:8" x14ac:dyDescent="0.2">
      <c r="D36" s="55">
        <v>2</v>
      </c>
      <c r="E36" s="55" t="s">
        <v>99</v>
      </c>
      <c r="F36" s="56">
        <v>9</v>
      </c>
      <c r="G36" s="33">
        <f t="shared" si="1"/>
        <v>6.9071373752877972E-3</v>
      </c>
      <c r="H36" s="33">
        <f t="shared" si="0"/>
        <v>0.48349961627014582</v>
      </c>
    </row>
    <row r="37" spans="4:8" x14ac:dyDescent="0.2">
      <c r="D37" s="55">
        <v>2</v>
      </c>
      <c r="E37" s="55" t="s">
        <v>109</v>
      </c>
      <c r="F37" s="45">
        <v>52</v>
      </c>
      <c r="G37" s="33">
        <f t="shared" si="1"/>
        <v>3.9907904834996163E-2</v>
      </c>
      <c r="H37" s="33">
        <f t="shared" si="0"/>
        <v>2.7935533384497315</v>
      </c>
    </row>
    <row r="38" spans="4:8" x14ac:dyDescent="0.2">
      <c r="D38" s="55">
        <v>2</v>
      </c>
      <c r="E38" s="55" t="s">
        <v>110</v>
      </c>
      <c r="F38" s="45">
        <v>17</v>
      </c>
      <c r="G38" s="33">
        <f t="shared" si="1"/>
        <v>1.3046815042210284E-2</v>
      </c>
      <c r="H38" s="33">
        <f t="shared" si="0"/>
        <v>0.91327705295471984</v>
      </c>
    </row>
    <row r="39" spans="4:8" x14ac:dyDescent="0.2">
      <c r="D39" s="55">
        <v>3</v>
      </c>
      <c r="E39" s="55" t="s">
        <v>111</v>
      </c>
      <c r="F39" s="55">
        <v>12</v>
      </c>
      <c r="G39" s="33">
        <f t="shared" si="1"/>
        <v>9.2095165003837302E-3</v>
      </c>
      <c r="H39" s="33">
        <f t="shared" si="0"/>
        <v>0.64466615502686109</v>
      </c>
    </row>
    <row r="40" spans="4:8" x14ac:dyDescent="0.2">
      <c r="D40" s="55">
        <v>3</v>
      </c>
      <c r="E40" s="55" t="s">
        <v>112</v>
      </c>
      <c r="F40" s="55">
        <v>24</v>
      </c>
      <c r="G40" s="33">
        <f t="shared" si="1"/>
        <v>1.841903300076746E-2</v>
      </c>
      <c r="H40" s="33">
        <f t="shared" si="0"/>
        <v>1.2893323100537222</v>
      </c>
    </row>
    <row r="41" spans="4:8" x14ac:dyDescent="0.2">
      <c r="D41" s="55">
        <v>3</v>
      </c>
      <c r="E41" s="55" t="s">
        <v>55</v>
      </c>
      <c r="F41" s="55">
        <v>19</v>
      </c>
      <c r="G41" s="33">
        <f t="shared" si="1"/>
        <v>1.4581734458940905E-2</v>
      </c>
      <c r="H41" s="33">
        <f t="shared" si="0"/>
        <v>1.0207214121258634</v>
      </c>
    </row>
    <row r="42" spans="4:8" x14ac:dyDescent="0.2">
      <c r="D42" s="55">
        <v>3</v>
      </c>
      <c r="E42" s="55" t="s">
        <v>56</v>
      </c>
      <c r="F42" s="55">
        <v>28</v>
      </c>
      <c r="G42" s="33">
        <f t="shared" si="1"/>
        <v>2.1488871834228703E-2</v>
      </c>
      <c r="H42" s="33">
        <f t="shared" si="0"/>
        <v>1.5042210283960091</v>
      </c>
    </row>
    <row r="43" spans="4:8" x14ac:dyDescent="0.2">
      <c r="D43" s="55">
        <v>3</v>
      </c>
      <c r="E43" s="55" t="s">
        <v>57</v>
      </c>
      <c r="F43" s="55">
        <v>19</v>
      </c>
      <c r="G43" s="33">
        <f t="shared" si="1"/>
        <v>1.4581734458940905E-2</v>
      </c>
      <c r="H43" s="33">
        <f t="shared" si="0"/>
        <v>1.0207214121258634</v>
      </c>
    </row>
    <row r="44" spans="4:8" x14ac:dyDescent="0.2">
      <c r="D44" s="55">
        <v>3</v>
      </c>
      <c r="E44" s="55" t="s">
        <v>58</v>
      </c>
      <c r="F44" s="55">
        <v>12</v>
      </c>
      <c r="G44" s="33">
        <f t="shared" si="1"/>
        <v>9.2095165003837302E-3</v>
      </c>
      <c r="H44" s="33">
        <f t="shared" si="0"/>
        <v>0.64466615502686109</v>
      </c>
    </row>
    <row r="45" spans="4:8" x14ac:dyDescent="0.2">
      <c r="D45" s="55">
        <v>3</v>
      </c>
      <c r="E45" s="55" t="s">
        <v>59</v>
      </c>
      <c r="F45" s="55">
        <v>13</v>
      </c>
      <c r="G45" s="33">
        <f t="shared" si="1"/>
        <v>9.9769762087490409E-3</v>
      </c>
      <c r="H45" s="33">
        <f t="shared" si="0"/>
        <v>0.69838833461243288</v>
      </c>
    </row>
    <row r="46" spans="4:8" x14ac:dyDescent="0.2">
      <c r="D46" s="55">
        <v>3</v>
      </c>
      <c r="E46" s="55" t="s">
        <v>60</v>
      </c>
      <c r="F46" s="55">
        <v>22</v>
      </c>
      <c r="G46" s="33">
        <f t="shared" si="1"/>
        <v>1.6884113584036839E-2</v>
      </c>
      <c r="H46" s="33">
        <f t="shared" si="0"/>
        <v>1.1818879508825788</v>
      </c>
    </row>
    <row r="47" spans="4:8" x14ac:dyDescent="0.2">
      <c r="D47" s="55">
        <v>3</v>
      </c>
      <c r="E47" s="55" t="s">
        <v>61</v>
      </c>
      <c r="F47" s="55">
        <v>10</v>
      </c>
      <c r="G47" s="33">
        <f t="shared" si="1"/>
        <v>7.6745970836531079E-3</v>
      </c>
      <c r="H47" s="33">
        <f t="shared" si="0"/>
        <v>0.5372217958557175</v>
      </c>
    </row>
    <row r="48" spans="4:8" x14ac:dyDescent="0.2">
      <c r="D48" s="55">
        <v>3</v>
      </c>
      <c r="E48" s="55" t="s">
        <v>62</v>
      </c>
      <c r="F48" s="55">
        <v>11</v>
      </c>
      <c r="G48" s="33">
        <f t="shared" si="1"/>
        <v>8.4420567920184195E-3</v>
      </c>
      <c r="H48" s="33">
        <f t="shared" si="0"/>
        <v>0.5909439754412894</v>
      </c>
    </row>
    <row r="49" spans="4:9" x14ac:dyDescent="0.2">
      <c r="D49" s="55">
        <v>3</v>
      </c>
      <c r="E49" s="55" t="s">
        <v>98</v>
      </c>
      <c r="F49" s="55">
        <v>27</v>
      </c>
      <c r="G49" s="33">
        <f t="shared" si="1"/>
        <v>2.0721412125863391E-2</v>
      </c>
      <c r="H49" s="33">
        <f t="shared" si="0"/>
        <v>1.4504988488104373</v>
      </c>
    </row>
    <row r="50" spans="4:9" x14ac:dyDescent="0.2">
      <c r="D50" s="55">
        <v>3</v>
      </c>
      <c r="E50" s="55" t="s">
        <v>63</v>
      </c>
      <c r="F50" s="55">
        <v>16</v>
      </c>
      <c r="G50" s="33">
        <f t="shared" ref="G50:G53" si="5">F50/$F$4</f>
        <v>1.2279355333844973E-2</v>
      </c>
      <c r="H50" s="33">
        <f t="shared" ref="H50:H53" si="6">G50*$B$6</f>
        <v>0.85955487336914815</v>
      </c>
    </row>
    <row r="51" spans="4:9" x14ac:dyDescent="0.2">
      <c r="D51" s="55">
        <v>3</v>
      </c>
      <c r="E51" s="55" t="s">
        <v>64</v>
      </c>
      <c r="F51" s="55">
        <v>6</v>
      </c>
      <c r="G51" s="33">
        <f t="shared" si="5"/>
        <v>4.6047582501918651E-3</v>
      </c>
      <c r="H51" s="33">
        <f t="shared" si="6"/>
        <v>0.32233307751343054</v>
      </c>
    </row>
    <row r="52" spans="4:9" x14ac:dyDescent="0.2">
      <c r="D52" s="55">
        <v>3</v>
      </c>
      <c r="E52" s="55" t="s">
        <v>65</v>
      </c>
      <c r="F52" s="55">
        <v>9</v>
      </c>
      <c r="G52" s="33">
        <f t="shared" si="5"/>
        <v>6.9071373752877972E-3</v>
      </c>
      <c r="H52" s="33">
        <f t="shared" si="6"/>
        <v>0.48349961627014582</v>
      </c>
    </row>
    <row r="53" spans="4:9" x14ac:dyDescent="0.2">
      <c r="D53" s="55">
        <v>3</v>
      </c>
      <c r="E53" s="55" t="s">
        <v>66</v>
      </c>
      <c r="F53" s="55">
        <v>17</v>
      </c>
      <c r="G53" s="33">
        <f t="shared" si="5"/>
        <v>1.3046815042210284E-2</v>
      </c>
      <c r="H53" s="33">
        <f t="shared" si="6"/>
        <v>0.91327705295471984</v>
      </c>
    </row>
    <row r="54" spans="4:9" x14ac:dyDescent="0.2">
      <c r="D54" s="55">
        <v>3</v>
      </c>
      <c r="E54" s="55" t="s">
        <v>113</v>
      </c>
      <c r="F54" s="55">
        <v>16</v>
      </c>
      <c r="G54" s="33">
        <f t="shared" si="1"/>
        <v>1.2279355333844973E-2</v>
      </c>
      <c r="H54" s="33">
        <f t="shared" si="0"/>
        <v>0.85955487336914815</v>
      </c>
    </row>
    <row r="55" spans="4:9" x14ac:dyDescent="0.2">
      <c r="D55" s="55">
        <v>3</v>
      </c>
      <c r="E55" s="55" t="s">
        <v>68</v>
      </c>
      <c r="F55" s="55">
        <v>29</v>
      </c>
      <c r="G55" s="33">
        <f t="shared" si="1"/>
        <v>2.2256331542594012E-2</v>
      </c>
      <c r="H55" s="33">
        <f t="shared" si="0"/>
        <v>1.5579432079815809</v>
      </c>
    </row>
    <row r="56" spans="4:9" x14ac:dyDescent="0.2">
      <c r="D56" s="55">
        <v>3</v>
      </c>
      <c r="E56" s="55" t="s">
        <v>69</v>
      </c>
      <c r="F56" s="55">
        <v>34</v>
      </c>
      <c r="G56" s="33">
        <f t="shared" si="1"/>
        <v>2.6093630084420567E-2</v>
      </c>
      <c r="H56" s="33">
        <f t="shared" si="0"/>
        <v>1.8265541059094397</v>
      </c>
    </row>
    <row r="57" spans="4:9" x14ac:dyDescent="0.2">
      <c r="D57" s="55">
        <v>4</v>
      </c>
      <c r="E57" s="55" t="s">
        <v>96</v>
      </c>
      <c r="F57" s="55">
        <v>51</v>
      </c>
      <c r="G57" s="33">
        <f t="shared" si="1"/>
        <v>3.9140445126630855E-2</v>
      </c>
      <c r="H57" s="33">
        <f t="shared" si="0"/>
        <v>2.7398311588641597</v>
      </c>
    </row>
    <row r="58" spans="4:9" x14ac:dyDescent="0.2">
      <c r="D58" s="55">
        <v>4</v>
      </c>
      <c r="E58" s="55" t="s">
        <v>97</v>
      </c>
      <c r="F58" s="55">
        <v>27</v>
      </c>
      <c r="G58" s="33">
        <f t="shared" si="1"/>
        <v>2.0721412125863391E-2</v>
      </c>
      <c r="H58" s="33">
        <f t="shared" si="0"/>
        <v>1.4504988488104373</v>
      </c>
    </row>
    <row r="59" spans="4:9" x14ac:dyDescent="0.2">
      <c r="D59" s="55">
        <v>4</v>
      </c>
      <c r="E59" s="55" t="s">
        <v>100</v>
      </c>
      <c r="F59" s="55">
        <v>12</v>
      </c>
      <c r="G59" s="33">
        <f t="shared" si="1"/>
        <v>9.2095165003837302E-3</v>
      </c>
      <c r="H59" s="33">
        <f t="shared" si="0"/>
        <v>0.64466615502686109</v>
      </c>
    </row>
    <row r="60" spans="4:9" x14ac:dyDescent="0.2">
      <c r="D60" s="55">
        <v>4</v>
      </c>
      <c r="E60" s="55" t="s">
        <v>114</v>
      </c>
      <c r="F60" s="55">
        <v>60</v>
      </c>
      <c r="G60" s="33">
        <f t="shared" si="1"/>
        <v>4.6047582501918649E-2</v>
      </c>
      <c r="H60" s="33">
        <f t="shared" si="0"/>
        <v>3.2233307751343054</v>
      </c>
    </row>
    <row r="61" spans="4:9" x14ac:dyDescent="0.2">
      <c r="D61" s="55">
        <v>4</v>
      </c>
      <c r="E61" s="55" t="s">
        <v>115</v>
      </c>
      <c r="F61" s="55">
        <v>12</v>
      </c>
      <c r="G61" s="33">
        <f t="shared" si="1"/>
        <v>9.2095165003837302E-3</v>
      </c>
      <c r="H61" s="33">
        <f t="shared" si="0"/>
        <v>0.64466615502686109</v>
      </c>
    </row>
    <row r="62" spans="4:9" x14ac:dyDescent="0.2">
      <c r="E62"/>
      <c r="F62"/>
      <c r="G62"/>
      <c r="H62"/>
      <c r="I62"/>
    </row>
    <row r="63" spans="4:9" ht="16" x14ac:dyDescent="0.2">
      <c r="E63" s="57" t="s">
        <v>67</v>
      </c>
      <c r="F63"/>
      <c r="G63"/>
      <c r="H63"/>
      <c r="I63"/>
    </row>
    <row r="64" spans="4:9" ht="16" x14ac:dyDescent="0.2">
      <c r="E64" s="58" t="s">
        <v>43</v>
      </c>
      <c r="F64"/>
      <c r="G64"/>
      <c r="H64"/>
      <c r="I64"/>
    </row>
    <row r="65" spans="5:9" ht="16" x14ac:dyDescent="0.2">
      <c r="E65" s="58" t="s">
        <v>44</v>
      </c>
      <c r="F65"/>
      <c r="G65"/>
      <c r="H65"/>
      <c r="I65"/>
    </row>
    <row r="66" spans="5:9" ht="16" x14ac:dyDescent="0.2">
      <c r="E66" s="58" t="s">
        <v>45</v>
      </c>
      <c r="F66"/>
      <c r="G66"/>
      <c r="H66"/>
      <c r="I66"/>
    </row>
    <row r="67" spans="5:9" x14ac:dyDescent="0.2">
      <c r="E67"/>
      <c r="F67"/>
      <c r="G67"/>
      <c r="H67"/>
      <c r="I67"/>
    </row>
    <row r="68" spans="5:9" x14ac:dyDescent="0.2">
      <c r="E68"/>
      <c r="F68"/>
      <c r="G68"/>
      <c r="H68"/>
      <c r="I68"/>
    </row>
    <row r="69" spans="5:9" x14ac:dyDescent="0.2">
      <c r="E69"/>
      <c r="F69"/>
      <c r="G69"/>
      <c r="H69"/>
      <c r="I69"/>
    </row>
    <row r="70" spans="5:9" x14ac:dyDescent="0.2">
      <c r="E70"/>
      <c r="F70"/>
      <c r="G70"/>
      <c r="H70"/>
      <c r="I70"/>
    </row>
    <row r="71" spans="5:9" x14ac:dyDescent="0.2">
      <c r="E71"/>
      <c r="F71"/>
      <c r="G71"/>
      <c r="H71"/>
      <c r="I71"/>
    </row>
    <row r="72" spans="5:9" x14ac:dyDescent="0.2">
      <c r="E72"/>
      <c r="F72"/>
      <c r="G72"/>
      <c r="H72"/>
      <c r="I72"/>
    </row>
    <row r="73" spans="5:9" x14ac:dyDescent="0.2">
      <c r="E73"/>
      <c r="F73"/>
      <c r="G73"/>
      <c r="H73"/>
      <c r="I73"/>
    </row>
    <row r="74" spans="5:9" x14ac:dyDescent="0.2">
      <c r="E74"/>
      <c r="F74"/>
      <c r="G74"/>
      <c r="H74"/>
      <c r="I74"/>
    </row>
    <row r="75" spans="5:9" x14ac:dyDescent="0.2">
      <c r="E75"/>
      <c r="F75"/>
      <c r="G75"/>
      <c r="H75"/>
      <c r="I75"/>
    </row>
    <row r="76" spans="5:9" x14ac:dyDescent="0.2">
      <c r="E76"/>
      <c r="F76"/>
      <c r="G76"/>
      <c r="H76"/>
      <c r="I76"/>
    </row>
    <row r="77" spans="5:9" x14ac:dyDescent="0.2">
      <c r="E77"/>
      <c r="F77"/>
      <c r="G77"/>
      <c r="H77"/>
      <c r="I77"/>
    </row>
    <row r="78" spans="5:9" x14ac:dyDescent="0.2">
      <c r="E78"/>
      <c r="F78"/>
      <c r="G78"/>
      <c r="H78"/>
      <c r="I78"/>
    </row>
    <row r="79" spans="5:9" x14ac:dyDescent="0.2">
      <c r="E79"/>
      <c r="F79"/>
      <c r="G79"/>
      <c r="H79"/>
      <c r="I79"/>
    </row>
    <row r="80" spans="5:9" x14ac:dyDescent="0.2">
      <c r="E80"/>
      <c r="F80"/>
      <c r="G80"/>
      <c r="H80"/>
      <c r="I80"/>
    </row>
    <row r="81" spans="5:9" ht="13.75" customHeight="1" x14ac:dyDescent="0.2">
      <c r="E81"/>
      <c r="F81"/>
      <c r="G81"/>
      <c r="H81"/>
      <c r="I81"/>
    </row>
    <row r="82" spans="5:9" x14ac:dyDescent="0.2">
      <c r="E82"/>
      <c r="F82"/>
      <c r="G82"/>
      <c r="H82"/>
      <c r="I82"/>
    </row>
    <row r="83" spans="5:9" x14ac:dyDescent="0.2">
      <c r="E83"/>
      <c r="F83"/>
      <c r="G83"/>
      <c r="H83"/>
      <c r="I83"/>
    </row>
    <row r="84" spans="5:9" x14ac:dyDescent="0.2">
      <c r="E84"/>
      <c r="F84"/>
      <c r="G84"/>
      <c r="H84"/>
      <c r="I84"/>
    </row>
    <row r="85" spans="5:9" x14ac:dyDescent="0.2">
      <c r="E85"/>
      <c r="F85"/>
      <c r="G85"/>
      <c r="H85"/>
      <c r="I85"/>
    </row>
    <row r="88" spans="5:9" x14ac:dyDescent="0.2">
      <c r="E88" s="32"/>
    </row>
    <row r="94" spans="5:9" x14ac:dyDescent="0.2">
      <c r="E94" s="32"/>
    </row>
    <row r="95" spans="5:9" x14ac:dyDescent="0.2">
      <c r="E95" s="32"/>
      <c r="F95" s="38"/>
    </row>
    <row r="97" spans="6:6" x14ac:dyDescent="0.2">
      <c r="F97" s="38"/>
    </row>
    <row r="111" spans="6:6" x14ac:dyDescent="0.2">
      <c r="F111" s="38"/>
    </row>
    <row r="112" spans="6:6" x14ac:dyDescent="0.2">
      <c r="F112" s="38"/>
    </row>
    <row r="119" spans="6:6" x14ac:dyDescent="0.2">
      <c r="F119" s="38"/>
    </row>
    <row r="120" spans="6:6" x14ac:dyDescent="0.2">
      <c r="F120" s="38"/>
    </row>
    <row r="121" spans="6:6" x14ac:dyDescent="0.2">
      <c r="F121" s="38"/>
    </row>
    <row r="122" spans="6:6" x14ac:dyDescent="0.2">
      <c r="F122" s="38"/>
    </row>
    <row r="123" spans="6:6" x14ac:dyDescent="0.2">
      <c r="F123" s="38"/>
    </row>
    <row r="124" spans="6:6" x14ac:dyDescent="0.2">
      <c r="F124" s="38"/>
    </row>
    <row r="125" spans="6:6" x14ac:dyDescent="0.2">
      <c r="F125" s="38"/>
    </row>
    <row r="126" spans="6:6" x14ac:dyDescent="0.2">
      <c r="F126" s="38"/>
    </row>
    <row r="127" spans="6:6" x14ac:dyDescent="0.2">
      <c r="F127" s="38"/>
    </row>
    <row r="128" spans="6:6" x14ac:dyDescent="0.2">
      <c r="F128" s="38"/>
    </row>
  </sheetData>
  <pageMargins left="0.75" right="0.75" top="1" bottom="1" header="0.5" footer="0.5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9.9978637043366805E-2"/>
  </sheetPr>
  <dimension ref="B58"/>
  <sheetViews>
    <sheetView showGridLines="0" zoomScale="80" zoomScaleNormal="80" zoomScalePageLayoutView="80" workbookViewId="0">
      <selection activeCell="D31" sqref="D31"/>
    </sheetView>
  </sheetViews>
  <sheetFormatPr baseColWidth="10" defaultColWidth="8.83203125" defaultRowHeight="15" x14ac:dyDescent="0.2"/>
  <sheetData>
    <row r="58" spans="2:2" x14ac:dyDescent="0.2">
      <c r="B58" t="s">
        <v>30</v>
      </c>
    </row>
  </sheetData>
  <pageMargins left="0.7" right="0.7" top="0.75" bottom="0.75" header="0.3" footer="0.3"/>
  <pageSetup scale="42" orientation="portrait"/>
  <headerFooter>
    <oddFooter>&amp;LTIA ERM exam online seminar - Fall 2014 sitting&amp;RCreated by: Roger Rosales, FSA , CERA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>
      <selection activeCell="B3" sqref="B3"/>
    </sheetView>
  </sheetViews>
  <sheetFormatPr baseColWidth="10" defaultColWidth="8.83203125" defaultRowHeight="15" x14ac:dyDescent="0.2"/>
  <cols>
    <col min="2" max="2" width="9.5" bestFit="1" customWidth="1"/>
  </cols>
  <sheetData>
    <row r="1" spans="1:3" x14ac:dyDescent="0.2">
      <c r="A1" s="53" t="s">
        <v>101</v>
      </c>
      <c r="B1" s="53" t="s">
        <v>102</v>
      </c>
      <c r="C1" s="53" t="s">
        <v>103</v>
      </c>
    </row>
    <row r="2" spans="1:3" x14ac:dyDescent="0.2">
      <c r="A2" t="s">
        <v>104</v>
      </c>
      <c r="B2" s="54">
        <v>44874</v>
      </c>
      <c r="C2" t="s">
        <v>118</v>
      </c>
    </row>
    <row r="3" spans="1:3" x14ac:dyDescent="0.2">
      <c r="B3" s="54"/>
    </row>
    <row r="4" spans="1:3" x14ac:dyDescent="0.2">
      <c r="B4" s="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Documentation</vt:lpstr>
      <vt:lpstr>Schedule</vt:lpstr>
      <vt:lpstr>info</vt:lpstr>
      <vt:lpstr>Tracking</vt:lpstr>
      <vt:lpstr>RevisionHistory</vt:lpstr>
      <vt:lpstr>ActFDate</vt:lpstr>
      <vt:lpstr>CompFlag</vt:lpstr>
      <vt:lpstr>DayLookUp</vt:lpstr>
      <vt:lpstr>PgCnt</vt:lpstr>
      <vt:lpstr>Documentation!Print_Area</vt:lpstr>
      <vt:lpstr>Schedule!Print_Titles</vt:lpstr>
      <vt:lpstr>StartDate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</dc:creator>
  <cp:lastModifiedBy>Kenneth Qian</cp:lastModifiedBy>
  <cp:lastPrinted>2015-05-14T18:37:04Z</cp:lastPrinted>
  <dcterms:created xsi:type="dcterms:W3CDTF">2014-07-30T14:04:26Z</dcterms:created>
  <dcterms:modified xsi:type="dcterms:W3CDTF">2022-11-10T02:34:11Z</dcterms:modified>
</cp:coreProperties>
</file>