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Eric\Google Drive\NEW MP3431 17mm driver\Thread Stuff\"/>
    </mc:Choice>
  </mc:AlternateContent>
  <xr:revisionPtr revIDLastSave="0" documentId="13_ncr:1_{9B8A7845-525B-4E32-8C94-5863E8706C89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Tabelle1" sheetId="1" r:id="rId1"/>
  </sheets>
  <calcPr calcId="179017"/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B19" i="1"/>
  <c r="D24" i="1" s="1"/>
  <c r="B18" i="1"/>
  <c r="B17" i="1" s="1"/>
  <c r="B16" i="1"/>
  <c r="D22" i="1" l="1"/>
  <c r="D23" i="1"/>
  <c r="C13" i="1" s="1"/>
</calcChain>
</file>

<file path=xl/sharedStrings.xml><?xml version="1.0" encoding="utf-8"?>
<sst xmlns="http://schemas.openxmlformats.org/spreadsheetml/2006/main" count="81" uniqueCount="55">
  <si>
    <t>s'More Driver calculator</t>
  </si>
  <si>
    <t>First Calculator, for ideal values:</t>
  </si>
  <si>
    <t>Important Notes:</t>
  </si>
  <si>
    <t>Enter Here:</t>
  </si>
  <si>
    <t>Minimum LED voltage:</t>
  </si>
  <si>
    <t>V</t>
  </si>
  <si>
    <t>Minimum control voltage:</t>
  </si>
  <si>
    <t>#1:</t>
  </si>
  <si>
    <t>For the shunt resistor, I recommend 0.01Ω for 6V LEDs,</t>
  </si>
  <si>
    <t>Maximum LED voltage:</t>
  </si>
  <si>
    <t>Maximum control voltage:</t>
  </si>
  <si>
    <t>and 0.02Ω for 12V LEDs. For everything in between, decide yourself.</t>
  </si>
  <si>
    <t>Desired max. LED current:</t>
  </si>
  <si>
    <t>A</t>
  </si>
  <si>
    <t>R7:</t>
  </si>
  <si>
    <t>Ω</t>
  </si>
  <si>
    <t>Shunt resistor value:</t>
  </si>
  <si>
    <t>R12:</t>
  </si>
  <si>
    <t>Advanced Options</t>
  </si>
  <si>
    <t>#2:</t>
  </si>
  <si>
    <t>Please do this calculation "twice":</t>
  </si>
  <si>
    <t>Minimum input voltage:</t>
  </si>
  <si>
    <t>Ripple current coefficient:</t>
  </si>
  <si>
    <t>Maximum input voltage:</t>
  </si>
  <si>
    <t>Efficiency:</t>
  </si>
  <si>
    <t xml:space="preserve">         For example: In reality, the XHP35 has a range of roughly 10.5-15V.</t>
  </si>
  <si>
    <t>IC feedback voltage:</t>
  </si>
  <si>
    <t xml:space="preserve">         Now, add some extra in, I used 9.5-16V.</t>
  </si>
  <si>
    <t>Desired current possible:</t>
  </si>
  <si>
    <t>Write down the values R7, R10, R11.</t>
  </si>
  <si>
    <t>Results:</t>
  </si>
  <si>
    <t xml:space="preserve">2: Fill in the real (10.5-15V) values again, then you can </t>
  </si>
  <si>
    <r>
      <rPr>
        <b/>
        <sz val="11"/>
        <color rgb="FF000000"/>
        <rFont val="Calibri"/>
      </rPr>
      <t>If this value is really high:</t>
    </r>
    <r>
      <rPr>
        <sz val="11"/>
        <color rgb="FF000000"/>
        <rFont val="Calibri"/>
      </rPr>
      <t xml:space="preserve"> Lower R7 / change shunt resistor value</t>
    </r>
  </si>
  <si>
    <t>write down the inductor value (please still add in wire losses).</t>
  </si>
  <si>
    <t>R10:</t>
  </si>
  <si>
    <t>R11:</t>
  </si>
  <si>
    <t>Inductor:</t>
  </si>
  <si>
    <r>
      <rPr>
        <sz val="11"/>
        <color rgb="FF000000"/>
        <rFont val="Calibri"/>
      </rPr>
      <t>μ</t>
    </r>
    <r>
      <rPr>
        <sz val="11"/>
        <color rgb="FF000000"/>
        <rFont val="Calibri"/>
      </rPr>
      <t>H</t>
    </r>
  </si>
  <si>
    <r>
      <rPr>
        <b/>
        <sz val="11"/>
        <color rgb="FF000000"/>
        <rFont val="Calibri"/>
      </rPr>
      <t>If it's negative here:</t>
    </r>
    <r>
      <rPr>
        <sz val="11"/>
        <color rgb="FF000000"/>
        <rFont val="Calibri"/>
      </rPr>
      <t xml:space="preserve"> wrong LED/input voltages?</t>
    </r>
  </si>
  <si>
    <t>and test them.</t>
  </si>
  <si>
    <t>Just some more information:</t>
  </si>
  <si>
    <t>Max. SW current (your application):</t>
  </si>
  <si>
    <t>A (Max. possible is 19A)</t>
  </si>
  <si>
    <t>Max. LED current possible:</t>
  </si>
  <si>
    <t>Ripple current:</t>
  </si>
  <si>
    <t>Second Calculator, test the values you selected:</t>
  </si>
  <si>
    <t>Enter here and above:</t>
  </si>
  <si>
    <t>μH</t>
  </si>
  <si>
    <t>Min. LED voltage:</t>
  </si>
  <si>
    <t>Max. LED voltage:</t>
  </si>
  <si>
    <t>Max. LED current:</t>
  </si>
  <si>
    <t>Max. SW current:</t>
  </si>
  <si>
    <t>1: Enter the values, then add in some extra headroom at the LED voltages.</t>
  </si>
  <si>
    <t>If you want, you now can enter your selected values in the second calculator</t>
  </si>
  <si>
    <t>R8: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</si>
</sst>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u/>
      <sz val="14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i/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8C8C8"/>
        <bgColor rgb="FFC8C8C8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1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2" fillId="2" borderId="3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3" fillId="2" borderId="5" xfId="0" applyFont="1" applyFill="1" applyBorder="1"/>
    <xf numFmtId="0" fontId="3" fillId="2" borderId="1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4" borderId="1" xfId="0" applyFont="1" applyFill="1" applyBorder="1"/>
    <xf numFmtId="0" fontId="0" fillId="4" borderId="6" xfId="0" applyFont="1" applyFill="1" applyBorder="1"/>
    <xf numFmtId="0" fontId="0" fillId="2" borderId="11" xfId="0" applyFont="1" applyFill="1" applyBorder="1"/>
    <xf numFmtId="0" fontId="0" fillId="3" borderId="12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3" borderId="13" xfId="0" applyFont="1" applyFill="1" applyBorder="1"/>
    <xf numFmtId="0" fontId="4" fillId="2" borderId="1" xfId="0" applyFont="1" applyFill="1" applyBorder="1"/>
    <xf numFmtId="0" fontId="3" fillId="3" borderId="14" xfId="0" applyFont="1" applyFill="1" applyBorder="1"/>
    <xf numFmtId="0" fontId="0" fillId="3" borderId="15" xfId="0" applyFont="1" applyFill="1" applyBorder="1"/>
    <xf numFmtId="0" fontId="3" fillId="3" borderId="15" xfId="0" applyFont="1" applyFill="1" applyBorder="1"/>
    <xf numFmtId="0" fontId="0" fillId="3" borderId="16" xfId="0" applyFont="1" applyFill="1" applyBorder="1"/>
    <xf numFmtId="0" fontId="2" fillId="5" borderId="1" xfId="0" applyFont="1" applyFill="1" applyBorder="1"/>
    <xf numFmtId="0" fontId="0" fillId="5" borderId="1" xfId="0" applyFont="1" applyFill="1" applyBorder="1"/>
    <xf numFmtId="1" fontId="0" fillId="5" borderId="1" xfId="0" applyNumberFormat="1" applyFont="1" applyFill="1" applyBorder="1"/>
    <xf numFmtId="0" fontId="0" fillId="0" borderId="17" xfId="0" applyFont="1" applyBorder="1"/>
    <xf numFmtId="2" fontId="0" fillId="5" borderId="1" xfId="0" applyNumberFormat="1" applyFont="1" applyFill="1" applyBorder="1"/>
    <xf numFmtId="0" fontId="0" fillId="2" borderId="18" xfId="0" applyFont="1" applyFill="1" applyBorder="1"/>
    <xf numFmtId="0" fontId="0" fillId="2" borderId="19" xfId="0" applyFont="1" applyFill="1" applyBorder="1"/>
    <xf numFmtId="0" fontId="0" fillId="4" borderId="2" xfId="0" applyFont="1" applyFill="1" applyBorder="1"/>
    <xf numFmtId="2" fontId="0" fillId="4" borderId="1" xfId="0" applyNumberFormat="1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12" xfId="0" applyFont="1" applyFill="1" applyBorder="1"/>
    <xf numFmtId="0" fontId="0" fillId="2" borderId="13" xfId="0" applyFont="1" applyFill="1" applyBorder="1"/>
    <xf numFmtId="0" fontId="0" fillId="2" borderId="14" xfId="0" applyFont="1" applyFill="1" applyBorder="1"/>
    <xf numFmtId="2" fontId="0" fillId="2" borderId="15" xfId="0" applyNumberFormat="1" applyFont="1" applyFill="1" applyBorder="1"/>
    <xf numFmtId="0" fontId="0" fillId="2" borderId="16" xfId="0" applyFont="1" applyFill="1" applyBorder="1"/>
    <xf numFmtId="2" fontId="0" fillId="2" borderId="1" xfId="0" applyNumberFormat="1" applyFont="1" applyFill="1" applyBorder="1"/>
    <xf numFmtId="0" fontId="0" fillId="6" borderId="0" xfId="0" applyFont="1" applyFill="1" applyAlignment="1"/>
    <xf numFmtId="0" fontId="0" fillId="6" borderId="20" xfId="0" applyFont="1" applyFill="1" applyBorder="1" applyAlignment="1"/>
    <xf numFmtId="0" fontId="0" fillId="6" borderId="21" xfId="0" applyFont="1" applyFill="1" applyBorder="1" applyAlignment="1"/>
    <xf numFmtId="0" fontId="0" fillId="6" borderId="22" xfId="0" applyFont="1" applyFill="1" applyBorder="1" applyAlignment="1"/>
    <xf numFmtId="0" fontId="0" fillId="2" borderId="23" xfId="0" applyFont="1" applyFill="1" applyBorder="1"/>
    <xf numFmtId="0" fontId="0" fillId="2" borderId="2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5</xdr:row>
      <xdr:rowOff>28575</xdr:rowOff>
    </xdr:from>
    <xdr:to>
      <xdr:col>7</xdr:col>
      <xdr:colOff>619125</xdr:colOff>
      <xdr:row>11</xdr:row>
      <xdr:rowOff>142875</xdr:rowOff>
    </xdr:to>
    <xdr:sp macro="" textlink="">
      <xdr:nvSpPr>
        <xdr:cNvPr id="3" name="Geschweifte Klammer recht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477000" y="1047751"/>
          <a:ext cx="276226" cy="1323974"/>
        </a:xfrm>
        <a:prstGeom prst="rightBrace">
          <a:avLst/>
        </a:prstGeom>
        <a:noFill/>
        <a:ln w="12700">
          <a:solidFill>
            <a:schemeClr val="dk1"/>
          </a:solidFill>
          <a:prstDash val="solid"/>
          <a:miter lim="800000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lvl="0" algn="l"/>
          <a:endParaRPr lang="de-DE" sz="11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4" workbookViewId="0">
      <selection activeCell="E9" sqref="E9"/>
    </sheetView>
  </sheetViews>
  <sheetFormatPr baseColWidth="10" defaultColWidth="14.42578125" defaultRowHeight="15" customHeight="1" x14ac:dyDescent="0.25"/>
  <cols>
    <col min="1" max="1" width="10.7109375" customWidth="1"/>
    <col min="2" max="2" width="12" customWidth="1"/>
    <col min="3" max="5" width="10.7109375" customWidth="1"/>
    <col min="6" max="6" width="12.85546875" customWidth="1"/>
    <col min="7" max="7" width="10.7109375" customWidth="1"/>
    <col min="8" max="8" width="11.42578125" customWidth="1"/>
    <col min="9" max="11" width="10.7109375" customWidth="1"/>
    <col min="12" max="12" width="3.5703125" customWidth="1"/>
    <col min="13" max="18" width="10.7109375" customWidth="1"/>
  </cols>
  <sheetData>
    <row r="1" spans="1:20" ht="1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4"/>
      <c r="T1" s="44"/>
    </row>
    <row r="2" spans="1:2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44"/>
      <c r="T2" s="44"/>
    </row>
    <row r="3" spans="1:2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2"/>
      <c r="S3" s="44"/>
      <c r="T3" s="44"/>
    </row>
    <row r="4" spans="1:20" ht="15.75" x14ac:dyDescent="0.25">
      <c r="A4" s="4" t="s">
        <v>1</v>
      </c>
      <c r="B4" s="5"/>
      <c r="C4" s="5"/>
      <c r="D4" s="5"/>
      <c r="E4" s="5"/>
      <c r="F4" s="5"/>
      <c r="G4" s="5"/>
      <c r="H4" s="5"/>
      <c r="I4" s="5"/>
      <c r="J4" s="6"/>
      <c r="K4" s="2"/>
      <c r="L4" s="7" t="s">
        <v>2</v>
      </c>
      <c r="M4" s="5"/>
      <c r="N4" s="5"/>
      <c r="O4" s="5"/>
      <c r="P4" s="5"/>
      <c r="Q4" s="2"/>
      <c r="R4" s="48"/>
      <c r="S4" s="45"/>
      <c r="T4" s="44"/>
    </row>
    <row r="5" spans="1:20" x14ac:dyDescent="0.25">
      <c r="A5" s="8" t="s">
        <v>3</v>
      </c>
      <c r="B5" s="2"/>
      <c r="C5" s="2"/>
      <c r="D5" s="2"/>
      <c r="E5" s="2"/>
      <c r="F5" s="2"/>
      <c r="G5" s="2"/>
      <c r="H5" s="2"/>
      <c r="I5" s="2"/>
      <c r="J5" s="9"/>
      <c r="K5" s="2"/>
      <c r="L5" s="10"/>
      <c r="M5" s="2"/>
      <c r="N5" s="2"/>
      <c r="O5" s="2"/>
      <c r="P5" s="2"/>
      <c r="Q5" s="2"/>
      <c r="R5" s="2"/>
      <c r="S5" s="46"/>
      <c r="T5" s="44"/>
    </row>
    <row r="6" spans="1:20" x14ac:dyDescent="0.25">
      <c r="A6" s="11" t="s">
        <v>4</v>
      </c>
      <c r="B6" s="12"/>
      <c r="C6" s="12">
        <v>10</v>
      </c>
      <c r="D6" s="13" t="s">
        <v>5</v>
      </c>
      <c r="E6" s="14" t="s">
        <v>6</v>
      </c>
      <c r="F6" s="14"/>
      <c r="G6" s="14">
        <v>0</v>
      </c>
      <c r="H6" s="14" t="s">
        <v>5</v>
      </c>
      <c r="I6" s="14"/>
      <c r="J6" s="15"/>
      <c r="K6" s="16"/>
      <c r="L6" s="2" t="s">
        <v>7</v>
      </c>
      <c r="M6" s="8" t="s">
        <v>8</v>
      </c>
      <c r="N6" s="2"/>
      <c r="O6" s="2"/>
      <c r="P6" s="2"/>
      <c r="Q6" s="2"/>
      <c r="R6" s="2"/>
      <c r="S6" s="46"/>
      <c r="T6" s="44"/>
    </row>
    <row r="7" spans="1:20" x14ac:dyDescent="0.25">
      <c r="A7" s="17" t="s">
        <v>9</v>
      </c>
      <c r="B7" s="18"/>
      <c r="C7" s="19">
        <v>16</v>
      </c>
      <c r="D7" s="20" t="s">
        <v>5</v>
      </c>
      <c r="E7" s="14" t="s">
        <v>10</v>
      </c>
      <c r="F7" s="14"/>
      <c r="G7" s="14">
        <v>2.8</v>
      </c>
      <c r="H7" s="14" t="s">
        <v>5</v>
      </c>
      <c r="I7" s="14"/>
      <c r="J7" s="15"/>
      <c r="K7" s="16"/>
      <c r="L7" s="2"/>
      <c r="M7" s="8" t="s">
        <v>11</v>
      </c>
      <c r="N7" s="2"/>
      <c r="O7" s="2"/>
      <c r="P7" s="2"/>
      <c r="Q7" s="2"/>
      <c r="R7" s="2"/>
      <c r="S7" s="46"/>
      <c r="T7" s="44"/>
    </row>
    <row r="8" spans="1:20" x14ac:dyDescent="0.25">
      <c r="A8" s="17" t="s">
        <v>12</v>
      </c>
      <c r="B8" s="18"/>
      <c r="C8" s="19">
        <v>2.5</v>
      </c>
      <c r="D8" s="20" t="s">
        <v>13</v>
      </c>
      <c r="E8" s="14" t="s">
        <v>54</v>
      </c>
      <c r="F8" s="14"/>
      <c r="G8" s="14">
        <v>4700</v>
      </c>
      <c r="H8" s="14" t="s">
        <v>15</v>
      </c>
      <c r="I8" s="14"/>
      <c r="J8" s="15"/>
      <c r="K8" s="16"/>
      <c r="L8" s="2"/>
      <c r="M8" s="2"/>
      <c r="N8" s="2"/>
      <c r="O8" s="2"/>
      <c r="P8" s="2"/>
      <c r="Q8" s="2"/>
      <c r="R8" s="2"/>
      <c r="S8" s="46"/>
      <c r="T8" s="44"/>
    </row>
    <row r="9" spans="1:20" x14ac:dyDescent="0.25">
      <c r="A9" s="17" t="s">
        <v>16</v>
      </c>
      <c r="B9" s="18"/>
      <c r="C9" s="19">
        <v>0.02</v>
      </c>
      <c r="D9" s="20" t="s">
        <v>15</v>
      </c>
      <c r="E9" s="14" t="s">
        <v>17</v>
      </c>
      <c r="F9" s="14"/>
      <c r="G9" s="14">
        <v>20000</v>
      </c>
      <c r="H9" s="14" t="s">
        <v>15</v>
      </c>
      <c r="I9" s="14" t="s">
        <v>18</v>
      </c>
      <c r="J9" s="15"/>
      <c r="K9" s="16"/>
      <c r="L9" s="2" t="s">
        <v>19</v>
      </c>
      <c r="M9" s="8" t="s">
        <v>20</v>
      </c>
      <c r="N9" s="8"/>
      <c r="O9" s="8"/>
      <c r="P9" s="2"/>
      <c r="Q9" s="2"/>
      <c r="R9" s="2"/>
      <c r="S9" s="46"/>
      <c r="T9" s="44"/>
    </row>
    <row r="10" spans="1:20" x14ac:dyDescent="0.25">
      <c r="A10" s="17" t="s">
        <v>21</v>
      </c>
      <c r="B10" s="18"/>
      <c r="C10" s="18">
        <v>3</v>
      </c>
      <c r="D10" s="20" t="s">
        <v>5</v>
      </c>
      <c r="E10" s="14" t="s">
        <v>22</v>
      </c>
      <c r="F10" s="14"/>
      <c r="G10" s="14">
        <v>0.1</v>
      </c>
      <c r="H10" s="14"/>
      <c r="I10" s="14"/>
      <c r="J10" s="15"/>
      <c r="K10" s="16"/>
      <c r="L10" s="2"/>
      <c r="M10" s="2" t="s">
        <v>52</v>
      </c>
      <c r="N10" s="2"/>
      <c r="O10" s="2"/>
      <c r="P10" s="2"/>
      <c r="Q10" s="2"/>
      <c r="R10" s="2"/>
      <c r="S10" s="46"/>
      <c r="T10" s="44"/>
    </row>
    <row r="11" spans="1:20" x14ac:dyDescent="0.25">
      <c r="A11" s="17" t="s">
        <v>23</v>
      </c>
      <c r="B11" s="18"/>
      <c r="C11" s="18">
        <v>4.2</v>
      </c>
      <c r="D11" s="20" t="s">
        <v>5</v>
      </c>
      <c r="E11" s="14" t="s">
        <v>24</v>
      </c>
      <c r="F11" s="14"/>
      <c r="G11" s="14">
        <v>0.85</v>
      </c>
      <c r="H11" s="14"/>
      <c r="I11" s="14"/>
      <c r="J11" s="15"/>
      <c r="K11" s="16"/>
      <c r="L11" s="2"/>
      <c r="M11" s="21" t="s">
        <v>25</v>
      </c>
      <c r="N11" s="2"/>
      <c r="O11" s="2"/>
      <c r="P11" s="2"/>
      <c r="Q11" s="2"/>
      <c r="R11" s="2"/>
      <c r="S11" s="46"/>
      <c r="T11" s="44"/>
    </row>
    <row r="12" spans="1:20" x14ac:dyDescent="0.25">
      <c r="A12" s="17"/>
      <c r="B12" s="18"/>
      <c r="C12" s="18"/>
      <c r="D12" s="20"/>
      <c r="E12" s="14" t="s">
        <v>26</v>
      </c>
      <c r="F12" s="14"/>
      <c r="G12" s="14">
        <v>1</v>
      </c>
      <c r="H12" s="14" t="s">
        <v>5</v>
      </c>
      <c r="I12" s="14"/>
      <c r="J12" s="15"/>
      <c r="K12" s="16"/>
      <c r="L12" s="2"/>
      <c r="M12" s="21" t="s">
        <v>27</v>
      </c>
      <c r="N12" s="2"/>
      <c r="O12" s="2"/>
      <c r="P12" s="2"/>
      <c r="Q12" s="2"/>
      <c r="R12" s="2"/>
      <c r="S12" s="46"/>
      <c r="T12" s="44"/>
    </row>
    <row r="13" spans="1:20" x14ac:dyDescent="0.25">
      <c r="A13" s="22" t="s">
        <v>28</v>
      </c>
      <c r="B13" s="23"/>
      <c r="C13" s="24" t="str">
        <f>IF(C8&lt;D23, "Yes!", "No!")</f>
        <v>Yes!</v>
      </c>
      <c r="D13" s="25"/>
      <c r="E13" s="2"/>
      <c r="F13" s="2"/>
      <c r="G13" s="2"/>
      <c r="H13" s="2"/>
      <c r="I13" s="2"/>
      <c r="J13" s="9"/>
      <c r="K13" s="16"/>
      <c r="L13" s="2"/>
      <c r="M13" s="2" t="s">
        <v>29</v>
      </c>
      <c r="N13" s="2"/>
      <c r="O13" s="2"/>
      <c r="P13" s="2"/>
      <c r="Q13" s="2"/>
      <c r="R13" s="2"/>
      <c r="S13" s="46"/>
      <c r="T13" s="44"/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2"/>
      <c r="J14" s="9"/>
      <c r="K14" s="16"/>
      <c r="L14" s="2"/>
      <c r="M14" s="2"/>
      <c r="N14" s="2"/>
      <c r="O14" s="2"/>
      <c r="P14" s="2"/>
      <c r="Q14" s="2"/>
      <c r="R14" s="2"/>
      <c r="S14" s="46"/>
      <c r="T14" s="44"/>
    </row>
    <row r="15" spans="1:20" ht="15.75" x14ac:dyDescent="0.25">
      <c r="A15" s="26" t="s">
        <v>30</v>
      </c>
      <c r="B15" s="27"/>
      <c r="C15" s="27"/>
      <c r="D15" s="2"/>
      <c r="F15" s="2"/>
      <c r="G15" s="2"/>
      <c r="H15" s="2"/>
      <c r="I15" s="2"/>
      <c r="J15" s="9"/>
      <c r="K15" s="16"/>
      <c r="L15" s="2"/>
      <c r="M15" s="2" t="s">
        <v>31</v>
      </c>
      <c r="N15" s="2"/>
      <c r="O15" s="2"/>
      <c r="P15" s="2"/>
      <c r="Q15" s="2"/>
      <c r="R15" s="2"/>
      <c r="S15" s="46"/>
      <c r="T15" s="44"/>
    </row>
    <row r="16" spans="1:20" x14ac:dyDescent="0.25">
      <c r="A16" s="27" t="s">
        <v>14</v>
      </c>
      <c r="B16" s="28">
        <f>G8*((G7/(C9*C8))-G12)</f>
        <v>258499.99999999997</v>
      </c>
      <c r="C16" s="27" t="s">
        <v>15</v>
      </c>
      <c r="D16" s="2" t="s">
        <v>32</v>
      </c>
      <c r="E16" s="2"/>
      <c r="F16" s="2"/>
      <c r="G16" s="2"/>
      <c r="H16" s="2"/>
      <c r="I16" s="2"/>
      <c r="J16" s="9"/>
      <c r="K16" s="29"/>
      <c r="L16" s="2"/>
      <c r="M16" s="2" t="s">
        <v>33</v>
      </c>
      <c r="N16" s="2"/>
      <c r="O16" s="2"/>
      <c r="P16" s="2"/>
      <c r="Q16" s="2"/>
      <c r="R16" s="2"/>
      <c r="S16" s="46"/>
      <c r="T16" s="44"/>
    </row>
    <row r="17" spans="1:20" x14ac:dyDescent="0.25">
      <c r="A17" s="27" t="s">
        <v>34</v>
      </c>
      <c r="B17" s="28">
        <f>((B18*G9*(G6-G12))/(G12*(B18+G9)-G9*C7))</f>
        <v>120000.00000000006</v>
      </c>
      <c r="C17" s="27" t="s">
        <v>15</v>
      </c>
      <c r="D17" s="2"/>
      <c r="E17" s="2"/>
      <c r="F17" s="2"/>
      <c r="G17" s="2"/>
      <c r="H17" s="2"/>
      <c r="I17" s="2"/>
      <c r="J17" s="9"/>
      <c r="K17" s="16"/>
      <c r="L17" s="2"/>
      <c r="M17" s="2"/>
      <c r="N17" s="2"/>
      <c r="O17" s="2"/>
      <c r="P17" s="2"/>
      <c r="Q17" s="2"/>
      <c r="R17" s="2"/>
      <c r="S17" s="46"/>
      <c r="T17" s="44"/>
    </row>
    <row r="18" spans="1:20" x14ac:dyDescent="0.25">
      <c r="A18" s="27" t="s">
        <v>35</v>
      </c>
      <c r="B18" s="28">
        <f>G9*(((C7-G12)*(G7-G12)-(G6-G12)*(C6-G12))/(G12*(G7-G6)))</f>
        <v>257142.85714285716</v>
      </c>
      <c r="C18" s="27" t="s">
        <v>15</v>
      </c>
      <c r="D18" s="2"/>
      <c r="E18" s="2"/>
      <c r="F18" s="2"/>
      <c r="G18" s="2"/>
      <c r="H18" s="2"/>
      <c r="I18" s="2"/>
      <c r="J18" s="9"/>
      <c r="K18" s="16"/>
      <c r="L18" s="2"/>
      <c r="M18" s="2" t="s">
        <v>53</v>
      </c>
      <c r="N18" s="2"/>
      <c r="O18" s="2"/>
      <c r="P18" s="2"/>
      <c r="Q18" s="2"/>
      <c r="R18" s="2"/>
      <c r="S18" s="46"/>
      <c r="T18" s="44"/>
    </row>
    <row r="19" spans="1:20" x14ac:dyDescent="0.25">
      <c r="A19" s="27" t="s">
        <v>36</v>
      </c>
      <c r="B19" s="30">
        <f>1000000*(C11*(C7-C11))/(G10*C8*(C7/C10)*600000*C7)</f>
        <v>3.8718750000000002</v>
      </c>
      <c r="C19" s="27" t="s">
        <v>37</v>
      </c>
      <c r="D19" s="2" t="s">
        <v>38</v>
      </c>
      <c r="E19" s="2"/>
      <c r="F19" s="2"/>
      <c r="G19" s="2"/>
      <c r="H19" s="2"/>
      <c r="I19" s="2"/>
      <c r="J19" s="9"/>
      <c r="K19" s="16"/>
      <c r="L19" s="31"/>
      <c r="M19" s="3" t="s">
        <v>39</v>
      </c>
      <c r="N19" s="3"/>
      <c r="O19" s="3"/>
      <c r="P19" s="3"/>
      <c r="Q19" s="3"/>
      <c r="R19" s="49"/>
      <c r="S19" s="47"/>
      <c r="T19" s="44"/>
    </row>
    <row r="20" spans="1:20" x14ac:dyDescent="0.25">
      <c r="A20" s="2"/>
      <c r="B20" s="2"/>
      <c r="C20" s="2"/>
      <c r="D20" s="2"/>
      <c r="E20" s="2"/>
      <c r="F20" s="2"/>
      <c r="G20" s="2"/>
      <c r="H20" s="2"/>
      <c r="I20" s="2"/>
      <c r="J20" s="9"/>
      <c r="K20" s="2"/>
      <c r="L20" s="2"/>
      <c r="M20" s="2"/>
      <c r="N20" s="2"/>
      <c r="O20" s="2"/>
      <c r="P20" s="2"/>
      <c r="Q20" s="2"/>
      <c r="R20" s="2"/>
      <c r="S20" s="44"/>
      <c r="T20" s="44"/>
    </row>
    <row r="21" spans="1:20" x14ac:dyDescent="0.25">
      <c r="A21" s="33" t="s">
        <v>40</v>
      </c>
      <c r="B21" s="33"/>
      <c r="C21" s="33"/>
      <c r="D21" s="33"/>
      <c r="E21" s="33"/>
      <c r="F21" s="33"/>
      <c r="G21" s="2"/>
      <c r="H21" s="2"/>
      <c r="I21" s="2"/>
      <c r="J21" s="9"/>
      <c r="K21" s="2"/>
      <c r="L21" s="2"/>
      <c r="M21" s="2"/>
      <c r="N21" s="2"/>
      <c r="O21" s="2"/>
      <c r="P21" s="2"/>
      <c r="Q21" s="2"/>
      <c r="R21" s="2"/>
      <c r="S21" s="44"/>
      <c r="T21" s="44"/>
    </row>
    <row r="22" spans="1:20" x14ac:dyDescent="0.25">
      <c r="A22" s="14" t="s">
        <v>41</v>
      </c>
      <c r="B22" s="14"/>
      <c r="C22" s="14"/>
      <c r="D22" s="34">
        <f>((C10*(1-(C10*G11)/C7))/(600000*(B19/1000000)))/2+(C8/(1-(1-(C10*G11)/C7)))</f>
        <v>16.229050942410858</v>
      </c>
      <c r="E22" s="14" t="s">
        <v>42</v>
      </c>
      <c r="F22" s="14"/>
      <c r="G22" s="2"/>
      <c r="H22" s="2"/>
      <c r="I22" s="2"/>
      <c r="J22" s="9"/>
      <c r="K22" s="2"/>
      <c r="L22" s="2"/>
      <c r="M22" s="2"/>
      <c r="N22" s="2"/>
      <c r="O22" s="2"/>
      <c r="P22" s="2"/>
      <c r="Q22" s="2"/>
      <c r="R22" s="2"/>
      <c r="S22" s="44"/>
      <c r="T22" s="44"/>
    </row>
    <row r="23" spans="1:20" x14ac:dyDescent="0.25">
      <c r="A23" s="14" t="s">
        <v>43</v>
      </c>
      <c r="B23" s="14"/>
      <c r="C23" s="14"/>
      <c r="D23" s="34">
        <f>(19-((C10*(1-(C10*G11)/C7))/(600000*(B19/1000000)))/2)*(1-(1-(C10*G11)/C7))</f>
        <v>2.9416200060532693</v>
      </c>
      <c r="E23" s="14" t="s">
        <v>13</v>
      </c>
      <c r="F23" s="14"/>
      <c r="G23" s="2"/>
      <c r="H23" s="2"/>
      <c r="I23" s="2"/>
      <c r="J23" s="9"/>
      <c r="K23" s="2"/>
      <c r="L23" s="2"/>
      <c r="M23" s="2"/>
      <c r="N23" s="2"/>
      <c r="O23" s="2"/>
      <c r="P23" s="2"/>
      <c r="Q23" s="2"/>
      <c r="R23" s="2"/>
      <c r="S23" s="44"/>
      <c r="T23" s="44"/>
    </row>
    <row r="24" spans="1:20" x14ac:dyDescent="0.25">
      <c r="A24" s="14" t="s">
        <v>44</v>
      </c>
      <c r="B24" s="14"/>
      <c r="C24" s="14"/>
      <c r="D24" s="34">
        <f>(C10*(1-(C10*G11)/C7))/(600000*(B19/1000000))</f>
        <v>1.0855528652138819</v>
      </c>
      <c r="E24" s="14" t="s">
        <v>13</v>
      </c>
      <c r="F24" s="14"/>
      <c r="G24" s="2"/>
      <c r="H24" s="2"/>
      <c r="I24" s="2"/>
      <c r="J24" s="9"/>
      <c r="K24" s="2"/>
      <c r="L24" s="2"/>
      <c r="M24" s="2"/>
      <c r="N24" s="2"/>
      <c r="O24" s="2"/>
      <c r="P24" s="2"/>
      <c r="Q24" s="2"/>
      <c r="R24" s="2"/>
      <c r="S24" s="44"/>
      <c r="T24" s="44"/>
    </row>
    <row r="25" spans="1:20" x14ac:dyDescent="0.25">
      <c r="A25" s="3"/>
      <c r="B25" s="3"/>
      <c r="C25" s="3"/>
      <c r="D25" s="3"/>
      <c r="E25" s="3"/>
      <c r="F25" s="3"/>
      <c r="G25" s="3"/>
      <c r="H25" s="3"/>
      <c r="I25" s="3"/>
      <c r="J25" s="32"/>
      <c r="K25" s="2"/>
      <c r="L25" s="2"/>
      <c r="M25" s="2"/>
      <c r="N25" s="2"/>
      <c r="O25" s="2"/>
      <c r="P25" s="2"/>
      <c r="Q25" s="2"/>
      <c r="R25" s="2"/>
      <c r="S25" s="44"/>
      <c r="T25" s="44"/>
    </row>
    <row r="26" spans="1:2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44"/>
      <c r="T26" s="44"/>
    </row>
    <row r="27" spans="1:2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4"/>
      <c r="T27" s="44"/>
    </row>
    <row r="28" spans="1:20" ht="15.75" x14ac:dyDescent="0.25">
      <c r="A28" s="4" t="s">
        <v>45</v>
      </c>
      <c r="B28" s="5"/>
      <c r="C28" s="5"/>
      <c r="D28" s="5"/>
      <c r="E28" s="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44"/>
      <c r="T28" s="44"/>
    </row>
    <row r="29" spans="1:20" x14ac:dyDescent="0.25">
      <c r="A29" s="8" t="s">
        <v>46</v>
      </c>
      <c r="B29" s="2"/>
      <c r="C29" s="2"/>
      <c r="D29" s="2"/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44"/>
      <c r="T29" s="44"/>
    </row>
    <row r="30" spans="1:20" x14ac:dyDescent="0.25">
      <c r="A30" s="35" t="s">
        <v>14</v>
      </c>
      <c r="B30" s="36">
        <v>215000</v>
      </c>
      <c r="C30" s="37" t="s">
        <v>15</v>
      </c>
      <c r="D30" s="2"/>
      <c r="E30" s="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44"/>
      <c r="T30" s="44"/>
    </row>
    <row r="31" spans="1:20" x14ac:dyDescent="0.25">
      <c r="A31" s="38" t="s">
        <v>34</v>
      </c>
      <c r="B31" s="2">
        <v>109000</v>
      </c>
      <c r="C31" s="39" t="s">
        <v>15</v>
      </c>
      <c r="D31" s="2"/>
      <c r="E31" s="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44"/>
      <c r="T31" s="44"/>
    </row>
    <row r="32" spans="1:20" x14ac:dyDescent="0.25">
      <c r="A32" s="38" t="s">
        <v>35</v>
      </c>
      <c r="B32" s="2">
        <v>109000</v>
      </c>
      <c r="C32" s="39" t="s">
        <v>15</v>
      </c>
      <c r="D32" s="2"/>
      <c r="E32" s="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44"/>
      <c r="T32" s="44"/>
    </row>
    <row r="33" spans="1:20" x14ac:dyDescent="0.25">
      <c r="A33" s="40" t="s">
        <v>36</v>
      </c>
      <c r="B33" s="41">
        <v>3.3</v>
      </c>
      <c r="C33" s="42" t="s">
        <v>47</v>
      </c>
      <c r="D33" s="2"/>
      <c r="E33" s="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44"/>
      <c r="T33" s="44"/>
    </row>
    <row r="34" spans="1:20" x14ac:dyDescent="0.25">
      <c r="A34" s="2"/>
      <c r="B34" s="2"/>
      <c r="C34" s="2"/>
      <c r="D34" s="2"/>
      <c r="E34" s="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44"/>
      <c r="T34" s="44"/>
    </row>
    <row r="35" spans="1:20" x14ac:dyDescent="0.25">
      <c r="A35" s="2" t="s">
        <v>48</v>
      </c>
      <c r="B35" s="2"/>
      <c r="C35" s="43">
        <f>(B32*G12*(G7-G6)+G9*C36*(G12-G7)+G9*G12*(G7-G6))/(G9*(G12-G6))</f>
        <v>4.6500000000000004</v>
      </c>
      <c r="D35" s="2" t="s">
        <v>5</v>
      </c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44"/>
      <c r="T35" s="44"/>
    </row>
    <row r="36" spans="1:20" x14ac:dyDescent="0.25">
      <c r="A36" s="2" t="s">
        <v>49</v>
      </c>
      <c r="B36" s="2"/>
      <c r="C36" s="43">
        <f>B32*G12*(1/B31+1/G9)-(B32*G6)/B31+G12</f>
        <v>7.45</v>
      </c>
      <c r="D36" s="2" t="s">
        <v>5</v>
      </c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44"/>
      <c r="T36" s="44"/>
    </row>
    <row r="37" spans="1:20" x14ac:dyDescent="0.25">
      <c r="A37" s="2" t="s">
        <v>50</v>
      </c>
      <c r="B37" s="2"/>
      <c r="C37" s="43">
        <f>((G7*G8)/(B30+G8))/C9</f>
        <v>2.9949931725079653</v>
      </c>
      <c r="D37" s="2" t="s">
        <v>13</v>
      </c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44"/>
      <c r="T37" s="44"/>
    </row>
    <row r="38" spans="1:20" x14ac:dyDescent="0.25">
      <c r="A38" s="2" t="s">
        <v>44</v>
      </c>
      <c r="B38" s="2"/>
      <c r="C38" s="43">
        <f>(C10*(1-(C10*G11)/C7))/(600000*(B33/1000000))</f>
        <v>1.2736742424242424</v>
      </c>
      <c r="D38" s="2" t="s">
        <v>13</v>
      </c>
      <c r="E38" s="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44"/>
      <c r="T38" s="44"/>
    </row>
    <row r="39" spans="1:20" x14ac:dyDescent="0.25">
      <c r="A39" s="2" t="s">
        <v>51</v>
      </c>
      <c r="B39" s="2"/>
      <c r="C39" s="43">
        <f>((C10*(1-(C10*G11)/C7))/(600000*(B33/1000000)))/2+(C8/(1-(1-(C10*G11)/C7)))</f>
        <v>16.32311163101604</v>
      </c>
      <c r="D39" s="2" t="s">
        <v>13</v>
      </c>
      <c r="E39" s="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4"/>
      <c r="T39" s="44"/>
    </row>
    <row r="40" spans="1:20" x14ac:dyDescent="0.25">
      <c r="A40" s="3"/>
      <c r="B40" s="3"/>
      <c r="C40" s="3"/>
      <c r="D40" s="3"/>
      <c r="E40" s="3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44"/>
      <c r="T40" s="44"/>
    </row>
    <row r="41" spans="1:2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4"/>
      <c r="T41" s="44"/>
    </row>
    <row r="42" spans="1:2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44"/>
      <c r="T42" s="44"/>
    </row>
  </sheetData>
  <pageMargins left="0.7" right="0.7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2018-02-13T18:45:52Z</dcterms:created>
  <dcterms:modified xsi:type="dcterms:W3CDTF">2018-06-14T15:05:29Z</dcterms:modified>
</cp:coreProperties>
</file>