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.sharepoint.com/sites/ORD/pkwg/Shared Documents/PFAS/PFAS inhalation/pfas_inhalation_pbpk/Inputs/"/>
    </mc:Choice>
  </mc:AlternateContent>
  <xr:revisionPtr revIDLastSave="482" documentId="14_{BC2287C1-70F4-4BAE-BA85-F3EC3C708A08}" xr6:coauthVersionLast="47" xr6:coauthVersionMax="47" xr10:uidLastSave="{D1987DEA-A4B2-4724-A204-1272800325CF}"/>
  <bookViews>
    <workbookView xWindow="-27195" yWindow="19590" windowWidth="25560" windowHeight="12930" tabRatio="668" activeTab="2" xr2:uid="{089E7848-11EB-427A-89EA-83825F220BA0}"/>
  </bookViews>
  <sheets>
    <sheet name="MKemperOral25BW" sheetId="11" r:id="rId1"/>
    <sheet name="MKemperOral1BW" sheetId="39" r:id="rId2"/>
    <sheet name="MKemperOral5BW" sheetId="38" r:id="rId3"/>
    <sheet name="inhal_oral_6hr_1" sheetId="19" r:id="rId4"/>
    <sheet name="inhal_oral_6hr_10" sheetId="20" r:id="rId5"/>
    <sheet name="inhal_oral_6hr_25" sheetId="18" r:id="rId6"/>
    <sheet name="inhal_6hr_1_repeat" sheetId="32" r:id="rId7"/>
    <sheet name="inhal_6hr_10_repeat" sheetId="33" r:id="rId8"/>
    <sheet name="inhal_6hr_25_repeat" sheetId="3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9" l="1"/>
  <c r="E22" i="20"/>
  <c r="E22" i="18"/>
  <c r="E22" i="32"/>
  <c r="E22" i="33"/>
  <c r="D18" i="19"/>
  <c r="D19" i="19" s="1"/>
  <c r="D18" i="20"/>
  <c r="D19" i="20" s="1"/>
  <c r="D18" i="18"/>
  <c r="D19" i="18" s="1"/>
  <c r="D18" i="32"/>
  <c r="D19" i="32" s="1"/>
  <c r="D19" i="33"/>
  <c r="D18" i="33"/>
  <c r="F21" i="33"/>
  <c r="F22" i="33"/>
  <c r="E22" i="31"/>
  <c r="G29" i="19" l="1"/>
  <c r="F22" i="11"/>
  <c r="E16" i="31"/>
  <c r="D18" i="31"/>
  <c r="D19" i="31" s="1"/>
  <c r="E26" i="31" s="1"/>
  <c r="E26" i="18"/>
  <c r="E26" i="20"/>
  <c r="E26" i="19"/>
  <c r="H30" i="20"/>
  <c r="F22" i="19"/>
  <c r="F27" i="19"/>
  <c r="F22" i="20"/>
  <c r="F27" i="20"/>
  <c r="F27" i="18"/>
  <c r="F22" i="18"/>
  <c r="I22" i="18"/>
  <c r="I22" i="20"/>
  <c r="I22" i="19"/>
  <c r="L25" i="31"/>
  <c r="G24" i="31"/>
  <c r="L24" i="31" s="1"/>
  <c r="F21" i="31"/>
  <c r="J22" i="32"/>
  <c r="F21" i="32"/>
  <c r="F21" i="18"/>
  <c r="F21" i="19"/>
  <c r="F21" i="20"/>
  <c r="F26" i="19"/>
  <c r="F26" i="20"/>
  <c r="F22" i="32"/>
  <c r="F27" i="33"/>
  <c r="F27" i="31"/>
  <c r="F22" i="31"/>
  <c r="E26" i="33" l="1"/>
  <c r="E26" i="32"/>
  <c r="F26" i="31" l="1"/>
  <c r="F26" i="33"/>
  <c r="F27" i="32"/>
  <c r="F26" i="32"/>
  <c r="F26" i="18"/>
  <c r="E21" i="39" l="1"/>
  <c r="E21" i="38"/>
  <c r="E16" i="33" l="1"/>
  <c r="E16" i="32"/>
  <c r="E16" i="20"/>
  <c r="E16" i="19"/>
  <c r="E16" i="18"/>
  <c r="E21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tc={CCAE776B-B9E0-46F4-A08A-9C2DA85B5EA2}</author>
  </authors>
  <commentList>
    <comment ref="D19" authorId="0" shapeId="0" xr:uid="{CCAE776B-B9E0-46F4-A08A-9C2DA85B5EA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tc={1D287443-7C1C-4E3C-BA2E-73231166FB38}</author>
  </authors>
  <commentList>
    <comment ref="D19" authorId="0" shapeId="0" xr:uid="{1D287443-7C1C-4E3C-BA2E-73231166FB3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tc={D412F343-97E5-4ED7-B35B-C1562DBADB8F}</author>
  </authors>
  <commentList>
    <comment ref="D19" authorId="0" shapeId="0" xr:uid="{D412F343-97E5-4ED7-B35B-C1562DBADB8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tc={1BA043AF-B5C2-47F9-9E42-DBF1799BCFDC}</author>
  </authors>
  <commentList>
    <comment ref="D19" authorId="0" shapeId="0" xr:uid="{1BA043AF-B5C2-47F9-9E42-DBF1799BCF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tc={A2592BFF-0DF6-463A-AAA8-17D85ED2D5B3}</author>
  </authors>
  <commentList>
    <comment ref="D19" authorId="0" shapeId="0" xr:uid="{A2592BFF-0DF6-463A-AAA8-17D85ED2D5B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tc={6214AD13-E40B-4B7B-B3BD-AFB8FFC65A89}</author>
  </authors>
  <commentList>
    <comment ref="D19" authorId="0" shapeId="0" xr:uid="{6214AD13-E40B-4B7B-B3BD-AFB8FFC65A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R*Temp/1000: This quantity divides the molecular weight to obtain a conversation factor that takes a concentration of chemical from units of ppm to units of mg/m^3</t>
      </text>
    </comment>
  </commentList>
</comments>
</file>

<file path=xl/sharedStrings.xml><?xml version="1.0" encoding="utf-8"?>
<sst xmlns="http://schemas.openxmlformats.org/spreadsheetml/2006/main" count="1236" uniqueCount="138">
  <si>
    <t>Code</t>
  </si>
  <si>
    <t>Value</t>
  </si>
  <si>
    <t>Units</t>
  </si>
  <si>
    <t>sim.time</t>
  </si>
  <si>
    <t>End Time of Simulation</t>
  </si>
  <si>
    <t>days</t>
  </si>
  <si>
    <t>mass/kg BW</t>
  </si>
  <si>
    <t>Conc_init</t>
  </si>
  <si>
    <t>Inhalation: Initial Concentration</t>
  </si>
  <si>
    <t>ppm</t>
  </si>
  <si>
    <t>NCH</t>
  </si>
  <si>
    <t>Inhalation: Number of Animals in Chamber</t>
  </si>
  <si>
    <t>VCHC</t>
  </si>
  <si>
    <t>Inhalation: Volume of Closed Chamber unadjusted for animal size</t>
  </si>
  <si>
    <t>volume</t>
  </si>
  <si>
    <t>KL</t>
  </si>
  <si>
    <t>Inhalation: Decay Rate of Amount in Chamber</t>
  </si>
  <si>
    <t>1/time</t>
  </si>
  <si>
    <t>Dosing/Scenario Parameter</t>
  </si>
  <si>
    <t>dose_oral</t>
  </si>
  <si>
    <t>Oral: Bolus Dose</t>
  </si>
  <si>
    <t>dose_iv</t>
  </si>
  <si>
    <t>IV: Bolus Dose</t>
  </si>
  <si>
    <t>Inhalation: Periodic: Start Time of Exposure</t>
  </si>
  <si>
    <t>time</t>
  </si>
  <si>
    <t>Model Information</t>
  </si>
  <si>
    <t>Possible Answers</t>
  </si>
  <si>
    <t>Notes</t>
  </si>
  <si>
    <t>chem.name</t>
  </si>
  <si>
    <t>Chemical Name</t>
  </si>
  <si>
    <t>species</t>
  </si>
  <si>
    <t>Species</t>
  </si>
  <si>
    <t>sex</t>
  </si>
  <si>
    <t>Sex</t>
  </si>
  <si>
    <t>M.units</t>
  </si>
  <si>
    <t>Mass units</t>
  </si>
  <si>
    <t>mg, ug, ng</t>
  </si>
  <si>
    <t>V.units</t>
  </si>
  <si>
    <t>Volume units</t>
  </si>
  <si>
    <t>mL, L</t>
  </si>
  <si>
    <t>T.units</t>
  </si>
  <si>
    <t>Time units</t>
  </si>
  <si>
    <t>min, h, days</t>
  </si>
  <si>
    <t>End of File</t>
  </si>
  <si>
    <t>Use the units specified here for the parameters below unless otherwise specified.</t>
  </si>
  <si>
    <t>The model is automatically converted to, run, and output in units of mg, L, h.</t>
  </si>
  <si>
    <t>R_0bgli</t>
  </si>
  <si>
    <t>Zero Order rate of endogenous production in liver</t>
  </si>
  <si>
    <t>C_ven_SS</t>
  </si>
  <si>
    <t>Concentration in venous blood at steady state</t>
  </si>
  <si>
    <t>mg/L</t>
  </si>
  <si>
    <t>Default Value</t>
  </si>
  <si>
    <t>Columns F and further right can be used for notes and will not be used by the model simulation code.</t>
  </si>
  <si>
    <t>T_iv_infuse</t>
  </si>
  <si>
    <t>IV: Infusion Time</t>
  </si>
  <si>
    <t>n.doses_water</t>
  </si>
  <si>
    <t>Drinking Water: Periodic Exposure: Number of Doses per day</t>
  </si>
  <si>
    <t>Drinking Water: Periodic Exposure: Time of first dose each day</t>
  </si>
  <si>
    <t>dose_water</t>
  </si>
  <si>
    <t>Drinking Water: Periodic Exposure: Total dose per day</t>
  </si>
  <si>
    <t>water.equal</t>
  </si>
  <si>
    <t>equal, unequal</t>
  </si>
  <si>
    <t>provide proportions in R script if unequal</t>
  </si>
  <si>
    <t>Inhalation: End time of exposure (single exposure)</t>
  </si>
  <si>
    <t>time.exp.starts</t>
  </si>
  <si>
    <t>length.exp.day</t>
  </si>
  <si>
    <t>Inhalation: Periodic Exposure - length of time exposed per day</t>
  </si>
  <si>
    <t>N.days.exp</t>
  </si>
  <si>
    <t>Inhalation: Periodic Exposure - Number of days per week exposed</t>
  </si>
  <si>
    <t>oral.dose</t>
  </si>
  <si>
    <t>Oral dose?</t>
  </si>
  <si>
    <t>Y or N</t>
  </si>
  <si>
    <t>IV.dose</t>
  </si>
  <si>
    <t>IV dose?</t>
  </si>
  <si>
    <t>inhal.dose</t>
  </si>
  <si>
    <t>Inhalation dose?</t>
  </si>
  <si>
    <t>Water dosing (periodic bolus oral dosing)</t>
  </si>
  <si>
    <t>If water dosing, is the dose assumed equally proportioned over the day?</t>
  </si>
  <si>
    <t>water.dose</t>
  </si>
  <si>
    <t>PFOA</t>
  </si>
  <si>
    <t>rat</t>
  </si>
  <si>
    <t>male</t>
  </si>
  <si>
    <t>ug</t>
  </si>
  <si>
    <t>L</t>
  </si>
  <si>
    <t>h</t>
  </si>
  <si>
    <t>N</t>
  </si>
  <si>
    <t>Y</t>
  </si>
  <si>
    <t>BW_constant</t>
  </si>
  <si>
    <t>Body weight is constant?</t>
  </si>
  <si>
    <t>For non-constant BW, specify table of body weights vs time in R scripts</t>
  </si>
  <si>
    <t>R</t>
  </si>
  <si>
    <t>Ideal Gas Constant at 1 atm</t>
  </si>
  <si>
    <t>1000 L*ppm/Kelvin/mol</t>
  </si>
  <si>
    <t>Temp</t>
  </si>
  <si>
    <t>Temperature</t>
  </si>
  <si>
    <t>Kelvin</t>
  </si>
  <si>
    <t>default is 25 deg C</t>
  </si>
  <si>
    <t>RTemp</t>
  </si>
  <si>
    <t>Ideal Gas Constant (R) times Temperature (in Kelvin)*</t>
  </si>
  <si>
    <t>1000 L*ppm/mol</t>
  </si>
  <si>
    <t>This should be R*Temp: This quantity divides the molecular weight to obtain a conversation factor that takes a concentration of chemical from units of ppm to units of mg/L.</t>
  </si>
  <si>
    <t>BW</t>
  </si>
  <si>
    <t>Body Mass</t>
  </si>
  <si>
    <t>kg</t>
  </si>
  <si>
    <t>t.first.dose_water</t>
  </si>
  <si>
    <t>h (24 hour clock)</t>
  </si>
  <si>
    <t>t.final.dose_water</t>
  </si>
  <si>
    <t>Drinking Water: Periodic Exposure: Time of final dose each day</t>
  </si>
  <si>
    <t>inh.stop.time</t>
  </si>
  <si>
    <t>If not constant, provide table of values and corresponding times as input to PBPK_run()</t>
  </si>
  <si>
    <t>If unequal, provide vector of proportions as input to PBPK_run()</t>
  </si>
  <si>
    <t>R_oral</t>
  </si>
  <si>
    <t>Oral: Continuous Dose Rate</t>
  </si>
  <si>
    <t>mass/kg BW/day</t>
  </si>
  <si>
    <t>T_oral_rate</t>
  </si>
  <si>
    <t>Oral: Time to apply continuous oral rate</t>
  </si>
  <si>
    <t>The continuous oral dose rate will be applied from the start of the simulation until this time.</t>
  </si>
  <si>
    <t>mg/h</t>
  </si>
  <si>
    <t>Used to compute R_0bgli if not provided directly.</t>
  </si>
  <si>
    <t>mg</t>
  </si>
  <si>
    <t>mg/m3</t>
  </si>
  <si>
    <t>3 weeks</t>
  </si>
  <si>
    <t>&lt;== actual dose from Table 9 of Kemper, 25 mg/kg target</t>
  </si>
  <si>
    <t>&lt;== from Table 9 of Kemper, 25 mg/kg target, male rats</t>
  </si>
  <si>
    <t>m^3*ppm/Kelvin/mol</t>
  </si>
  <si>
    <t>m^3*ppm/mmol</t>
  </si>
  <si>
    <t>Fraction deposited to head + TB</t>
  </si>
  <si>
    <r>
      <rPr>
        <sz val="11"/>
        <color theme="1"/>
        <rFont val="Aptos Narrow"/>
        <family val="2"/>
      </rPr>
      <t>°</t>
    </r>
    <r>
      <rPr>
        <sz val="11"/>
        <color theme="1"/>
        <rFont val="Calibri"/>
        <family val="2"/>
      </rPr>
      <t>C</t>
    </r>
  </si>
  <si>
    <t>&lt;-- inhalation rate (m3/d) = 2.043 mL/breath x 166 breath/min x 1440 min/d / (1e6 mL/m3)</t>
  </si>
  <si>
    <t>&lt;-- QPC corresponding to 70% of total ventillation</t>
  </si>
  <si>
    <t>&lt;-- Head only</t>
  </si>
  <si>
    <t>Pulmonary/total ventilation</t>
  </si>
  <si>
    <t>Fraction of total inhaled deposited in pulmonary region</t>
  </si>
  <si>
    <t>Bolus oral dose?</t>
  </si>
  <si>
    <t>&lt;== total dose (mg)</t>
  </si>
  <si>
    <t>Corresponds to a 61.5 day-old male Sprague-Dawley rat (i.e., almost 9 weeks old) based on the NTP growth curve (NTP_BW_SD.csv). Value was used in MPPD to estimate particle deposition.</t>
  </si>
  <si>
    <t>&lt;== actual dose from Table 9 of Kemper, 1 mg/kg target</t>
  </si>
  <si>
    <t>&lt;== actual dose from Table 9 of Kemper, 5 mg/kg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</si>
</sst>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645AD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losser, Paul" id="{929FD5F9-1D0A-4F14-BC66-8B30006D14B3}" userId="S::Schlosser.Paul@epa.gov::975db4d3-086e-4192-8268-e14329a3bb0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CCAE776B-B9E0-46F4-A08A-9C2DA85B5EA2}">
    <text>This should be R*Temp/1000: This quantity divides the molecular weight to obtain a conversation factor that takes a concentration of chemical from units of ppm to units of mg/m^3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1D287443-7C1C-4E3C-BA2E-73231166FB38}">
    <text>This should be R*Temp/1000: This quantity divides the molecular weight to obtain a conversation factor that takes a concentration of chemical from units of ppm to units of mg/m^3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D412F343-97E5-4ED7-B35B-C1562DBADB8F}">
    <text>This should be R*Temp/1000: This quantity divides the molecular weight to obtain a conversation factor that takes a concentration of chemical from units of ppm to units of mg/m^3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1BA043AF-B5C2-47F9-9E42-DBF1799BCFDC}">
    <text>This should be R*Temp/1000: This quantity divides the molecular weight to obtain a conversation factor that takes a concentration of chemical from units of ppm to units of mg/m^3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A2592BFF-0DF6-463A-AAA8-17D85ED2D5B3}">
    <text>This should be R*Temp/1000: This quantity divides the molecular weight to obtain a conversation factor that takes a concentration of chemical from units of ppm to units of mg/m^3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9" dT="2025-04-03T12:42:40.90" personId="{929FD5F9-1D0A-4F14-BC66-8B30006D14B3}" id="{6214AD13-E40B-4B7B-B3BD-AFB8FFC65A89}">
    <text>This should be R*Temp/1000: This quantity divides the molecular weight to obtain a conversation factor that takes a concentration of chemical from units of ppm to units of mg/m^3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BF9B-7E2C-485C-82ED-8B9140B516E0}">
  <dimension ref="A1:G39"/>
  <sheetViews>
    <sheetView topLeftCell="A7" workbookViewId="0">
      <selection activeCell="F23" sqref="F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82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85</v>
      </c>
      <c r="F8" t="s">
        <v>89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62</v>
      </c>
    </row>
    <row r="11" spans="1:6" x14ac:dyDescent="0.25">
      <c r="A11" s="1" t="s">
        <v>69</v>
      </c>
      <c r="B11" t="s">
        <v>70</v>
      </c>
      <c r="C11" t="s">
        <v>71</v>
      </c>
      <c r="E11" t="s">
        <v>86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85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v>26</v>
      </c>
    </row>
    <row r="17" spans="1:7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7" x14ac:dyDescent="0.25">
      <c r="A18" s="1" t="s">
        <v>93</v>
      </c>
      <c r="B18" t="s">
        <v>94</v>
      </c>
      <c r="C18" t="s">
        <v>95</v>
      </c>
      <c r="D18">
        <v>298</v>
      </c>
      <c r="F18" t="s">
        <v>96</v>
      </c>
    </row>
    <row r="19" spans="1:7" x14ac:dyDescent="0.25">
      <c r="A19" s="1" t="s">
        <v>97</v>
      </c>
      <c r="B19" t="s">
        <v>98</v>
      </c>
      <c r="C19" t="s">
        <v>99</v>
      </c>
      <c r="D19">
        <v>24450</v>
      </c>
      <c r="F19" t="s">
        <v>100</v>
      </c>
    </row>
    <row r="20" spans="1:7" x14ac:dyDescent="0.25">
      <c r="A20" s="1" t="s">
        <v>101</v>
      </c>
      <c r="B20" t="s">
        <v>102</v>
      </c>
      <c r="C20" t="s">
        <v>103</v>
      </c>
      <c r="D20">
        <v>0</v>
      </c>
      <c r="E20">
        <v>0.20979999999999999</v>
      </c>
      <c r="F20" t="s">
        <v>123</v>
      </c>
    </row>
    <row r="21" spans="1:7" x14ac:dyDescent="0.25">
      <c r="A21" s="1" t="s">
        <v>19</v>
      </c>
      <c r="B21" t="s">
        <v>20</v>
      </c>
      <c r="C21" t="s">
        <v>6</v>
      </c>
      <c r="D21">
        <v>0</v>
      </c>
      <c r="E21">
        <f>F21*1000</f>
        <v>26070</v>
      </c>
      <c r="F21">
        <v>26.07</v>
      </c>
      <c r="G21" t="s">
        <v>122</v>
      </c>
    </row>
    <row r="22" spans="1:7" x14ac:dyDescent="0.25">
      <c r="A22" s="1" t="s">
        <v>21</v>
      </c>
      <c r="B22" t="s">
        <v>22</v>
      </c>
      <c r="C22" t="s">
        <v>6</v>
      </c>
      <c r="D22">
        <v>0</v>
      </c>
      <c r="F22">
        <f>E20*F21</f>
        <v>5.4694859999999998</v>
      </c>
      <c r="G22" t="s">
        <v>134</v>
      </c>
    </row>
    <row r="23" spans="1:7" x14ac:dyDescent="0.25">
      <c r="A23" s="1" t="s">
        <v>53</v>
      </c>
      <c r="B23" t="s">
        <v>54</v>
      </c>
      <c r="C23" t="s">
        <v>24</v>
      </c>
    </row>
    <row r="24" spans="1:7" x14ac:dyDescent="0.25">
      <c r="A24" s="1" t="s">
        <v>7</v>
      </c>
      <c r="B24" t="s">
        <v>8</v>
      </c>
      <c r="C24" t="s">
        <v>9</v>
      </c>
      <c r="D24">
        <v>0</v>
      </c>
    </row>
    <row r="25" spans="1:7" x14ac:dyDescent="0.25">
      <c r="A25" s="1" t="s">
        <v>10</v>
      </c>
      <c r="B25" t="s">
        <v>11</v>
      </c>
      <c r="D25">
        <v>0</v>
      </c>
    </row>
    <row r="26" spans="1:7" x14ac:dyDescent="0.25">
      <c r="A26" s="1" t="s">
        <v>12</v>
      </c>
      <c r="B26" t="s">
        <v>13</v>
      </c>
      <c r="C26" t="s">
        <v>14</v>
      </c>
      <c r="D26">
        <v>0</v>
      </c>
    </row>
    <row r="27" spans="1:7" x14ac:dyDescent="0.25">
      <c r="A27" s="1" t="s">
        <v>15</v>
      </c>
      <c r="B27" t="s">
        <v>16</v>
      </c>
      <c r="C27" t="s">
        <v>17</v>
      </c>
      <c r="D27">
        <v>0</v>
      </c>
    </row>
    <row r="28" spans="1:7" x14ac:dyDescent="0.25">
      <c r="A28" s="1" t="s">
        <v>108</v>
      </c>
      <c r="B28" t="s">
        <v>63</v>
      </c>
      <c r="C28" t="s">
        <v>24</v>
      </c>
    </row>
    <row r="29" spans="1:7" x14ac:dyDescent="0.25">
      <c r="A29" s="1" t="s">
        <v>64</v>
      </c>
      <c r="B29" t="s">
        <v>23</v>
      </c>
      <c r="C29" t="s">
        <v>24</v>
      </c>
    </row>
    <row r="30" spans="1:7" x14ac:dyDescent="0.25">
      <c r="A30" s="1" t="s">
        <v>65</v>
      </c>
      <c r="B30" t="s">
        <v>66</v>
      </c>
      <c r="C30" t="s">
        <v>24</v>
      </c>
    </row>
    <row r="31" spans="1:7" x14ac:dyDescent="0.25">
      <c r="A31" s="1" t="s">
        <v>67</v>
      </c>
      <c r="B31" t="s">
        <v>68</v>
      </c>
    </row>
    <row r="32" spans="1:7" x14ac:dyDescent="0.25">
      <c r="A32" s="1" t="s">
        <v>46</v>
      </c>
      <c r="B32" t="s">
        <v>47</v>
      </c>
      <c r="D32">
        <v>0</v>
      </c>
    </row>
    <row r="33" spans="1:5" x14ac:dyDescent="0.25">
      <c r="A33" s="1" t="s">
        <v>48</v>
      </c>
      <c r="B33" t="s">
        <v>49</v>
      </c>
      <c r="C33" t="s">
        <v>50</v>
      </c>
    </row>
    <row r="34" spans="1:5" x14ac:dyDescent="0.25">
      <c r="A34" s="1" t="s">
        <v>55</v>
      </c>
      <c r="B34" t="s">
        <v>56</v>
      </c>
    </row>
    <row r="35" spans="1:5" x14ac:dyDescent="0.25">
      <c r="A35" s="1" t="s">
        <v>104</v>
      </c>
      <c r="B35" t="s">
        <v>57</v>
      </c>
      <c r="C35" t="s">
        <v>105</v>
      </c>
    </row>
    <row r="36" spans="1:5" x14ac:dyDescent="0.25">
      <c r="A36" s="1" t="s">
        <v>106</v>
      </c>
      <c r="B36" t="s">
        <v>107</v>
      </c>
      <c r="C36" t="s">
        <v>105</v>
      </c>
    </row>
    <row r="37" spans="1:5" x14ac:dyDescent="0.25">
      <c r="A37" s="1" t="s">
        <v>58</v>
      </c>
      <c r="B37" t="s">
        <v>59</v>
      </c>
      <c r="C37" t="s">
        <v>6</v>
      </c>
    </row>
    <row r="39" spans="1:5" x14ac:dyDescent="0.25">
      <c r="A39" s="1" t="s">
        <v>0</v>
      </c>
      <c r="B39" s="1" t="s">
        <v>43</v>
      </c>
      <c r="C39" s="1"/>
      <c r="D39" s="1"/>
      <c r="E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9DC-453F-4FDF-BC07-E26D7D725E6B}">
  <dimension ref="A1:G39"/>
  <sheetViews>
    <sheetView topLeftCell="A10" workbookViewId="0">
      <selection activeCell="G21" sqref="G21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82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85</v>
      </c>
      <c r="F8" t="s">
        <v>89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62</v>
      </c>
    </row>
    <row r="11" spans="1:6" x14ac:dyDescent="0.25">
      <c r="A11" s="1" t="s">
        <v>69</v>
      </c>
      <c r="B11" t="s">
        <v>70</v>
      </c>
      <c r="C11" t="s">
        <v>71</v>
      </c>
      <c r="E11" t="s">
        <v>86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85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v>26</v>
      </c>
      <c r="F16">
        <v>600</v>
      </c>
    </row>
    <row r="17" spans="1:7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7" x14ac:dyDescent="0.25">
      <c r="A18" s="1" t="s">
        <v>93</v>
      </c>
      <c r="B18" t="s">
        <v>94</v>
      </c>
      <c r="C18" t="s">
        <v>95</v>
      </c>
      <c r="D18">
        <v>298</v>
      </c>
      <c r="F18" t="s">
        <v>96</v>
      </c>
    </row>
    <row r="19" spans="1:7" x14ac:dyDescent="0.25">
      <c r="A19" s="1" t="s">
        <v>97</v>
      </c>
      <c r="B19" t="s">
        <v>98</v>
      </c>
      <c r="C19" t="s">
        <v>99</v>
      </c>
      <c r="D19">
        <v>24450</v>
      </c>
      <c r="F19" t="s">
        <v>100</v>
      </c>
    </row>
    <row r="20" spans="1:7" x14ac:dyDescent="0.25">
      <c r="A20" s="1" t="s">
        <v>101</v>
      </c>
      <c r="B20" t="s">
        <v>102</v>
      </c>
      <c r="C20" t="s">
        <v>103</v>
      </c>
      <c r="D20">
        <v>0</v>
      </c>
      <c r="E20">
        <v>0.2334</v>
      </c>
      <c r="F20" t="s">
        <v>123</v>
      </c>
    </row>
    <row r="21" spans="1:7" x14ac:dyDescent="0.25">
      <c r="A21" s="1" t="s">
        <v>19</v>
      </c>
      <c r="B21" t="s">
        <v>20</v>
      </c>
      <c r="C21" t="s">
        <v>6</v>
      </c>
      <c r="D21">
        <v>0</v>
      </c>
      <c r="E21">
        <f>F21*1000</f>
        <v>1150</v>
      </c>
      <c r="F21">
        <v>1.1499999999999999</v>
      </c>
      <c r="G21" t="s">
        <v>136</v>
      </c>
    </row>
    <row r="22" spans="1:7" x14ac:dyDescent="0.25">
      <c r="A22" s="1" t="s">
        <v>21</v>
      </c>
      <c r="B22" t="s">
        <v>22</v>
      </c>
      <c r="C22" t="s">
        <v>6</v>
      </c>
      <c r="D22">
        <v>0</v>
      </c>
    </row>
    <row r="23" spans="1:7" x14ac:dyDescent="0.25">
      <c r="A23" s="1" t="s">
        <v>53</v>
      </c>
      <c r="B23" t="s">
        <v>54</v>
      </c>
      <c r="C23" t="s">
        <v>24</v>
      </c>
    </row>
    <row r="24" spans="1:7" x14ac:dyDescent="0.25">
      <c r="A24" s="1" t="s">
        <v>7</v>
      </c>
      <c r="B24" t="s">
        <v>8</v>
      </c>
      <c r="C24" t="s">
        <v>9</v>
      </c>
      <c r="D24">
        <v>0</v>
      </c>
    </row>
    <row r="25" spans="1:7" x14ac:dyDescent="0.25">
      <c r="A25" s="1" t="s">
        <v>10</v>
      </c>
      <c r="B25" t="s">
        <v>11</v>
      </c>
      <c r="D25">
        <v>0</v>
      </c>
    </row>
    <row r="26" spans="1:7" x14ac:dyDescent="0.25">
      <c r="A26" s="1" t="s">
        <v>12</v>
      </c>
      <c r="B26" t="s">
        <v>13</v>
      </c>
      <c r="C26" t="s">
        <v>14</v>
      </c>
      <c r="D26">
        <v>0</v>
      </c>
    </row>
    <row r="27" spans="1:7" x14ac:dyDescent="0.25">
      <c r="A27" s="1" t="s">
        <v>15</v>
      </c>
      <c r="B27" t="s">
        <v>16</v>
      </c>
      <c r="C27" t="s">
        <v>17</v>
      </c>
      <c r="D27">
        <v>0</v>
      </c>
    </row>
    <row r="28" spans="1:7" x14ac:dyDescent="0.25">
      <c r="A28" s="1" t="s">
        <v>108</v>
      </c>
      <c r="B28" t="s">
        <v>63</v>
      </c>
      <c r="C28" t="s">
        <v>24</v>
      </c>
    </row>
    <row r="29" spans="1:7" x14ac:dyDescent="0.25">
      <c r="A29" s="1" t="s">
        <v>64</v>
      </c>
      <c r="B29" t="s">
        <v>23</v>
      </c>
      <c r="C29" t="s">
        <v>24</v>
      </c>
    </row>
    <row r="30" spans="1:7" x14ac:dyDescent="0.25">
      <c r="A30" s="1" t="s">
        <v>65</v>
      </c>
      <c r="B30" t="s">
        <v>66</v>
      </c>
      <c r="C30" t="s">
        <v>24</v>
      </c>
    </row>
    <row r="31" spans="1:7" x14ac:dyDescent="0.25">
      <c r="A31" s="1" t="s">
        <v>67</v>
      </c>
      <c r="B31" t="s">
        <v>68</v>
      </c>
    </row>
    <row r="32" spans="1:7" x14ac:dyDescent="0.25">
      <c r="A32" s="1" t="s">
        <v>46</v>
      </c>
      <c r="B32" t="s">
        <v>47</v>
      </c>
      <c r="D32">
        <v>0</v>
      </c>
    </row>
    <row r="33" spans="1:5" x14ac:dyDescent="0.25">
      <c r="A33" s="1" t="s">
        <v>48</v>
      </c>
      <c r="B33" t="s">
        <v>49</v>
      </c>
      <c r="C33" t="s">
        <v>50</v>
      </c>
    </row>
    <row r="34" spans="1:5" x14ac:dyDescent="0.25">
      <c r="A34" s="1" t="s">
        <v>55</v>
      </c>
      <c r="B34" t="s">
        <v>56</v>
      </c>
    </row>
    <row r="35" spans="1:5" x14ac:dyDescent="0.25">
      <c r="A35" s="1" t="s">
        <v>104</v>
      </c>
      <c r="B35" t="s">
        <v>57</v>
      </c>
      <c r="C35" t="s">
        <v>105</v>
      </c>
    </row>
    <row r="36" spans="1:5" x14ac:dyDescent="0.25">
      <c r="A36" s="1" t="s">
        <v>106</v>
      </c>
      <c r="B36" t="s">
        <v>107</v>
      </c>
      <c r="C36" t="s">
        <v>105</v>
      </c>
    </row>
    <row r="37" spans="1:5" x14ac:dyDescent="0.25">
      <c r="A37" s="1" t="s">
        <v>58</v>
      </c>
      <c r="B37" t="s">
        <v>59</v>
      </c>
      <c r="C37" t="s">
        <v>6</v>
      </c>
    </row>
    <row r="39" spans="1:5" x14ac:dyDescent="0.25">
      <c r="A39" s="1" t="s">
        <v>0</v>
      </c>
      <c r="B39" s="1" t="s">
        <v>43</v>
      </c>
      <c r="C39" s="1"/>
      <c r="D39" s="1"/>
      <c r="E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7732-3851-459F-8542-D34FCE787B60}">
  <dimension ref="A1:G39"/>
  <sheetViews>
    <sheetView tabSelected="1" topLeftCell="A7" workbookViewId="0">
      <selection activeCell="G21" sqref="G21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82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85</v>
      </c>
      <c r="F8" t="s">
        <v>89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62</v>
      </c>
    </row>
    <row r="11" spans="1:6" x14ac:dyDescent="0.25">
      <c r="A11" s="1" t="s">
        <v>69</v>
      </c>
      <c r="B11" t="s">
        <v>70</v>
      </c>
      <c r="C11" t="s">
        <v>71</v>
      </c>
      <c r="E11" t="s">
        <v>86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85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v>26</v>
      </c>
      <c r="F16">
        <v>600</v>
      </c>
    </row>
    <row r="17" spans="1:7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7" x14ac:dyDescent="0.25">
      <c r="A18" s="1" t="s">
        <v>93</v>
      </c>
      <c r="B18" t="s">
        <v>94</v>
      </c>
      <c r="C18" t="s">
        <v>95</v>
      </c>
      <c r="D18">
        <v>298</v>
      </c>
      <c r="F18" t="s">
        <v>96</v>
      </c>
    </row>
    <row r="19" spans="1:7" x14ac:dyDescent="0.25">
      <c r="A19" s="1" t="s">
        <v>97</v>
      </c>
      <c r="B19" t="s">
        <v>98</v>
      </c>
      <c r="C19" t="s">
        <v>99</v>
      </c>
      <c r="D19">
        <v>24450</v>
      </c>
      <c r="F19" t="s">
        <v>100</v>
      </c>
    </row>
    <row r="20" spans="1:7" x14ac:dyDescent="0.25">
      <c r="A20" s="1" t="s">
        <v>101</v>
      </c>
      <c r="B20" t="s">
        <v>102</v>
      </c>
      <c r="C20" t="s">
        <v>103</v>
      </c>
      <c r="D20">
        <v>0</v>
      </c>
      <c r="E20">
        <v>0.1976</v>
      </c>
      <c r="F20" t="s">
        <v>123</v>
      </c>
    </row>
    <row r="21" spans="1:7" x14ac:dyDescent="0.25">
      <c r="A21" s="1" t="s">
        <v>19</v>
      </c>
      <c r="B21" t="s">
        <v>20</v>
      </c>
      <c r="C21" t="s">
        <v>6</v>
      </c>
      <c r="D21">
        <v>0</v>
      </c>
      <c r="E21">
        <f>F21*1000</f>
        <v>4720</v>
      </c>
      <c r="F21">
        <v>4.72</v>
      </c>
      <c r="G21" t="s">
        <v>137</v>
      </c>
    </row>
    <row r="22" spans="1:7" x14ac:dyDescent="0.25">
      <c r="A22" s="1" t="s">
        <v>21</v>
      </c>
      <c r="B22" t="s">
        <v>22</v>
      </c>
      <c r="C22" t="s">
        <v>6</v>
      </c>
      <c r="D22">
        <v>0</v>
      </c>
    </row>
    <row r="23" spans="1:7" x14ac:dyDescent="0.25">
      <c r="A23" s="1" t="s">
        <v>53</v>
      </c>
      <c r="B23" t="s">
        <v>54</v>
      </c>
      <c r="C23" t="s">
        <v>24</v>
      </c>
    </row>
    <row r="24" spans="1:7" x14ac:dyDescent="0.25">
      <c r="A24" s="1" t="s">
        <v>7</v>
      </c>
      <c r="B24" t="s">
        <v>8</v>
      </c>
      <c r="C24" t="s">
        <v>9</v>
      </c>
      <c r="D24">
        <v>0</v>
      </c>
    </row>
    <row r="25" spans="1:7" x14ac:dyDescent="0.25">
      <c r="A25" s="1" t="s">
        <v>10</v>
      </c>
      <c r="B25" t="s">
        <v>11</v>
      </c>
      <c r="D25">
        <v>0</v>
      </c>
    </row>
    <row r="26" spans="1:7" x14ac:dyDescent="0.25">
      <c r="A26" s="1" t="s">
        <v>12</v>
      </c>
      <c r="B26" t="s">
        <v>13</v>
      </c>
      <c r="C26" t="s">
        <v>14</v>
      </c>
      <c r="D26">
        <v>0</v>
      </c>
    </row>
    <row r="27" spans="1:7" x14ac:dyDescent="0.25">
      <c r="A27" s="1" t="s">
        <v>15</v>
      </c>
      <c r="B27" t="s">
        <v>16</v>
      </c>
      <c r="C27" t="s">
        <v>17</v>
      </c>
      <c r="D27">
        <v>0</v>
      </c>
    </row>
    <row r="28" spans="1:7" x14ac:dyDescent="0.25">
      <c r="A28" s="1" t="s">
        <v>108</v>
      </c>
      <c r="B28" t="s">
        <v>63</v>
      </c>
      <c r="C28" t="s">
        <v>24</v>
      </c>
    </row>
    <row r="29" spans="1:7" x14ac:dyDescent="0.25">
      <c r="A29" s="1" t="s">
        <v>64</v>
      </c>
      <c r="B29" t="s">
        <v>23</v>
      </c>
      <c r="C29" t="s">
        <v>24</v>
      </c>
    </row>
    <row r="30" spans="1:7" x14ac:dyDescent="0.25">
      <c r="A30" s="1" t="s">
        <v>65</v>
      </c>
      <c r="B30" t="s">
        <v>66</v>
      </c>
      <c r="C30" t="s">
        <v>24</v>
      </c>
    </row>
    <row r="31" spans="1:7" x14ac:dyDescent="0.25">
      <c r="A31" s="1" t="s">
        <v>67</v>
      </c>
      <c r="B31" t="s">
        <v>68</v>
      </c>
    </row>
    <row r="32" spans="1:7" x14ac:dyDescent="0.25">
      <c r="A32" s="1" t="s">
        <v>46</v>
      </c>
      <c r="B32" t="s">
        <v>47</v>
      </c>
      <c r="D32">
        <v>0</v>
      </c>
    </row>
    <row r="33" spans="1:5" x14ac:dyDescent="0.25">
      <c r="A33" s="1" t="s">
        <v>48</v>
      </c>
      <c r="B33" t="s">
        <v>49</v>
      </c>
      <c r="C33" t="s">
        <v>50</v>
      </c>
    </row>
    <row r="34" spans="1:5" x14ac:dyDescent="0.25">
      <c r="A34" s="1" t="s">
        <v>55</v>
      </c>
      <c r="B34" t="s">
        <v>56</v>
      </c>
    </row>
    <row r="35" spans="1:5" x14ac:dyDescent="0.25">
      <c r="A35" s="1" t="s">
        <v>104</v>
      </c>
      <c r="B35" t="s">
        <v>57</v>
      </c>
      <c r="C35" t="s">
        <v>105</v>
      </c>
    </row>
    <row r="36" spans="1:5" x14ac:dyDescent="0.25">
      <c r="A36" s="1" t="s">
        <v>106</v>
      </c>
      <c r="B36" t="s">
        <v>107</v>
      </c>
      <c r="C36" t="s">
        <v>105</v>
      </c>
    </row>
    <row r="37" spans="1:5" x14ac:dyDescent="0.25">
      <c r="A37" s="1" t="s">
        <v>58</v>
      </c>
      <c r="B37" t="s">
        <v>59</v>
      </c>
      <c r="C37" t="s">
        <v>6</v>
      </c>
    </row>
    <row r="39" spans="1:5" x14ac:dyDescent="0.25">
      <c r="A39" s="1" t="s">
        <v>0</v>
      </c>
      <c r="B39" s="1" t="s">
        <v>43</v>
      </c>
      <c r="C39" s="1"/>
      <c r="D39" s="1"/>
      <c r="E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5E89-16BD-455C-A068-3F9042142D87}">
  <dimension ref="A1:N41"/>
  <sheetViews>
    <sheetView workbookViewId="0">
      <selection activeCell="F21" sqref="F21:M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F16/24</f>
        <v>1.25</v>
      </c>
      <c r="F16" s="2">
        <v>30</v>
      </c>
    </row>
    <row r="17" spans="1:14" x14ac:dyDescent="0.25">
      <c r="A17" s="1" t="s">
        <v>90</v>
      </c>
      <c r="B17" t="s">
        <v>91</v>
      </c>
      <c r="C17" t="s">
        <v>124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125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0.80589292773517252</v>
      </c>
      <c r="F22" s="11">
        <f>0.2651+I22</f>
        <v>0.39880000000000004</v>
      </c>
      <c r="G22" s="11" t="s">
        <v>126</v>
      </c>
      <c r="H22" s="11"/>
      <c r="I22" s="11">
        <f>0.1337</f>
        <v>0.13370000000000001</v>
      </c>
      <c r="J22" s="11"/>
      <c r="K22" s="11"/>
      <c r="L22" s="11"/>
      <c r="M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</row>
    <row r="25" spans="1:14" x14ac:dyDescent="0.25">
      <c r="A25" s="1" t="s">
        <v>53</v>
      </c>
      <c r="B25" t="s">
        <v>54</v>
      </c>
      <c r="C25" t="s">
        <v>24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2.4917067753781053E-3</v>
      </c>
      <c r="F26">
        <f>H26+I26</f>
        <v>1.2</v>
      </c>
      <c r="G26" t="s">
        <v>120</v>
      </c>
      <c r="H26">
        <v>1.2</v>
      </c>
      <c r="J26" s="3"/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0.0246</f>
        <v>2.46E-2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  <c r="G29">
        <f>F22+F27</f>
        <v>0.42340000000000005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</row>
    <row r="31" spans="1:14" x14ac:dyDescent="0.25">
      <c r="A31" s="1" t="s">
        <v>64</v>
      </c>
      <c r="B31" t="s">
        <v>23</v>
      </c>
      <c r="C31" t="s">
        <v>24</v>
      </c>
    </row>
    <row r="32" spans="1:14" x14ac:dyDescent="0.25">
      <c r="A32" s="1" t="s">
        <v>65</v>
      </c>
      <c r="B32" t="s">
        <v>66</v>
      </c>
      <c r="C32" t="s">
        <v>24</v>
      </c>
    </row>
    <row r="33" spans="1:6" x14ac:dyDescent="0.25">
      <c r="A33" s="1" t="s">
        <v>67</v>
      </c>
      <c r="B33" t="s">
        <v>68</v>
      </c>
    </row>
    <row r="34" spans="1:6" x14ac:dyDescent="0.25">
      <c r="A34" s="1" t="s">
        <v>46</v>
      </c>
      <c r="B34" t="s">
        <v>47</v>
      </c>
      <c r="C34" t="s">
        <v>117</v>
      </c>
      <c r="D34">
        <v>0</v>
      </c>
    </row>
    <row r="35" spans="1:6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6" x14ac:dyDescent="0.25">
      <c r="A36" s="1" t="s">
        <v>55</v>
      </c>
      <c r="B36" t="s">
        <v>56</v>
      </c>
    </row>
    <row r="37" spans="1:6" x14ac:dyDescent="0.25">
      <c r="A37" s="1" t="s">
        <v>104</v>
      </c>
      <c r="B37" t="s">
        <v>57</v>
      </c>
      <c r="C37" t="s">
        <v>105</v>
      </c>
    </row>
    <row r="38" spans="1:6" x14ac:dyDescent="0.25">
      <c r="A38" s="1" t="s">
        <v>106</v>
      </c>
      <c r="B38" t="s">
        <v>107</v>
      </c>
      <c r="C38" t="s">
        <v>105</v>
      </c>
    </row>
    <row r="39" spans="1:6" x14ac:dyDescent="0.25">
      <c r="A39" s="1" t="s">
        <v>58</v>
      </c>
      <c r="B39" t="s">
        <v>59</v>
      </c>
      <c r="C39" t="s">
        <v>6</v>
      </c>
    </row>
    <row r="41" spans="1:6" x14ac:dyDescent="0.25">
      <c r="A41" s="1" t="s">
        <v>0</v>
      </c>
      <c r="B41" s="1" t="s">
        <v>43</v>
      </c>
      <c r="C41" s="1"/>
      <c r="D41" s="1"/>
      <c r="E41" s="1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CF75-3355-4437-9266-DC2BD582624B}">
  <dimension ref="A1:N41"/>
  <sheetViews>
    <sheetView topLeftCell="A10" workbookViewId="0">
      <selection activeCell="F21" sqref="F21:N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F16/24</f>
        <v>1.25</v>
      </c>
      <c r="F16" s="2">
        <v>30</v>
      </c>
    </row>
    <row r="17" spans="1:14" x14ac:dyDescent="0.25">
      <c r="A17" s="1" t="s">
        <v>90</v>
      </c>
      <c r="B17" t="s">
        <v>91</v>
      </c>
      <c r="C17" t="s">
        <v>124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125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  <c r="N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6.452734287227587</v>
      </c>
      <c r="F22" s="11">
        <f>0.2768+I22</f>
        <v>0.39100000000000001</v>
      </c>
      <c r="G22" s="11" t="s">
        <v>126</v>
      </c>
      <c r="H22" s="11"/>
      <c r="I22" s="11">
        <f>0.1142</f>
        <v>0.1142</v>
      </c>
      <c r="J22" s="11"/>
      <c r="K22" s="11"/>
      <c r="L22" s="11"/>
      <c r="M22" s="11"/>
      <c r="N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</row>
    <row r="25" spans="1:14" x14ac:dyDescent="0.25">
      <c r="A25" s="1" t="s">
        <v>53</v>
      </c>
      <c r="B25" t="s">
        <v>54</v>
      </c>
      <c r="C25" t="s">
        <v>24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2.0514377191324346E-2</v>
      </c>
      <c r="F26">
        <f>H26+I26</f>
        <v>9.8000000000000007</v>
      </c>
      <c r="G26" t="s">
        <v>120</v>
      </c>
      <c r="H26">
        <v>9.8000000000000007</v>
      </c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0.0248</f>
        <v>2.4799999999999999E-2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  <c r="H30">
        <f>27*8/9.8</f>
        <v>22.04081632653061</v>
      </c>
    </row>
    <row r="31" spans="1:14" x14ac:dyDescent="0.25">
      <c r="A31" s="1" t="s">
        <v>64</v>
      </c>
      <c r="B31" t="s">
        <v>23</v>
      </c>
      <c r="C31" t="s">
        <v>24</v>
      </c>
    </row>
    <row r="32" spans="1:14" x14ac:dyDescent="0.25">
      <c r="A32" s="1" t="s">
        <v>65</v>
      </c>
      <c r="B32" t="s">
        <v>66</v>
      </c>
      <c r="C32" t="s">
        <v>24</v>
      </c>
    </row>
    <row r="33" spans="1:6" x14ac:dyDescent="0.25">
      <c r="A33" s="1" t="s">
        <v>67</v>
      </c>
      <c r="B33" t="s">
        <v>68</v>
      </c>
    </row>
    <row r="34" spans="1:6" x14ac:dyDescent="0.25">
      <c r="A34" s="1" t="s">
        <v>46</v>
      </c>
      <c r="B34" t="s">
        <v>47</v>
      </c>
      <c r="C34" t="s">
        <v>117</v>
      </c>
      <c r="D34">
        <v>0</v>
      </c>
    </row>
    <row r="35" spans="1:6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6" x14ac:dyDescent="0.25">
      <c r="A36" s="1" t="s">
        <v>55</v>
      </c>
      <c r="B36" t="s">
        <v>56</v>
      </c>
    </row>
    <row r="37" spans="1:6" x14ac:dyDescent="0.25">
      <c r="A37" s="1" t="s">
        <v>104</v>
      </c>
      <c r="B37" t="s">
        <v>57</v>
      </c>
      <c r="C37" t="s">
        <v>105</v>
      </c>
    </row>
    <row r="38" spans="1:6" x14ac:dyDescent="0.25">
      <c r="A38" s="1" t="s">
        <v>106</v>
      </c>
      <c r="B38" t="s">
        <v>107</v>
      </c>
      <c r="C38" t="s">
        <v>105</v>
      </c>
    </row>
    <row r="39" spans="1:6" x14ac:dyDescent="0.25">
      <c r="A39" s="1" t="s">
        <v>58</v>
      </c>
      <c r="B39" t="s">
        <v>59</v>
      </c>
      <c r="C39" t="s">
        <v>6</v>
      </c>
    </row>
    <row r="41" spans="1:6" x14ac:dyDescent="0.25">
      <c r="A41" s="1" t="s">
        <v>0</v>
      </c>
      <c r="B41" s="1" t="s">
        <v>43</v>
      </c>
      <c r="C41" s="1"/>
      <c r="D41" s="1"/>
      <c r="E41" s="1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70-3BEC-4F76-86A4-2FDF610F6C45}">
  <dimension ref="A1:N41"/>
  <sheetViews>
    <sheetView topLeftCell="A10" workbookViewId="0">
      <selection activeCell="F21" sqref="F21:N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F16/24</f>
        <v>1.25</v>
      </c>
      <c r="F16" s="4">
        <v>30</v>
      </c>
    </row>
    <row r="17" spans="1:14" x14ac:dyDescent="0.25">
      <c r="A17" s="1" t="s">
        <v>90</v>
      </c>
      <c r="B17" t="s">
        <v>91</v>
      </c>
      <c r="C17" t="s">
        <v>124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125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  <c r="N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20.674245412303449</v>
      </c>
      <c r="F22" s="11">
        <f>0.3189+I22</f>
        <v>0.45469999999999999</v>
      </c>
      <c r="G22" s="11" t="s">
        <v>126</v>
      </c>
      <c r="H22" s="11"/>
      <c r="I22" s="11">
        <f>0.1358</f>
        <v>0.1358</v>
      </c>
      <c r="J22" s="11" t="s">
        <v>130</v>
      </c>
      <c r="K22" s="11"/>
      <c r="L22" s="11"/>
      <c r="M22" s="11"/>
      <c r="N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</row>
    <row r="25" spans="1:14" x14ac:dyDescent="0.25">
      <c r="A25" s="1" t="s">
        <v>53</v>
      </c>
      <c r="B25" t="s">
        <v>54</v>
      </c>
      <c r="C25" t="s">
        <v>24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4.8542702117884418E-2</v>
      </c>
      <c r="F26">
        <f>H26+I26</f>
        <v>27</v>
      </c>
      <c r="G26" t="s">
        <v>120</v>
      </c>
      <c r="H26" s="3">
        <v>27</v>
      </c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0.0213</f>
        <v>2.1299999999999999E-2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</row>
    <row r="31" spans="1:14" x14ac:dyDescent="0.25">
      <c r="A31" s="1" t="s">
        <v>64</v>
      </c>
      <c r="B31" t="s">
        <v>23</v>
      </c>
      <c r="C31" t="s">
        <v>24</v>
      </c>
    </row>
    <row r="32" spans="1:14" x14ac:dyDescent="0.25">
      <c r="A32" s="1" t="s">
        <v>65</v>
      </c>
      <c r="B32" t="s">
        <v>66</v>
      </c>
      <c r="C32" t="s">
        <v>24</v>
      </c>
    </row>
    <row r="33" spans="1:6" x14ac:dyDescent="0.25">
      <c r="A33" s="1" t="s">
        <v>67</v>
      </c>
      <c r="B33" t="s">
        <v>68</v>
      </c>
    </row>
    <row r="34" spans="1:6" x14ac:dyDescent="0.25">
      <c r="A34" s="1" t="s">
        <v>46</v>
      </c>
      <c r="B34" t="s">
        <v>47</v>
      </c>
      <c r="C34" t="s">
        <v>117</v>
      </c>
      <c r="D34">
        <v>0</v>
      </c>
    </row>
    <row r="35" spans="1:6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6" x14ac:dyDescent="0.25">
      <c r="A36" s="1" t="s">
        <v>55</v>
      </c>
      <c r="B36" t="s">
        <v>56</v>
      </c>
    </row>
    <row r="37" spans="1:6" x14ac:dyDescent="0.25">
      <c r="A37" s="1" t="s">
        <v>104</v>
      </c>
      <c r="B37" t="s">
        <v>57</v>
      </c>
      <c r="C37" t="s">
        <v>105</v>
      </c>
    </row>
    <row r="38" spans="1:6" x14ac:dyDescent="0.25">
      <c r="A38" s="1" t="s">
        <v>106</v>
      </c>
      <c r="B38" t="s">
        <v>107</v>
      </c>
      <c r="C38" t="s">
        <v>105</v>
      </c>
    </row>
    <row r="39" spans="1:6" x14ac:dyDescent="0.25">
      <c r="A39" s="1" t="s">
        <v>58</v>
      </c>
      <c r="B39" t="s">
        <v>59</v>
      </c>
      <c r="C39" t="s">
        <v>6</v>
      </c>
    </row>
    <row r="41" spans="1:6" x14ac:dyDescent="0.25">
      <c r="A41" s="1" t="s">
        <v>0</v>
      </c>
      <c r="B41" s="1" t="s">
        <v>43</v>
      </c>
      <c r="C41" s="1"/>
      <c r="D41" s="1"/>
      <c r="E41" s="1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8105-ECD0-4DCF-9743-EC051B14442F}">
  <dimension ref="A1:N41"/>
  <sheetViews>
    <sheetView workbookViewId="0">
      <selection activeCell="F23" sqref="F23:N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7*3</f>
        <v>21</v>
      </c>
      <c r="F16" s="4" t="s">
        <v>121</v>
      </c>
    </row>
    <row r="17" spans="1:14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99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  <c r="N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0.73873518375724156</v>
      </c>
      <c r="F22" s="11">
        <f>0.1337+0.2651</f>
        <v>0.39880000000000004</v>
      </c>
      <c r="G22" s="11" t="s">
        <v>126</v>
      </c>
      <c r="H22" s="11"/>
      <c r="I22" s="11"/>
      <c r="J22" s="11">
        <f>E22*E20/24</f>
        <v>8.9263834704000015E-3</v>
      </c>
      <c r="K22" s="11"/>
      <c r="L22" s="11"/>
      <c r="M22" s="11"/>
      <c r="N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</row>
    <row r="25" spans="1:14" x14ac:dyDescent="0.25">
      <c r="A25" s="1" t="s">
        <v>53</v>
      </c>
      <c r="B25" t="s">
        <v>54</v>
      </c>
      <c r="C25" t="s">
        <v>24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2.2840645440965965E-3</v>
      </c>
      <c r="F26">
        <f>H26+I26</f>
        <v>1.1000000000000001</v>
      </c>
      <c r="G26" t="s">
        <v>120</v>
      </c>
      <c r="H26">
        <v>1.1000000000000001</v>
      </c>
      <c r="I26" s="3"/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0.0246</f>
        <v>2.46E-2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</row>
    <row r="31" spans="1:14" x14ac:dyDescent="0.25">
      <c r="A31" s="1" t="s">
        <v>64</v>
      </c>
      <c r="B31" t="s">
        <v>23</v>
      </c>
      <c r="C31" t="s">
        <v>24</v>
      </c>
      <c r="E31">
        <v>0</v>
      </c>
    </row>
    <row r="32" spans="1:14" x14ac:dyDescent="0.25">
      <c r="A32" s="1" t="s">
        <v>65</v>
      </c>
      <c r="B32" t="s">
        <v>66</v>
      </c>
      <c r="C32" t="s">
        <v>24</v>
      </c>
      <c r="E32">
        <v>6</v>
      </c>
    </row>
    <row r="33" spans="1:6" x14ac:dyDescent="0.25">
      <c r="A33" s="1" t="s">
        <v>67</v>
      </c>
      <c r="B33" t="s">
        <v>68</v>
      </c>
      <c r="E33">
        <v>5</v>
      </c>
    </row>
    <row r="34" spans="1:6" x14ac:dyDescent="0.25">
      <c r="A34" s="1" t="s">
        <v>46</v>
      </c>
      <c r="B34" t="s">
        <v>47</v>
      </c>
      <c r="C34" t="s">
        <v>117</v>
      </c>
      <c r="D34">
        <v>0</v>
      </c>
    </row>
    <row r="35" spans="1:6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6" x14ac:dyDescent="0.25">
      <c r="A36" s="1" t="s">
        <v>55</v>
      </c>
      <c r="B36" t="s">
        <v>56</v>
      </c>
    </row>
    <row r="37" spans="1:6" x14ac:dyDescent="0.25">
      <c r="A37" s="1" t="s">
        <v>104</v>
      </c>
      <c r="B37" t="s">
        <v>57</v>
      </c>
      <c r="C37" t="s">
        <v>105</v>
      </c>
    </row>
    <row r="38" spans="1:6" x14ac:dyDescent="0.25">
      <c r="A38" s="1" t="s">
        <v>106</v>
      </c>
      <c r="B38" t="s">
        <v>107</v>
      </c>
      <c r="C38" t="s">
        <v>105</v>
      </c>
    </row>
    <row r="39" spans="1:6" x14ac:dyDescent="0.25">
      <c r="A39" s="1" t="s">
        <v>58</v>
      </c>
      <c r="B39" t="s">
        <v>59</v>
      </c>
      <c r="C39" t="s">
        <v>6</v>
      </c>
    </row>
    <row r="41" spans="1:6" x14ac:dyDescent="0.25">
      <c r="A41" s="1" t="s">
        <v>0</v>
      </c>
      <c r="B41" s="1" t="s">
        <v>43</v>
      </c>
      <c r="C41" s="1"/>
      <c r="D41" s="1"/>
      <c r="E41" s="1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E329-8BDF-4C36-AE4E-E29005D47EBC}">
  <dimension ref="A1:N41"/>
  <sheetViews>
    <sheetView topLeftCell="A10" workbookViewId="0">
      <selection activeCell="F21" sqref="F21:N23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7*3</f>
        <v>21</v>
      </c>
      <c r="F16" s="4" t="s">
        <v>121</v>
      </c>
    </row>
    <row r="17" spans="1:14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99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  <c r="N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6.5844227420689663</v>
      </c>
      <c r="F22" s="11">
        <f>0.1142+0.2768</f>
        <v>0.39100000000000001</v>
      </c>
      <c r="G22" s="11" t="s">
        <v>126</v>
      </c>
      <c r="H22" s="11"/>
      <c r="I22" s="11"/>
      <c r="J22" s="11"/>
      <c r="K22" s="11"/>
      <c r="L22" s="11"/>
      <c r="M22" s="11"/>
      <c r="N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</row>
    <row r="25" spans="1:14" x14ac:dyDescent="0.25">
      <c r="A25" s="1" t="s">
        <v>53</v>
      </c>
      <c r="B25" t="s">
        <v>54</v>
      </c>
      <c r="C25" t="s">
        <v>24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2.0933037950330965E-2</v>
      </c>
      <c r="F26">
        <f>H26+I26</f>
        <v>10</v>
      </c>
      <c r="G26" t="s">
        <v>120</v>
      </c>
      <c r="H26">
        <v>10</v>
      </c>
      <c r="I26" s="3"/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0.0248</f>
        <v>2.4799999999999999E-2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</row>
    <row r="31" spans="1:14" x14ac:dyDescent="0.25">
      <c r="A31" s="1" t="s">
        <v>64</v>
      </c>
      <c r="B31" t="s">
        <v>23</v>
      </c>
      <c r="C31" t="s">
        <v>24</v>
      </c>
      <c r="E31">
        <v>0</v>
      </c>
    </row>
    <row r="32" spans="1:14" x14ac:dyDescent="0.25">
      <c r="A32" s="1" t="s">
        <v>65</v>
      </c>
      <c r="B32" t="s">
        <v>66</v>
      </c>
      <c r="C32" t="s">
        <v>24</v>
      </c>
      <c r="E32">
        <v>6</v>
      </c>
    </row>
    <row r="33" spans="1:6" x14ac:dyDescent="0.25">
      <c r="A33" s="1" t="s">
        <v>67</v>
      </c>
      <c r="B33" t="s">
        <v>68</v>
      </c>
      <c r="E33">
        <v>5</v>
      </c>
    </row>
    <row r="34" spans="1:6" x14ac:dyDescent="0.25">
      <c r="A34" s="1" t="s">
        <v>46</v>
      </c>
      <c r="B34" t="s">
        <v>47</v>
      </c>
      <c r="C34" t="s">
        <v>117</v>
      </c>
      <c r="D34">
        <v>0</v>
      </c>
    </row>
    <row r="35" spans="1:6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6" x14ac:dyDescent="0.25">
      <c r="A36" s="1" t="s">
        <v>55</v>
      </c>
      <c r="B36" t="s">
        <v>56</v>
      </c>
    </row>
    <row r="37" spans="1:6" x14ac:dyDescent="0.25">
      <c r="A37" s="1" t="s">
        <v>104</v>
      </c>
      <c r="B37" t="s">
        <v>57</v>
      </c>
      <c r="C37" t="s">
        <v>105</v>
      </c>
    </row>
    <row r="38" spans="1:6" x14ac:dyDescent="0.25">
      <c r="A38" s="1" t="s">
        <v>106</v>
      </c>
      <c r="B38" t="s">
        <v>107</v>
      </c>
      <c r="C38" t="s">
        <v>105</v>
      </c>
    </row>
    <row r="39" spans="1:6" x14ac:dyDescent="0.25">
      <c r="A39" s="1" t="s">
        <v>58</v>
      </c>
      <c r="B39" t="s">
        <v>59</v>
      </c>
      <c r="C39" t="s">
        <v>6</v>
      </c>
    </row>
    <row r="41" spans="1:6" x14ac:dyDescent="0.25">
      <c r="A41" s="1" t="s">
        <v>0</v>
      </c>
      <c r="B41" s="1" t="s">
        <v>43</v>
      </c>
      <c r="C41" s="1"/>
      <c r="D41" s="1"/>
      <c r="E41" s="1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787C-595B-4887-A083-00959AB7E275}">
  <dimension ref="A1:N79"/>
  <sheetViews>
    <sheetView topLeftCell="A6" workbookViewId="0">
      <selection activeCell="E22" sqref="E22"/>
    </sheetView>
  </sheetViews>
  <sheetFormatPr defaultRowHeight="15" x14ac:dyDescent="0.25"/>
  <cols>
    <col min="1" max="1" width="13.7109375" style="1" bestFit="1" customWidth="1"/>
    <col min="2" max="2" width="45.5703125" customWidth="1"/>
    <col min="3" max="3" width="15.7109375" bestFit="1" customWidth="1"/>
    <col min="4" max="4" width="14.5703125" customWidth="1"/>
    <col min="5" max="5" width="22.28515625" bestFit="1" customWidth="1"/>
    <col min="6" max="6" width="19.28515625" bestFit="1" customWidth="1"/>
    <col min="7" max="7" width="12.42578125" bestFit="1" customWidth="1"/>
    <col min="8" max="8" width="17.5703125" bestFit="1" customWidth="1"/>
    <col min="9" max="9" width="6" bestFit="1" customWidth="1"/>
    <col min="10" max="10" width="13.5703125" customWidth="1"/>
    <col min="12" max="12" width="11.1406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51</v>
      </c>
      <c r="E1" s="1" t="s">
        <v>1</v>
      </c>
      <c r="F1" s="1" t="s">
        <v>27</v>
      </c>
    </row>
    <row r="2" spans="1:6" x14ac:dyDescent="0.25">
      <c r="A2" s="1" t="s">
        <v>28</v>
      </c>
      <c r="B2" t="s">
        <v>29</v>
      </c>
      <c r="E2" t="s">
        <v>79</v>
      </c>
      <c r="F2" t="s">
        <v>52</v>
      </c>
    </row>
    <row r="3" spans="1:6" x14ac:dyDescent="0.25">
      <c r="A3" s="1" t="s">
        <v>30</v>
      </c>
      <c r="B3" t="s">
        <v>31</v>
      </c>
      <c r="E3" t="s">
        <v>80</v>
      </c>
    </row>
    <row r="4" spans="1:6" x14ac:dyDescent="0.25">
      <c r="A4" s="1" t="s">
        <v>32</v>
      </c>
      <c r="B4" t="s">
        <v>33</v>
      </c>
      <c r="E4" t="s">
        <v>81</v>
      </c>
    </row>
    <row r="5" spans="1:6" x14ac:dyDescent="0.25">
      <c r="A5" s="1" t="s">
        <v>34</v>
      </c>
      <c r="B5" t="s">
        <v>35</v>
      </c>
      <c r="C5" t="s">
        <v>36</v>
      </c>
      <c r="E5" t="s">
        <v>119</v>
      </c>
      <c r="F5" t="s">
        <v>44</v>
      </c>
    </row>
    <row r="6" spans="1:6" x14ac:dyDescent="0.25">
      <c r="A6" s="1" t="s">
        <v>37</v>
      </c>
      <c r="B6" t="s">
        <v>38</v>
      </c>
      <c r="C6" t="s">
        <v>39</v>
      </c>
      <c r="E6" t="s">
        <v>83</v>
      </c>
      <c r="F6" t="s">
        <v>45</v>
      </c>
    </row>
    <row r="7" spans="1:6" x14ac:dyDescent="0.25">
      <c r="A7" s="1" t="s">
        <v>40</v>
      </c>
      <c r="B7" t="s">
        <v>41</v>
      </c>
      <c r="C7" t="s">
        <v>42</v>
      </c>
      <c r="E7" t="s">
        <v>84</v>
      </c>
    </row>
    <row r="8" spans="1:6" x14ac:dyDescent="0.25">
      <c r="A8" s="1" t="s">
        <v>87</v>
      </c>
      <c r="B8" t="s">
        <v>88</v>
      </c>
      <c r="C8" t="s">
        <v>71</v>
      </c>
      <c r="E8" t="s">
        <v>86</v>
      </c>
      <c r="F8" t="s">
        <v>109</v>
      </c>
    </row>
    <row r="9" spans="1:6" x14ac:dyDescent="0.25">
      <c r="A9" s="1" t="s">
        <v>78</v>
      </c>
      <c r="B9" t="s">
        <v>76</v>
      </c>
      <c r="C9" t="s">
        <v>71</v>
      </c>
      <c r="E9" t="s">
        <v>85</v>
      </c>
    </row>
    <row r="10" spans="1:6" x14ac:dyDescent="0.25">
      <c r="A10" s="1" t="s">
        <v>60</v>
      </c>
      <c r="B10" t="s">
        <v>77</v>
      </c>
      <c r="C10" t="s">
        <v>61</v>
      </c>
      <c r="F10" t="s">
        <v>110</v>
      </c>
    </row>
    <row r="11" spans="1:6" x14ac:dyDescent="0.25">
      <c r="A11" s="1" t="s">
        <v>69</v>
      </c>
      <c r="B11" t="s">
        <v>133</v>
      </c>
      <c r="C11" t="s">
        <v>71</v>
      </c>
      <c r="E11" t="s">
        <v>85</v>
      </c>
    </row>
    <row r="12" spans="1:6" x14ac:dyDescent="0.25">
      <c r="A12" s="1" t="s">
        <v>72</v>
      </c>
      <c r="B12" t="s">
        <v>73</v>
      </c>
      <c r="C12" t="s">
        <v>71</v>
      </c>
      <c r="E12" t="s">
        <v>85</v>
      </c>
    </row>
    <row r="13" spans="1:6" x14ac:dyDescent="0.25">
      <c r="A13" s="1" t="s">
        <v>74</v>
      </c>
      <c r="B13" t="s">
        <v>75</v>
      </c>
      <c r="C13" t="s">
        <v>71</v>
      </c>
      <c r="E13" t="s">
        <v>86</v>
      </c>
    </row>
    <row r="15" spans="1:6" x14ac:dyDescent="0.25">
      <c r="A15" s="1" t="s">
        <v>0</v>
      </c>
      <c r="B15" s="1" t="s">
        <v>18</v>
      </c>
      <c r="C15" s="1" t="s">
        <v>2</v>
      </c>
      <c r="D15" s="1" t="s">
        <v>51</v>
      </c>
      <c r="E15" s="1" t="s">
        <v>1</v>
      </c>
    </row>
    <row r="16" spans="1:6" x14ac:dyDescent="0.25">
      <c r="A16" s="1" t="s">
        <v>3</v>
      </c>
      <c r="B16" t="s">
        <v>4</v>
      </c>
      <c r="C16" t="s">
        <v>5</v>
      </c>
      <c r="E16">
        <f>7*3</f>
        <v>21</v>
      </c>
      <c r="F16" s="4" t="s">
        <v>121</v>
      </c>
    </row>
    <row r="17" spans="1:14" x14ac:dyDescent="0.25">
      <c r="A17" s="1" t="s">
        <v>90</v>
      </c>
      <c r="B17" t="s">
        <v>91</v>
      </c>
      <c r="C17" t="s">
        <v>92</v>
      </c>
      <c r="D17">
        <v>82.057366080959994</v>
      </c>
    </row>
    <row r="18" spans="1:14" x14ac:dyDescent="0.25">
      <c r="A18" s="1" t="s">
        <v>93</v>
      </c>
      <c r="B18" t="s">
        <v>94</v>
      </c>
      <c r="C18" t="s">
        <v>95</v>
      </c>
      <c r="D18" s="8">
        <f>273.15+F18</f>
        <v>298.14999999999998</v>
      </c>
      <c r="E18" s="8"/>
      <c r="F18" s="8">
        <v>25</v>
      </c>
      <c r="G18" s="9" t="s">
        <v>127</v>
      </c>
    </row>
    <row r="19" spans="1:14" x14ac:dyDescent="0.25">
      <c r="A19" s="1" t="s">
        <v>97</v>
      </c>
      <c r="B19" t="s">
        <v>98</v>
      </c>
      <c r="C19" t="s">
        <v>99</v>
      </c>
      <c r="D19" s="8">
        <f>D17*D18/1000</f>
        <v>24.465403697038223</v>
      </c>
      <c r="E19" s="8"/>
      <c r="F19" s="8" t="s">
        <v>100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" t="s">
        <v>101</v>
      </c>
      <c r="B20" t="s">
        <v>102</v>
      </c>
      <c r="C20" t="s">
        <v>103</v>
      </c>
      <c r="D20">
        <v>0</v>
      </c>
      <c r="E20" s="10">
        <v>0.28999999999999998</v>
      </c>
      <c r="F20" s="10" t="s">
        <v>135</v>
      </c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" t="s">
        <v>19</v>
      </c>
      <c r="B21" t="s">
        <v>20</v>
      </c>
      <c r="C21" t="s">
        <v>6</v>
      </c>
      <c r="D21">
        <v>0</v>
      </c>
      <c r="E21">
        <v>0</v>
      </c>
      <c r="F21" s="11">
        <f>2.043*166*1440/1000000</f>
        <v>0.48835872000000002</v>
      </c>
      <c r="G21" s="11" t="s">
        <v>128</v>
      </c>
      <c r="H21" s="11"/>
      <c r="I21" s="11"/>
      <c r="J21" s="11"/>
      <c r="K21" s="11"/>
      <c r="L21" s="11"/>
      <c r="M21" s="11"/>
    </row>
    <row r="22" spans="1:14" x14ac:dyDescent="0.25">
      <c r="A22" s="1" t="s">
        <v>111</v>
      </c>
      <c r="B22" t="s">
        <v>112</v>
      </c>
      <c r="C22" t="s">
        <v>113</v>
      </c>
      <c r="D22">
        <v>0</v>
      </c>
      <c r="E22" s="11">
        <f>F26*F22*F21/E20</f>
        <v>19.1428198262069</v>
      </c>
      <c r="F22" s="11">
        <f>0.1358+0.3189</f>
        <v>0.45469999999999999</v>
      </c>
      <c r="G22" s="11" t="s">
        <v>126</v>
      </c>
      <c r="H22" s="11"/>
      <c r="I22" s="11"/>
      <c r="J22" s="11"/>
      <c r="K22" s="11"/>
      <c r="L22" s="11"/>
      <c r="M22" s="11"/>
    </row>
    <row r="23" spans="1:14" x14ac:dyDescent="0.25">
      <c r="A23" s="1" t="s">
        <v>114</v>
      </c>
      <c r="B23" t="s">
        <v>115</v>
      </c>
      <c r="C23" t="s">
        <v>24</v>
      </c>
      <c r="E23">
        <v>6</v>
      </c>
      <c r="F23" s="11" t="s">
        <v>116</v>
      </c>
      <c r="G23" s="11"/>
      <c r="H23" s="11"/>
      <c r="I23" s="11"/>
      <c r="J23" s="11"/>
      <c r="K23" s="11"/>
      <c r="L23" s="11"/>
      <c r="M23" s="11"/>
    </row>
    <row r="24" spans="1:14" x14ac:dyDescent="0.25">
      <c r="A24" s="1" t="s">
        <v>21</v>
      </c>
      <c r="B24" t="s">
        <v>22</v>
      </c>
      <c r="C24" t="s">
        <v>6</v>
      </c>
      <c r="D24">
        <v>0</v>
      </c>
      <c r="G24">
        <f>0.7*1000*F21/(24*(E20^0.75))</f>
        <v>36.043524082551883</v>
      </c>
      <c r="H24" t="s">
        <v>129</v>
      </c>
      <c r="L24">
        <f>(G24*30+14*138)/168</f>
        <v>17.936343586169976</v>
      </c>
    </row>
    <row r="25" spans="1:14" x14ac:dyDescent="0.25">
      <c r="A25" s="1" t="s">
        <v>53</v>
      </c>
      <c r="B25" t="s">
        <v>54</v>
      </c>
      <c r="C25" t="s">
        <v>24</v>
      </c>
      <c r="L25">
        <f>7*24</f>
        <v>168</v>
      </c>
    </row>
    <row r="26" spans="1:14" x14ac:dyDescent="0.25">
      <c r="A26" s="1" t="s">
        <v>7</v>
      </c>
      <c r="B26" t="s">
        <v>8</v>
      </c>
      <c r="C26" t="s">
        <v>9</v>
      </c>
      <c r="D26">
        <v>0</v>
      </c>
      <c r="E26">
        <f>F26*D19*F27/(414.07*F28)</f>
        <v>4.4946946405448544E-2</v>
      </c>
      <c r="F26" s="12">
        <f>H26+I26</f>
        <v>25</v>
      </c>
      <c r="G26" t="s">
        <v>120</v>
      </c>
      <c r="H26">
        <v>25</v>
      </c>
      <c r="I26" s="3"/>
    </row>
    <row r="27" spans="1:14" x14ac:dyDescent="0.25">
      <c r="A27" s="1" t="s">
        <v>10</v>
      </c>
      <c r="B27" t="s">
        <v>11</v>
      </c>
      <c r="D27">
        <v>0</v>
      </c>
      <c r="E27">
        <v>1</v>
      </c>
      <c r="F27">
        <f>0.0213</f>
        <v>2.1299999999999999E-2</v>
      </c>
      <c r="G27" t="s">
        <v>132</v>
      </c>
    </row>
    <row r="28" spans="1:14" x14ac:dyDescent="0.25">
      <c r="A28" s="1" t="s">
        <v>12</v>
      </c>
      <c r="B28" t="s">
        <v>13</v>
      </c>
      <c r="C28" t="s">
        <v>14</v>
      </c>
      <c r="D28">
        <v>0</v>
      </c>
      <c r="F28" s="3">
        <v>0.7</v>
      </c>
      <c r="G28" t="s">
        <v>131</v>
      </c>
    </row>
    <row r="29" spans="1:14" x14ac:dyDescent="0.25">
      <c r="A29" s="1" t="s">
        <v>15</v>
      </c>
      <c r="B29" t="s">
        <v>16</v>
      </c>
      <c r="C29" t="s">
        <v>17</v>
      </c>
      <c r="D29">
        <v>0</v>
      </c>
    </row>
    <row r="30" spans="1:14" x14ac:dyDescent="0.25">
      <c r="A30" s="1" t="s">
        <v>108</v>
      </c>
      <c r="B30" t="s">
        <v>63</v>
      </c>
      <c r="C30" t="s">
        <v>24</v>
      </c>
      <c r="E30">
        <v>6</v>
      </c>
    </row>
    <row r="31" spans="1:14" x14ac:dyDescent="0.25">
      <c r="A31" s="1" t="s">
        <v>64</v>
      </c>
      <c r="B31" t="s">
        <v>23</v>
      </c>
      <c r="C31" t="s">
        <v>24</v>
      </c>
      <c r="E31">
        <v>0</v>
      </c>
    </row>
    <row r="32" spans="1:14" x14ac:dyDescent="0.25">
      <c r="A32" s="1" t="s">
        <v>65</v>
      </c>
      <c r="B32" t="s">
        <v>66</v>
      </c>
      <c r="C32" t="s">
        <v>24</v>
      </c>
      <c r="E32">
        <v>6</v>
      </c>
    </row>
    <row r="33" spans="1:13" x14ac:dyDescent="0.25">
      <c r="A33" s="1" t="s">
        <v>67</v>
      </c>
      <c r="B33" t="s">
        <v>68</v>
      </c>
      <c r="E33">
        <v>5</v>
      </c>
    </row>
    <row r="34" spans="1:13" x14ac:dyDescent="0.25">
      <c r="A34" s="1" t="s">
        <v>46</v>
      </c>
      <c r="B34" t="s">
        <v>47</v>
      </c>
      <c r="C34" t="s">
        <v>117</v>
      </c>
      <c r="D34">
        <v>0</v>
      </c>
    </row>
    <row r="35" spans="1:13" x14ac:dyDescent="0.25">
      <c r="A35" s="1" t="s">
        <v>48</v>
      </c>
      <c r="B35" t="s">
        <v>49</v>
      </c>
      <c r="C35" t="s">
        <v>50</v>
      </c>
      <c r="F35" t="s">
        <v>118</v>
      </c>
    </row>
    <row r="36" spans="1:13" x14ac:dyDescent="0.25">
      <c r="A36" s="1" t="s">
        <v>55</v>
      </c>
      <c r="B36" t="s">
        <v>56</v>
      </c>
    </row>
    <row r="37" spans="1:13" x14ac:dyDescent="0.25">
      <c r="A37" s="1" t="s">
        <v>104</v>
      </c>
      <c r="B37" t="s">
        <v>57</v>
      </c>
      <c r="C37" t="s">
        <v>105</v>
      </c>
    </row>
    <row r="38" spans="1:13" x14ac:dyDescent="0.25">
      <c r="A38" s="1" t="s">
        <v>106</v>
      </c>
      <c r="B38" t="s">
        <v>107</v>
      </c>
      <c r="C38" t="s">
        <v>105</v>
      </c>
    </row>
    <row r="39" spans="1:13" x14ac:dyDescent="0.25">
      <c r="A39" s="1" t="s">
        <v>58</v>
      </c>
      <c r="B39" t="s">
        <v>59</v>
      </c>
      <c r="C39" t="s">
        <v>6</v>
      </c>
      <c r="J39" s="5"/>
    </row>
    <row r="41" spans="1:13" x14ac:dyDescent="0.25">
      <c r="A41" s="1" t="s">
        <v>0</v>
      </c>
      <c r="B41" s="1" t="s">
        <v>43</v>
      </c>
      <c r="C41" s="1"/>
      <c r="D41" s="1"/>
      <c r="E41" s="1"/>
    </row>
    <row r="43" spans="1:13" x14ac:dyDescent="0.25">
      <c r="L43" s="6"/>
      <c r="M43" s="6"/>
    </row>
    <row r="44" spans="1:13" x14ac:dyDescent="0.25">
      <c r="H44" s="7"/>
      <c r="I44" s="7"/>
      <c r="L44" s="7"/>
      <c r="M44" s="7"/>
    </row>
    <row r="57" spans="7:12" x14ac:dyDescent="0.25">
      <c r="K57" s="5"/>
    </row>
    <row r="58" spans="7:12" x14ac:dyDescent="0.25">
      <c r="G58" s="5"/>
    </row>
    <row r="61" spans="7:12" x14ac:dyDescent="0.25">
      <c r="J61" s="3"/>
      <c r="L61" s="3"/>
    </row>
    <row r="65" spans="7:13" x14ac:dyDescent="0.25">
      <c r="G65" s="5"/>
      <c r="K65" s="5"/>
      <c r="M65" s="5"/>
    </row>
    <row r="68" spans="7:13" x14ac:dyDescent="0.25">
      <c r="J68" s="3"/>
    </row>
    <row r="72" spans="7:13" x14ac:dyDescent="0.25">
      <c r="K72" s="5"/>
    </row>
    <row r="75" spans="7:13" x14ac:dyDescent="0.25">
      <c r="J75" s="3"/>
    </row>
    <row r="79" spans="7:13" x14ac:dyDescent="0.25">
      <c r="K79" s="5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526348C97345843FB1F7E3F5FF14" ma:contentTypeVersion="20" ma:contentTypeDescription="Create a new document." ma:contentTypeScope="" ma:versionID="1022ded5d06c8e179fc5cb1f37040178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ba80736-48fa-4d73-aaff-bacaeeed013a" xmlns:ns6="41d9f072-86bf-4c63-b117-debf50ff4701" targetNamespace="http://schemas.microsoft.com/office/2006/metadata/properties" ma:root="true" ma:fieldsID="edea5721ce64dde47a72ba01132ba27b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ba80736-48fa-4d73-aaff-bacaeeed013a"/>
    <xsd:import namespace="41d9f072-86bf-4c63-b117-debf50ff4701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2:e3f09c3df709400db2417a7161762d62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6:SharedWithUsers" minOccurs="0"/>
                <xsd:element ref="ns6:SharedWithDetails" minOccurs="0"/>
                <xsd:element ref="ns5:MediaServiceGenerationTime" minOccurs="0"/>
                <xsd:element ref="ns5:MediaServiceEventHashCode" minOccurs="0"/>
                <xsd:element ref="ns5:MediaServiceAutoKeyPoints" minOccurs="0"/>
                <xsd:element ref="ns5:MediaServiceKeyPoints" minOccurs="0"/>
                <xsd:element ref="ns5:MediaServiceDateTaken" minOccurs="0"/>
                <xsd:element ref="ns5:lcf76f155ced4ddcb4097134ff3c332f" minOccurs="0"/>
                <xsd:element ref="ns5:MediaServiceObjectDetectorVersions" minOccurs="0"/>
                <xsd:element ref="ns5:MediaServiceSearchProperties" minOccurs="0"/>
                <xsd:element ref="ns5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description="" ma:hidden="true" ma:list="{3f8140d4-46ad-4523-b80f-0b31c25fa229}" ma:internalName="TaxCatchAllLabel" ma:readOnly="true" ma:showField="CatchAllDataLabel" ma:web="41d9f072-86bf-4c63-b117-debf50ff47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description="" ma:hidden="true" ma:list="{3f8140d4-46ad-4523-b80f-0b31c25fa229}" ma:internalName="TaxCatchAll" ma:showField="CatchAllData" ma:web="41d9f072-86bf-4c63-b117-debf50ff47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3f09c3df709400db2417a7161762d62" ma:index="28" nillable="true" ma:taxonomy="true" ma:internalName="e3f09c3df709400db2417a7161762d62" ma:taxonomyFieldName="EPA_x0020_Subject" ma:displayName="EPA Subject" ma:readOnly="false" ma:default="" ma:fieldId="{e3f09c3d-f709-400d-b241-7a7161762d62}" ma:taxonomyMulti="true" ma:sspId="29f62856-1543-49d4-a736-4569d363f533" ma:termSetId="7a3d4ae0-7e62-45a2-a406-c6a8a6a8eee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80736-48fa-4d73-aaff-bacaeeed0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1" nillable="true" ma:displayName="MediaServiceAutoTags" ma:internalName="MediaServiceAutoTags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41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9f072-86bf-4c63-b117-debf50ff4701" elementFormDefault="qualified">
    <xsd:import namespace="http://schemas.microsoft.com/office/2006/documentManagement/types"/>
    <xsd:import namespace="http://schemas.microsoft.com/office/infopath/2007/PartnerControls"/>
    <xsd:element name="SharedWithUsers" ma:index="3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2020-10-14T20:30:29+00:00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e3f09c3df709400db2417a7161762d62 xmlns="4ffa91fb-a0ff-4ac5-b2db-65c790d184a4">
      <Terms xmlns="http://schemas.microsoft.com/office/infopath/2007/PartnerControls"/>
    </e3f09c3df709400db2417a7161762d62>
    <lcf76f155ced4ddcb4097134ff3c332f xmlns="2ba80736-48fa-4d73-aaff-bacaeeed013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DC26B68-A11F-428F-9051-23DC6334A8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4A2D8C-C5B5-46A0-8FC1-3730CC1A83D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E5B6850C-32F9-4402-840F-018327152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2ba80736-48fa-4d73-aaff-bacaeeed013a"/>
    <ds:schemaRef ds:uri="41d9f072-86bf-4c63-b117-debf50ff47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A939294-F21F-45CD-81A6-3A616888DAC5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93237db7-bebb-43bb-9414-bc3313990c09"/>
    <ds:schemaRef ds:uri="http://schemas.microsoft.com/sharepoint.v3"/>
    <ds:schemaRef ds:uri="2ba80736-48fa-4d73-aaff-bacaeeed01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MKemperOral25BW</vt:lpstr>
      <vt:lpstr>MKemperOral1BW</vt:lpstr>
      <vt:lpstr>MKemperOral5BW</vt:lpstr>
      <vt:lpstr>inhal_oral_6hr_1</vt:lpstr>
      <vt:lpstr>inhal_oral_6hr_10</vt:lpstr>
      <vt:lpstr>inhal_oral_6hr_25</vt:lpstr>
      <vt:lpstr>inhal_6hr_1_repeat</vt:lpstr>
      <vt:lpstr>inhal_6hr_10_repeat</vt:lpstr>
      <vt:lpstr>inhal_6hr_25_repeat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Bernstein, Amanda</dc:creator>
  <cp:lastModifiedBy>Schlosser, Paul</cp:lastModifiedBy>
  <dcterms:created xsi:type="dcterms:W3CDTF">2020-10-14T17:32:53Z</dcterms:created>
  <dcterms:modified xsi:type="dcterms:W3CDTF">2025-10-01T17:18:58Z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0x010100C107526348C97345843FB1F7E3F5FF14</vt:lpwstr>
  </property>
  <property fmtid="{D5CDD505-2E9C-101B-9397-08002B2CF9AE}" pid="3" name="TaxKeyword">
    <vt:lpwstr/>
  </property>
  <property fmtid="{D5CDD505-2E9C-101B-9397-08002B2CF9AE}" pid="4" name="Document_x0020_Type">
    <vt:lpwstr/>
  </property>
  <property fmtid="{D5CDD505-2E9C-101B-9397-08002B2CF9AE}" pid="5" name="Document Type">
    <vt:lpwstr/>
  </property>
  <property fmtid="{D5CDD505-2E9C-101B-9397-08002B2CF9AE}" pid="6" name="MediaServiceImageTags">
    <vt:lpwstr/>
  </property>
  <property fmtid="{D5CDD505-2E9C-101B-9397-08002B2CF9AE}" pid="7" name="EPA_x0020_Subject">
    <vt:lpwstr/>
  </property>
  <property fmtid="{D5CDD505-2E9C-101B-9397-08002B2CF9AE}" pid="8" name="EPA Subject">
    <vt:lpwstr/>
  </property>
</Properties>
</file>